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frankozv-my.sharepoint.com/personal/franko_frankohotel_sk/Documents/Dokumenty/"/>
    </mc:Choice>
  </mc:AlternateContent>
  <xr:revisionPtr revIDLastSave="0" documentId="8_{BF2DF01D-32AE-4A40-920F-BAD8CA9C9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23-40-02 - 1.NP" sheetId="2" r:id="rId2"/>
    <sheet name="23-40-03 - 2.NP" sheetId="3" r:id="rId3"/>
    <sheet name="23-40-04 - 3.NP" sheetId="4" r:id="rId4"/>
    <sheet name="23-40-05 - 4.NP" sheetId="5" r:id="rId5"/>
    <sheet name="23-40-06 - Zateplenie" sheetId="6" r:id="rId6"/>
    <sheet name="23-40-07 - Výplne otvorov" sheetId="7" r:id="rId7"/>
    <sheet name="23-40-08 - Krov+strecha" sheetId="8" r:id="rId8"/>
  </sheets>
  <definedNames>
    <definedName name="_xlnm._FilterDatabase" localSheetId="1" hidden="1">'23-40-02 - 1.NP'!$C$137:$L$367</definedName>
    <definedName name="_xlnm._FilterDatabase" localSheetId="2" hidden="1">'23-40-03 - 2.NP'!$C$139:$L$676</definedName>
    <definedName name="_xlnm._FilterDatabase" localSheetId="3" hidden="1">'23-40-04 - 3.NP'!$C$139:$L$744</definedName>
    <definedName name="_xlnm._FilterDatabase" localSheetId="4" hidden="1">'23-40-05 - 4.NP'!$C$139:$L$561</definedName>
    <definedName name="_xlnm._FilterDatabase" localSheetId="5" hidden="1">'23-40-06 - Zateplenie'!$C$129:$L$222</definedName>
    <definedName name="_xlnm._FilterDatabase" localSheetId="6" hidden="1">'23-40-07 - Výplne otvorov'!$C$132:$L$285</definedName>
    <definedName name="_xlnm._FilterDatabase" localSheetId="7" hidden="1">'23-40-08 - Krov+strecha'!$C$134:$L$281</definedName>
    <definedName name="_xlnm.Print_Titles" localSheetId="1">'23-40-02 - 1.NP'!$137:$137</definedName>
    <definedName name="_xlnm.Print_Titles" localSheetId="2">'23-40-03 - 2.NP'!$139:$139</definedName>
    <definedName name="_xlnm.Print_Titles" localSheetId="3">'23-40-04 - 3.NP'!$139:$139</definedName>
    <definedName name="_xlnm.Print_Titles" localSheetId="4">'23-40-05 - 4.NP'!$139:$139</definedName>
    <definedName name="_xlnm.Print_Titles" localSheetId="5">'23-40-06 - Zateplenie'!$129:$129</definedName>
    <definedName name="_xlnm.Print_Titles" localSheetId="6">'23-40-07 - Výplne otvorov'!$132:$132</definedName>
    <definedName name="_xlnm.Print_Titles" localSheetId="7">'23-40-08 - Krov+strecha'!$134:$134</definedName>
    <definedName name="_xlnm.Print_Titles" localSheetId="0">'Rekapitulácia stavby'!$92:$92</definedName>
    <definedName name="_xlnm.Print_Area" localSheetId="1">'23-40-02 - 1.NP'!$C$4:$K$76,'23-40-02 - 1.NP'!$C$82:$K$119,'23-40-02 - 1.NP'!$C$125:$K$367</definedName>
    <definedName name="_xlnm.Print_Area" localSheetId="2">'23-40-03 - 2.NP'!$C$4:$K$76,'23-40-03 - 2.NP'!$C$82:$K$121,'23-40-03 - 2.NP'!$C$127:$K$676</definedName>
    <definedName name="_xlnm.Print_Area" localSheetId="3">'23-40-04 - 3.NP'!$C$4:$K$76,'23-40-04 - 3.NP'!$C$82:$K$121,'23-40-04 - 3.NP'!$C$127:$K$744</definedName>
    <definedName name="_xlnm.Print_Area" localSheetId="4">'23-40-05 - 4.NP'!$C$4:$K$76,'23-40-05 - 4.NP'!$C$82:$K$121,'23-40-05 - 4.NP'!$C$127:$K$561</definedName>
    <definedName name="_xlnm.Print_Area" localSheetId="5">'23-40-06 - Zateplenie'!$C$4:$K$76,'23-40-06 - Zateplenie'!$C$82:$K$111,'23-40-06 - Zateplenie'!$C$117:$K$222</definedName>
    <definedName name="_xlnm.Print_Area" localSheetId="6">'23-40-07 - Výplne otvorov'!$C$4:$K$76,'23-40-07 - Výplne otvorov'!$C$82:$K$114,'23-40-07 - Výplne otvorov'!$C$120:$K$285</definedName>
    <definedName name="_xlnm.Print_Area" localSheetId="7">'23-40-08 - Krov+strecha'!$C$4:$K$76,'23-40-08 - Krov+strecha'!$C$82:$K$116,'23-40-08 - Krov+strecha'!$C$122:$K$281</definedName>
    <definedName name="_xlnm.Print_Area" localSheetId="0">'Rekapitulácia stavby'!$D$4:$AO$76,'Rekapitulácia stavby'!$C$82:$AQ$109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8" l="1"/>
  <c r="K40" i="8"/>
  <c r="BA101" i="1"/>
  <c r="K39" i="8"/>
  <c r="AZ101" i="1"/>
  <c r="BI280" i="8"/>
  <c r="BH280" i="8"/>
  <c r="BG280" i="8"/>
  <c r="BE280" i="8"/>
  <c r="X280" i="8"/>
  <c r="V280" i="8"/>
  <c r="T280" i="8"/>
  <c r="P280" i="8"/>
  <c r="BI278" i="8"/>
  <c r="BH278" i="8"/>
  <c r="BG278" i="8"/>
  <c r="BE278" i="8"/>
  <c r="X278" i="8"/>
  <c r="V278" i="8"/>
  <c r="T278" i="8"/>
  <c r="P278" i="8"/>
  <c r="BI255" i="8"/>
  <c r="BH255" i="8"/>
  <c r="BG255" i="8"/>
  <c r="BE255" i="8"/>
  <c r="X255" i="8"/>
  <c r="X254" i="8"/>
  <c r="V255" i="8"/>
  <c r="V254" i="8"/>
  <c r="T255" i="8"/>
  <c r="T254" i="8"/>
  <c r="P255" i="8"/>
  <c r="BI253" i="8"/>
  <c r="BH253" i="8"/>
  <c r="BG253" i="8"/>
  <c r="BE253" i="8"/>
  <c r="X253" i="8"/>
  <c r="V253" i="8"/>
  <c r="T253" i="8"/>
  <c r="P253" i="8"/>
  <c r="BI252" i="8"/>
  <c r="BH252" i="8"/>
  <c r="BG252" i="8"/>
  <c r="BE252" i="8"/>
  <c r="X252" i="8"/>
  <c r="V252" i="8"/>
  <c r="T252" i="8"/>
  <c r="P252" i="8"/>
  <c r="BI251" i="8"/>
  <c r="BH251" i="8"/>
  <c r="BG251" i="8"/>
  <c r="BE251" i="8"/>
  <c r="X251" i="8"/>
  <c r="V251" i="8"/>
  <c r="T251" i="8"/>
  <c r="P251" i="8"/>
  <c r="BI250" i="8"/>
  <c r="BH250" i="8"/>
  <c r="BG250" i="8"/>
  <c r="BE250" i="8"/>
  <c r="X250" i="8"/>
  <c r="V250" i="8"/>
  <c r="T250" i="8"/>
  <c r="P250" i="8"/>
  <c r="BI249" i="8"/>
  <c r="BH249" i="8"/>
  <c r="BG249" i="8"/>
  <c r="BE249" i="8"/>
  <c r="X249" i="8"/>
  <c r="V249" i="8"/>
  <c r="T249" i="8"/>
  <c r="P249" i="8"/>
  <c r="BI248" i="8"/>
  <c r="BH248" i="8"/>
  <c r="BG248" i="8"/>
  <c r="BE248" i="8"/>
  <c r="X248" i="8"/>
  <c r="V248" i="8"/>
  <c r="T248" i="8"/>
  <c r="P248" i="8"/>
  <c r="BI246" i="8"/>
  <c r="BH246" i="8"/>
  <c r="BG246" i="8"/>
  <c r="BE246" i="8"/>
  <c r="X246" i="8"/>
  <c r="V246" i="8"/>
  <c r="T246" i="8"/>
  <c r="P246" i="8"/>
  <c r="BI244" i="8"/>
  <c r="BH244" i="8"/>
  <c r="BG244" i="8"/>
  <c r="BE244" i="8"/>
  <c r="X244" i="8"/>
  <c r="V244" i="8"/>
  <c r="T244" i="8"/>
  <c r="P244" i="8"/>
  <c r="BI242" i="8"/>
  <c r="BH242" i="8"/>
  <c r="BG242" i="8"/>
  <c r="BE242" i="8"/>
  <c r="X242" i="8"/>
  <c r="V242" i="8"/>
  <c r="T242" i="8"/>
  <c r="P242" i="8"/>
  <c r="BI240" i="8"/>
  <c r="BH240" i="8"/>
  <c r="BG240" i="8"/>
  <c r="BE240" i="8"/>
  <c r="X240" i="8"/>
  <c r="V240" i="8"/>
  <c r="T240" i="8"/>
  <c r="P240" i="8"/>
  <c r="BI238" i="8"/>
  <c r="BH238" i="8"/>
  <c r="BG238" i="8"/>
  <c r="BE238" i="8"/>
  <c r="X238" i="8"/>
  <c r="V238" i="8"/>
  <c r="T238" i="8"/>
  <c r="P238" i="8"/>
  <c r="BI236" i="8"/>
  <c r="BH236" i="8"/>
  <c r="BG236" i="8"/>
  <c r="BE236" i="8"/>
  <c r="X236" i="8"/>
  <c r="V236" i="8"/>
  <c r="T236" i="8"/>
  <c r="P236" i="8"/>
  <c r="BI234" i="8"/>
  <c r="BH234" i="8"/>
  <c r="BG234" i="8"/>
  <c r="BE234" i="8"/>
  <c r="X234" i="8"/>
  <c r="V234" i="8"/>
  <c r="T234" i="8"/>
  <c r="P234" i="8"/>
  <c r="BI232" i="8"/>
  <c r="BH232" i="8"/>
  <c r="BG232" i="8"/>
  <c r="BE232" i="8"/>
  <c r="X232" i="8"/>
  <c r="V232" i="8"/>
  <c r="T232" i="8"/>
  <c r="P232" i="8"/>
  <c r="BI230" i="8"/>
  <c r="BH230" i="8"/>
  <c r="BG230" i="8"/>
  <c r="BE230" i="8"/>
  <c r="X230" i="8"/>
  <c r="V230" i="8"/>
  <c r="T230" i="8"/>
  <c r="P230" i="8"/>
  <c r="BI228" i="8"/>
  <c r="BH228" i="8"/>
  <c r="BG228" i="8"/>
  <c r="BE228" i="8"/>
  <c r="X228" i="8"/>
  <c r="V228" i="8"/>
  <c r="T228" i="8"/>
  <c r="P228" i="8"/>
  <c r="BI226" i="8"/>
  <c r="BH226" i="8"/>
  <c r="BG226" i="8"/>
  <c r="BE226" i="8"/>
  <c r="X226" i="8"/>
  <c r="V226" i="8"/>
  <c r="T226" i="8"/>
  <c r="P226" i="8"/>
  <c r="BI225" i="8"/>
  <c r="BH225" i="8"/>
  <c r="BG225" i="8"/>
  <c r="BE225" i="8"/>
  <c r="X225" i="8"/>
  <c r="V225" i="8"/>
  <c r="T225" i="8"/>
  <c r="P225" i="8"/>
  <c r="BI224" i="8"/>
  <c r="BH224" i="8"/>
  <c r="BG224" i="8"/>
  <c r="BE224" i="8"/>
  <c r="X224" i="8"/>
  <c r="V224" i="8"/>
  <c r="T224" i="8"/>
  <c r="P224" i="8"/>
  <c r="BI223" i="8"/>
  <c r="BH223" i="8"/>
  <c r="BG223" i="8"/>
  <c r="BE223" i="8"/>
  <c r="X223" i="8"/>
  <c r="V223" i="8"/>
  <c r="T223" i="8"/>
  <c r="P223" i="8"/>
  <c r="BI222" i="8"/>
  <c r="BH222" i="8"/>
  <c r="BG222" i="8"/>
  <c r="BE222" i="8"/>
  <c r="X222" i="8"/>
  <c r="V222" i="8"/>
  <c r="T222" i="8"/>
  <c r="P222" i="8"/>
  <c r="BI221" i="8"/>
  <c r="BH221" i="8"/>
  <c r="BG221" i="8"/>
  <c r="BE221" i="8"/>
  <c r="X221" i="8"/>
  <c r="V221" i="8"/>
  <c r="T221" i="8"/>
  <c r="P221" i="8"/>
  <c r="BI219" i="8"/>
  <c r="BH219" i="8"/>
  <c r="BG219" i="8"/>
  <c r="BE219" i="8"/>
  <c r="X219" i="8"/>
  <c r="V219" i="8"/>
  <c r="T219" i="8"/>
  <c r="P219" i="8"/>
  <c r="BI217" i="8"/>
  <c r="BH217" i="8"/>
  <c r="BG217" i="8"/>
  <c r="BE217" i="8"/>
  <c r="X217" i="8"/>
  <c r="V217" i="8"/>
  <c r="T217" i="8"/>
  <c r="P217" i="8"/>
  <c r="BI215" i="8"/>
  <c r="BH215" i="8"/>
  <c r="BG215" i="8"/>
  <c r="BE215" i="8"/>
  <c r="X215" i="8"/>
  <c r="V215" i="8"/>
  <c r="T215" i="8"/>
  <c r="P215" i="8"/>
  <c r="BI213" i="8"/>
  <c r="BH213" i="8"/>
  <c r="BG213" i="8"/>
  <c r="BE213" i="8"/>
  <c r="X213" i="8"/>
  <c r="V213" i="8"/>
  <c r="T213" i="8"/>
  <c r="P213" i="8"/>
  <c r="BI211" i="8"/>
  <c r="BH211" i="8"/>
  <c r="BG211" i="8"/>
  <c r="BE211" i="8"/>
  <c r="X211" i="8"/>
  <c r="V211" i="8"/>
  <c r="T211" i="8"/>
  <c r="P211" i="8"/>
  <c r="BI209" i="8"/>
  <c r="BH209" i="8"/>
  <c r="BG209" i="8"/>
  <c r="BE209" i="8"/>
  <c r="X209" i="8"/>
  <c r="V209" i="8"/>
  <c r="T209" i="8"/>
  <c r="P209" i="8"/>
  <c r="BI207" i="8"/>
  <c r="BH207" i="8"/>
  <c r="BG207" i="8"/>
  <c r="BE207" i="8"/>
  <c r="X207" i="8"/>
  <c r="V207" i="8"/>
  <c r="T207" i="8"/>
  <c r="P207" i="8"/>
  <c r="BI205" i="8"/>
  <c r="BH205" i="8"/>
  <c r="BG205" i="8"/>
  <c r="BE205" i="8"/>
  <c r="X205" i="8"/>
  <c r="V205" i="8"/>
  <c r="T205" i="8"/>
  <c r="P205" i="8"/>
  <c r="BI201" i="8"/>
  <c r="BH201" i="8"/>
  <c r="BG201" i="8"/>
  <c r="BE201" i="8"/>
  <c r="X201" i="8"/>
  <c r="V201" i="8"/>
  <c r="T201" i="8"/>
  <c r="P201" i="8"/>
  <c r="BI199" i="8"/>
  <c r="BH199" i="8"/>
  <c r="BG199" i="8"/>
  <c r="BE199" i="8"/>
  <c r="X199" i="8"/>
  <c r="V199" i="8"/>
  <c r="T199" i="8"/>
  <c r="P199" i="8"/>
  <c r="BI176" i="8"/>
  <c r="BH176" i="8"/>
  <c r="BG176" i="8"/>
  <c r="BE176" i="8"/>
  <c r="X176" i="8"/>
  <c r="V176" i="8"/>
  <c r="T176" i="8"/>
  <c r="P176" i="8"/>
  <c r="BI174" i="8"/>
  <c r="BH174" i="8"/>
  <c r="BG174" i="8"/>
  <c r="BE174" i="8"/>
  <c r="X174" i="8"/>
  <c r="V174" i="8"/>
  <c r="T174" i="8"/>
  <c r="P174" i="8"/>
  <c r="BI158" i="8"/>
  <c r="BH158" i="8"/>
  <c r="BG158" i="8"/>
  <c r="BE158" i="8"/>
  <c r="X158" i="8"/>
  <c r="V158" i="8"/>
  <c r="T158" i="8"/>
  <c r="P158" i="8"/>
  <c r="BI153" i="8"/>
  <c r="BH153" i="8"/>
  <c r="BG153" i="8"/>
  <c r="BE153" i="8"/>
  <c r="X153" i="8"/>
  <c r="V153" i="8"/>
  <c r="T153" i="8"/>
  <c r="P153" i="8"/>
  <c r="BI151" i="8"/>
  <c r="BH151" i="8"/>
  <c r="BG151" i="8"/>
  <c r="BE151" i="8"/>
  <c r="X151" i="8"/>
  <c r="V151" i="8"/>
  <c r="T151" i="8"/>
  <c r="P151" i="8"/>
  <c r="BI149" i="8"/>
  <c r="BH149" i="8"/>
  <c r="BG149" i="8"/>
  <c r="BE149" i="8"/>
  <c r="X149" i="8"/>
  <c r="V149" i="8"/>
  <c r="T149" i="8"/>
  <c r="P149" i="8"/>
  <c r="BI148" i="8"/>
  <c r="BH148" i="8"/>
  <c r="BG148" i="8"/>
  <c r="BE148" i="8"/>
  <c r="X148" i="8"/>
  <c r="V148" i="8"/>
  <c r="T148" i="8"/>
  <c r="P148" i="8"/>
  <c r="BI146" i="8"/>
  <c r="BH146" i="8"/>
  <c r="BG146" i="8"/>
  <c r="BE146" i="8"/>
  <c r="X146" i="8"/>
  <c r="V146" i="8"/>
  <c r="T146" i="8"/>
  <c r="P146" i="8"/>
  <c r="BI144" i="8"/>
  <c r="BH144" i="8"/>
  <c r="BG144" i="8"/>
  <c r="BE144" i="8"/>
  <c r="X144" i="8"/>
  <c r="V144" i="8"/>
  <c r="T144" i="8"/>
  <c r="P144" i="8"/>
  <c r="BI142" i="8"/>
  <c r="BH142" i="8"/>
  <c r="BG142" i="8"/>
  <c r="BE142" i="8"/>
  <c r="X142" i="8"/>
  <c r="V142" i="8"/>
  <c r="T142" i="8"/>
  <c r="P142" i="8"/>
  <c r="BI140" i="8"/>
  <c r="BH140" i="8"/>
  <c r="BG140" i="8"/>
  <c r="BE140" i="8"/>
  <c r="X140" i="8"/>
  <c r="V140" i="8"/>
  <c r="T140" i="8"/>
  <c r="P140" i="8"/>
  <c r="BI138" i="8"/>
  <c r="BH138" i="8"/>
  <c r="BG138" i="8"/>
  <c r="BE138" i="8"/>
  <c r="X138" i="8"/>
  <c r="V138" i="8"/>
  <c r="T138" i="8"/>
  <c r="P138" i="8"/>
  <c r="F129" i="8"/>
  <c r="E127" i="8"/>
  <c r="BI114" i="8"/>
  <c r="BH114" i="8"/>
  <c r="BG114" i="8"/>
  <c r="BE114" i="8"/>
  <c r="BI113" i="8"/>
  <c r="BH113" i="8"/>
  <c r="BG113" i="8"/>
  <c r="BF113" i="8"/>
  <c r="BE113" i="8"/>
  <c r="BI112" i="8"/>
  <c r="BH112" i="8"/>
  <c r="BG112" i="8"/>
  <c r="BF112" i="8"/>
  <c r="BE112" i="8"/>
  <c r="BI111" i="8"/>
  <c r="BH111" i="8"/>
  <c r="BG111" i="8"/>
  <c r="BF111" i="8"/>
  <c r="BE111" i="8"/>
  <c r="BI110" i="8"/>
  <c r="BH110" i="8"/>
  <c r="BG110" i="8"/>
  <c r="BF110" i="8"/>
  <c r="BE110" i="8"/>
  <c r="BI109" i="8"/>
  <c r="BH109" i="8"/>
  <c r="BG109" i="8"/>
  <c r="BF109" i="8"/>
  <c r="BE109" i="8"/>
  <c r="F89" i="8"/>
  <c r="E87" i="8"/>
  <c r="J24" i="8"/>
  <c r="E24" i="8"/>
  <c r="J132" i="8"/>
  <c r="J23" i="8"/>
  <c r="J21" i="8"/>
  <c r="E21" i="8"/>
  <c r="J131" i="8"/>
  <c r="J20" i="8"/>
  <c r="J18" i="8"/>
  <c r="E18" i="8"/>
  <c r="F92" i="8"/>
  <c r="J17" i="8"/>
  <c r="J15" i="8"/>
  <c r="E15" i="8"/>
  <c r="F91" i="8"/>
  <c r="J14" i="8"/>
  <c r="J12" i="8"/>
  <c r="J129" i="8" s="1"/>
  <c r="E7" i="8"/>
  <c r="E125" i="8"/>
  <c r="K41" i="7"/>
  <c r="K40" i="7"/>
  <c r="BA100" i="1" s="1"/>
  <c r="K39" i="7"/>
  <c r="AZ100" i="1" s="1"/>
  <c r="BI285" i="7"/>
  <c r="BH285" i="7"/>
  <c r="BG285" i="7"/>
  <c r="BE285" i="7"/>
  <c r="X285" i="7"/>
  <c r="V285" i="7"/>
  <c r="T285" i="7"/>
  <c r="P285" i="7"/>
  <c r="BI283" i="7"/>
  <c r="BH283" i="7"/>
  <c r="BG283" i="7"/>
  <c r="BE283" i="7"/>
  <c r="X283" i="7"/>
  <c r="V283" i="7"/>
  <c r="T283" i="7"/>
  <c r="P283" i="7"/>
  <c r="BI281" i="7"/>
  <c r="BH281" i="7"/>
  <c r="BG281" i="7"/>
  <c r="BE281" i="7"/>
  <c r="X281" i="7"/>
  <c r="V281" i="7"/>
  <c r="T281" i="7"/>
  <c r="P281" i="7"/>
  <c r="BI279" i="7"/>
  <c r="BH279" i="7"/>
  <c r="BG279" i="7"/>
  <c r="BE279" i="7"/>
  <c r="X279" i="7"/>
  <c r="V279" i="7"/>
  <c r="T279" i="7"/>
  <c r="P279" i="7"/>
  <c r="BI277" i="7"/>
  <c r="BH277" i="7"/>
  <c r="BG277" i="7"/>
  <c r="BE277" i="7"/>
  <c r="X277" i="7"/>
  <c r="V277" i="7"/>
  <c r="T277" i="7"/>
  <c r="P277" i="7"/>
  <c r="BI276" i="7"/>
  <c r="BH276" i="7"/>
  <c r="BG276" i="7"/>
  <c r="BE276" i="7"/>
  <c r="X276" i="7"/>
  <c r="V276" i="7"/>
  <c r="T276" i="7"/>
  <c r="P276" i="7"/>
  <c r="BI274" i="7"/>
  <c r="BH274" i="7"/>
  <c r="BG274" i="7"/>
  <c r="BE274" i="7"/>
  <c r="X274" i="7"/>
  <c r="V274" i="7"/>
  <c r="T274" i="7"/>
  <c r="P274" i="7"/>
  <c r="BI272" i="7"/>
  <c r="BH272" i="7"/>
  <c r="BG272" i="7"/>
  <c r="BE272" i="7"/>
  <c r="X272" i="7"/>
  <c r="V272" i="7"/>
  <c r="T272" i="7"/>
  <c r="P272" i="7"/>
  <c r="BI270" i="7"/>
  <c r="BH270" i="7"/>
  <c r="BG270" i="7"/>
  <c r="BE270" i="7"/>
  <c r="X270" i="7"/>
  <c r="V270" i="7"/>
  <c r="T270" i="7"/>
  <c r="P270" i="7"/>
  <c r="BI268" i="7"/>
  <c r="BH268" i="7"/>
  <c r="BG268" i="7"/>
  <c r="BE268" i="7"/>
  <c r="X268" i="7"/>
  <c r="V268" i="7"/>
  <c r="T268" i="7"/>
  <c r="P268" i="7"/>
  <c r="BI266" i="7"/>
  <c r="BH266" i="7"/>
  <c r="BG266" i="7"/>
  <c r="BE266" i="7"/>
  <c r="X266" i="7"/>
  <c r="V266" i="7"/>
  <c r="T266" i="7"/>
  <c r="P266" i="7"/>
  <c r="BI264" i="7"/>
  <c r="BH264" i="7"/>
  <c r="BG264" i="7"/>
  <c r="BE264" i="7"/>
  <c r="X264" i="7"/>
  <c r="V264" i="7"/>
  <c r="T264" i="7"/>
  <c r="P264" i="7"/>
  <c r="BI262" i="7"/>
  <c r="BH262" i="7"/>
  <c r="BG262" i="7"/>
  <c r="BE262" i="7"/>
  <c r="X262" i="7"/>
  <c r="V262" i="7"/>
  <c r="T262" i="7"/>
  <c r="P262" i="7"/>
  <c r="BI256" i="7"/>
  <c r="BH256" i="7"/>
  <c r="BG256" i="7"/>
  <c r="BE256" i="7"/>
  <c r="X256" i="7"/>
  <c r="V256" i="7"/>
  <c r="T256" i="7"/>
  <c r="P256" i="7"/>
  <c r="BI250" i="7"/>
  <c r="BH250" i="7"/>
  <c r="BG250" i="7"/>
  <c r="BE250" i="7"/>
  <c r="X250" i="7"/>
  <c r="V250" i="7"/>
  <c r="T250" i="7"/>
  <c r="P250" i="7"/>
  <c r="BI249" i="7"/>
  <c r="BH249" i="7"/>
  <c r="BG249" i="7"/>
  <c r="BE249" i="7"/>
  <c r="X249" i="7"/>
  <c r="V249" i="7"/>
  <c r="T249" i="7"/>
  <c r="P249" i="7"/>
  <c r="BI244" i="7"/>
  <c r="BH244" i="7"/>
  <c r="BG244" i="7"/>
  <c r="BE244" i="7"/>
  <c r="X244" i="7"/>
  <c r="V244" i="7"/>
  <c r="T244" i="7"/>
  <c r="P244" i="7"/>
  <c r="BI242" i="7"/>
  <c r="BH242" i="7"/>
  <c r="BG242" i="7"/>
  <c r="BE242" i="7"/>
  <c r="X242" i="7"/>
  <c r="V242" i="7"/>
  <c r="T242" i="7"/>
  <c r="P242" i="7"/>
  <c r="BI237" i="7"/>
  <c r="BH237" i="7"/>
  <c r="BG237" i="7"/>
  <c r="BE237" i="7"/>
  <c r="X237" i="7"/>
  <c r="V237" i="7"/>
  <c r="T237" i="7"/>
  <c r="P237" i="7"/>
  <c r="BI229" i="7"/>
  <c r="BH229" i="7"/>
  <c r="BG229" i="7"/>
  <c r="BE229" i="7"/>
  <c r="X229" i="7"/>
  <c r="V229" i="7"/>
  <c r="T229" i="7"/>
  <c r="P229" i="7"/>
  <c r="BI216" i="7"/>
  <c r="BH216" i="7"/>
  <c r="BG216" i="7"/>
  <c r="BE216" i="7"/>
  <c r="X216" i="7"/>
  <c r="V216" i="7"/>
  <c r="T216" i="7"/>
  <c r="P216" i="7"/>
  <c r="BI208" i="7"/>
  <c r="BH208" i="7"/>
  <c r="BG208" i="7"/>
  <c r="BE208" i="7"/>
  <c r="X208" i="7"/>
  <c r="V208" i="7"/>
  <c r="T208" i="7"/>
  <c r="P208" i="7"/>
  <c r="BI200" i="7"/>
  <c r="BH200" i="7"/>
  <c r="BG200" i="7"/>
  <c r="BE200" i="7"/>
  <c r="X200" i="7"/>
  <c r="V200" i="7"/>
  <c r="T200" i="7"/>
  <c r="P200" i="7"/>
  <c r="BI191" i="7"/>
  <c r="BH191" i="7"/>
  <c r="BG191" i="7"/>
  <c r="BE191" i="7"/>
  <c r="X191" i="7"/>
  <c r="V191" i="7"/>
  <c r="T191" i="7"/>
  <c r="P191" i="7"/>
  <c r="BI190" i="7"/>
  <c r="BH190" i="7"/>
  <c r="BG190" i="7"/>
  <c r="BE190" i="7"/>
  <c r="X190" i="7"/>
  <c r="V190" i="7"/>
  <c r="T190" i="7"/>
  <c r="P190" i="7"/>
  <c r="BI181" i="7"/>
  <c r="BH181" i="7"/>
  <c r="BG181" i="7"/>
  <c r="BE181" i="7"/>
  <c r="X181" i="7"/>
  <c r="V181" i="7"/>
  <c r="T181" i="7"/>
  <c r="P181" i="7"/>
  <c r="BI180" i="7"/>
  <c r="BH180" i="7"/>
  <c r="BG180" i="7"/>
  <c r="BE180" i="7"/>
  <c r="X180" i="7"/>
  <c r="V180" i="7"/>
  <c r="T180" i="7"/>
  <c r="P180" i="7"/>
  <c r="BI176" i="7"/>
  <c r="BH176" i="7"/>
  <c r="BG176" i="7"/>
  <c r="BE176" i="7"/>
  <c r="X176" i="7"/>
  <c r="V176" i="7"/>
  <c r="T176" i="7"/>
  <c r="P176" i="7"/>
  <c r="BI168" i="7"/>
  <c r="BH168" i="7"/>
  <c r="BG168" i="7"/>
  <c r="BE168" i="7"/>
  <c r="X168" i="7"/>
  <c r="V168" i="7"/>
  <c r="T168" i="7"/>
  <c r="P168" i="7"/>
  <c r="BI167" i="7"/>
  <c r="BH167" i="7"/>
  <c r="BG167" i="7"/>
  <c r="BE167" i="7"/>
  <c r="X167" i="7"/>
  <c r="V167" i="7"/>
  <c r="T167" i="7"/>
  <c r="P167" i="7"/>
  <c r="BI159" i="7"/>
  <c r="BH159" i="7"/>
  <c r="BG159" i="7"/>
  <c r="BE159" i="7"/>
  <c r="X159" i="7"/>
  <c r="V159" i="7"/>
  <c r="T159" i="7"/>
  <c r="P159" i="7"/>
  <c r="BI157" i="7"/>
  <c r="BH157" i="7"/>
  <c r="BG157" i="7"/>
  <c r="BE157" i="7"/>
  <c r="X157" i="7"/>
  <c r="V157" i="7"/>
  <c r="T157" i="7"/>
  <c r="P157" i="7"/>
  <c r="BI149" i="7"/>
  <c r="BH149" i="7"/>
  <c r="BG149" i="7"/>
  <c r="BE149" i="7"/>
  <c r="X149" i="7"/>
  <c r="V149" i="7"/>
  <c r="T149" i="7"/>
  <c r="P149" i="7"/>
  <c r="BI146" i="7"/>
  <c r="BH146" i="7"/>
  <c r="BG146" i="7"/>
  <c r="BE146" i="7"/>
  <c r="X146" i="7"/>
  <c r="X145" i="7" s="1"/>
  <c r="V146" i="7"/>
  <c r="V145" i="7"/>
  <c r="T146" i="7"/>
  <c r="T145" i="7" s="1"/>
  <c r="P146" i="7"/>
  <c r="BI138" i="7"/>
  <c r="BH138" i="7"/>
  <c r="BG138" i="7"/>
  <c r="BE138" i="7"/>
  <c r="X138" i="7"/>
  <c r="V138" i="7"/>
  <c r="T138" i="7"/>
  <c r="P138" i="7"/>
  <c r="BI136" i="7"/>
  <c r="BH136" i="7"/>
  <c r="BG136" i="7"/>
  <c r="BE136" i="7"/>
  <c r="X136" i="7"/>
  <c r="X135" i="7" s="1"/>
  <c r="V136" i="7"/>
  <c r="V135" i="7" s="1"/>
  <c r="V134" i="7" s="1"/>
  <c r="T136" i="7"/>
  <c r="T135" i="7" s="1"/>
  <c r="T134" i="7" s="1"/>
  <c r="P136" i="7"/>
  <c r="F127" i="7"/>
  <c r="E125" i="7"/>
  <c r="BI112" i="7"/>
  <c r="BH112" i="7"/>
  <c r="BG112" i="7"/>
  <c r="BE112" i="7"/>
  <c r="BI111" i="7"/>
  <c r="BH111" i="7"/>
  <c r="BG111" i="7"/>
  <c r="BF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F89" i="7"/>
  <c r="E87" i="7"/>
  <c r="J24" i="7"/>
  <c r="E24" i="7"/>
  <c r="J130" i="7" s="1"/>
  <c r="J23" i="7"/>
  <c r="J21" i="7"/>
  <c r="E21" i="7"/>
  <c r="J91" i="7" s="1"/>
  <c r="J20" i="7"/>
  <c r="J18" i="7"/>
  <c r="E18" i="7"/>
  <c r="F130" i="7" s="1"/>
  <c r="J17" i="7"/>
  <c r="J15" i="7"/>
  <c r="E15" i="7"/>
  <c r="F91" i="7" s="1"/>
  <c r="J14" i="7"/>
  <c r="J12" i="7"/>
  <c r="J127" i="7" s="1"/>
  <c r="E7" i="7"/>
  <c r="E123" i="7"/>
  <c r="K41" i="6"/>
  <c r="K40" i="6"/>
  <c r="BA99" i="1" s="1"/>
  <c r="K39" i="6"/>
  <c r="AZ99" i="1"/>
  <c r="BI222" i="6"/>
  <c r="BH222" i="6"/>
  <c r="BG222" i="6"/>
  <c r="BE222" i="6"/>
  <c r="X222" i="6"/>
  <c r="X221" i="6" s="1"/>
  <c r="V222" i="6"/>
  <c r="V221" i="6"/>
  <c r="T222" i="6"/>
  <c r="T221" i="6" s="1"/>
  <c r="P222" i="6"/>
  <c r="BI215" i="6"/>
  <c r="BH215" i="6"/>
  <c r="BG215" i="6"/>
  <c r="BE215" i="6"/>
  <c r="X215" i="6"/>
  <c r="V215" i="6"/>
  <c r="T215" i="6"/>
  <c r="P215" i="6"/>
  <c r="BI209" i="6"/>
  <c r="BH209" i="6"/>
  <c r="BG209" i="6"/>
  <c r="BE209" i="6"/>
  <c r="X209" i="6"/>
  <c r="V209" i="6"/>
  <c r="T209" i="6"/>
  <c r="P209" i="6"/>
  <c r="BI203" i="6"/>
  <c r="BH203" i="6"/>
  <c r="BG203" i="6"/>
  <c r="BE203" i="6"/>
  <c r="X203" i="6"/>
  <c r="V203" i="6"/>
  <c r="T203" i="6"/>
  <c r="P203" i="6"/>
  <c r="BI196" i="6"/>
  <c r="BH196" i="6"/>
  <c r="BG196" i="6"/>
  <c r="BE196" i="6"/>
  <c r="X196" i="6"/>
  <c r="V196" i="6"/>
  <c r="T196" i="6"/>
  <c r="P196" i="6"/>
  <c r="BI194" i="6"/>
  <c r="BH194" i="6"/>
  <c r="BG194" i="6"/>
  <c r="BE194" i="6"/>
  <c r="X194" i="6"/>
  <c r="V194" i="6"/>
  <c r="T194" i="6"/>
  <c r="P194" i="6"/>
  <c r="BI192" i="6"/>
  <c r="BH192" i="6"/>
  <c r="BG192" i="6"/>
  <c r="BE192" i="6"/>
  <c r="X192" i="6"/>
  <c r="V192" i="6"/>
  <c r="T192" i="6"/>
  <c r="P192" i="6"/>
  <c r="BI189" i="6"/>
  <c r="BH189" i="6"/>
  <c r="BG189" i="6"/>
  <c r="BE189" i="6"/>
  <c r="X189" i="6"/>
  <c r="V189" i="6"/>
  <c r="T189" i="6"/>
  <c r="P189" i="6"/>
  <c r="BI187" i="6"/>
  <c r="BH187" i="6"/>
  <c r="BG187" i="6"/>
  <c r="BE187" i="6"/>
  <c r="X187" i="6"/>
  <c r="V187" i="6"/>
  <c r="T187" i="6"/>
  <c r="P187" i="6"/>
  <c r="BI180" i="6"/>
  <c r="BH180" i="6"/>
  <c r="BG180" i="6"/>
  <c r="BE180" i="6"/>
  <c r="X180" i="6"/>
  <c r="V180" i="6"/>
  <c r="T180" i="6"/>
  <c r="P180" i="6"/>
  <c r="BI169" i="6"/>
  <c r="BH169" i="6"/>
  <c r="BG169" i="6"/>
  <c r="BE169" i="6"/>
  <c r="X169" i="6"/>
  <c r="V169" i="6"/>
  <c r="T169" i="6"/>
  <c r="P169" i="6"/>
  <c r="BI151" i="6"/>
  <c r="BH151" i="6"/>
  <c r="BG151" i="6"/>
  <c r="BE151" i="6"/>
  <c r="X151" i="6"/>
  <c r="V151" i="6"/>
  <c r="T151" i="6"/>
  <c r="P151" i="6"/>
  <c r="BI133" i="6"/>
  <c r="BH133" i="6"/>
  <c r="BG133" i="6"/>
  <c r="BE133" i="6"/>
  <c r="X133" i="6"/>
  <c r="V133" i="6"/>
  <c r="T133" i="6"/>
  <c r="P133" i="6"/>
  <c r="F124" i="6"/>
  <c r="E122" i="6"/>
  <c r="BI109" i="6"/>
  <c r="BH109" i="6"/>
  <c r="BG109" i="6"/>
  <c r="BE109" i="6"/>
  <c r="BI108" i="6"/>
  <c r="BH108" i="6"/>
  <c r="BG108" i="6"/>
  <c r="BF108" i="6"/>
  <c r="BE108" i="6"/>
  <c r="BI107" i="6"/>
  <c r="BH107" i="6"/>
  <c r="BG107" i="6"/>
  <c r="BF107" i="6"/>
  <c r="BE107" i="6"/>
  <c r="BI106" i="6"/>
  <c r="BH106" i="6"/>
  <c r="BG106" i="6"/>
  <c r="BF106" i="6"/>
  <c r="BE106" i="6"/>
  <c r="BI105" i="6"/>
  <c r="BH105" i="6"/>
  <c r="BG105" i="6"/>
  <c r="BF105" i="6"/>
  <c r="BE105" i="6"/>
  <c r="BI104" i="6"/>
  <c r="BH104" i="6"/>
  <c r="BG104" i="6"/>
  <c r="BF104" i="6"/>
  <c r="BE104" i="6"/>
  <c r="F89" i="6"/>
  <c r="E87" i="6"/>
  <c r="J24" i="6"/>
  <c r="E24" i="6"/>
  <c r="J127" i="6" s="1"/>
  <c r="J23" i="6"/>
  <c r="J21" i="6"/>
  <c r="E21" i="6"/>
  <c r="J91" i="6" s="1"/>
  <c r="J20" i="6"/>
  <c r="J18" i="6"/>
  <c r="E18" i="6"/>
  <c r="F127" i="6" s="1"/>
  <c r="J17" i="6"/>
  <c r="J15" i="6"/>
  <c r="E15" i="6"/>
  <c r="F126" i="6" s="1"/>
  <c r="J14" i="6"/>
  <c r="J12" i="6"/>
  <c r="J89" i="6" s="1"/>
  <c r="E7" i="6"/>
  <c r="E120" i="6"/>
  <c r="K41" i="5"/>
  <c r="K40" i="5"/>
  <c r="BA98" i="1"/>
  <c r="K39" i="5"/>
  <c r="AZ98" i="1" s="1"/>
  <c r="BI532" i="5"/>
  <c r="BH532" i="5"/>
  <c r="BG532" i="5"/>
  <c r="BE532" i="5"/>
  <c r="X532" i="5"/>
  <c r="V532" i="5"/>
  <c r="V501" i="5" s="1"/>
  <c r="T532" i="5"/>
  <c r="P532" i="5"/>
  <c r="BI502" i="5"/>
  <c r="BH502" i="5"/>
  <c r="BG502" i="5"/>
  <c r="BE502" i="5"/>
  <c r="X502" i="5"/>
  <c r="X501" i="5" s="1"/>
  <c r="V502" i="5"/>
  <c r="T502" i="5"/>
  <c r="T501" i="5" s="1"/>
  <c r="P502" i="5"/>
  <c r="BI500" i="5"/>
  <c r="BH500" i="5"/>
  <c r="BG500" i="5"/>
  <c r="BE500" i="5"/>
  <c r="X500" i="5"/>
  <c r="V500" i="5"/>
  <c r="T500" i="5"/>
  <c r="P500" i="5"/>
  <c r="BI485" i="5"/>
  <c r="BH485" i="5"/>
  <c r="BG485" i="5"/>
  <c r="BE485" i="5"/>
  <c r="X485" i="5"/>
  <c r="V485" i="5"/>
  <c r="T485" i="5"/>
  <c r="P485" i="5"/>
  <c r="BI468" i="5"/>
  <c r="BH468" i="5"/>
  <c r="BG468" i="5"/>
  <c r="BE468" i="5"/>
  <c r="X468" i="5"/>
  <c r="V468" i="5"/>
  <c r="T468" i="5"/>
  <c r="P468" i="5"/>
  <c r="BI466" i="5"/>
  <c r="BH466" i="5"/>
  <c r="BG466" i="5"/>
  <c r="BE466" i="5"/>
  <c r="X466" i="5"/>
  <c r="V466" i="5"/>
  <c r="T466" i="5"/>
  <c r="P466" i="5"/>
  <c r="BI450" i="5"/>
  <c r="BH450" i="5"/>
  <c r="BG450" i="5"/>
  <c r="BE450" i="5"/>
  <c r="X450" i="5"/>
  <c r="V450" i="5"/>
  <c r="T450" i="5"/>
  <c r="P450" i="5"/>
  <c r="BI448" i="5"/>
  <c r="BH448" i="5"/>
  <c r="BG448" i="5"/>
  <c r="BE448" i="5"/>
  <c r="X448" i="5"/>
  <c r="V448" i="5"/>
  <c r="T448" i="5"/>
  <c r="P448" i="5"/>
  <c r="BI432" i="5"/>
  <c r="BH432" i="5"/>
  <c r="BG432" i="5"/>
  <c r="BE432" i="5"/>
  <c r="X432" i="5"/>
  <c r="V432" i="5"/>
  <c r="T432" i="5"/>
  <c r="P432" i="5"/>
  <c r="BI430" i="5"/>
  <c r="BH430" i="5"/>
  <c r="BG430" i="5"/>
  <c r="BE430" i="5"/>
  <c r="X430" i="5"/>
  <c r="V430" i="5"/>
  <c r="T430" i="5"/>
  <c r="P430" i="5"/>
  <c r="BI428" i="5"/>
  <c r="BH428" i="5"/>
  <c r="BG428" i="5"/>
  <c r="BE428" i="5"/>
  <c r="X428" i="5"/>
  <c r="V428" i="5"/>
  <c r="T428" i="5"/>
  <c r="P428" i="5"/>
  <c r="BI413" i="5"/>
  <c r="BH413" i="5"/>
  <c r="BG413" i="5"/>
  <c r="BE413" i="5"/>
  <c r="X413" i="5"/>
  <c r="V413" i="5"/>
  <c r="T413" i="5"/>
  <c r="P413" i="5"/>
  <c r="BI411" i="5"/>
  <c r="BH411" i="5"/>
  <c r="BG411" i="5"/>
  <c r="BE411" i="5"/>
  <c r="X411" i="5"/>
  <c r="V411" i="5"/>
  <c r="T411" i="5"/>
  <c r="P411" i="5"/>
  <c r="BI396" i="5"/>
  <c r="BH396" i="5"/>
  <c r="BG396" i="5"/>
  <c r="BE396" i="5"/>
  <c r="X396" i="5"/>
  <c r="V396" i="5"/>
  <c r="T396" i="5"/>
  <c r="P396" i="5"/>
  <c r="BI394" i="5"/>
  <c r="BH394" i="5"/>
  <c r="BG394" i="5"/>
  <c r="BE394" i="5"/>
  <c r="X394" i="5"/>
  <c r="V394" i="5"/>
  <c r="T394" i="5"/>
  <c r="P394" i="5"/>
  <c r="BI379" i="5"/>
  <c r="BH379" i="5"/>
  <c r="BG379" i="5"/>
  <c r="BE379" i="5"/>
  <c r="X379" i="5"/>
  <c r="V379" i="5"/>
  <c r="T379" i="5"/>
  <c r="P379" i="5"/>
  <c r="BI377" i="5"/>
  <c r="BH377" i="5"/>
  <c r="BG377" i="5"/>
  <c r="BE377" i="5"/>
  <c r="X377" i="5"/>
  <c r="V377" i="5"/>
  <c r="T377" i="5"/>
  <c r="P377" i="5"/>
  <c r="BI362" i="5"/>
  <c r="BH362" i="5"/>
  <c r="BG362" i="5"/>
  <c r="BE362" i="5"/>
  <c r="X362" i="5"/>
  <c r="V362" i="5"/>
  <c r="T362" i="5"/>
  <c r="P362" i="5"/>
  <c r="BI360" i="5"/>
  <c r="BH360" i="5"/>
  <c r="BG360" i="5"/>
  <c r="BE360" i="5"/>
  <c r="X360" i="5"/>
  <c r="V360" i="5"/>
  <c r="T360" i="5"/>
  <c r="P360" i="5"/>
  <c r="BI358" i="5"/>
  <c r="BH358" i="5"/>
  <c r="BG358" i="5"/>
  <c r="BE358" i="5"/>
  <c r="X358" i="5"/>
  <c r="V358" i="5"/>
  <c r="T358" i="5"/>
  <c r="P358" i="5"/>
  <c r="BI340" i="5"/>
  <c r="BH340" i="5"/>
  <c r="BG340" i="5"/>
  <c r="BE340" i="5"/>
  <c r="X340" i="5"/>
  <c r="V340" i="5"/>
  <c r="T340" i="5"/>
  <c r="P340" i="5"/>
  <c r="BI337" i="5"/>
  <c r="BH337" i="5"/>
  <c r="BG337" i="5"/>
  <c r="BE337" i="5"/>
  <c r="X337" i="5"/>
  <c r="X336" i="5" s="1"/>
  <c r="V337" i="5"/>
  <c r="V336" i="5"/>
  <c r="T337" i="5"/>
  <c r="T336" i="5" s="1"/>
  <c r="P337" i="5"/>
  <c r="BI335" i="5"/>
  <c r="BH335" i="5"/>
  <c r="BG335" i="5"/>
  <c r="BE335" i="5"/>
  <c r="X335" i="5"/>
  <c r="V335" i="5"/>
  <c r="T335" i="5"/>
  <c r="P335" i="5"/>
  <c r="BI333" i="5"/>
  <c r="BH333" i="5"/>
  <c r="BG333" i="5"/>
  <c r="BE333" i="5"/>
  <c r="X333" i="5"/>
  <c r="V333" i="5"/>
  <c r="T333" i="5"/>
  <c r="P333" i="5"/>
  <c r="BI331" i="5"/>
  <c r="BH331" i="5"/>
  <c r="BG331" i="5"/>
  <c r="BE331" i="5"/>
  <c r="X331" i="5"/>
  <c r="V331" i="5"/>
  <c r="T331" i="5"/>
  <c r="P331" i="5"/>
  <c r="BI329" i="5"/>
  <c r="BH329" i="5"/>
  <c r="BG329" i="5"/>
  <c r="BE329" i="5"/>
  <c r="X329" i="5"/>
  <c r="V329" i="5"/>
  <c r="T329" i="5"/>
  <c r="P329" i="5"/>
  <c r="BI327" i="5"/>
  <c r="BH327" i="5"/>
  <c r="BG327" i="5"/>
  <c r="BE327" i="5"/>
  <c r="X327" i="5"/>
  <c r="V327" i="5"/>
  <c r="T327" i="5"/>
  <c r="P327" i="5"/>
  <c r="BI324" i="5"/>
  <c r="BH324" i="5"/>
  <c r="BG324" i="5"/>
  <c r="BE324" i="5"/>
  <c r="X324" i="5"/>
  <c r="X323" i="5" s="1"/>
  <c r="V324" i="5"/>
  <c r="V323" i="5" s="1"/>
  <c r="T324" i="5"/>
  <c r="T323" i="5" s="1"/>
  <c r="P324" i="5"/>
  <c r="BI321" i="5"/>
  <c r="BH321" i="5"/>
  <c r="BG321" i="5"/>
  <c r="BE321" i="5"/>
  <c r="X321" i="5"/>
  <c r="V321" i="5"/>
  <c r="T321" i="5"/>
  <c r="P321" i="5"/>
  <c r="BI319" i="5"/>
  <c r="BH319" i="5"/>
  <c r="BG319" i="5"/>
  <c r="BE319" i="5"/>
  <c r="X319" i="5"/>
  <c r="V319" i="5"/>
  <c r="T319" i="5"/>
  <c r="P319" i="5"/>
  <c r="BI316" i="5"/>
  <c r="BH316" i="5"/>
  <c r="BG316" i="5"/>
  <c r="BE316" i="5"/>
  <c r="X316" i="5"/>
  <c r="V316" i="5"/>
  <c r="T316" i="5"/>
  <c r="P316" i="5"/>
  <c r="BI269" i="5"/>
  <c r="BH269" i="5"/>
  <c r="BG269" i="5"/>
  <c r="BE269" i="5"/>
  <c r="X269" i="5"/>
  <c r="V269" i="5"/>
  <c r="T269" i="5"/>
  <c r="P269" i="5"/>
  <c r="BI239" i="5"/>
  <c r="BH239" i="5"/>
  <c r="BG239" i="5"/>
  <c r="BE239" i="5"/>
  <c r="X239" i="5"/>
  <c r="V239" i="5"/>
  <c r="T239" i="5"/>
  <c r="P239" i="5"/>
  <c r="BI236" i="5"/>
  <c r="BH236" i="5"/>
  <c r="BG236" i="5"/>
  <c r="BE236" i="5"/>
  <c r="X236" i="5"/>
  <c r="V236" i="5"/>
  <c r="T236" i="5"/>
  <c r="P236" i="5"/>
  <c r="BI234" i="5"/>
  <c r="BH234" i="5"/>
  <c r="BG234" i="5"/>
  <c r="BE234" i="5"/>
  <c r="X234" i="5"/>
  <c r="V234" i="5"/>
  <c r="T234" i="5"/>
  <c r="P234" i="5"/>
  <c r="BI232" i="5"/>
  <c r="BH232" i="5"/>
  <c r="BG232" i="5"/>
  <c r="BE232" i="5"/>
  <c r="X232" i="5"/>
  <c r="V232" i="5"/>
  <c r="T232" i="5"/>
  <c r="P232" i="5"/>
  <c r="BI220" i="5"/>
  <c r="BH220" i="5"/>
  <c r="BG220" i="5"/>
  <c r="BE220" i="5"/>
  <c r="X220" i="5"/>
  <c r="V220" i="5"/>
  <c r="T220" i="5"/>
  <c r="P220" i="5"/>
  <c r="BI208" i="5"/>
  <c r="BH208" i="5"/>
  <c r="BG208" i="5"/>
  <c r="BE208" i="5"/>
  <c r="X208" i="5"/>
  <c r="V208" i="5"/>
  <c r="T208" i="5"/>
  <c r="P208" i="5"/>
  <c r="BI196" i="5"/>
  <c r="BH196" i="5"/>
  <c r="BG196" i="5"/>
  <c r="BE196" i="5"/>
  <c r="X196" i="5"/>
  <c r="V196" i="5"/>
  <c r="T196" i="5"/>
  <c r="P196" i="5"/>
  <c r="BI179" i="5"/>
  <c r="BH179" i="5"/>
  <c r="BG179" i="5"/>
  <c r="BE179" i="5"/>
  <c r="X179" i="5"/>
  <c r="V179" i="5"/>
  <c r="T179" i="5"/>
  <c r="P179" i="5"/>
  <c r="BI164" i="5"/>
  <c r="BH164" i="5"/>
  <c r="BG164" i="5"/>
  <c r="BE164" i="5"/>
  <c r="X164" i="5"/>
  <c r="V164" i="5"/>
  <c r="T164" i="5"/>
  <c r="P164" i="5"/>
  <c r="BI162" i="5"/>
  <c r="BH162" i="5"/>
  <c r="BG162" i="5"/>
  <c r="BE162" i="5"/>
  <c r="X162" i="5"/>
  <c r="V162" i="5"/>
  <c r="T162" i="5"/>
  <c r="P162" i="5"/>
  <c r="BI158" i="5"/>
  <c r="BH158" i="5"/>
  <c r="BG158" i="5"/>
  <c r="BE158" i="5"/>
  <c r="X158" i="5"/>
  <c r="V158" i="5"/>
  <c r="T158" i="5"/>
  <c r="P158" i="5"/>
  <c r="BI145" i="5"/>
  <c r="BH145" i="5"/>
  <c r="BG145" i="5"/>
  <c r="BE145" i="5"/>
  <c r="X145" i="5"/>
  <c r="V145" i="5"/>
  <c r="T145" i="5"/>
  <c r="P145" i="5"/>
  <c r="BI143" i="5"/>
  <c r="BH143" i="5"/>
  <c r="BG143" i="5"/>
  <c r="BE143" i="5"/>
  <c r="X143" i="5"/>
  <c r="V143" i="5"/>
  <c r="T143" i="5"/>
  <c r="P143" i="5"/>
  <c r="F134" i="5"/>
  <c r="E132" i="5"/>
  <c r="BI119" i="5"/>
  <c r="BH119" i="5"/>
  <c r="BG119" i="5"/>
  <c r="BE119" i="5"/>
  <c r="BI118" i="5"/>
  <c r="BH118" i="5"/>
  <c r="BG118" i="5"/>
  <c r="BF118" i="5"/>
  <c r="BE118" i="5"/>
  <c r="BI117" i="5"/>
  <c r="BH117" i="5"/>
  <c r="BG117" i="5"/>
  <c r="BF117" i="5"/>
  <c r="BE117" i="5"/>
  <c r="BI116" i="5"/>
  <c r="BH116" i="5"/>
  <c r="BG116" i="5"/>
  <c r="BF116" i="5"/>
  <c r="BE116" i="5"/>
  <c r="BI115" i="5"/>
  <c r="BH115" i="5"/>
  <c r="BG115" i="5"/>
  <c r="BF115" i="5"/>
  <c r="BE115" i="5"/>
  <c r="BI114" i="5"/>
  <c r="BH114" i="5"/>
  <c r="BG114" i="5"/>
  <c r="BF114" i="5"/>
  <c r="BE114" i="5"/>
  <c r="F89" i="5"/>
  <c r="E87" i="5"/>
  <c r="J24" i="5"/>
  <c r="E24" i="5"/>
  <c r="J137" i="5" s="1"/>
  <c r="J23" i="5"/>
  <c r="J21" i="5"/>
  <c r="E21" i="5"/>
  <c r="J136" i="5" s="1"/>
  <c r="J20" i="5"/>
  <c r="J18" i="5"/>
  <c r="E18" i="5"/>
  <c r="F137" i="5" s="1"/>
  <c r="J17" i="5"/>
  <c r="J15" i="5"/>
  <c r="E15" i="5"/>
  <c r="F136" i="5" s="1"/>
  <c r="J14" i="5"/>
  <c r="J12" i="5"/>
  <c r="J89" i="5" s="1"/>
  <c r="E7" i="5"/>
  <c r="E130" i="5" s="1"/>
  <c r="K41" i="4"/>
  <c r="K40" i="4"/>
  <c r="BA97" i="1" s="1"/>
  <c r="K39" i="4"/>
  <c r="AZ97" i="1"/>
  <c r="BI671" i="4"/>
  <c r="BH671" i="4"/>
  <c r="BG671" i="4"/>
  <c r="BE671" i="4"/>
  <c r="X671" i="4"/>
  <c r="V671" i="4"/>
  <c r="V596" i="4"/>
  <c r="T671" i="4"/>
  <c r="P671" i="4"/>
  <c r="BI597" i="4"/>
  <c r="BH597" i="4"/>
  <c r="BG597" i="4"/>
  <c r="BE597" i="4"/>
  <c r="X597" i="4"/>
  <c r="X596" i="4" s="1"/>
  <c r="V597" i="4"/>
  <c r="T597" i="4"/>
  <c r="T596" i="4" s="1"/>
  <c r="P597" i="4"/>
  <c r="BI595" i="4"/>
  <c r="BH595" i="4"/>
  <c r="BG595" i="4"/>
  <c r="BE595" i="4"/>
  <c r="X595" i="4"/>
  <c r="V595" i="4"/>
  <c r="T595" i="4"/>
  <c r="P595" i="4"/>
  <c r="BI580" i="4"/>
  <c r="BH580" i="4"/>
  <c r="BG580" i="4"/>
  <c r="BE580" i="4"/>
  <c r="X580" i="4"/>
  <c r="V580" i="4"/>
  <c r="T580" i="4"/>
  <c r="P580" i="4"/>
  <c r="BI563" i="4"/>
  <c r="BH563" i="4"/>
  <c r="BG563" i="4"/>
  <c r="BE563" i="4"/>
  <c r="X563" i="4"/>
  <c r="V563" i="4"/>
  <c r="T563" i="4"/>
  <c r="P563" i="4"/>
  <c r="BI561" i="4"/>
  <c r="BH561" i="4"/>
  <c r="BG561" i="4"/>
  <c r="BE561" i="4"/>
  <c r="X561" i="4"/>
  <c r="V561" i="4"/>
  <c r="T561" i="4"/>
  <c r="P561" i="4"/>
  <c r="BI545" i="4"/>
  <c r="BH545" i="4"/>
  <c r="BG545" i="4"/>
  <c r="BE545" i="4"/>
  <c r="X545" i="4"/>
  <c r="V545" i="4"/>
  <c r="T545" i="4"/>
  <c r="P545" i="4"/>
  <c r="BI543" i="4"/>
  <c r="BH543" i="4"/>
  <c r="BG543" i="4"/>
  <c r="BE543" i="4"/>
  <c r="X543" i="4"/>
  <c r="V543" i="4"/>
  <c r="T543" i="4"/>
  <c r="P543" i="4"/>
  <c r="BI527" i="4"/>
  <c r="BH527" i="4"/>
  <c r="BG527" i="4"/>
  <c r="BE527" i="4"/>
  <c r="X527" i="4"/>
  <c r="V527" i="4"/>
  <c r="T527" i="4"/>
  <c r="P527" i="4"/>
  <c r="BI525" i="4"/>
  <c r="BH525" i="4"/>
  <c r="BG525" i="4"/>
  <c r="BE525" i="4"/>
  <c r="X525" i="4"/>
  <c r="V525" i="4"/>
  <c r="T525" i="4"/>
  <c r="P525" i="4"/>
  <c r="BI523" i="4"/>
  <c r="BH523" i="4"/>
  <c r="BG523" i="4"/>
  <c r="BE523" i="4"/>
  <c r="X523" i="4"/>
  <c r="V523" i="4"/>
  <c r="T523" i="4"/>
  <c r="P523" i="4"/>
  <c r="BI508" i="4"/>
  <c r="BH508" i="4"/>
  <c r="BG508" i="4"/>
  <c r="BE508" i="4"/>
  <c r="X508" i="4"/>
  <c r="V508" i="4"/>
  <c r="T508" i="4"/>
  <c r="P508" i="4"/>
  <c r="BI506" i="4"/>
  <c r="BH506" i="4"/>
  <c r="BG506" i="4"/>
  <c r="BE506" i="4"/>
  <c r="X506" i="4"/>
  <c r="V506" i="4"/>
  <c r="T506" i="4"/>
  <c r="P506" i="4"/>
  <c r="BI491" i="4"/>
  <c r="BH491" i="4"/>
  <c r="BG491" i="4"/>
  <c r="BE491" i="4"/>
  <c r="X491" i="4"/>
  <c r="V491" i="4"/>
  <c r="T491" i="4"/>
  <c r="P491" i="4"/>
  <c r="BI489" i="4"/>
  <c r="BH489" i="4"/>
  <c r="BG489" i="4"/>
  <c r="BE489" i="4"/>
  <c r="X489" i="4"/>
  <c r="V489" i="4"/>
  <c r="T489" i="4"/>
  <c r="P489" i="4"/>
  <c r="BI474" i="4"/>
  <c r="BH474" i="4"/>
  <c r="BG474" i="4"/>
  <c r="BE474" i="4"/>
  <c r="X474" i="4"/>
  <c r="V474" i="4"/>
  <c r="T474" i="4"/>
  <c r="P474" i="4"/>
  <c r="BI472" i="4"/>
  <c r="BH472" i="4"/>
  <c r="BG472" i="4"/>
  <c r="BE472" i="4"/>
  <c r="X472" i="4"/>
  <c r="V472" i="4"/>
  <c r="T472" i="4"/>
  <c r="P472" i="4"/>
  <c r="BI457" i="4"/>
  <c r="BH457" i="4"/>
  <c r="BG457" i="4"/>
  <c r="BE457" i="4"/>
  <c r="X457" i="4"/>
  <c r="V457" i="4"/>
  <c r="T457" i="4"/>
  <c r="P457" i="4"/>
  <c r="BI455" i="4"/>
  <c r="BH455" i="4"/>
  <c r="BG455" i="4"/>
  <c r="BE455" i="4"/>
  <c r="X455" i="4"/>
  <c r="V455" i="4"/>
  <c r="T455" i="4"/>
  <c r="P455" i="4"/>
  <c r="BI453" i="4"/>
  <c r="BH453" i="4"/>
  <c r="BG453" i="4"/>
  <c r="BE453" i="4"/>
  <c r="X453" i="4"/>
  <c r="V453" i="4"/>
  <c r="T453" i="4"/>
  <c r="P453" i="4"/>
  <c r="BI435" i="4"/>
  <c r="BH435" i="4"/>
  <c r="BG435" i="4"/>
  <c r="BE435" i="4"/>
  <c r="X435" i="4"/>
  <c r="V435" i="4"/>
  <c r="T435" i="4"/>
  <c r="P435" i="4"/>
  <c r="BI433" i="4"/>
  <c r="BH433" i="4"/>
  <c r="BG433" i="4"/>
  <c r="BE433" i="4"/>
  <c r="X433" i="4"/>
  <c r="V433" i="4"/>
  <c r="T433" i="4"/>
  <c r="P433" i="4"/>
  <c r="BI403" i="4"/>
  <c r="BH403" i="4"/>
  <c r="BG403" i="4"/>
  <c r="BE403" i="4"/>
  <c r="X403" i="4"/>
  <c r="V403" i="4"/>
  <c r="T403" i="4"/>
  <c r="P403" i="4"/>
  <c r="BI401" i="4"/>
  <c r="BH401" i="4"/>
  <c r="BG401" i="4"/>
  <c r="BE401" i="4"/>
  <c r="X401" i="4"/>
  <c r="V401" i="4"/>
  <c r="T401" i="4"/>
  <c r="P401" i="4"/>
  <c r="BI399" i="4"/>
  <c r="BH399" i="4"/>
  <c r="BG399" i="4"/>
  <c r="BE399" i="4"/>
  <c r="X399" i="4"/>
  <c r="V399" i="4"/>
  <c r="T399" i="4"/>
  <c r="P399" i="4"/>
  <c r="BI397" i="4"/>
  <c r="BH397" i="4"/>
  <c r="BG397" i="4"/>
  <c r="BE397" i="4"/>
  <c r="X397" i="4"/>
  <c r="V397" i="4"/>
  <c r="T397" i="4"/>
  <c r="P397" i="4"/>
  <c r="BI395" i="4"/>
  <c r="BH395" i="4"/>
  <c r="BG395" i="4"/>
  <c r="BE395" i="4"/>
  <c r="X395" i="4"/>
  <c r="V395" i="4"/>
  <c r="T395" i="4"/>
  <c r="P395" i="4"/>
  <c r="BI393" i="4"/>
  <c r="BH393" i="4"/>
  <c r="BG393" i="4"/>
  <c r="BE393" i="4"/>
  <c r="X393" i="4"/>
  <c r="V393" i="4"/>
  <c r="T393" i="4"/>
  <c r="P393" i="4"/>
  <c r="BI391" i="4"/>
  <c r="BH391" i="4"/>
  <c r="BG391" i="4"/>
  <c r="BE391" i="4"/>
  <c r="X391" i="4"/>
  <c r="V391" i="4"/>
  <c r="T391" i="4"/>
  <c r="P391" i="4"/>
  <c r="BI388" i="4"/>
  <c r="BH388" i="4"/>
  <c r="BG388" i="4"/>
  <c r="BE388" i="4"/>
  <c r="X388" i="4"/>
  <c r="X387" i="4" s="1"/>
  <c r="V388" i="4"/>
  <c r="V387" i="4" s="1"/>
  <c r="T388" i="4"/>
  <c r="T387" i="4" s="1"/>
  <c r="P388" i="4"/>
  <c r="BI385" i="4"/>
  <c r="BH385" i="4"/>
  <c r="BG385" i="4"/>
  <c r="BE385" i="4"/>
  <c r="X385" i="4"/>
  <c r="V385" i="4"/>
  <c r="T385" i="4"/>
  <c r="P385" i="4"/>
  <c r="BI383" i="4"/>
  <c r="BH383" i="4"/>
  <c r="BG383" i="4"/>
  <c r="BE383" i="4"/>
  <c r="X383" i="4"/>
  <c r="V383" i="4"/>
  <c r="T383" i="4"/>
  <c r="P383" i="4"/>
  <c r="BI380" i="4"/>
  <c r="BH380" i="4"/>
  <c r="BG380" i="4"/>
  <c r="BE380" i="4"/>
  <c r="X380" i="4"/>
  <c r="V380" i="4"/>
  <c r="T380" i="4"/>
  <c r="P380" i="4"/>
  <c r="BI333" i="4"/>
  <c r="BH333" i="4"/>
  <c r="BG333" i="4"/>
  <c r="BE333" i="4"/>
  <c r="X333" i="4"/>
  <c r="V333" i="4"/>
  <c r="T333" i="4"/>
  <c r="P333" i="4"/>
  <c r="BI303" i="4"/>
  <c r="BH303" i="4"/>
  <c r="BG303" i="4"/>
  <c r="BE303" i="4"/>
  <c r="X303" i="4"/>
  <c r="V303" i="4"/>
  <c r="T303" i="4"/>
  <c r="P303" i="4"/>
  <c r="BI288" i="4"/>
  <c r="BH288" i="4"/>
  <c r="BG288" i="4"/>
  <c r="BE288" i="4"/>
  <c r="X288" i="4"/>
  <c r="V288" i="4"/>
  <c r="T288" i="4"/>
  <c r="P288" i="4"/>
  <c r="BI273" i="4"/>
  <c r="BH273" i="4"/>
  <c r="BG273" i="4"/>
  <c r="BE273" i="4"/>
  <c r="X273" i="4"/>
  <c r="V273" i="4"/>
  <c r="T273" i="4"/>
  <c r="P273" i="4"/>
  <c r="BI270" i="4"/>
  <c r="BH270" i="4"/>
  <c r="BG270" i="4"/>
  <c r="BE270" i="4"/>
  <c r="X270" i="4"/>
  <c r="V270" i="4"/>
  <c r="T270" i="4"/>
  <c r="P270" i="4"/>
  <c r="BI268" i="4"/>
  <c r="BH268" i="4"/>
  <c r="BG268" i="4"/>
  <c r="BE268" i="4"/>
  <c r="X268" i="4"/>
  <c r="V268" i="4"/>
  <c r="T268" i="4"/>
  <c r="P268" i="4"/>
  <c r="BI266" i="4"/>
  <c r="BH266" i="4"/>
  <c r="BG266" i="4"/>
  <c r="BE266" i="4"/>
  <c r="X266" i="4"/>
  <c r="V266" i="4"/>
  <c r="T266" i="4"/>
  <c r="P266" i="4"/>
  <c r="BI264" i="4"/>
  <c r="BH264" i="4"/>
  <c r="BG264" i="4"/>
  <c r="BE264" i="4"/>
  <c r="X264" i="4"/>
  <c r="V264" i="4"/>
  <c r="T264" i="4"/>
  <c r="P264" i="4"/>
  <c r="BI262" i="4"/>
  <c r="BH262" i="4"/>
  <c r="BG262" i="4"/>
  <c r="BE262" i="4"/>
  <c r="X262" i="4"/>
  <c r="V262" i="4"/>
  <c r="T262" i="4"/>
  <c r="P262" i="4"/>
  <c r="BI260" i="4"/>
  <c r="BH260" i="4"/>
  <c r="BG260" i="4"/>
  <c r="BE260" i="4"/>
  <c r="X260" i="4"/>
  <c r="V260" i="4"/>
  <c r="T260" i="4"/>
  <c r="P260" i="4"/>
  <c r="BI258" i="4"/>
  <c r="BH258" i="4"/>
  <c r="BG258" i="4"/>
  <c r="BE258" i="4"/>
  <c r="X258" i="4"/>
  <c r="V258" i="4"/>
  <c r="T258" i="4"/>
  <c r="P258" i="4"/>
  <c r="BI245" i="4"/>
  <c r="BH245" i="4"/>
  <c r="BG245" i="4"/>
  <c r="BE245" i="4"/>
  <c r="X245" i="4"/>
  <c r="V245" i="4"/>
  <c r="T245" i="4"/>
  <c r="P245" i="4"/>
  <c r="BI232" i="4"/>
  <c r="BH232" i="4"/>
  <c r="BG232" i="4"/>
  <c r="BE232" i="4"/>
  <c r="X232" i="4"/>
  <c r="V232" i="4"/>
  <c r="T232" i="4"/>
  <c r="P232" i="4"/>
  <c r="BI219" i="4"/>
  <c r="BH219" i="4"/>
  <c r="BG219" i="4"/>
  <c r="BE219" i="4"/>
  <c r="X219" i="4"/>
  <c r="V219" i="4"/>
  <c r="T219" i="4"/>
  <c r="P219" i="4"/>
  <c r="BI217" i="4"/>
  <c r="BH217" i="4"/>
  <c r="BG217" i="4"/>
  <c r="BE217" i="4"/>
  <c r="X217" i="4"/>
  <c r="V217" i="4"/>
  <c r="T217" i="4"/>
  <c r="P217" i="4"/>
  <c r="BI213" i="4"/>
  <c r="BH213" i="4"/>
  <c r="BG213" i="4"/>
  <c r="BE213" i="4"/>
  <c r="X213" i="4"/>
  <c r="V213" i="4"/>
  <c r="T213" i="4"/>
  <c r="P213" i="4"/>
  <c r="BI209" i="4"/>
  <c r="BH209" i="4"/>
  <c r="BG209" i="4"/>
  <c r="BE209" i="4"/>
  <c r="X209" i="4"/>
  <c r="V209" i="4"/>
  <c r="T209" i="4"/>
  <c r="P209" i="4"/>
  <c r="BI204" i="4"/>
  <c r="BH204" i="4"/>
  <c r="BG204" i="4"/>
  <c r="BE204" i="4"/>
  <c r="X204" i="4"/>
  <c r="V204" i="4"/>
  <c r="T204" i="4"/>
  <c r="P204" i="4"/>
  <c r="BI199" i="4"/>
  <c r="BH199" i="4"/>
  <c r="BG199" i="4"/>
  <c r="BE199" i="4"/>
  <c r="X199" i="4"/>
  <c r="V199" i="4"/>
  <c r="T199" i="4"/>
  <c r="P199" i="4"/>
  <c r="BI195" i="4"/>
  <c r="BH195" i="4"/>
  <c r="BG195" i="4"/>
  <c r="BE195" i="4"/>
  <c r="X195" i="4"/>
  <c r="V195" i="4"/>
  <c r="T195" i="4"/>
  <c r="P195" i="4"/>
  <c r="BI178" i="4"/>
  <c r="BH178" i="4"/>
  <c r="BG178" i="4"/>
  <c r="BE178" i="4"/>
  <c r="X178" i="4"/>
  <c r="V178" i="4"/>
  <c r="T178" i="4"/>
  <c r="P178" i="4"/>
  <c r="BI163" i="4"/>
  <c r="BH163" i="4"/>
  <c r="BG163" i="4"/>
  <c r="BE163" i="4"/>
  <c r="X163" i="4"/>
  <c r="V163" i="4"/>
  <c r="T163" i="4"/>
  <c r="P163" i="4"/>
  <c r="BI161" i="4"/>
  <c r="BH161" i="4"/>
  <c r="BG161" i="4"/>
  <c r="BE161" i="4"/>
  <c r="X161" i="4"/>
  <c r="V161" i="4"/>
  <c r="T161" i="4"/>
  <c r="P161" i="4"/>
  <c r="BI157" i="4"/>
  <c r="BH157" i="4"/>
  <c r="BG157" i="4"/>
  <c r="BE157" i="4"/>
  <c r="X157" i="4"/>
  <c r="V157" i="4"/>
  <c r="T157" i="4"/>
  <c r="P157" i="4"/>
  <c r="BI145" i="4"/>
  <c r="BH145" i="4"/>
  <c r="BG145" i="4"/>
  <c r="BE145" i="4"/>
  <c r="X145" i="4"/>
  <c r="V145" i="4"/>
  <c r="T145" i="4"/>
  <c r="P145" i="4"/>
  <c r="BI143" i="4"/>
  <c r="BH143" i="4"/>
  <c r="BG143" i="4"/>
  <c r="BE143" i="4"/>
  <c r="X143" i="4"/>
  <c r="V143" i="4"/>
  <c r="T143" i="4"/>
  <c r="P143" i="4"/>
  <c r="F134" i="4"/>
  <c r="E132" i="4"/>
  <c r="BI119" i="4"/>
  <c r="BH119" i="4"/>
  <c r="BG119" i="4"/>
  <c r="BE119" i="4"/>
  <c r="BI118" i="4"/>
  <c r="BH118" i="4"/>
  <c r="BG118" i="4"/>
  <c r="BF118" i="4"/>
  <c r="BE118" i="4"/>
  <c r="BI117" i="4"/>
  <c r="BH117" i="4"/>
  <c r="BG117" i="4"/>
  <c r="BF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F89" i="4"/>
  <c r="E87" i="4"/>
  <c r="J24" i="4"/>
  <c r="E24" i="4"/>
  <c r="J137" i="4" s="1"/>
  <c r="J23" i="4"/>
  <c r="J21" i="4"/>
  <c r="E21" i="4"/>
  <c r="J136" i="4" s="1"/>
  <c r="J20" i="4"/>
  <c r="J18" i="4"/>
  <c r="E18" i="4"/>
  <c r="F92" i="4" s="1"/>
  <c r="J17" i="4"/>
  <c r="J15" i="4"/>
  <c r="E15" i="4"/>
  <c r="F91" i="4" s="1"/>
  <c r="J14" i="4"/>
  <c r="J12" i="4"/>
  <c r="J134" i="4" s="1"/>
  <c r="E7" i="4"/>
  <c r="E130" i="4" s="1"/>
  <c r="K41" i="3"/>
  <c r="K40" i="3"/>
  <c r="BA96" i="1" s="1"/>
  <c r="K39" i="3"/>
  <c r="AZ96" i="1"/>
  <c r="BI615" i="3"/>
  <c r="BH615" i="3"/>
  <c r="BG615" i="3"/>
  <c r="BE615" i="3"/>
  <c r="X615" i="3"/>
  <c r="V615" i="3"/>
  <c r="T615" i="3"/>
  <c r="P615" i="3"/>
  <c r="BI553" i="3"/>
  <c r="BH553" i="3"/>
  <c r="BG553" i="3"/>
  <c r="BE553" i="3"/>
  <c r="X553" i="3"/>
  <c r="V553" i="3"/>
  <c r="T553" i="3"/>
  <c r="P553" i="3"/>
  <c r="BI551" i="3"/>
  <c r="BH551" i="3"/>
  <c r="BG551" i="3"/>
  <c r="BE551" i="3"/>
  <c r="X551" i="3"/>
  <c r="V551" i="3"/>
  <c r="T551" i="3"/>
  <c r="P551" i="3"/>
  <c r="BI536" i="3"/>
  <c r="BH536" i="3"/>
  <c r="BG536" i="3"/>
  <c r="BE536" i="3"/>
  <c r="X536" i="3"/>
  <c r="V536" i="3"/>
  <c r="T536" i="3"/>
  <c r="P536" i="3"/>
  <c r="BI522" i="3"/>
  <c r="BH522" i="3"/>
  <c r="BG522" i="3"/>
  <c r="BE522" i="3"/>
  <c r="X522" i="3"/>
  <c r="V522" i="3"/>
  <c r="T522" i="3"/>
  <c r="P522" i="3"/>
  <c r="BI520" i="3"/>
  <c r="BH520" i="3"/>
  <c r="BG520" i="3"/>
  <c r="BE520" i="3"/>
  <c r="X520" i="3"/>
  <c r="V520" i="3"/>
  <c r="T520" i="3"/>
  <c r="P520" i="3"/>
  <c r="BI507" i="3"/>
  <c r="BH507" i="3"/>
  <c r="BG507" i="3"/>
  <c r="BE507" i="3"/>
  <c r="X507" i="3"/>
  <c r="V507" i="3"/>
  <c r="T507" i="3"/>
  <c r="P507" i="3"/>
  <c r="BI505" i="3"/>
  <c r="BH505" i="3"/>
  <c r="BG505" i="3"/>
  <c r="BE505" i="3"/>
  <c r="X505" i="3"/>
  <c r="V505" i="3"/>
  <c r="T505" i="3"/>
  <c r="P505" i="3"/>
  <c r="BI492" i="3"/>
  <c r="BH492" i="3"/>
  <c r="BG492" i="3"/>
  <c r="BE492" i="3"/>
  <c r="X492" i="3"/>
  <c r="V492" i="3"/>
  <c r="T492" i="3"/>
  <c r="P492" i="3"/>
  <c r="BI490" i="3"/>
  <c r="BH490" i="3"/>
  <c r="BG490" i="3"/>
  <c r="BE490" i="3"/>
  <c r="X490" i="3"/>
  <c r="V490" i="3"/>
  <c r="T490" i="3"/>
  <c r="P490" i="3"/>
  <c r="BI488" i="3"/>
  <c r="BH488" i="3"/>
  <c r="BG488" i="3"/>
  <c r="BE488" i="3"/>
  <c r="X488" i="3"/>
  <c r="V488" i="3"/>
  <c r="T488" i="3"/>
  <c r="P488" i="3"/>
  <c r="BI475" i="3"/>
  <c r="BH475" i="3"/>
  <c r="BG475" i="3"/>
  <c r="BE475" i="3"/>
  <c r="X475" i="3"/>
  <c r="V475" i="3"/>
  <c r="T475" i="3"/>
  <c r="P475" i="3"/>
  <c r="BI473" i="3"/>
  <c r="BH473" i="3"/>
  <c r="BG473" i="3"/>
  <c r="BE473" i="3"/>
  <c r="X473" i="3"/>
  <c r="V473" i="3"/>
  <c r="T473" i="3"/>
  <c r="P473" i="3"/>
  <c r="BI460" i="3"/>
  <c r="BH460" i="3"/>
  <c r="BG460" i="3"/>
  <c r="BE460" i="3"/>
  <c r="X460" i="3"/>
  <c r="V460" i="3"/>
  <c r="T460" i="3"/>
  <c r="P460" i="3"/>
  <c r="BI458" i="3"/>
  <c r="BH458" i="3"/>
  <c r="BG458" i="3"/>
  <c r="BE458" i="3"/>
  <c r="X458" i="3"/>
  <c r="V458" i="3"/>
  <c r="T458" i="3"/>
  <c r="P458" i="3"/>
  <c r="BI445" i="3"/>
  <c r="BH445" i="3"/>
  <c r="BG445" i="3"/>
  <c r="BE445" i="3"/>
  <c r="X445" i="3"/>
  <c r="V445" i="3"/>
  <c r="T445" i="3"/>
  <c r="P445" i="3"/>
  <c r="BI443" i="3"/>
  <c r="BH443" i="3"/>
  <c r="BG443" i="3"/>
  <c r="BE443" i="3"/>
  <c r="X443" i="3"/>
  <c r="V443" i="3"/>
  <c r="T443" i="3"/>
  <c r="P443" i="3"/>
  <c r="BI430" i="3"/>
  <c r="BH430" i="3"/>
  <c r="BG430" i="3"/>
  <c r="BE430" i="3"/>
  <c r="X430" i="3"/>
  <c r="V430" i="3"/>
  <c r="T430" i="3"/>
  <c r="P430" i="3"/>
  <c r="BI428" i="3"/>
  <c r="BH428" i="3"/>
  <c r="BG428" i="3"/>
  <c r="BE428" i="3"/>
  <c r="X428" i="3"/>
  <c r="V428" i="3"/>
  <c r="T428" i="3"/>
  <c r="P428" i="3"/>
  <c r="BI426" i="3"/>
  <c r="BH426" i="3"/>
  <c r="BG426" i="3"/>
  <c r="BE426" i="3"/>
  <c r="X426" i="3"/>
  <c r="V426" i="3"/>
  <c r="T426" i="3"/>
  <c r="P426" i="3"/>
  <c r="BI410" i="3"/>
  <c r="BH410" i="3"/>
  <c r="BG410" i="3"/>
  <c r="BE410" i="3"/>
  <c r="X410" i="3"/>
  <c r="V410" i="3"/>
  <c r="T410" i="3"/>
  <c r="P410" i="3"/>
  <c r="BI408" i="3"/>
  <c r="BH408" i="3"/>
  <c r="BG408" i="3"/>
  <c r="BE408" i="3"/>
  <c r="X408" i="3"/>
  <c r="V408" i="3"/>
  <c r="T408" i="3"/>
  <c r="P408" i="3"/>
  <c r="BI385" i="3"/>
  <c r="BH385" i="3"/>
  <c r="BG385" i="3"/>
  <c r="BE385" i="3"/>
  <c r="X385" i="3"/>
  <c r="V385" i="3"/>
  <c r="T385" i="3"/>
  <c r="P385" i="3"/>
  <c r="BI383" i="3"/>
  <c r="BH383" i="3"/>
  <c r="BG383" i="3"/>
  <c r="BE383" i="3"/>
  <c r="X383" i="3"/>
  <c r="V383" i="3"/>
  <c r="T383" i="3"/>
  <c r="P383" i="3"/>
  <c r="BI381" i="3"/>
  <c r="BH381" i="3"/>
  <c r="BG381" i="3"/>
  <c r="BE381" i="3"/>
  <c r="X381" i="3"/>
  <c r="V381" i="3"/>
  <c r="T381" i="3"/>
  <c r="P381" i="3"/>
  <c r="BI378" i="3"/>
  <c r="BH378" i="3"/>
  <c r="BG378" i="3"/>
  <c r="BE378" i="3"/>
  <c r="X378" i="3"/>
  <c r="V378" i="3"/>
  <c r="T378" i="3"/>
  <c r="P378" i="3"/>
  <c r="BI376" i="3"/>
  <c r="BH376" i="3"/>
  <c r="BG376" i="3"/>
  <c r="BE376" i="3"/>
  <c r="X376" i="3"/>
  <c r="V376" i="3"/>
  <c r="T376" i="3"/>
  <c r="P376" i="3"/>
  <c r="BI374" i="3"/>
  <c r="BH374" i="3"/>
  <c r="BG374" i="3"/>
  <c r="BE374" i="3"/>
  <c r="X374" i="3"/>
  <c r="V374" i="3"/>
  <c r="T374" i="3"/>
  <c r="P374" i="3"/>
  <c r="BI372" i="3"/>
  <c r="BH372" i="3"/>
  <c r="BG372" i="3"/>
  <c r="BE372" i="3"/>
  <c r="X372" i="3"/>
  <c r="V372" i="3"/>
  <c r="T372" i="3"/>
  <c r="P372" i="3"/>
  <c r="BI369" i="3"/>
  <c r="BH369" i="3"/>
  <c r="BG369" i="3"/>
  <c r="BE369" i="3"/>
  <c r="X369" i="3"/>
  <c r="X368" i="3" s="1"/>
  <c r="V369" i="3"/>
  <c r="V368" i="3"/>
  <c r="T369" i="3"/>
  <c r="T368" i="3" s="1"/>
  <c r="P369" i="3"/>
  <c r="BI366" i="3"/>
  <c r="BH366" i="3"/>
  <c r="BG366" i="3"/>
  <c r="BE366" i="3"/>
  <c r="X366" i="3"/>
  <c r="V366" i="3"/>
  <c r="T366" i="3"/>
  <c r="P366" i="3"/>
  <c r="BI364" i="3"/>
  <c r="BH364" i="3"/>
  <c r="BG364" i="3"/>
  <c r="BE364" i="3"/>
  <c r="X364" i="3"/>
  <c r="V364" i="3"/>
  <c r="T364" i="3"/>
  <c r="P364" i="3"/>
  <c r="BI361" i="3"/>
  <c r="BH361" i="3"/>
  <c r="BG361" i="3"/>
  <c r="BE361" i="3"/>
  <c r="X361" i="3"/>
  <c r="V361" i="3"/>
  <c r="T361" i="3"/>
  <c r="P361" i="3"/>
  <c r="BI322" i="3"/>
  <c r="BH322" i="3"/>
  <c r="BG322" i="3"/>
  <c r="BE322" i="3"/>
  <c r="X322" i="3"/>
  <c r="V322" i="3"/>
  <c r="T322" i="3"/>
  <c r="P322" i="3"/>
  <c r="BI297" i="3"/>
  <c r="BH297" i="3"/>
  <c r="BG297" i="3"/>
  <c r="BE297" i="3"/>
  <c r="X297" i="3"/>
  <c r="V297" i="3"/>
  <c r="T297" i="3"/>
  <c r="P297" i="3"/>
  <c r="BI281" i="3"/>
  <c r="BH281" i="3"/>
  <c r="BG281" i="3"/>
  <c r="BE281" i="3"/>
  <c r="X281" i="3"/>
  <c r="V281" i="3"/>
  <c r="T281" i="3"/>
  <c r="P281" i="3"/>
  <c r="BI265" i="3"/>
  <c r="BH265" i="3"/>
  <c r="BG265" i="3"/>
  <c r="BE265" i="3"/>
  <c r="X265" i="3"/>
  <c r="V265" i="3"/>
  <c r="T265" i="3"/>
  <c r="P265" i="3"/>
  <c r="BI262" i="3"/>
  <c r="BH262" i="3"/>
  <c r="BG262" i="3"/>
  <c r="BE262" i="3"/>
  <c r="X262" i="3"/>
  <c r="V262" i="3"/>
  <c r="T262" i="3"/>
  <c r="P262" i="3"/>
  <c r="BI260" i="3"/>
  <c r="BH260" i="3"/>
  <c r="BG260" i="3"/>
  <c r="BE260" i="3"/>
  <c r="X260" i="3"/>
  <c r="V260" i="3"/>
  <c r="T260" i="3"/>
  <c r="P260" i="3"/>
  <c r="BI258" i="3"/>
  <c r="BH258" i="3"/>
  <c r="BG258" i="3"/>
  <c r="BE258" i="3"/>
  <c r="X258" i="3"/>
  <c r="V258" i="3"/>
  <c r="T258" i="3"/>
  <c r="P258" i="3"/>
  <c r="BI256" i="3"/>
  <c r="BH256" i="3"/>
  <c r="BG256" i="3"/>
  <c r="BE256" i="3"/>
  <c r="X256" i="3"/>
  <c r="V256" i="3"/>
  <c r="T256" i="3"/>
  <c r="P256" i="3"/>
  <c r="BI254" i="3"/>
  <c r="BH254" i="3"/>
  <c r="BG254" i="3"/>
  <c r="BE254" i="3"/>
  <c r="X254" i="3"/>
  <c r="V254" i="3"/>
  <c r="T254" i="3"/>
  <c r="P254" i="3"/>
  <c r="BI252" i="3"/>
  <c r="BH252" i="3"/>
  <c r="BG252" i="3"/>
  <c r="BE252" i="3"/>
  <c r="X252" i="3"/>
  <c r="V252" i="3"/>
  <c r="T252" i="3"/>
  <c r="P252" i="3"/>
  <c r="BI250" i="3"/>
  <c r="BH250" i="3"/>
  <c r="BG250" i="3"/>
  <c r="BE250" i="3"/>
  <c r="X250" i="3"/>
  <c r="V250" i="3"/>
  <c r="T250" i="3"/>
  <c r="P250" i="3"/>
  <c r="BI237" i="3"/>
  <c r="BH237" i="3"/>
  <c r="BG237" i="3"/>
  <c r="BE237" i="3"/>
  <c r="X237" i="3"/>
  <c r="V237" i="3"/>
  <c r="T237" i="3"/>
  <c r="P237" i="3"/>
  <c r="BI224" i="3"/>
  <c r="BH224" i="3"/>
  <c r="BG224" i="3"/>
  <c r="BE224" i="3"/>
  <c r="X224" i="3"/>
  <c r="V224" i="3"/>
  <c r="T224" i="3"/>
  <c r="P224" i="3"/>
  <c r="BI211" i="3"/>
  <c r="BH211" i="3"/>
  <c r="BG211" i="3"/>
  <c r="BE211" i="3"/>
  <c r="X211" i="3"/>
  <c r="V211" i="3"/>
  <c r="T211" i="3"/>
  <c r="P211" i="3"/>
  <c r="BI209" i="3"/>
  <c r="BH209" i="3"/>
  <c r="BG209" i="3"/>
  <c r="BE209" i="3"/>
  <c r="X209" i="3"/>
  <c r="V209" i="3"/>
  <c r="T209" i="3"/>
  <c r="P209" i="3"/>
  <c r="BI205" i="3"/>
  <c r="BH205" i="3"/>
  <c r="BG205" i="3"/>
  <c r="BE205" i="3"/>
  <c r="X205" i="3"/>
  <c r="V205" i="3"/>
  <c r="T205" i="3"/>
  <c r="P205" i="3"/>
  <c r="BI201" i="3"/>
  <c r="BH201" i="3"/>
  <c r="BG201" i="3"/>
  <c r="BE201" i="3"/>
  <c r="X201" i="3"/>
  <c r="V201" i="3"/>
  <c r="T201" i="3"/>
  <c r="P201" i="3"/>
  <c r="BI196" i="3"/>
  <c r="BH196" i="3"/>
  <c r="BG196" i="3"/>
  <c r="BE196" i="3"/>
  <c r="X196" i="3"/>
  <c r="V196" i="3"/>
  <c r="T196" i="3"/>
  <c r="P196" i="3"/>
  <c r="BI191" i="3"/>
  <c r="BH191" i="3"/>
  <c r="BG191" i="3"/>
  <c r="BE191" i="3"/>
  <c r="X191" i="3"/>
  <c r="V191" i="3"/>
  <c r="T191" i="3"/>
  <c r="P191" i="3"/>
  <c r="BI187" i="3"/>
  <c r="BH187" i="3"/>
  <c r="BG187" i="3"/>
  <c r="BE187" i="3"/>
  <c r="X187" i="3"/>
  <c r="V187" i="3"/>
  <c r="T187" i="3"/>
  <c r="P187" i="3"/>
  <c r="BI174" i="3"/>
  <c r="BH174" i="3"/>
  <c r="BG174" i="3"/>
  <c r="BE174" i="3"/>
  <c r="X174" i="3"/>
  <c r="V174" i="3"/>
  <c r="T174" i="3"/>
  <c r="P174" i="3"/>
  <c r="BI163" i="3"/>
  <c r="BH163" i="3"/>
  <c r="BG163" i="3"/>
  <c r="BE163" i="3"/>
  <c r="X163" i="3"/>
  <c r="V163" i="3"/>
  <c r="T163" i="3"/>
  <c r="P163" i="3"/>
  <c r="BI161" i="3"/>
  <c r="BH161" i="3"/>
  <c r="BG161" i="3"/>
  <c r="BE161" i="3"/>
  <c r="X161" i="3"/>
  <c r="V161" i="3"/>
  <c r="T161" i="3"/>
  <c r="P161" i="3"/>
  <c r="BI157" i="3"/>
  <c r="BH157" i="3"/>
  <c r="BG157" i="3"/>
  <c r="BE157" i="3"/>
  <c r="X157" i="3"/>
  <c r="V157" i="3"/>
  <c r="T157" i="3"/>
  <c r="P157" i="3"/>
  <c r="BI145" i="3"/>
  <c r="BH145" i="3"/>
  <c r="BG145" i="3"/>
  <c r="BE145" i="3"/>
  <c r="X145" i="3"/>
  <c r="V145" i="3"/>
  <c r="T145" i="3"/>
  <c r="P145" i="3"/>
  <c r="BI143" i="3"/>
  <c r="BH143" i="3"/>
  <c r="BG143" i="3"/>
  <c r="BE143" i="3"/>
  <c r="X143" i="3"/>
  <c r="V143" i="3"/>
  <c r="T143" i="3"/>
  <c r="P143" i="3"/>
  <c r="F134" i="3"/>
  <c r="E132" i="3"/>
  <c r="BI119" i="3"/>
  <c r="BH119" i="3"/>
  <c r="BG119" i="3"/>
  <c r="BE119" i="3"/>
  <c r="BI118" i="3"/>
  <c r="BH118" i="3"/>
  <c r="BG118" i="3"/>
  <c r="BF118" i="3"/>
  <c r="BE118" i="3"/>
  <c r="BI117" i="3"/>
  <c r="BH117" i="3"/>
  <c r="BG117" i="3"/>
  <c r="BF117" i="3"/>
  <c r="BE117" i="3"/>
  <c r="BI116" i="3"/>
  <c r="BH116" i="3"/>
  <c r="BG116" i="3"/>
  <c r="BF116" i="3"/>
  <c r="BE116" i="3"/>
  <c r="BI115" i="3"/>
  <c r="BH115" i="3"/>
  <c r="BG115" i="3"/>
  <c r="BF115" i="3"/>
  <c r="BE115" i="3"/>
  <c r="BI114" i="3"/>
  <c r="BH114" i="3"/>
  <c r="BG114" i="3"/>
  <c r="BF114" i="3"/>
  <c r="BE114" i="3"/>
  <c r="F89" i="3"/>
  <c r="E87" i="3"/>
  <c r="J24" i="3"/>
  <c r="E24" i="3"/>
  <c r="J137" i="3"/>
  <c r="J23" i="3"/>
  <c r="J21" i="3"/>
  <c r="E21" i="3"/>
  <c r="J136" i="3"/>
  <c r="J20" i="3"/>
  <c r="J18" i="3"/>
  <c r="E18" i="3"/>
  <c r="F92" i="3"/>
  <c r="J17" i="3"/>
  <c r="J15" i="3"/>
  <c r="E15" i="3"/>
  <c r="F136" i="3"/>
  <c r="J14" i="3"/>
  <c r="J12" i="3"/>
  <c r="J134" i="3" s="1"/>
  <c r="E7" i="3"/>
  <c r="E130" i="3"/>
  <c r="K41" i="2"/>
  <c r="K40" i="2"/>
  <c r="BA95" i="1"/>
  <c r="K39" i="2"/>
  <c r="AZ95" i="1" s="1"/>
  <c r="BI367" i="2"/>
  <c r="BH367" i="2"/>
  <c r="BG367" i="2"/>
  <c r="BE367" i="2"/>
  <c r="X367" i="2"/>
  <c r="V367" i="2"/>
  <c r="T367" i="2"/>
  <c r="P367" i="2"/>
  <c r="BI365" i="2"/>
  <c r="BH365" i="2"/>
  <c r="BG365" i="2"/>
  <c r="BE365" i="2"/>
  <c r="X365" i="2"/>
  <c r="V365" i="2"/>
  <c r="T365" i="2"/>
  <c r="P365" i="2"/>
  <c r="BI363" i="2"/>
  <c r="BH363" i="2"/>
  <c r="BG363" i="2"/>
  <c r="BE363" i="2"/>
  <c r="X363" i="2"/>
  <c r="V363" i="2"/>
  <c r="T363" i="2"/>
  <c r="P363" i="2"/>
  <c r="BI361" i="2"/>
  <c r="BH361" i="2"/>
  <c r="BG361" i="2"/>
  <c r="BE361" i="2"/>
  <c r="X361" i="2"/>
  <c r="V361" i="2"/>
  <c r="T361" i="2"/>
  <c r="P361" i="2"/>
  <c r="BI359" i="2"/>
  <c r="BH359" i="2"/>
  <c r="BG359" i="2"/>
  <c r="BE359" i="2"/>
  <c r="X359" i="2"/>
  <c r="V359" i="2"/>
  <c r="T359" i="2"/>
  <c r="P359" i="2"/>
  <c r="BI357" i="2"/>
  <c r="BH357" i="2"/>
  <c r="BG357" i="2"/>
  <c r="BE357" i="2"/>
  <c r="X357" i="2"/>
  <c r="V357" i="2"/>
  <c r="T357" i="2"/>
  <c r="P357" i="2"/>
  <c r="BI354" i="2"/>
  <c r="BH354" i="2"/>
  <c r="BG354" i="2"/>
  <c r="BE354" i="2"/>
  <c r="X354" i="2"/>
  <c r="V354" i="2"/>
  <c r="T354" i="2"/>
  <c r="P354" i="2"/>
  <c r="BI352" i="2"/>
  <c r="BH352" i="2"/>
  <c r="BG352" i="2"/>
  <c r="BE352" i="2"/>
  <c r="X352" i="2"/>
  <c r="V352" i="2"/>
  <c r="T352" i="2"/>
  <c r="P352" i="2"/>
  <c r="BI349" i="2"/>
  <c r="BH349" i="2"/>
  <c r="BG349" i="2"/>
  <c r="BE349" i="2"/>
  <c r="X349" i="2"/>
  <c r="V349" i="2"/>
  <c r="T349" i="2"/>
  <c r="P349" i="2"/>
  <c r="BI347" i="2"/>
  <c r="BH347" i="2"/>
  <c r="BG347" i="2"/>
  <c r="BE347" i="2"/>
  <c r="X347" i="2"/>
  <c r="V347" i="2"/>
  <c r="T347" i="2"/>
  <c r="P347" i="2"/>
  <c r="BI345" i="2"/>
  <c r="BH345" i="2"/>
  <c r="BG345" i="2"/>
  <c r="BE345" i="2"/>
  <c r="X345" i="2"/>
  <c r="V345" i="2"/>
  <c r="T345" i="2"/>
  <c r="P345" i="2"/>
  <c r="BI341" i="2"/>
  <c r="BH341" i="2"/>
  <c r="BG341" i="2"/>
  <c r="BE341" i="2"/>
  <c r="X341" i="2"/>
  <c r="V341" i="2"/>
  <c r="T341" i="2"/>
  <c r="P341" i="2"/>
  <c r="BI339" i="2"/>
  <c r="BH339" i="2"/>
  <c r="BG339" i="2"/>
  <c r="BE339" i="2"/>
  <c r="X339" i="2"/>
  <c r="V339" i="2"/>
  <c r="T339" i="2"/>
  <c r="P339" i="2"/>
  <c r="BI337" i="2"/>
  <c r="BH337" i="2"/>
  <c r="BG337" i="2"/>
  <c r="BE337" i="2"/>
  <c r="X337" i="2"/>
  <c r="V337" i="2"/>
  <c r="T337" i="2"/>
  <c r="P337" i="2"/>
  <c r="BI335" i="2"/>
  <c r="BH335" i="2"/>
  <c r="BG335" i="2"/>
  <c r="BE335" i="2"/>
  <c r="X335" i="2"/>
  <c r="V335" i="2"/>
  <c r="T335" i="2"/>
  <c r="P335" i="2"/>
  <c r="BI333" i="2"/>
  <c r="BH333" i="2"/>
  <c r="BG333" i="2"/>
  <c r="BE333" i="2"/>
  <c r="X333" i="2"/>
  <c r="V333" i="2"/>
  <c r="T333" i="2"/>
  <c r="P333" i="2"/>
  <c r="BI330" i="2"/>
  <c r="BH330" i="2"/>
  <c r="BG330" i="2"/>
  <c r="BE330" i="2"/>
  <c r="X330" i="2"/>
  <c r="X329" i="2"/>
  <c r="V330" i="2"/>
  <c r="V329" i="2" s="1"/>
  <c r="T330" i="2"/>
  <c r="T329" i="2"/>
  <c r="P330" i="2"/>
  <c r="BI327" i="2"/>
  <c r="BH327" i="2"/>
  <c r="BG327" i="2"/>
  <c r="BE327" i="2"/>
  <c r="X327" i="2"/>
  <c r="V327" i="2"/>
  <c r="T327" i="2"/>
  <c r="P327" i="2"/>
  <c r="BI325" i="2"/>
  <c r="BH325" i="2"/>
  <c r="BG325" i="2"/>
  <c r="BE325" i="2"/>
  <c r="X325" i="2"/>
  <c r="V325" i="2"/>
  <c r="T325" i="2"/>
  <c r="P325" i="2"/>
  <c r="BI323" i="2"/>
  <c r="BH323" i="2"/>
  <c r="BG323" i="2"/>
  <c r="BE323" i="2"/>
  <c r="X323" i="2"/>
  <c r="V323" i="2"/>
  <c r="T323" i="2"/>
  <c r="P323" i="2"/>
  <c r="BI321" i="2"/>
  <c r="BH321" i="2"/>
  <c r="BG321" i="2"/>
  <c r="BE321" i="2"/>
  <c r="X321" i="2"/>
  <c r="V321" i="2"/>
  <c r="T321" i="2"/>
  <c r="P321" i="2"/>
  <c r="BI316" i="2"/>
  <c r="BH316" i="2"/>
  <c r="BG316" i="2"/>
  <c r="BE316" i="2"/>
  <c r="X316" i="2"/>
  <c r="V316" i="2"/>
  <c r="T316" i="2"/>
  <c r="P316" i="2"/>
  <c r="BI310" i="2"/>
  <c r="BH310" i="2"/>
  <c r="BG310" i="2"/>
  <c r="BE310" i="2"/>
  <c r="X310" i="2"/>
  <c r="V310" i="2"/>
  <c r="T310" i="2"/>
  <c r="P310" i="2"/>
  <c r="BI304" i="2"/>
  <c r="BH304" i="2"/>
  <c r="BG304" i="2"/>
  <c r="BE304" i="2"/>
  <c r="X304" i="2"/>
  <c r="V304" i="2"/>
  <c r="T304" i="2"/>
  <c r="P304" i="2"/>
  <c r="BI300" i="2"/>
  <c r="BH300" i="2"/>
  <c r="BG300" i="2"/>
  <c r="BE300" i="2"/>
  <c r="X300" i="2"/>
  <c r="V300" i="2"/>
  <c r="T300" i="2"/>
  <c r="P300" i="2"/>
  <c r="BI296" i="2"/>
  <c r="BH296" i="2"/>
  <c r="BG296" i="2"/>
  <c r="BE296" i="2"/>
  <c r="X296" i="2"/>
  <c r="V296" i="2"/>
  <c r="T296" i="2"/>
  <c r="P296" i="2"/>
  <c r="BI292" i="2"/>
  <c r="BH292" i="2"/>
  <c r="BG292" i="2"/>
  <c r="BE292" i="2"/>
  <c r="X292" i="2"/>
  <c r="V292" i="2"/>
  <c r="T292" i="2"/>
  <c r="P292" i="2"/>
  <c r="BI289" i="2"/>
  <c r="BH289" i="2"/>
  <c r="BG289" i="2"/>
  <c r="BE289" i="2"/>
  <c r="X289" i="2"/>
  <c r="V289" i="2"/>
  <c r="T289" i="2"/>
  <c r="P289" i="2"/>
  <c r="BI287" i="2"/>
  <c r="BH287" i="2"/>
  <c r="BG287" i="2"/>
  <c r="BE287" i="2"/>
  <c r="X287" i="2"/>
  <c r="V287" i="2"/>
  <c r="T287" i="2"/>
  <c r="P287" i="2"/>
  <c r="BI284" i="2"/>
  <c r="BH284" i="2"/>
  <c r="BG284" i="2"/>
  <c r="BE284" i="2"/>
  <c r="X284" i="2"/>
  <c r="V284" i="2"/>
  <c r="T284" i="2"/>
  <c r="P284" i="2"/>
  <c r="BI282" i="2"/>
  <c r="BH282" i="2"/>
  <c r="BG282" i="2"/>
  <c r="BE282" i="2"/>
  <c r="X282" i="2"/>
  <c r="V282" i="2"/>
  <c r="T282" i="2"/>
  <c r="P282" i="2"/>
  <c r="BI280" i="2"/>
  <c r="BH280" i="2"/>
  <c r="BG280" i="2"/>
  <c r="BE280" i="2"/>
  <c r="X280" i="2"/>
  <c r="V280" i="2"/>
  <c r="T280" i="2"/>
  <c r="P280" i="2"/>
  <c r="BI278" i="2"/>
  <c r="BH278" i="2"/>
  <c r="BG278" i="2"/>
  <c r="BE278" i="2"/>
  <c r="X278" i="2"/>
  <c r="V278" i="2"/>
  <c r="T278" i="2"/>
  <c r="P278" i="2"/>
  <c r="BI276" i="2"/>
  <c r="BH276" i="2"/>
  <c r="BG276" i="2"/>
  <c r="BE276" i="2"/>
  <c r="X276" i="2"/>
  <c r="V276" i="2"/>
  <c r="T276" i="2"/>
  <c r="P276" i="2"/>
  <c r="BI272" i="2"/>
  <c r="BH272" i="2"/>
  <c r="BG272" i="2"/>
  <c r="BE272" i="2"/>
  <c r="X272" i="2"/>
  <c r="V272" i="2"/>
  <c r="T272" i="2"/>
  <c r="P272" i="2"/>
  <c r="BI270" i="2"/>
  <c r="BH270" i="2"/>
  <c r="BG270" i="2"/>
  <c r="BE270" i="2"/>
  <c r="X270" i="2"/>
  <c r="V270" i="2"/>
  <c r="T270" i="2"/>
  <c r="P270" i="2"/>
  <c r="BI268" i="2"/>
  <c r="BH268" i="2"/>
  <c r="BG268" i="2"/>
  <c r="BE268" i="2"/>
  <c r="X268" i="2"/>
  <c r="V268" i="2"/>
  <c r="T268" i="2"/>
  <c r="P268" i="2"/>
  <c r="BI266" i="2"/>
  <c r="BH266" i="2"/>
  <c r="BG266" i="2"/>
  <c r="BE266" i="2"/>
  <c r="X266" i="2"/>
  <c r="V266" i="2"/>
  <c r="T266" i="2"/>
  <c r="P266" i="2"/>
  <c r="BI264" i="2"/>
  <c r="BH264" i="2"/>
  <c r="BG264" i="2"/>
  <c r="BE264" i="2"/>
  <c r="X264" i="2"/>
  <c r="V264" i="2"/>
  <c r="T264" i="2"/>
  <c r="P264" i="2"/>
  <c r="BI262" i="2"/>
  <c r="BH262" i="2"/>
  <c r="BG262" i="2"/>
  <c r="BE262" i="2"/>
  <c r="X262" i="2"/>
  <c r="V262" i="2"/>
  <c r="T262" i="2"/>
  <c r="P262" i="2"/>
  <c r="BI260" i="2"/>
  <c r="BH260" i="2"/>
  <c r="BG260" i="2"/>
  <c r="BE260" i="2"/>
  <c r="X260" i="2"/>
  <c r="V260" i="2"/>
  <c r="T260" i="2"/>
  <c r="P260" i="2"/>
  <c r="BI258" i="2"/>
  <c r="BH258" i="2"/>
  <c r="BG258" i="2"/>
  <c r="BE258" i="2"/>
  <c r="X258" i="2"/>
  <c r="V258" i="2"/>
  <c r="T258" i="2"/>
  <c r="P258" i="2"/>
  <c r="BI253" i="2"/>
  <c r="BH253" i="2"/>
  <c r="BG253" i="2"/>
  <c r="BE253" i="2"/>
  <c r="X253" i="2"/>
  <c r="V253" i="2"/>
  <c r="T253" i="2"/>
  <c r="P253" i="2"/>
  <c r="BI248" i="2"/>
  <c r="BH248" i="2"/>
  <c r="BG248" i="2"/>
  <c r="BE248" i="2"/>
  <c r="X248" i="2"/>
  <c r="V248" i="2"/>
  <c r="T248" i="2"/>
  <c r="P248" i="2"/>
  <c r="BI242" i="2"/>
  <c r="BH242" i="2"/>
  <c r="BG242" i="2"/>
  <c r="BE242" i="2"/>
  <c r="X242" i="2"/>
  <c r="V242" i="2"/>
  <c r="T242" i="2"/>
  <c r="P242" i="2"/>
  <c r="BI236" i="2"/>
  <c r="BH236" i="2"/>
  <c r="BG236" i="2"/>
  <c r="BE236" i="2"/>
  <c r="X236" i="2"/>
  <c r="V236" i="2"/>
  <c r="T236" i="2"/>
  <c r="P236" i="2"/>
  <c r="BI232" i="2"/>
  <c r="BH232" i="2"/>
  <c r="BG232" i="2"/>
  <c r="BE232" i="2"/>
  <c r="X232" i="2"/>
  <c r="V232" i="2"/>
  <c r="T232" i="2"/>
  <c r="P232" i="2"/>
  <c r="BI229" i="2"/>
  <c r="BH229" i="2"/>
  <c r="BG229" i="2"/>
  <c r="BE229" i="2"/>
  <c r="X229" i="2"/>
  <c r="V229" i="2"/>
  <c r="T229" i="2"/>
  <c r="P229" i="2"/>
  <c r="BI227" i="2"/>
  <c r="BH227" i="2"/>
  <c r="BG227" i="2"/>
  <c r="BE227" i="2"/>
  <c r="X227" i="2"/>
  <c r="V227" i="2"/>
  <c r="T227" i="2"/>
  <c r="P227" i="2"/>
  <c r="BI225" i="2"/>
  <c r="BH225" i="2"/>
  <c r="BG225" i="2"/>
  <c r="BE225" i="2"/>
  <c r="X225" i="2"/>
  <c r="V225" i="2"/>
  <c r="T225" i="2"/>
  <c r="P225" i="2"/>
  <c r="BI223" i="2"/>
  <c r="BH223" i="2"/>
  <c r="BG223" i="2"/>
  <c r="BE223" i="2"/>
  <c r="X223" i="2"/>
  <c r="V223" i="2"/>
  <c r="T223" i="2"/>
  <c r="P223" i="2"/>
  <c r="BI221" i="2"/>
  <c r="BH221" i="2"/>
  <c r="BG221" i="2"/>
  <c r="BE221" i="2"/>
  <c r="X221" i="2"/>
  <c r="V221" i="2"/>
  <c r="T221" i="2"/>
  <c r="P221" i="2"/>
  <c r="BI219" i="2"/>
  <c r="BH219" i="2"/>
  <c r="BG219" i="2"/>
  <c r="BE219" i="2"/>
  <c r="X219" i="2"/>
  <c r="V219" i="2"/>
  <c r="T219" i="2"/>
  <c r="P219" i="2"/>
  <c r="BI215" i="2"/>
  <c r="BH215" i="2"/>
  <c r="BG215" i="2"/>
  <c r="BE215" i="2"/>
  <c r="X215" i="2"/>
  <c r="V215" i="2"/>
  <c r="T215" i="2"/>
  <c r="P215" i="2"/>
  <c r="BI213" i="2"/>
  <c r="BH213" i="2"/>
  <c r="BG213" i="2"/>
  <c r="BE213" i="2"/>
  <c r="X213" i="2"/>
  <c r="V213" i="2"/>
  <c r="T213" i="2"/>
  <c r="P213" i="2"/>
  <c r="BI211" i="2"/>
  <c r="BH211" i="2"/>
  <c r="BG211" i="2"/>
  <c r="BE211" i="2"/>
  <c r="X211" i="2"/>
  <c r="V211" i="2"/>
  <c r="T211" i="2"/>
  <c r="P211" i="2"/>
  <c r="BI209" i="2"/>
  <c r="BH209" i="2"/>
  <c r="BG209" i="2"/>
  <c r="BE209" i="2"/>
  <c r="X209" i="2"/>
  <c r="V209" i="2"/>
  <c r="T209" i="2"/>
  <c r="P209" i="2"/>
  <c r="BI206" i="2"/>
  <c r="BH206" i="2"/>
  <c r="BG206" i="2"/>
  <c r="BE206" i="2"/>
  <c r="X206" i="2"/>
  <c r="V206" i="2"/>
  <c r="T206" i="2"/>
  <c r="P206" i="2"/>
  <c r="BI204" i="2"/>
  <c r="BH204" i="2"/>
  <c r="BG204" i="2"/>
  <c r="BE204" i="2"/>
  <c r="X204" i="2"/>
  <c r="V204" i="2"/>
  <c r="T204" i="2"/>
  <c r="P204" i="2"/>
  <c r="BI202" i="2"/>
  <c r="BH202" i="2"/>
  <c r="BG202" i="2"/>
  <c r="BE202" i="2"/>
  <c r="X202" i="2"/>
  <c r="V202" i="2"/>
  <c r="T202" i="2"/>
  <c r="P202" i="2"/>
  <c r="BI200" i="2"/>
  <c r="BH200" i="2"/>
  <c r="BG200" i="2"/>
  <c r="BE200" i="2"/>
  <c r="X200" i="2"/>
  <c r="V200" i="2"/>
  <c r="T200" i="2"/>
  <c r="P200" i="2"/>
  <c r="BI198" i="2"/>
  <c r="BH198" i="2"/>
  <c r="BG198" i="2"/>
  <c r="BE198" i="2"/>
  <c r="X198" i="2"/>
  <c r="V198" i="2"/>
  <c r="T198" i="2"/>
  <c r="P198" i="2"/>
  <c r="BI196" i="2"/>
  <c r="BH196" i="2"/>
  <c r="BG196" i="2"/>
  <c r="BE196" i="2"/>
  <c r="X196" i="2"/>
  <c r="V196" i="2"/>
  <c r="T196" i="2"/>
  <c r="P196" i="2"/>
  <c r="BI192" i="2"/>
  <c r="BH192" i="2"/>
  <c r="BG192" i="2"/>
  <c r="BE192" i="2"/>
  <c r="X192" i="2"/>
  <c r="V192" i="2"/>
  <c r="T192" i="2"/>
  <c r="P192" i="2"/>
  <c r="BI188" i="2"/>
  <c r="BH188" i="2"/>
  <c r="BG188" i="2"/>
  <c r="BE188" i="2"/>
  <c r="X188" i="2"/>
  <c r="V188" i="2"/>
  <c r="T188" i="2"/>
  <c r="P188" i="2"/>
  <c r="BI186" i="2"/>
  <c r="BH186" i="2"/>
  <c r="BG186" i="2"/>
  <c r="BE186" i="2"/>
  <c r="X186" i="2"/>
  <c r="V186" i="2"/>
  <c r="T186" i="2"/>
  <c r="P186" i="2"/>
  <c r="BI184" i="2"/>
  <c r="BH184" i="2"/>
  <c r="BG184" i="2"/>
  <c r="BE184" i="2"/>
  <c r="X184" i="2"/>
  <c r="V184" i="2"/>
  <c r="T184" i="2"/>
  <c r="P184" i="2"/>
  <c r="BI182" i="2"/>
  <c r="BH182" i="2"/>
  <c r="BG182" i="2"/>
  <c r="BE182" i="2"/>
  <c r="X182" i="2"/>
  <c r="V182" i="2"/>
  <c r="T182" i="2"/>
  <c r="P182" i="2"/>
  <c r="BI180" i="2"/>
  <c r="BH180" i="2"/>
  <c r="BG180" i="2"/>
  <c r="BE180" i="2"/>
  <c r="X180" i="2"/>
  <c r="V180" i="2"/>
  <c r="T180" i="2"/>
  <c r="P180" i="2"/>
  <c r="BI174" i="2"/>
  <c r="BH174" i="2"/>
  <c r="BG174" i="2"/>
  <c r="BE174" i="2"/>
  <c r="X174" i="2"/>
  <c r="V174" i="2"/>
  <c r="T174" i="2"/>
  <c r="P174" i="2"/>
  <c r="BI171" i="2"/>
  <c r="BH171" i="2"/>
  <c r="BG171" i="2"/>
  <c r="BE171" i="2"/>
  <c r="X171" i="2"/>
  <c r="V171" i="2"/>
  <c r="T171" i="2"/>
  <c r="P171" i="2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BI167" i="2"/>
  <c r="BH167" i="2"/>
  <c r="BG167" i="2"/>
  <c r="BE167" i="2"/>
  <c r="X167" i="2"/>
  <c r="V167" i="2"/>
  <c r="T167" i="2"/>
  <c r="P167" i="2"/>
  <c r="BI165" i="2"/>
  <c r="BH165" i="2"/>
  <c r="BG165" i="2"/>
  <c r="BE165" i="2"/>
  <c r="X165" i="2"/>
  <c r="V165" i="2"/>
  <c r="T165" i="2"/>
  <c r="P165" i="2"/>
  <c r="BI163" i="2"/>
  <c r="BH163" i="2"/>
  <c r="BG163" i="2"/>
  <c r="BE163" i="2"/>
  <c r="X163" i="2"/>
  <c r="V163" i="2"/>
  <c r="T163" i="2"/>
  <c r="P163" i="2"/>
  <c r="BI160" i="2"/>
  <c r="BH160" i="2"/>
  <c r="BG160" i="2"/>
  <c r="BE160" i="2"/>
  <c r="X160" i="2"/>
  <c r="V160" i="2"/>
  <c r="T160" i="2"/>
  <c r="P160" i="2"/>
  <c r="BI158" i="2"/>
  <c r="BH158" i="2"/>
  <c r="BG158" i="2"/>
  <c r="BE158" i="2"/>
  <c r="X158" i="2"/>
  <c r="V158" i="2"/>
  <c r="T158" i="2"/>
  <c r="P158" i="2"/>
  <c r="BI156" i="2"/>
  <c r="BH156" i="2"/>
  <c r="BG156" i="2"/>
  <c r="BE156" i="2"/>
  <c r="X156" i="2"/>
  <c r="V156" i="2"/>
  <c r="T156" i="2"/>
  <c r="P156" i="2"/>
  <c r="BI154" i="2"/>
  <c r="BH154" i="2"/>
  <c r="BG154" i="2"/>
  <c r="BE154" i="2"/>
  <c r="X154" i="2"/>
  <c r="V154" i="2"/>
  <c r="T154" i="2"/>
  <c r="P154" i="2"/>
  <c r="BI148" i="2"/>
  <c r="BH148" i="2"/>
  <c r="BG148" i="2"/>
  <c r="BE148" i="2"/>
  <c r="X148" i="2"/>
  <c r="V148" i="2"/>
  <c r="T148" i="2"/>
  <c r="P148" i="2"/>
  <c r="BI143" i="2"/>
  <c r="BH143" i="2"/>
  <c r="BG143" i="2"/>
  <c r="BE143" i="2"/>
  <c r="X143" i="2"/>
  <c r="V143" i="2"/>
  <c r="T143" i="2"/>
  <c r="P143" i="2"/>
  <c r="BI141" i="2"/>
  <c r="BH141" i="2"/>
  <c r="BG141" i="2"/>
  <c r="BE141" i="2"/>
  <c r="X141" i="2"/>
  <c r="V141" i="2"/>
  <c r="T141" i="2"/>
  <c r="P141" i="2"/>
  <c r="F132" i="2"/>
  <c r="E130" i="2"/>
  <c r="BI117" i="2"/>
  <c r="BH117" i="2"/>
  <c r="BG117" i="2"/>
  <c r="BE117" i="2"/>
  <c r="BI116" i="2"/>
  <c r="BH116" i="2"/>
  <c r="BG116" i="2"/>
  <c r="BF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F89" i="2"/>
  <c r="E87" i="2"/>
  <c r="J24" i="2"/>
  <c r="E24" i="2"/>
  <c r="J92" i="2"/>
  <c r="J23" i="2"/>
  <c r="J21" i="2"/>
  <c r="E21" i="2"/>
  <c r="J134" i="2"/>
  <c r="J20" i="2"/>
  <c r="J18" i="2"/>
  <c r="E18" i="2"/>
  <c r="F92" i="2"/>
  <c r="J17" i="2"/>
  <c r="J15" i="2"/>
  <c r="E15" i="2"/>
  <c r="F134" i="2"/>
  <c r="J14" i="2"/>
  <c r="J12" i="2"/>
  <c r="J89" i="2"/>
  <c r="E7" i="2"/>
  <c r="E85" i="2" s="1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L90" i="1"/>
  <c r="AM90" i="1"/>
  <c r="AM89" i="1"/>
  <c r="L89" i="1"/>
  <c r="AM87" i="1"/>
  <c r="L87" i="1"/>
  <c r="L85" i="1"/>
  <c r="L84" i="1"/>
  <c r="R357" i="2"/>
  <c r="Q352" i="2"/>
  <c r="R337" i="2"/>
  <c r="Q330" i="2"/>
  <c r="Q316" i="2"/>
  <c r="R278" i="2"/>
  <c r="R258" i="2"/>
  <c r="R227" i="2"/>
  <c r="R202" i="2"/>
  <c r="Q186" i="2"/>
  <c r="Q174" i="2"/>
  <c r="R167" i="2"/>
  <c r="R363" i="2"/>
  <c r="R345" i="2"/>
  <c r="Q333" i="2"/>
  <c r="R287" i="2"/>
  <c r="Q272" i="2"/>
  <c r="Q258" i="2"/>
  <c r="Q248" i="2"/>
  <c r="Q206" i="2"/>
  <c r="Q188" i="2"/>
  <c r="Q165" i="2"/>
  <c r="AU94" i="1"/>
  <c r="R321" i="2"/>
  <c r="R282" i="2"/>
  <c r="Q270" i="2"/>
  <c r="R229" i="2"/>
  <c r="R221" i="2"/>
  <c r="Q209" i="2"/>
  <c r="Q182" i="2"/>
  <c r="Q163" i="2"/>
  <c r="Q141" i="2"/>
  <c r="R310" i="2"/>
  <c r="R289" i="2"/>
  <c r="Q278" i="2"/>
  <c r="Q266" i="2"/>
  <c r="Q232" i="2"/>
  <c r="R219" i="2"/>
  <c r="Q204" i="2"/>
  <c r="R198" i="2"/>
  <c r="Q168" i="2"/>
  <c r="Q158" i="2"/>
  <c r="K347" i="2"/>
  <c r="BF347" i="2"/>
  <c r="BK330" i="2"/>
  <c r="K284" i="2"/>
  <c r="BF284" i="2"/>
  <c r="K253" i="2"/>
  <c r="BF253" i="2"/>
  <c r="K215" i="2"/>
  <c r="BF215" i="2"/>
  <c r="K182" i="2"/>
  <c r="BF182" i="2"/>
  <c r="BK165" i="2"/>
  <c r="BK363" i="2"/>
  <c r="BK327" i="2"/>
  <c r="BK272" i="2"/>
  <c r="K219" i="2"/>
  <c r="BF219" i="2"/>
  <c r="BK184" i="2"/>
  <c r="BK359" i="2"/>
  <c r="K289" i="2"/>
  <c r="BF289" i="2"/>
  <c r="K232" i="2"/>
  <c r="BF232" i="2"/>
  <c r="K198" i="2"/>
  <c r="BF198" i="2"/>
  <c r="K141" i="2"/>
  <c r="BF141" i="2"/>
  <c r="BK304" i="2"/>
  <c r="BK236" i="2"/>
  <c r="K167" i="2"/>
  <c r="BF167" i="2"/>
  <c r="R536" i="3"/>
  <c r="R428" i="3"/>
  <c r="Q385" i="3"/>
  <c r="R364" i="3"/>
  <c r="R260" i="3"/>
  <c r="Q209" i="3"/>
  <c r="R143" i="3"/>
  <c r="R507" i="3"/>
  <c r="Q488" i="3"/>
  <c r="R458" i="3"/>
  <c r="R426" i="3"/>
  <c r="Q378" i="3"/>
  <c r="Q361" i="3"/>
  <c r="Q256" i="3"/>
  <c r="R187" i="3"/>
  <c r="Q553" i="3"/>
  <c r="R522" i="3"/>
  <c r="Q490" i="3"/>
  <c r="Q428" i="3"/>
  <c r="R372" i="3"/>
  <c r="R262" i="3"/>
  <c r="Q237" i="3"/>
  <c r="Q201" i="3"/>
  <c r="R145" i="3"/>
  <c r="Q475" i="3"/>
  <c r="R383" i="3"/>
  <c r="Q372" i="3"/>
  <c r="Q366" i="3"/>
  <c r="R252" i="3"/>
  <c r="Q224" i="3"/>
  <c r="Q187" i="3"/>
  <c r="K492" i="3"/>
  <c r="BF492" i="3" s="1"/>
  <c r="K381" i="3"/>
  <c r="BF381" i="3"/>
  <c r="K281" i="3"/>
  <c r="BF281" i="3" s="1"/>
  <c r="K237" i="3"/>
  <c r="BF237" i="3"/>
  <c r="BK536" i="3"/>
  <c r="BK488" i="3"/>
  <c r="K445" i="3"/>
  <c r="BF445" i="3"/>
  <c r="BK408" i="3"/>
  <c r="K254" i="3"/>
  <c r="BF254" i="3"/>
  <c r="BK143" i="3"/>
  <c r="K443" i="3"/>
  <c r="BF443" i="3" s="1"/>
  <c r="K374" i="3"/>
  <c r="BF374" i="3"/>
  <c r="BK209" i="3"/>
  <c r="BK361" i="3"/>
  <c r="K205" i="3"/>
  <c r="BF205" i="3"/>
  <c r="Q595" i="4"/>
  <c r="Q527" i="4"/>
  <c r="Q453" i="4"/>
  <c r="R401" i="4"/>
  <c r="R385" i="4"/>
  <c r="Q273" i="4"/>
  <c r="R264" i="4"/>
  <c r="R217" i="4"/>
  <c r="Q178" i="4"/>
  <c r="Q597" i="4"/>
  <c r="R508" i="4"/>
  <c r="Q474" i="4"/>
  <c r="R399" i="4"/>
  <c r="R288" i="4"/>
  <c r="R219" i="4"/>
  <c r="R195" i="4"/>
  <c r="Q145" i="4"/>
  <c r="Q545" i="4"/>
  <c r="Q508" i="4"/>
  <c r="R403" i="4"/>
  <c r="R393" i="4"/>
  <c r="R333" i="4"/>
  <c r="R266" i="4"/>
  <c r="Q217" i="4"/>
  <c r="R145" i="4"/>
  <c r="Q563" i="4"/>
  <c r="R523" i="4"/>
  <c r="Q435" i="4"/>
  <c r="Q383" i="4"/>
  <c r="Q258" i="4"/>
  <c r="R178" i="4"/>
  <c r="BK527" i="4"/>
  <c r="BK391" i="4"/>
  <c r="K266" i="4"/>
  <c r="BF266" i="4"/>
  <c r="K204" i="4"/>
  <c r="BF204" i="4"/>
  <c r="K563" i="4"/>
  <c r="BF563" i="4"/>
  <c r="BK433" i="4"/>
  <c r="K380" i="4"/>
  <c r="BF380" i="4" s="1"/>
  <c r="K199" i="4"/>
  <c r="BF199" i="4"/>
  <c r="BK489" i="4"/>
  <c r="BK395" i="4"/>
  <c r="BK213" i="4"/>
  <c r="BK457" i="4"/>
  <c r="BK393" i="4"/>
  <c r="K217" i="4"/>
  <c r="BF217" i="4"/>
  <c r="K161" i="4"/>
  <c r="BF161" i="4"/>
  <c r="R500" i="5"/>
  <c r="Q379" i="5"/>
  <c r="R333" i="5"/>
  <c r="Q316" i="5"/>
  <c r="Q232" i="5"/>
  <c r="Q164" i="5"/>
  <c r="Q485" i="5"/>
  <c r="Q360" i="5"/>
  <c r="R319" i="5"/>
  <c r="Q236" i="5"/>
  <c r="Q502" i="5"/>
  <c r="Q466" i="5"/>
  <c r="R430" i="5"/>
  <c r="R396" i="5"/>
  <c r="Q358" i="5"/>
  <c r="Q329" i="5"/>
  <c r="Q319" i="5"/>
  <c r="R232" i="5"/>
  <c r="Q196" i="5"/>
  <c r="R532" i="5"/>
  <c r="Q411" i="5"/>
  <c r="R337" i="5"/>
  <c r="Q321" i="5"/>
  <c r="R158" i="5"/>
  <c r="K413" i="5"/>
  <c r="BF413" i="5"/>
  <c r="K316" i="5"/>
  <c r="BF316" i="5"/>
  <c r="BK158" i="5"/>
  <c r="BK377" i="5"/>
  <c r="BK239" i="5"/>
  <c r="BK179" i="5"/>
  <c r="K411" i="5"/>
  <c r="BF411" i="5"/>
  <c r="K319" i="5"/>
  <c r="BF319" i="5"/>
  <c r="K396" i="5"/>
  <c r="BF396" i="5"/>
  <c r="K335" i="5"/>
  <c r="BF335" i="5" s="1"/>
  <c r="BK220" i="5"/>
  <c r="R203" i="6"/>
  <c r="R209" i="6"/>
  <c r="Q194" i="6"/>
  <c r="Q151" i="6"/>
  <c r="R196" i="6"/>
  <c r="Q133" i="6"/>
  <c r="R169" i="6"/>
  <c r="K151" i="6"/>
  <c r="BF151" i="6"/>
  <c r="BK209" i="6"/>
  <c r="BK187" i="6"/>
  <c r="R277" i="7"/>
  <c r="Q262" i="7"/>
  <c r="Q242" i="7"/>
  <c r="Q237" i="7"/>
  <c r="R180" i="7"/>
  <c r="Q159" i="7"/>
  <c r="R279" i="7"/>
  <c r="Q272" i="7"/>
  <c r="R250" i="7"/>
  <c r="R181" i="7"/>
  <c r="Q146" i="7"/>
  <c r="R276" i="7"/>
  <c r="Q244" i="7"/>
  <c r="Q200" i="7"/>
  <c r="Q181" i="7"/>
  <c r="Q138" i="7"/>
  <c r="Q279" i="7"/>
  <c r="R264" i="7"/>
  <c r="R200" i="7"/>
  <c r="R146" i="7"/>
  <c r="K249" i="7"/>
  <c r="BF249" i="7"/>
  <c r="K190" i="7"/>
  <c r="BF190" i="7"/>
  <c r="BK146" i="7"/>
  <c r="BK281" i="7"/>
  <c r="BK277" i="7"/>
  <c r="K256" i="7"/>
  <c r="BF256" i="7" s="1"/>
  <c r="BK264" i="7"/>
  <c r="BK176" i="7"/>
  <c r="K237" i="7"/>
  <c r="BF237" i="7" s="1"/>
  <c r="BK149" i="7"/>
  <c r="Q250" i="8"/>
  <c r="Q238" i="8"/>
  <c r="Q228" i="8"/>
  <c r="Q221" i="8"/>
  <c r="Q205" i="8"/>
  <c r="R280" i="8"/>
  <c r="Q248" i="8"/>
  <c r="R242" i="8"/>
  <c r="Q211" i="8"/>
  <c r="R148" i="8"/>
  <c r="Q252" i="8"/>
  <c r="Q232" i="8"/>
  <c r="Q225" i="8"/>
  <c r="R211" i="8"/>
  <c r="Q201" i="8"/>
  <c r="Q153" i="8"/>
  <c r="R278" i="8"/>
  <c r="R249" i="8"/>
  <c r="Q244" i="8"/>
  <c r="Q230" i="8"/>
  <c r="R222" i="8"/>
  <c r="R209" i="8"/>
  <c r="Q158" i="8"/>
  <c r="Q148" i="8"/>
  <c r="Q140" i="8"/>
  <c r="BK238" i="8"/>
  <c r="BK219" i="8"/>
  <c r="K207" i="8"/>
  <c r="BF207" i="8"/>
  <c r="BK140" i="8"/>
  <c r="K248" i="8"/>
  <c r="BF248" i="8"/>
  <c r="BK236" i="8"/>
  <c r="BK226" i="8"/>
  <c r="BK209" i="8"/>
  <c r="BK252" i="8"/>
  <c r="BK249" i="8"/>
  <c r="BK240" i="8"/>
  <c r="BK221" i="8"/>
  <c r="BK149" i="8"/>
  <c r="K151" i="8"/>
  <c r="BF151" i="8"/>
  <c r="Q357" i="2"/>
  <c r="R349" i="2"/>
  <c r="R335" i="2"/>
  <c r="R325" i="2"/>
  <c r="Q310" i="2"/>
  <c r="R276" i="2"/>
  <c r="R248" i="2"/>
  <c r="R206" i="2"/>
  <c r="Q184" i="2"/>
  <c r="R171" i="2"/>
  <c r="Q148" i="2"/>
  <c r="R361" i="2"/>
  <c r="Q354" i="2"/>
  <c r="Q341" i="2"/>
  <c r="Q327" i="2"/>
  <c r="Q282" i="2"/>
  <c r="R264" i="2"/>
  <c r="Q229" i="2"/>
  <c r="Q196" i="2"/>
  <c r="R184" i="2"/>
  <c r="R163" i="2"/>
  <c r="Q143" i="2"/>
  <c r="Q365" i="2"/>
  <c r="Q347" i="2"/>
  <c r="Q337" i="2"/>
  <c r="R327" i="2"/>
  <c r="R292" i="2"/>
  <c r="R280" i="2"/>
  <c r="Q260" i="2"/>
  <c r="Q227" i="2"/>
  <c r="R215" i="2"/>
  <c r="R192" i="2"/>
  <c r="R168" i="2"/>
  <c r="R158" i="2"/>
  <c r="Q323" i="2"/>
  <c r="Q300" i="2"/>
  <c r="Q280" i="2"/>
  <c r="R270" i="2"/>
  <c r="R260" i="2"/>
  <c r="Q223" i="2"/>
  <c r="R209" i="2"/>
  <c r="R196" i="2"/>
  <c r="R165" i="2"/>
  <c r="K367" i="2"/>
  <c r="BF367" i="2" s="1"/>
  <c r="K335" i="2"/>
  <c r="BF335" i="2"/>
  <c r="K300" i="2"/>
  <c r="BF300" i="2" s="1"/>
  <c r="BK270" i="2"/>
  <c r="K221" i="2"/>
  <c r="BF221" i="2"/>
  <c r="BK202" i="2"/>
  <c r="K180" i="2"/>
  <c r="BF180" i="2"/>
  <c r="K163" i="2"/>
  <c r="BF163" i="2" s="1"/>
  <c r="K345" i="2"/>
  <c r="BF345" i="2"/>
  <c r="K296" i="2"/>
  <c r="BF296" i="2" s="1"/>
  <c r="BK260" i="2"/>
  <c r="K196" i="2"/>
  <c r="BF196" i="2"/>
  <c r="K160" i="2"/>
  <c r="BF160" i="2" s="1"/>
  <c r="K341" i="2"/>
  <c r="BF341" i="2"/>
  <c r="BK276" i="2"/>
  <c r="K258" i="2"/>
  <c r="BF258" i="2"/>
  <c r="BK206" i="2"/>
  <c r="BK148" i="2"/>
  <c r="BK325" i="2"/>
  <c r="BK287" i="2"/>
  <c r="BK229" i="2"/>
  <c r="K200" i="2"/>
  <c r="BF200" i="2"/>
  <c r="Q615" i="3"/>
  <c r="Q458" i="3"/>
  <c r="Q383" i="3"/>
  <c r="R361" i="3"/>
  <c r="Q250" i="3"/>
  <c r="R196" i="3"/>
  <c r="R553" i="3"/>
  <c r="Q505" i="3"/>
  <c r="Q473" i="3"/>
  <c r="Q443" i="3"/>
  <c r="Q381" i="3"/>
  <c r="R366" i="3"/>
  <c r="R265" i="3"/>
  <c r="R205" i="3"/>
  <c r="R163" i="3"/>
  <c r="R551" i="3"/>
  <c r="Q507" i="3"/>
  <c r="Q445" i="3"/>
  <c r="R385" i="3"/>
  <c r="R281" i="3"/>
  <c r="Q260" i="3"/>
  <c r="R224" i="3"/>
  <c r="Q157" i="3"/>
  <c r="R490" i="3"/>
  <c r="R410" i="3"/>
  <c r="R374" i="3"/>
  <c r="R322" i="3"/>
  <c r="R256" i="3"/>
  <c r="R237" i="3"/>
  <c r="Q191" i="3"/>
  <c r="K551" i="3"/>
  <c r="BF551" i="3"/>
  <c r="BK426" i="3"/>
  <c r="K366" i="3"/>
  <c r="BF366" i="3" s="1"/>
  <c r="BK252" i="3"/>
  <c r="BK163" i="3"/>
  <c r="BK520" i="3"/>
  <c r="K473" i="3"/>
  <c r="BF473" i="3"/>
  <c r="BK410" i="3"/>
  <c r="BK260" i="3"/>
  <c r="BK187" i="3"/>
  <c r="K490" i="3"/>
  <c r="BF490" i="3"/>
  <c r="BK376" i="3"/>
  <c r="BK250" i="3"/>
  <c r="BK157" i="3"/>
  <c r="BK224" i="3"/>
  <c r="K145" i="3"/>
  <c r="BF145" i="3" s="1"/>
  <c r="R545" i="4"/>
  <c r="Q457" i="4"/>
  <c r="R395" i="4"/>
  <c r="R383" i="4"/>
  <c r="Q270" i="4"/>
  <c r="Q262" i="4"/>
  <c r="Q209" i="4"/>
  <c r="R157" i="4"/>
  <c r="Q525" i="4"/>
  <c r="Q491" i="4"/>
  <c r="R453" i="4"/>
  <c r="R397" i="4"/>
  <c r="R262" i="4"/>
  <c r="R213" i="4"/>
  <c r="Q161" i="4"/>
  <c r="R595" i="4"/>
  <c r="Q523" i="4"/>
  <c r="R433" i="4"/>
  <c r="R391" i="4"/>
  <c r="Q303" i="4"/>
  <c r="Q264" i="4"/>
  <c r="Q199" i="4"/>
  <c r="R597" i="4"/>
  <c r="R561" i="4"/>
  <c r="R491" i="4"/>
  <c r="Q433" i="4"/>
  <c r="Q333" i="4"/>
  <c r="Q213" i="4"/>
  <c r="BK595" i="4"/>
  <c r="K508" i="4"/>
  <c r="BF508" i="4"/>
  <c r="K333" i="4"/>
  <c r="BF333" i="4"/>
  <c r="K262" i="4"/>
  <c r="BF262" i="4"/>
  <c r="BK157" i="4"/>
  <c r="BK561" i="4"/>
  <c r="BK397" i="4"/>
  <c r="K260" i="4"/>
  <c r="BF260" i="4" s="1"/>
  <c r="BK523" i="4"/>
  <c r="K388" i="4"/>
  <c r="BF388" i="4"/>
  <c r="K491" i="4"/>
  <c r="BF491" i="4"/>
  <c r="BK401" i="4"/>
  <c r="BK268" i="4"/>
  <c r="K195" i="4"/>
  <c r="BF195" i="4"/>
  <c r="Q532" i="5"/>
  <c r="Q413" i="5"/>
  <c r="Q377" i="5"/>
  <c r="R329" i="5"/>
  <c r="R234" i="5"/>
  <c r="R179" i="5"/>
  <c r="R502" i="5"/>
  <c r="R411" i="5"/>
  <c r="R327" i="5"/>
  <c r="Q179" i="5"/>
  <c r="Q500" i="5"/>
  <c r="Q468" i="5"/>
  <c r="R432" i="5"/>
  <c r="R379" i="5"/>
  <c r="Q335" i="5"/>
  <c r="R324" i="5"/>
  <c r="Q234" i="5"/>
  <c r="Q162" i="5"/>
  <c r="Q430" i="5"/>
  <c r="Q340" i="5"/>
  <c r="Q269" i="5"/>
  <c r="R145" i="5"/>
  <c r="BK468" i="5"/>
  <c r="BK329" i="5"/>
  <c r="BK164" i="5"/>
  <c r="K450" i="5"/>
  <c r="BF450" i="5" s="1"/>
  <c r="BK340" i="5"/>
  <c r="K532" i="5"/>
  <c r="BF532" i="5"/>
  <c r="K394" i="5"/>
  <c r="BF394" i="5"/>
  <c r="BK331" i="5"/>
  <c r="BK162" i="5"/>
  <c r="BK362" i="5"/>
  <c r="K236" i="5"/>
  <c r="BF236" i="5"/>
  <c r="R215" i="6"/>
  <c r="R133" i="6"/>
  <c r="Q196" i="6"/>
  <c r="Q222" i="6"/>
  <c r="Q189" i="6"/>
  <c r="Q192" i="6"/>
  <c r="K196" i="6"/>
  <c r="BF196" i="6"/>
  <c r="BK215" i="6"/>
  <c r="K189" i="6"/>
  <c r="BF189" i="6"/>
  <c r="BK169" i="6"/>
  <c r="Q274" i="7"/>
  <c r="Q256" i="7"/>
  <c r="Q190" i="7"/>
  <c r="Q136" i="7"/>
  <c r="Q276" i="7"/>
  <c r="R268" i="7"/>
  <c r="R249" i="7"/>
  <c r="R176" i="7"/>
  <c r="Q285" i="7"/>
  <c r="Q264" i="7"/>
  <c r="R216" i="7"/>
  <c r="R191" i="7"/>
  <c r="R167" i="7"/>
  <c r="R136" i="7"/>
  <c r="Q266" i="7"/>
  <c r="R229" i="7"/>
  <c r="Q167" i="7"/>
  <c r="BK272" i="7"/>
  <c r="K229" i="7"/>
  <c r="BF229" i="7"/>
  <c r="BK159" i="7"/>
  <c r="K283" i="7"/>
  <c r="BF283" i="7"/>
  <c r="BK268" i="7"/>
  <c r="BK208" i="7"/>
  <c r="K200" i="7"/>
  <c r="BF200" i="7"/>
  <c r="K266" i="7"/>
  <c r="BF266" i="7"/>
  <c r="K216" i="7"/>
  <c r="BF216" i="7"/>
  <c r="Q278" i="8"/>
  <c r="Q242" i="8"/>
  <c r="R226" i="8"/>
  <c r="R217" i="8"/>
  <c r="R199" i="8"/>
  <c r="Q255" i="8"/>
  <c r="R244" i="8"/>
  <c r="Q223" i="8"/>
  <c r="Q199" i="8"/>
  <c r="R140" i="8"/>
  <c r="R250" i="8"/>
  <c r="R230" i="8"/>
  <c r="R223" i="8"/>
  <c r="Q209" i="8"/>
  <c r="R176" i="8"/>
  <c r="Q144" i="8"/>
  <c r="R255" i="8"/>
  <c r="R248" i="8"/>
  <c r="R232" i="8"/>
  <c r="Q224" i="8"/>
  <c r="R215" i="8"/>
  <c r="R174" i="8"/>
  <c r="R151" i="8"/>
  <c r="Q142" i="8"/>
  <c r="BK253" i="8"/>
  <c r="K223" i="8"/>
  <c r="BF223" i="8" s="1"/>
  <c r="BK199" i="8"/>
  <c r="BK153" i="8"/>
  <c r="K255" i="8"/>
  <c r="BF255" i="8" s="1"/>
  <c r="BK250" i="8"/>
  <c r="K244" i="8"/>
  <c r="BF244" i="8"/>
  <c r="BK213" i="8"/>
  <c r="BK158" i="8"/>
  <c r="R354" i="2"/>
  <c r="R339" i="2"/>
  <c r="R323" i="2"/>
  <c r="R304" i="2"/>
  <c r="Q264" i="2"/>
  <c r="Q242" i="2"/>
  <c r="Q215" i="2"/>
  <c r="Q198" i="2"/>
  <c r="Q180" i="2"/>
  <c r="R156" i="2"/>
  <c r="R365" i="2"/>
  <c r="Q359" i="2"/>
  <c r="Q349" i="2"/>
  <c r="Q335" i="2"/>
  <c r="Q284" i="2"/>
  <c r="R268" i="2"/>
  <c r="R242" i="2"/>
  <c r="R200" i="2"/>
  <c r="Q171" i="2"/>
  <c r="R148" i="2"/>
  <c r="Q367" i="2"/>
  <c r="Q361" i="2"/>
  <c r="R341" i="2"/>
  <c r="R296" i="2"/>
  <c r="R284" i="2"/>
  <c r="Q253" i="2"/>
  <c r="Q225" i="2"/>
  <c r="Q213" i="2"/>
  <c r="R204" i="2"/>
  <c r="R180" i="2"/>
  <c r="R160" i="2"/>
  <c r="Q325" i="2"/>
  <c r="Q304" i="2"/>
  <c r="Q287" i="2"/>
  <c r="R272" i="2"/>
  <c r="Q262" i="2"/>
  <c r="R225" i="2"/>
  <c r="R213" i="2"/>
  <c r="Q202" i="2"/>
  <c r="R174" i="2"/>
  <c r="Q160" i="2"/>
  <c r="K365" i="2"/>
  <c r="BF365" i="2" s="1"/>
  <c r="BK339" i="2"/>
  <c r="K292" i="2"/>
  <c r="BF292" i="2"/>
  <c r="K225" i="2"/>
  <c r="BF225" i="2" s="1"/>
  <c r="K188" i="2"/>
  <c r="BF188" i="2"/>
  <c r="BK169" i="2"/>
  <c r="K156" i="2"/>
  <c r="BF156" i="2"/>
  <c r="K337" i="2"/>
  <c r="BF337" i="2" s="1"/>
  <c r="BK282" i="2"/>
  <c r="BK248" i="2"/>
  <c r="K192" i="2"/>
  <c r="BF192" i="2" s="1"/>
  <c r="K354" i="2"/>
  <c r="BF354" i="2"/>
  <c r="BK323" i="2"/>
  <c r="BK262" i="2"/>
  <c r="K223" i="2"/>
  <c r="BF223" i="2"/>
  <c r="K154" i="2"/>
  <c r="BF154" i="2" s="1"/>
  <c r="BK333" i="2"/>
  <c r="BK264" i="2"/>
  <c r="BK209" i="2"/>
  <c r="K143" i="2"/>
  <c r="BF143" i="2" s="1"/>
  <c r="R460" i="3"/>
  <c r="Q426" i="3"/>
  <c r="Q376" i="3"/>
  <c r="Q252" i="3"/>
  <c r="Q163" i="3"/>
  <c r="Q551" i="3"/>
  <c r="Q492" i="3"/>
  <c r="Q460" i="3"/>
  <c r="Q430" i="3"/>
  <c r="R369" i="3"/>
  <c r="Q281" i="3"/>
  <c r="R209" i="3"/>
  <c r="Q174" i="3"/>
  <c r="R615" i="3"/>
  <c r="Q522" i="3"/>
  <c r="R488" i="3"/>
  <c r="R408" i="3"/>
  <c r="Q322" i="3"/>
  <c r="Q258" i="3"/>
  <c r="Q196" i="3"/>
  <c r="R492" i="3"/>
  <c r="R430" i="3"/>
  <c r="R378" i="3"/>
  <c r="Q265" i="3"/>
  <c r="Q254" i="3"/>
  <c r="Q211" i="3"/>
  <c r="R174" i="3"/>
  <c r="BK372" i="3"/>
  <c r="BK258" i="3"/>
  <c r="BK615" i="3"/>
  <c r="K507" i="3"/>
  <c r="BF507" i="3" s="1"/>
  <c r="BK458" i="3"/>
  <c r="K430" i="3"/>
  <c r="BF430" i="3" s="1"/>
  <c r="BK383" i="3"/>
  <c r="BK211" i="3"/>
  <c r="BK505" i="3"/>
  <c r="BK378" i="3"/>
  <c r="K256" i="3"/>
  <c r="BF256" i="3"/>
  <c r="K191" i="3"/>
  <c r="BF191" i="3" s="1"/>
  <c r="K297" i="3"/>
  <c r="BF297" i="3"/>
  <c r="BK161" i="3"/>
  <c r="Q561" i="4"/>
  <c r="R489" i="4"/>
  <c r="Q403" i="4"/>
  <c r="Q388" i="4"/>
  <c r="R268" i="4"/>
  <c r="R258" i="4"/>
  <c r="Q204" i="4"/>
  <c r="Q195" i="4"/>
  <c r="R671" i="4"/>
  <c r="Q506" i="4"/>
  <c r="R457" i="4"/>
  <c r="Q401" i="4"/>
  <c r="R303" i="4"/>
  <c r="R260" i="4"/>
  <c r="R209" i="4"/>
  <c r="Q163" i="4"/>
  <c r="Q671" i="4"/>
  <c r="Q543" i="4"/>
  <c r="Q455" i="4"/>
  <c r="Q395" i="4"/>
  <c r="Q385" i="4"/>
  <c r="Q268" i="4"/>
  <c r="R245" i="4"/>
  <c r="R161" i="4"/>
  <c r="R543" i="4"/>
  <c r="R474" i="4"/>
  <c r="Q399" i="4"/>
  <c r="Q380" i="4"/>
  <c r="Q232" i="4"/>
  <c r="Q143" i="4"/>
  <c r="K545" i="4"/>
  <c r="BF545" i="4"/>
  <c r="K474" i="4"/>
  <c r="BF474" i="4" s="1"/>
  <c r="K303" i="4"/>
  <c r="BF303" i="4"/>
  <c r="K258" i="4"/>
  <c r="BF258" i="4" s="1"/>
  <c r="K580" i="4"/>
  <c r="BF580" i="4"/>
  <c r="BK453" i="4"/>
  <c r="BK383" i="4"/>
  <c r="BK232" i="4"/>
  <c r="BK506" i="4"/>
  <c r="K399" i="4"/>
  <c r="BF399" i="4"/>
  <c r="BK264" i="4"/>
  <c r="BK435" i="4"/>
  <c r="K245" i="4"/>
  <c r="BF245" i="4"/>
  <c r="K163" i="4"/>
  <c r="BF163" i="4"/>
  <c r="Q432" i="5"/>
  <c r="Q394" i="5"/>
  <c r="Q337" i="5"/>
  <c r="Q239" i="5"/>
  <c r="Q220" i="5"/>
  <c r="R468" i="5"/>
  <c r="R394" i="5"/>
  <c r="R335" i="5"/>
  <c r="R269" i="5"/>
  <c r="R143" i="5"/>
  <c r="Q450" i="5"/>
  <c r="R428" i="5"/>
  <c r="Q362" i="5"/>
  <c r="Q331" i="5"/>
  <c r="R321" i="5"/>
  <c r="R236" i="5"/>
  <c r="R208" i="5"/>
  <c r="Q143" i="5"/>
  <c r="Q428" i="5"/>
  <c r="R362" i="5"/>
  <c r="R331" i="5"/>
  <c r="R164" i="5"/>
  <c r="K485" i="5"/>
  <c r="BF485" i="5"/>
  <c r="K360" i="5"/>
  <c r="BF360" i="5"/>
  <c r="BK196" i="5"/>
  <c r="K500" i="5"/>
  <c r="BF500" i="5" s="1"/>
  <c r="K430" i="5"/>
  <c r="BF430" i="5"/>
  <c r="K324" i="5"/>
  <c r="BF324" i="5" s="1"/>
  <c r="K208" i="5"/>
  <c r="BF208" i="5"/>
  <c r="BK428" i="5"/>
  <c r="K337" i="5"/>
  <c r="BF337" i="5"/>
  <c r="K466" i="5"/>
  <c r="BF466" i="5"/>
  <c r="BK269" i="5"/>
  <c r="R222" i="6"/>
  <c r="R192" i="6"/>
  <c r="Q187" i="6"/>
  <c r="Q203" i="6"/>
  <c r="Q169" i="6"/>
  <c r="R187" i="6"/>
  <c r="BK203" i="6"/>
  <c r="K222" i="6"/>
  <c r="BF222" i="6"/>
  <c r="BK192" i="6"/>
  <c r="Q283" i="7"/>
  <c r="Q268" i="7"/>
  <c r="R244" i="7"/>
  <c r="Q229" i="7"/>
  <c r="Q176" i="7"/>
  <c r="R157" i="7"/>
  <c r="Q277" i="7"/>
  <c r="R270" i="7"/>
  <c r="R237" i="7"/>
  <c r="Q180" i="7"/>
  <c r="R281" i="7"/>
  <c r="Q250" i="7"/>
  <c r="BK200" i="7"/>
  <c r="Q157" i="7"/>
  <c r="Q281" i="7"/>
  <c r="R242" i="7"/>
  <c r="R208" i="7"/>
  <c r="Q149" i="7"/>
  <c r="BK270" i="7"/>
  <c r="BK191" i="7"/>
  <c r="K285" i="7"/>
  <c r="BF285" i="7" s="1"/>
  <c r="K244" i="7"/>
  <c r="BF244" i="7"/>
  <c r="K250" i="7"/>
  <c r="BF250" i="7" s="1"/>
  <c r="BK138" i="7"/>
  <c r="K180" i="7"/>
  <c r="BF180" i="7"/>
  <c r="Q253" i="8"/>
  <c r="R240" i="8"/>
  <c r="Q234" i="8"/>
  <c r="Q222" i="8"/>
  <c r="Q215" i="8"/>
  <c r="Q151" i="8"/>
  <c r="R251" i="8"/>
  <c r="R236" i="8"/>
  <c r="Q213" i="8"/>
  <c r="Q174" i="8"/>
  <c r="Q217" i="8"/>
  <c r="R205" i="8"/>
  <c r="Q149" i="8"/>
  <c r="Q280" i="8"/>
  <c r="R253" i="8"/>
  <c r="R246" i="8"/>
  <c r="R228" i="8"/>
  <c r="R219" i="8"/>
  <c r="Q176" i="8"/>
  <c r="R149" i="8"/>
  <c r="R144" i="8"/>
  <c r="K280" i="8"/>
  <c r="BF280" i="8"/>
  <c r="K225" i="8"/>
  <c r="BF225" i="8" s="1"/>
  <c r="K211" i="8"/>
  <c r="BF211" i="8"/>
  <c r="K148" i="8"/>
  <c r="BF148" i="8" s="1"/>
  <c r="K242" i="8"/>
  <c r="BF242" i="8"/>
  <c r="K228" i="8"/>
  <c r="BF228" i="8" s="1"/>
  <c r="BK217" i="8"/>
  <c r="K144" i="8"/>
  <c r="BF144" i="8"/>
  <c r="K251" i="8"/>
  <c r="BF251" i="8"/>
  <c r="K246" i="8"/>
  <c r="BF246" i="8"/>
  <c r="K234" i="8"/>
  <c r="BF234" i="8"/>
  <c r="K201" i="8"/>
  <c r="BF201" i="8"/>
  <c r="BK176" i="8"/>
  <c r="K138" i="8"/>
  <c r="BF138" i="8"/>
  <c r="R367" i="2"/>
  <c r="R347" i="2"/>
  <c r="R333" i="2"/>
  <c r="Q321" i="2"/>
  <c r="R300" i="2"/>
  <c r="R262" i="2"/>
  <c r="R232" i="2"/>
  <c r="R188" i="2"/>
  <c r="R182" i="2"/>
  <c r="Q169" i="2"/>
  <c r="R143" i="2"/>
  <c r="R352" i="2"/>
  <c r="Q339" i="2"/>
  <c r="Q292" i="2"/>
  <c r="R266" i="2"/>
  <c r="R253" i="2"/>
  <c r="Q219" i="2"/>
  <c r="Q192" i="2"/>
  <c r="Q154" i="2"/>
  <c r="R141" i="2"/>
  <c r="Q363" i="2"/>
  <c r="R359" i="2"/>
  <c r="Q345" i="2"/>
  <c r="R330" i="2"/>
  <c r="Q289" i="2"/>
  <c r="Q276" i="2"/>
  <c r="R236" i="2"/>
  <c r="R223" i="2"/>
  <c r="R211" i="2"/>
  <c r="Q200" i="2"/>
  <c r="R169" i="2"/>
  <c r="Q156" i="2"/>
  <c r="R316" i="2"/>
  <c r="Q296" i="2"/>
  <c r="Q268" i="2"/>
  <c r="Q236" i="2"/>
  <c r="Q221" i="2"/>
  <c r="Q211" i="2"/>
  <c r="R186" i="2"/>
  <c r="Q167" i="2"/>
  <c r="R154" i="2"/>
  <c r="K361" i="2"/>
  <c r="BF361" i="2"/>
  <c r="K310" i="2"/>
  <c r="BF310" i="2"/>
  <c r="BK278" i="2"/>
  <c r="K242" i="2"/>
  <c r="BF242" i="2"/>
  <c r="BK211" i="2"/>
  <c r="BK186" i="2"/>
  <c r="BK168" i="2"/>
  <c r="K352" i="2"/>
  <c r="BF352" i="2"/>
  <c r="BK321" i="2"/>
  <c r="K268" i="2"/>
  <c r="BF268" i="2"/>
  <c r="BK204" i="2"/>
  <c r="K174" i="2"/>
  <c r="BF174" i="2"/>
  <c r="BK349" i="2"/>
  <c r="K266" i="2"/>
  <c r="BF266" i="2" s="1"/>
  <c r="BK227" i="2"/>
  <c r="K171" i="2"/>
  <c r="BF171" i="2"/>
  <c r="K357" i="2"/>
  <c r="BF357" i="2"/>
  <c r="K316" i="2"/>
  <c r="BF316" i="2"/>
  <c r="K280" i="2"/>
  <c r="BF280" i="2"/>
  <c r="BK213" i="2"/>
  <c r="BK158" i="2"/>
  <c r="Q520" i="3"/>
  <c r="Q408" i="3"/>
  <c r="Q374" i="3"/>
  <c r="R297" i="3"/>
  <c r="R211" i="3"/>
  <c r="R157" i="3"/>
  <c r="R520" i="3"/>
  <c r="R475" i="3"/>
  <c r="R445" i="3"/>
  <c r="Q410" i="3"/>
  <c r="R376" i="3"/>
  <c r="Q364" i="3"/>
  <c r="R258" i="3"/>
  <c r="R191" i="3"/>
  <c r="R161" i="3"/>
  <c r="Q536" i="3"/>
  <c r="R505" i="3"/>
  <c r="R443" i="3"/>
  <c r="Q297" i="3"/>
  <c r="R254" i="3"/>
  <c r="Q205" i="3"/>
  <c r="Q161" i="3"/>
  <c r="Q143" i="3"/>
  <c r="R473" i="3"/>
  <c r="R381" i="3"/>
  <c r="Q369" i="3"/>
  <c r="Q262" i="3"/>
  <c r="R250" i="3"/>
  <c r="R201" i="3"/>
  <c r="Q145" i="3"/>
  <c r="K460" i="3"/>
  <c r="BF460" i="3"/>
  <c r="BK369" i="3"/>
  <c r="BK262" i="3"/>
  <c r="BK196" i="3"/>
  <c r="BK553" i="3"/>
  <c r="K475" i="3"/>
  <c r="BF475" i="3" s="1"/>
  <c r="K428" i="3"/>
  <c r="BF428" i="3"/>
  <c r="BK322" i="3"/>
  <c r="K201" i="3"/>
  <c r="BF201" i="3"/>
  <c r="K522" i="3"/>
  <c r="BF522" i="3" s="1"/>
  <c r="K385" i="3"/>
  <c r="BF385" i="3"/>
  <c r="BK364" i="3"/>
  <c r="BK174" i="3"/>
  <c r="BK265" i="3"/>
  <c r="R563" i="4"/>
  <c r="R506" i="4"/>
  <c r="R435" i="4"/>
  <c r="Q393" i="4"/>
  <c r="Q288" i="4"/>
  <c r="Q266" i="4"/>
  <c r="R232" i="4"/>
  <c r="R199" i="4"/>
  <c r="R143" i="4"/>
  <c r="R527" i="4"/>
  <c r="Q489" i="4"/>
  <c r="R455" i="4"/>
  <c r="R380" i="4"/>
  <c r="Q245" i="4"/>
  <c r="R204" i="4"/>
  <c r="Q157" i="4"/>
  <c r="R580" i="4"/>
  <c r="R472" i="4"/>
  <c r="Q397" i="4"/>
  <c r="R388" i="4"/>
  <c r="R273" i="4"/>
  <c r="Q260" i="4"/>
  <c r="R163" i="4"/>
  <c r="Q580" i="4"/>
  <c r="R525" i="4"/>
  <c r="Q472" i="4"/>
  <c r="Q391" i="4"/>
  <c r="R270" i="4"/>
  <c r="Q219" i="4"/>
  <c r="K671" i="4"/>
  <c r="BF671" i="4" s="1"/>
  <c r="BK525" i="4"/>
  <c r="K472" i="4"/>
  <c r="BF472" i="4"/>
  <c r="K270" i="4"/>
  <c r="BF270" i="4" s="1"/>
  <c r="BK219" i="4"/>
  <c r="BK597" i="4"/>
  <c r="K543" i="4"/>
  <c r="BF543" i="4" s="1"/>
  <c r="BK273" i="4"/>
  <c r="BK178" i="4"/>
  <c r="BK403" i="4"/>
  <c r="K288" i="4"/>
  <c r="BF288" i="4"/>
  <c r="BK143" i="4"/>
  <c r="K455" i="4"/>
  <c r="BF455" i="4" s="1"/>
  <c r="BK385" i="4"/>
  <c r="K209" i="4"/>
  <c r="BF209" i="4" s="1"/>
  <c r="BK145" i="4"/>
  <c r="R466" i="5"/>
  <c r="Q396" i="5"/>
  <c r="R358" i="5"/>
  <c r="Q324" i="5"/>
  <c r="Q208" i="5"/>
  <c r="Q158" i="5"/>
  <c r="Q448" i="5"/>
  <c r="R340" i="5"/>
  <c r="R316" i="5"/>
  <c r="R162" i="5"/>
  <c r="R485" i="5"/>
  <c r="R448" i="5"/>
  <c r="R413" i="5"/>
  <c r="R360" i="5"/>
  <c r="Q327" i="5"/>
  <c r="R239" i="5"/>
  <c r="R220" i="5"/>
  <c r="Q145" i="5"/>
  <c r="R450" i="5"/>
  <c r="R377" i="5"/>
  <c r="Q333" i="5"/>
  <c r="R196" i="5"/>
  <c r="BK502" i="5"/>
  <c r="K321" i="5"/>
  <c r="BF321" i="5"/>
  <c r="K143" i="5"/>
  <c r="BF143" i="5" s="1"/>
  <c r="BK432" i="5"/>
  <c r="BK333" i="5"/>
  <c r="K234" i="5"/>
  <c r="BF234" i="5" s="1"/>
  <c r="K448" i="5"/>
  <c r="BF448" i="5"/>
  <c r="K358" i="5"/>
  <c r="BF358" i="5" s="1"/>
  <c r="K232" i="5"/>
  <c r="BF232" i="5"/>
  <c r="BK379" i="5"/>
  <c r="BK327" i="5"/>
  <c r="K145" i="5"/>
  <c r="BF145" i="5"/>
  <c r="R194" i="6"/>
  <c r="Q215" i="6"/>
  <c r="R180" i="6"/>
  <c r="Q209" i="6"/>
  <c r="Q180" i="6"/>
  <c r="R189" i="6"/>
  <c r="R151" i="6"/>
  <c r="BK133" i="6"/>
  <c r="BK194" i="6"/>
  <c r="K180" i="6"/>
  <c r="BF180" i="6" s="1"/>
  <c r="R285" i="7"/>
  <c r="R272" i="7"/>
  <c r="Q249" i="7"/>
  <c r="Q191" i="7"/>
  <c r="R168" i="7"/>
  <c r="R283" i="7"/>
  <c r="R274" i="7"/>
  <c r="R266" i="7"/>
  <c r="Q216" i="7"/>
  <c r="R159" i="7"/>
  <c r="R138" i="7"/>
  <c r="R256" i="7"/>
  <c r="Q208" i="7"/>
  <c r="R190" i="7"/>
  <c r="R149" i="7"/>
  <c r="Q270" i="7"/>
  <c r="R262" i="7"/>
  <c r="Q168" i="7"/>
  <c r="K274" i="7"/>
  <c r="BF274" i="7" s="1"/>
  <c r="BK242" i="7"/>
  <c r="K168" i="7"/>
  <c r="BF168" i="7" s="1"/>
  <c r="BK136" i="7"/>
  <c r="K279" i="7"/>
  <c r="BF279" i="7"/>
  <c r="K276" i="7"/>
  <c r="BF276" i="7" s="1"/>
  <c r="K157" i="7"/>
  <c r="BF157" i="7"/>
  <c r="BK181" i="7"/>
  <c r="K262" i="7"/>
  <c r="BF262" i="7"/>
  <c r="BK167" i="7"/>
  <c r="Q249" i="8"/>
  <c r="Q236" i="8"/>
  <c r="R224" i="8"/>
  <c r="Q207" i="8"/>
  <c r="R142" i="8"/>
  <c r="Q246" i="8"/>
  <c r="R234" i="8"/>
  <c r="R201" i="8"/>
  <c r="Q146" i="8"/>
  <c r="Q251" i="8"/>
  <c r="R238" i="8"/>
  <c r="Q226" i="8"/>
  <c r="Q219" i="8"/>
  <c r="R207" i="8"/>
  <c r="R158" i="8"/>
  <c r="R138" i="8"/>
  <c r="R252" i="8"/>
  <c r="Q240" i="8"/>
  <c r="R225" i="8"/>
  <c r="R221" i="8"/>
  <c r="R213" i="8"/>
  <c r="R153" i="8"/>
  <c r="R146" i="8"/>
  <c r="Q138" i="8"/>
  <c r="BK230" i="8"/>
  <c r="BK215" i="8"/>
  <c r="BK174" i="8"/>
  <c r="K278" i="8"/>
  <c r="BF278" i="8" s="1"/>
  <c r="K232" i="8"/>
  <c r="BF232" i="8"/>
  <c r="K222" i="8"/>
  <c r="BF222" i="8" s="1"/>
  <c r="BK205" i="8"/>
  <c r="K224" i="8"/>
  <c r="BF224" i="8"/>
  <c r="K146" i="8"/>
  <c r="BF146" i="8" s="1"/>
  <c r="K142" i="8"/>
  <c r="BF142" i="8"/>
  <c r="X134" i="7" l="1"/>
  <c r="V140" i="2"/>
  <c r="Q140" i="2"/>
  <c r="V157" i="2"/>
  <c r="X231" i="2"/>
  <c r="V291" i="2"/>
  <c r="V332" i="2"/>
  <c r="R332" i="2"/>
  <c r="X340" i="2"/>
  <c r="T358" i="2"/>
  <c r="X358" i="2"/>
  <c r="T142" i="3"/>
  <c r="Q142" i="3"/>
  <c r="I98" i="3"/>
  <c r="V186" i="3"/>
  <c r="R186" i="3"/>
  <c r="J99" i="3" s="1"/>
  <c r="X264" i="3"/>
  <c r="T363" i="3"/>
  <c r="R363" i="3"/>
  <c r="J101" i="3" s="1"/>
  <c r="V371" i="3"/>
  <c r="Q371" i="3"/>
  <c r="I104" i="3"/>
  <c r="V382" i="3"/>
  <c r="X409" i="3"/>
  <c r="R409" i="3"/>
  <c r="J106" i="3"/>
  <c r="X429" i="3"/>
  <c r="T491" i="3"/>
  <c r="Q491" i="3"/>
  <c r="I108" i="3"/>
  <c r="V521" i="3"/>
  <c r="R521" i="3"/>
  <c r="J109" i="3" s="1"/>
  <c r="R552" i="3"/>
  <c r="J110" i="3" s="1"/>
  <c r="X142" i="4"/>
  <c r="T194" i="4"/>
  <c r="R194" i="4"/>
  <c r="J99" i="4" s="1"/>
  <c r="V272" i="4"/>
  <c r="BK382" i="4"/>
  <c r="K382" i="4"/>
  <c r="K101" i="4" s="1"/>
  <c r="X382" i="4"/>
  <c r="BK400" i="4"/>
  <c r="K400" i="4"/>
  <c r="K105" i="4" s="1"/>
  <c r="R400" i="4"/>
  <c r="J105" i="4" s="1"/>
  <c r="V434" i="4"/>
  <c r="Q434" i="4"/>
  <c r="I106" i="4"/>
  <c r="V456" i="4"/>
  <c r="Q526" i="4"/>
  <c r="I108" i="4" s="1"/>
  <c r="V562" i="4"/>
  <c r="R562" i="4"/>
  <c r="J109" i="4"/>
  <c r="Q142" i="5"/>
  <c r="I98" i="5"/>
  <c r="V195" i="5"/>
  <c r="R195" i="5"/>
  <c r="J99" i="5" s="1"/>
  <c r="V238" i="5"/>
  <c r="X318" i="5"/>
  <c r="V326" i="5"/>
  <c r="X339" i="5"/>
  <c r="R361" i="5"/>
  <c r="J107" i="5" s="1"/>
  <c r="Q431" i="5"/>
  <c r="I108" i="5" s="1"/>
  <c r="T467" i="5"/>
  <c r="R467" i="5"/>
  <c r="J109" i="5"/>
  <c r="V132" i="6"/>
  <c r="R186" i="6"/>
  <c r="J99" i="6" s="1"/>
  <c r="Q158" i="7"/>
  <c r="I102" i="7" s="1"/>
  <c r="X243" i="7"/>
  <c r="T150" i="8"/>
  <c r="R150" i="8"/>
  <c r="J99" i="8" s="1"/>
  <c r="R214" i="8"/>
  <c r="J100" i="8" s="1"/>
  <c r="X218" i="8"/>
  <c r="Q218" i="8"/>
  <c r="I101" i="8"/>
  <c r="X229" i="8"/>
  <c r="T247" i="8"/>
  <c r="Q247" i="8"/>
  <c r="I103" i="8"/>
  <c r="T140" i="2"/>
  <c r="T157" i="2"/>
  <c r="X157" i="2"/>
  <c r="T208" i="2"/>
  <c r="T231" i="2"/>
  <c r="V231" i="2"/>
  <c r="T291" i="2"/>
  <c r="R291" i="2"/>
  <c r="J103" i="2" s="1"/>
  <c r="Q332" i="2"/>
  <c r="I106" i="2" s="1"/>
  <c r="V340" i="2"/>
  <c r="Q358" i="2"/>
  <c r="I108" i="2"/>
  <c r="V142" i="3"/>
  <c r="V264" i="3"/>
  <c r="X363" i="3"/>
  <c r="T382" i="3"/>
  <c r="R382" i="3"/>
  <c r="J105" i="3"/>
  <c r="V409" i="3"/>
  <c r="Q409" i="3"/>
  <c r="I106" i="3" s="1"/>
  <c r="V429" i="3"/>
  <c r="X491" i="3"/>
  <c r="BK552" i="3"/>
  <c r="K552" i="3" s="1"/>
  <c r="K110" i="3" s="1"/>
  <c r="V552" i="3"/>
  <c r="T142" i="4"/>
  <c r="R142" i="4"/>
  <c r="V194" i="4"/>
  <c r="Q194" i="4"/>
  <c r="I99" i="4"/>
  <c r="R272" i="4"/>
  <c r="J100" i="4"/>
  <c r="V382" i="4"/>
  <c r="X390" i="4"/>
  <c r="R390" i="4"/>
  <c r="Q400" i="4"/>
  <c r="I105" i="4" s="1"/>
  <c r="Q456" i="4"/>
  <c r="I107" i="4" s="1"/>
  <c r="V526" i="4"/>
  <c r="X142" i="5"/>
  <c r="T195" i="5"/>
  <c r="T238" i="5"/>
  <c r="Q238" i="5"/>
  <c r="I100" i="5" s="1"/>
  <c r="V318" i="5"/>
  <c r="T326" i="5"/>
  <c r="R326" i="5"/>
  <c r="J104" i="5" s="1"/>
  <c r="T339" i="5"/>
  <c r="R339" i="5"/>
  <c r="J106" i="5"/>
  <c r="X361" i="5"/>
  <c r="R431" i="5"/>
  <c r="J108" i="5" s="1"/>
  <c r="V467" i="5"/>
  <c r="T132" i="6"/>
  <c r="R132" i="6"/>
  <c r="J98" i="6" s="1"/>
  <c r="Q186" i="6"/>
  <c r="I99" i="6" s="1"/>
  <c r="T158" i="7"/>
  <c r="R158" i="7"/>
  <c r="J102" i="7"/>
  <c r="V243" i="7"/>
  <c r="V137" i="8"/>
  <c r="Q137" i="8"/>
  <c r="X150" i="8"/>
  <c r="V214" i="8"/>
  <c r="V229" i="8"/>
  <c r="X277" i="8"/>
  <c r="X140" i="2"/>
  <c r="R140" i="2"/>
  <c r="J98" i="2"/>
  <c r="Q157" i="2"/>
  <c r="I99" i="2"/>
  <c r="V208" i="2"/>
  <c r="R208" i="2"/>
  <c r="J100" i="2" s="1"/>
  <c r="Q231" i="2"/>
  <c r="I101" i="2" s="1"/>
  <c r="X286" i="2"/>
  <c r="R286" i="2"/>
  <c r="J102" i="2"/>
  <c r="Q291" i="2"/>
  <c r="I103" i="2"/>
  <c r="X332" i="2"/>
  <c r="X331" i="2"/>
  <c r="T340" i="2"/>
  <c r="R340" i="2"/>
  <c r="J107" i="2" s="1"/>
  <c r="V358" i="2"/>
  <c r="R142" i="3"/>
  <c r="T186" i="3"/>
  <c r="Q186" i="3"/>
  <c r="I99" i="3"/>
  <c r="Q264" i="3"/>
  <c r="I100" i="3"/>
  <c r="Q363" i="3"/>
  <c r="I101" i="3"/>
  <c r="T371" i="3"/>
  <c r="X371" i="3"/>
  <c r="R371" i="3"/>
  <c r="X382" i="3"/>
  <c r="T409" i="3"/>
  <c r="T429" i="3"/>
  <c r="Q429" i="3"/>
  <c r="I107" i="3"/>
  <c r="V491" i="3"/>
  <c r="T552" i="3"/>
  <c r="Q552" i="3"/>
  <c r="I110" i="3"/>
  <c r="Q142" i="4"/>
  <c r="I98" i="4"/>
  <c r="X194" i="4"/>
  <c r="T272" i="4"/>
  <c r="X272" i="4"/>
  <c r="T382" i="4"/>
  <c r="R382" i="4"/>
  <c r="J101" i="4"/>
  <c r="V390" i="4"/>
  <c r="Q390" i="4"/>
  <c r="V400" i="4"/>
  <c r="X434" i="4"/>
  <c r="R434" i="4"/>
  <c r="J106" i="4"/>
  <c r="X456" i="4"/>
  <c r="T526" i="4"/>
  <c r="R526" i="4"/>
  <c r="J108" i="4"/>
  <c r="T562" i="4"/>
  <c r="X562" i="4"/>
  <c r="Q562" i="4"/>
  <c r="I109" i="4"/>
  <c r="T142" i="5"/>
  <c r="R142" i="5"/>
  <c r="X195" i="5"/>
  <c r="Q195" i="5"/>
  <c r="I99" i="5" s="1"/>
  <c r="X238" i="5"/>
  <c r="T318" i="5"/>
  <c r="R318" i="5"/>
  <c r="J101" i="5" s="1"/>
  <c r="X326" i="5"/>
  <c r="T361" i="5"/>
  <c r="Q361" i="5"/>
  <c r="I107" i="5" s="1"/>
  <c r="V431" i="5"/>
  <c r="X132" i="6"/>
  <c r="T186" i="6"/>
  <c r="V186" i="6"/>
  <c r="V148" i="7"/>
  <c r="Q148" i="7"/>
  <c r="V158" i="7"/>
  <c r="R243" i="7"/>
  <c r="J103" i="7"/>
  <c r="T137" i="8"/>
  <c r="X137" i="8"/>
  <c r="R137" i="8"/>
  <c r="J98" i="8"/>
  <c r="Q150" i="8"/>
  <c r="I99" i="8"/>
  <c r="T214" i="8"/>
  <c r="Q214" i="8"/>
  <c r="I100" i="8" s="1"/>
  <c r="V218" i="8"/>
  <c r="R218" i="8"/>
  <c r="J101" i="8"/>
  <c r="Q229" i="8"/>
  <c r="I102" i="8"/>
  <c r="V247" i="8"/>
  <c r="V277" i="8"/>
  <c r="Q277" i="8"/>
  <c r="I105" i="8"/>
  <c r="R157" i="2"/>
  <c r="J99" i="2"/>
  <c r="X208" i="2"/>
  <c r="Q208" i="2"/>
  <c r="I100" i="2" s="1"/>
  <c r="R231" i="2"/>
  <c r="J101" i="2" s="1"/>
  <c r="T286" i="2"/>
  <c r="V286" i="2"/>
  <c r="Q286" i="2"/>
  <c r="I102" i="2" s="1"/>
  <c r="X291" i="2"/>
  <c r="T332" i="2"/>
  <c r="T331" i="2"/>
  <c r="Q340" i="2"/>
  <c r="I107" i="2"/>
  <c r="R358" i="2"/>
  <c r="J108" i="2"/>
  <c r="X142" i="3"/>
  <c r="X186" i="3"/>
  <c r="T264" i="3"/>
  <c r="R264" i="3"/>
  <c r="J100" i="3" s="1"/>
  <c r="V363" i="3"/>
  <c r="Q382" i="3"/>
  <c r="I105" i="3"/>
  <c r="R429" i="3"/>
  <c r="J107" i="3"/>
  <c r="R491" i="3"/>
  <c r="J108" i="3"/>
  <c r="T521" i="3"/>
  <c r="X521" i="3"/>
  <c r="Q521" i="3"/>
  <c r="I109" i="3"/>
  <c r="X552" i="3"/>
  <c r="V142" i="4"/>
  <c r="V141" i="4" s="1"/>
  <c r="Q272" i="4"/>
  <c r="I100" i="4" s="1"/>
  <c r="Q382" i="4"/>
  <c r="I101" i="4" s="1"/>
  <c r="T390" i="4"/>
  <c r="T400" i="4"/>
  <c r="X400" i="4"/>
  <c r="T434" i="4"/>
  <c r="T456" i="4"/>
  <c r="R456" i="4"/>
  <c r="J107" i="4"/>
  <c r="X526" i="4"/>
  <c r="V142" i="5"/>
  <c r="V141" i="5" s="1"/>
  <c r="R238" i="5"/>
  <c r="J100" i="5" s="1"/>
  <c r="Q318" i="5"/>
  <c r="I101" i="5" s="1"/>
  <c r="Q326" i="5"/>
  <c r="V339" i="5"/>
  <c r="Q339" i="5"/>
  <c r="I106" i="5" s="1"/>
  <c r="V361" i="5"/>
  <c r="T431" i="5"/>
  <c r="X431" i="5"/>
  <c r="X467" i="5"/>
  <c r="Q467" i="5"/>
  <c r="I109" i="5" s="1"/>
  <c r="Q132" i="6"/>
  <c r="X186" i="6"/>
  <c r="T148" i="7"/>
  <c r="X148" i="7"/>
  <c r="R148" i="7"/>
  <c r="R147" i="7" s="1"/>
  <c r="J100" i="7"/>
  <c r="X158" i="7"/>
  <c r="T243" i="7"/>
  <c r="Q243" i="7"/>
  <c r="I103" i="7"/>
  <c r="V150" i="8"/>
  <c r="BK214" i="8"/>
  <c r="K214" i="8" s="1"/>
  <c r="K100" i="8"/>
  <c r="X214" i="8"/>
  <c r="T218" i="8"/>
  <c r="T229" i="8"/>
  <c r="R229" i="8"/>
  <c r="J102" i="8" s="1"/>
  <c r="X247" i="8"/>
  <c r="R247" i="8"/>
  <c r="J103" i="8"/>
  <c r="T277" i="8"/>
  <c r="R277" i="8"/>
  <c r="J105" i="8" s="1"/>
  <c r="R368" i="3"/>
  <c r="J102" i="3" s="1"/>
  <c r="Q323" i="5"/>
  <c r="I102" i="5" s="1"/>
  <c r="R336" i="5"/>
  <c r="J105" i="5" s="1"/>
  <c r="Q221" i="6"/>
  <c r="I100" i="6" s="1"/>
  <c r="BK135" i="7"/>
  <c r="R254" i="8"/>
  <c r="J104" i="8"/>
  <c r="Q329" i="2"/>
  <c r="I104" i="2"/>
  <c r="R387" i="4"/>
  <c r="J102" i="4"/>
  <c r="Q596" i="4"/>
  <c r="I110" i="4"/>
  <c r="R221" i="6"/>
  <c r="J100" i="6"/>
  <c r="R135" i="7"/>
  <c r="Q145" i="7"/>
  <c r="I99" i="7" s="1"/>
  <c r="R329" i="2"/>
  <c r="J104" i="2" s="1"/>
  <c r="BK368" i="3"/>
  <c r="K368" i="3" s="1"/>
  <c r="K102" i="3"/>
  <c r="R596" i="4"/>
  <c r="J110" i="4"/>
  <c r="R323" i="5"/>
  <c r="J102" i="5"/>
  <c r="Q336" i="5"/>
  <c r="I105" i="5"/>
  <c r="Q501" i="5"/>
  <c r="I110" i="5"/>
  <c r="BK145" i="7"/>
  <c r="K145" i="7"/>
  <c r="K99" i="7" s="1"/>
  <c r="Q254" i="8"/>
  <c r="I104" i="8" s="1"/>
  <c r="BK329" i="2"/>
  <c r="K329" i="2" s="1"/>
  <c r="K104" i="2" s="1"/>
  <c r="Q368" i="3"/>
  <c r="I102" i="3"/>
  <c r="Q387" i="4"/>
  <c r="I102" i="4"/>
  <c r="R501" i="5"/>
  <c r="J110" i="5"/>
  <c r="Q135" i="7"/>
  <c r="Q134" i="7"/>
  <c r="R145" i="7"/>
  <c r="J99" i="7"/>
  <c r="E85" i="8"/>
  <c r="J89" i="8"/>
  <c r="J92" i="8"/>
  <c r="F131" i="8"/>
  <c r="J91" i="8"/>
  <c r="F132" i="8"/>
  <c r="E85" i="7"/>
  <c r="J89" i="7"/>
  <c r="J92" i="7"/>
  <c r="J129" i="7"/>
  <c r="F92" i="7"/>
  <c r="F129" i="7"/>
  <c r="J92" i="6"/>
  <c r="J126" i="6"/>
  <c r="E85" i="6"/>
  <c r="F91" i="6"/>
  <c r="J124" i="6"/>
  <c r="F92" i="6"/>
  <c r="J91" i="5"/>
  <c r="F92" i="5"/>
  <c r="J134" i="5"/>
  <c r="E85" i="5"/>
  <c r="F91" i="5"/>
  <c r="J92" i="5"/>
  <c r="E85" i="4"/>
  <c r="J89" i="4"/>
  <c r="J91" i="4"/>
  <c r="F136" i="4"/>
  <c r="J92" i="4"/>
  <c r="F137" i="4"/>
  <c r="E85" i="3"/>
  <c r="J89" i="3"/>
  <c r="J92" i="3"/>
  <c r="J91" i="3"/>
  <c r="F137" i="3"/>
  <c r="F91" i="3"/>
  <c r="J91" i="2"/>
  <c r="J132" i="2"/>
  <c r="F135" i="2"/>
  <c r="E128" i="2"/>
  <c r="F91" i="2"/>
  <c r="J135" i="2"/>
  <c r="BK365" i="2"/>
  <c r="BK310" i="2"/>
  <c r="K211" i="2"/>
  <c r="BF211" i="2" s="1"/>
  <c r="K282" i="2"/>
  <c r="BF282" i="2" s="1"/>
  <c r="BK223" i="2"/>
  <c r="BK335" i="2"/>
  <c r="BK198" i="2"/>
  <c r="K148" i="2"/>
  <c r="BF148" i="2"/>
  <c r="K204" i="2"/>
  <c r="BF204" i="2"/>
  <c r="K276" i="2"/>
  <c r="BF276" i="2"/>
  <c r="K325" i="2"/>
  <c r="BF325" i="2"/>
  <c r="BK167" i="2"/>
  <c r="K287" i="2"/>
  <c r="BF287" i="2" s="1"/>
  <c r="K363" i="2"/>
  <c r="BF363" i="2" s="1"/>
  <c r="BK141" i="2"/>
  <c r="BK196" i="2"/>
  <c r="BK268" i="2"/>
  <c r="BK163" i="2"/>
  <c r="BK266" i="2"/>
  <c r="K349" i="2"/>
  <c r="BF349" i="2"/>
  <c r="BK201" i="3"/>
  <c r="BK522" i="3"/>
  <c r="BK521" i="3" s="1"/>
  <c r="K521" i="3" s="1"/>
  <c r="K109" i="3" s="1"/>
  <c r="F41" i="2"/>
  <c r="BF95" i="1"/>
  <c r="K161" i="3"/>
  <c r="BF161" i="3"/>
  <c r="K224" i="3"/>
  <c r="BF224" i="3"/>
  <c r="BK281" i="3"/>
  <c r="K369" i="3"/>
  <c r="BF369" i="3" s="1"/>
  <c r="K408" i="3"/>
  <c r="BF408" i="3" s="1"/>
  <c r="BK445" i="3"/>
  <c r="K163" i="3"/>
  <c r="BF163" i="3"/>
  <c r="K322" i="3"/>
  <c r="BF322" i="3"/>
  <c r="K174" i="3"/>
  <c r="BF174" i="3"/>
  <c r="BK163" i="4"/>
  <c r="BK258" i="4"/>
  <c r="K395" i="4"/>
  <c r="BF395" i="4"/>
  <c r="K523" i="4"/>
  <c r="BF523" i="4"/>
  <c r="BK671" i="4"/>
  <c r="BK596" i="4"/>
  <c r="K596" i="4" s="1"/>
  <c r="K110" i="4" s="1"/>
  <c r="BK245" i="4"/>
  <c r="F40" i="3"/>
  <c r="BE96" i="1" s="1"/>
  <c r="BK321" i="5"/>
  <c r="BK360" i="5"/>
  <c r="K164" i="5"/>
  <c r="BF164" i="5" s="1"/>
  <c r="K329" i="5"/>
  <c r="BF329" i="5" s="1"/>
  <c r="BK450" i="5"/>
  <c r="BK532" i="5"/>
  <c r="BK501" i="5"/>
  <c r="K501" i="5" s="1"/>
  <c r="K110" i="5" s="1"/>
  <c r="BK208" i="5"/>
  <c r="BK319" i="5"/>
  <c r="K340" i="5"/>
  <c r="BF340" i="5"/>
  <c r="BK411" i="5"/>
  <c r="K162" i="5"/>
  <c r="BF162" i="5" s="1"/>
  <c r="K269" i="5"/>
  <c r="BF269" i="5"/>
  <c r="K377" i="5"/>
  <c r="BF377" i="5" s="1"/>
  <c r="BK466" i="5"/>
  <c r="F37" i="4"/>
  <c r="BB97" i="1"/>
  <c r="BK324" i="5"/>
  <c r="BK323" i="5"/>
  <c r="K323" i="5"/>
  <c r="K102" i="5"/>
  <c r="BK316" i="5"/>
  <c r="BK238" i="5"/>
  <c r="K238" i="5"/>
  <c r="K100" i="5"/>
  <c r="BK448" i="5"/>
  <c r="BK189" i="6"/>
  <c r="F39" i="5"/>
  <c r="BD98" i="1" s="1"/>
  <c r="K133" i="6"/>
  <c r="BF133" i="6"/>
  <c r="F37" i="5"/>
  <c r="BB98" i="1" s="1"/>
  <c r="BK274" i="7"/>
  <c r="BK237" i="7"/>
  <c r="BK283" i="7"/>
  <c r="BK157" i="7"/>
  <c r="BK148" i="7" s="1"/>
  <c r="K148" i="7" s="1"/>
  <c r="K101" i="7"/>
  <c r="K264" i="7"/>
  <c r="BF264" i="7" s="1"/>
  <c r="BK168" i="7"/>
  <c r="BK249" i="7"/>
  <c r="BK262" i="7"/>
  <c r="K37" i="8"/>
  <c r="AX101" i="1"/>
  <c r="K158" i="8"/>
  <c r="BF158" i="8"/>
  <c r="BK223" i="8"/>
  <c r="BK242" i="8"/>
  <c r="K253" i="8"/>
  <c r="BF253" i="8"/>
  <c r="K219" i="8"/>
  <c r="BF219" i="8"/>
  <c r="BK234" i="8"/>
  <c r="K250" i="8"/>
  <c r="BF250" i="8" s="1"/>
  <c r="F39" i="8"/>
  <c r="BD101" i="1"/>
  <c r="K176" i="8"/>
  <c r="BF176" i="8" s="1"/>
  <c r="K205" i="8"/>
  <c r="BF205" i="8"/>
  <c r="BK222" i="8"/>
  <c r="BK244" i="8"/>
  <c r="K140" i="8"/>
  <c r="BF140" i="8"/>
  <c r="BK151" i="8"/>
  <c r="BK280" i="8"/>
  <c r="BK341" i="2"/>
  <c r="BK156" i="2"/>
  <c r="K202" i="2"/>
  <c r="BF202" i="2" s="1"/>
  <c r="K264" i="2"/>
  <c r="BF264" i="2"/>
  <c r="K165" i="2"/>
  <c r="BF165" i="2" s="1"/>
  <c r="K272" i="2"/>
  <c r="BF272" i="2"/>
  <c r="BK357" i="2"/>
  <c r="K248" i="2"/>
  <c r="BF248" i="2"/>
  <c r="K168" i="2"/>
  <c r="BF168" i="2"/>
  <c r="K213" i="2"/>
  <c r="BF213" i="2"/>
  <c r="BK284" i="2"/>
  <c r="BK143" i="2"/>
  <c r="BK219" i="2"/>
  <c r="K333" i="2"/>
  <c r="BF333" i="2"/>
  <c r="K236" i="2"/>
  <c r="BF236" i="2" s="1"/>
  <c r="K169" i="2"/>
  <c r="BF169" i="2"/>
  <c r="BK221" i="2"/>
  <c r="BK300" i="2"/>
  <c r="K184" i="2"/>
  <c r="BF184" i="2"/>
  <c r="K278" i="2"/>
  <c r="BF278" i="2" s="1"/>
  <c r="BK361" i="2"/>
  <c r="BK256" i="3"/>
  <c r="BK254" i="3"/>
  <c r="K458" i="3"/>
  <c r="BF458" i="3"/>
  <c r="BK507" i="3"/>
  <c r="K250" i="3"/>
  <c r="BF250" i="3" s="1"/>
  <c r="K383" i="3"/>
  <c r="BF383" i="3"/>
  <c r="BK473" i="3"/>
  <c r="BK551" i="3"/>
  <c r="K260" i="3"/>
  <c r="BF260" i="3"/>
  <c r="BK381" i="3"/>
  <c r="K520" i="3"/>
  <c r="BF520" i="3" s="1"/>
  <c r="F39" i="2"/>
  <c r="BD95" i="1"/>
  <c r="K143" i="3"/>
  <c r="BF143" i="3" s="1"/>
  <c r="K187" i="3"/>
  <c r="BF187" i="3"/>
  <c r="K252" i="3"/>
  <c r="BF252" i="3" s="1"/>
  <c r="BK297" i="3"/>
  <c r="K372" i="3"/>
  <c r="BF372" i="3"/>
  <c r="K426" i="3"/>
  <c r="BF426" i="3"/>
  <c r="BK490" i="3"/>
  <c r="BK237" i="3"/>
  <c r="K553" i="3"/>
  <c r="BF553" i="3"/>
  <c r="F37" i="2"/>
  <c r="BB95" i="1"/>
  <c r="K393" i="4"/>
  <c r="BF393" i="4"/>
  <c r="F37" i="3"/>
  <c r="BB96" i="1"/>
  <c r="K333" i="5"/>
  <c r="BF333" i="5"/>
  <c r="K432" i="5"/>
  <c r="BF432" i="5"/>
  <c r="BK236" i="5"/>
  <c r="K428" i="5"/>
  <c r="BF428" i="5"/>
  <c r="K196" i="5"/>
  <c r="BF196" i="5" s="1"/>
  <c r="BK234" i="5"/>
  <c r="K327" i="5"/>
  <c r="BF327" i="5"/>
  <c r="K379" i="5"/>
  <c r="BF379" i="5"/>
  <c r="BK485" i="5"/>
  <c r="K220" i="5"/>
  <c r="BF220" i="5" s="1"/>
  <c r="BK337" i="5"/>
  <c r="BK336" i="5"/>
  <c r="K336" i="5" s="1"/>
  <c r="K105" i="5" s="1"/>
  <c r="BK430" i="5"/>
  <c r="K502" i="5"/>
  <c r="BF502" i="5" s="1"/>
  <c r="F41" i="4"/>
  <c r="BF97" i="1"/>
  <c r="K362" i="5"/>
  <c r="BF362" i="5" s="1"/>
  <c r="K179" i="5"/>
  <c r="BF179" i="5"/>
  <c r="BK396" i="5"/>
  <c r="K37" i="4"/>
  <c r="AX97" i="1" s="1"/>
  <c r="K187" i="6"/>
  <c r="BF187" i="6"/>
  <c r="BK151" i="6"/>
  <c r="K194" i="6"/>
  <c r="BF194" i="6"/>
  <c r="K215" i="6"/>
  <c r="BF215" i="6"/>
  <c r="K37" i="5"/>
  <c r="AX98" i="1"/>
  <c r="K169" i="6"/>
  <c r="BF169" i="6"/>
  <c r="K209" i="6"/>
  <c r="BF209" i="6"/>
  <c r="F37" i="6"/>
  <c r="BB99" i="1"/>
  <c r="K270" i="7"/>
  <c r="BF270" i="7"/>
  <c r="F40" i="6"/>
  <c r="BE99" i="1"/>
  <c r="BK138" i="8"/>
  <c r="K174" i="8"/>
  <c r="BF174" i="8"/>
  <c r="K215" i="8"/>
  <c r="BF215" i="8" s="1"/>
  <c r="BK224" i="8"/>
  <c r="BK142" i="8"/>
  <c r="BK207" i="8"/>
  <c r="BK278" i="8"/>
  <c r="F40" i="7"/>
  <c r="BE100" i="1" s="1"/>
  <c r="BK201" i="8"/>
  <c r="BK225" i="8"/>
  <c r="K249" i="8"/>
  <c r="BF249" i="8" s="1"/>
  <c r="F40" i="8"/>
  <c r="BE101" i="1" s="1"/>
  <c r="BK228" i="8"/>
  <c r="BK352" i="2"/>
  <c r="BK171" i="2"/>
  <c r="BK174" i="2"/>
  <c r="BK292" i="2"/>
  <c r="BK188" i="2"/>
  <c r="BK316" i="2"/>
  <c r="BK367" i="2"/>
  <c r="K339" i="2"/>
  <c r="BF339" i="2" s="1"/>
  <c r="BK192" i="2"/>
  <c r="K262" i="2"/>
  <c r="BF262" i="2"/>
  <c r="K304" i="2"/>
  <c r="BF304" i="2" s="1"/>
  <c r="K158" i="2"/>
  <c r="BF158" i="2"/>
  <c r="K227" i="2"/>
  <c r="BF227" i="2" s="1"/>
  <c r="BK345" i="2"/>
  <c r="BK280" i="2"/>
  <c r="BK182" i="2"/>
  <c r="BK258" i="2"/>
  <c r="K323" i="2"/>
  <c r="BF323" i="2"/>
  <c r="K209" i="2"/>
  <c r="BF209" i="2" s="1"/>
  <c r="K330" i="2"/>
  <c r="BF330" i="2"/>
  <c r="BK215" i="2"/>
  <c r="BK374" i="3"/>
  <c r="BK430" i="3"/>
  <c r="K211" i="3"/>
  <c r="BF211" i="3" s="1"/>
  <c r="K505" i="3"/>
  <c r="BF505" i="3" s="1"/>
  <c r="F40" i="2"/>
  <c r="BE95" i="1"/>
  <c r="BK145" i="3"/>
  <c r="BK142" i="3" s="1"/>
  <c r="K142" i="3" s="1"/>
  <c r="K98" i="3" s="1"/>
  <c r="BK205" i="3"/>
  <c r="K262" i="3"/>
  <c r="BF262" i="3"/>
  <c r="BK366" i="3"/>
  <c r="BK363" i="3"/>
  <c r="K363" i="3" s="1"/>
  <c r="K101" i="3" s="1"/>
  <c r="K376" i="3"/>
  <c r="BF376" i="3"/>
  <c r="K410" i="3"/>
  <c r="BF410" i="3"/>
  <c r="BK475" i="3"/>
  <c r="K196" i="3"/>
  <c r="BF196" i="3" s="1"/>
  <c r="BK443" i="3"/>
  <c r="K536" i="3"/>
  <c r="BF536" i="3" s="1"/>
  <c r="BK209" i="4"/>
  <c r="BK270" i="4"/>
  <c r="K435" i="4"/>
  <c r="BF435" i="4" s="1"/>
  <c r="BK580" i="4"/>
  <c r="BK333" i="4"/>
  <c r="K489" i="4"/>
  <c r="BF489" i="4" s="1"/>
  <c r="K213" i="4"/>
  <c r="BF213" i="4"/>
  <c r="BK262" i="4"/>
  <c r="BK388" i="4"/>
  <c r="BK387" i="4" s="1"/>
  <c r="K387" i="4"/>
  <c r="K102" i="4"/>
  <c r="BK455" i="4"/>
  <c r="BK434" i="4" s="1"/>
  <c r="K434" i="4" s="1"/>
  <c r="K106" i="4" s="1"/>
  <c r="K525" i="4"/>
  <c r="BF525" i="4" s="1"/>
  <c r="K597" i="4"/>
  <c r="BF597" i="4" s="1"/>
  <c r="BK266" i="4"/>
  <c r="K397" i="4"/>
  <c r="BF397" i="4"/>
  <c r="K561" i="4"/>
  <c r="BF561" i="4"/>
  <c r="BK303" i="4"/>
  <c r="K145" i="4"/>
  <c r="BF145" i="4" s="1"/>
  <c r="BK204" i="4"/>
  <c r="BK217" i="4"/>
  <c r="BK260" i="4"/>
  <c r="K273" i="4"/>
  <c r="BF273" i="4"/>
  <c r="K391" i="4"/>
  <c r="BF391" i="4"/>
  <c r="K403" i="4"/>
  <c r="BF403" i="4"/>
  <c r="K457" i="4"/>
  <c r="BF457" i="4"/>
  <c r="BK508" i="4"/>
  <c r="BK545" i="4"/>
  <c r="K595" i="4"/>
  <c r="BF595" i="4"/>
  <c r="K157" i="4"/>
  <c r="BF157" i="4"/>
  <c r="K264" i="4"/>
  <c r="BF264" i="4"/>
  <c r="K268" i="4"/>
  <c r="BF268" i="4"/>
  <c r="K385" i="4"/>
  <c r="BF385" i="4"/>
  <c r="BK399" i="4"/>
  <c r="BK390" i="4"/>
  <c r="K390" i="4" s="1"/>
  <c r="K104" i="4"/>
  <c r="BK543" i="4"/>
  <c r="K178" i="4"/>
  <c r="BF178" i="4" s="1"/>
  <c r="BK474" i="4"/>
  <c r="K506" i="4"/>
  <c r="BF506" i="4" s="1"/>
  <c r="F41" i="3"/>
  <c r="BF96" i="1"/>
  <c r="K37" i="3"/>
  <c r="AX96" i="1" s="1"/>
  <c r="K158" i="5"/>
  <c r="BF158" i="5"/>
  <c r="F40" i="4"/>
  <c r="BE97" i="1" s="1"/>
  <c r="BK335" i="5"/>
  <c r="BK326" i="5"/>
  <c r="K326" i="5"/>
  <c r="K104" i="5" s="1"/>
  <c r="K331" i="5"/>
  <c r="BF331" i="5"/>
  <c r="BK143" i="5"/>
  <c r="BK142" i="5" s="1"/>
  <c r="K142" i="5" s="1"/>
  <c r="K98" i="5" s="1"/>
  <c r="BK180" i="6"/>
  <c r="F40" i="5"/>
  <c r="BE98" i="1"/>
  <c r="K167" i="7"/>
  <c r="BF167" i="7" s="1"/>
  <c r="BK190" i="7"/>
  <c r="K268" i="7"/>
  <c r="BF268" i="7"/>
  <c r="K208" i="7"/>
  <c r="BF208" i="7" s="1"/>
  <c r="K277" i="7"/>
  <c r="BF277" i="7"/>
  <c r="F39" i="6"/>
  <c r="BD99" i="1" s="1"/>
  <c r="BK216" i="7"/>
  <c r="K281" i="7"/>
  <c r="BF281" i="7"/>
  <c r="BK279" i="7"/>
  <c r="K37" i="6"/>
  <c r="AX99" i="1" s="1"/>
  <c r="K199" i="8"/>
  <c r="BF199" i="8" s="1"/>
  <c r="K240" i="8"/>
  <c r="BF240" i="8" s="1"/>
  <c r="BK246" i="8"/>
  <c r="BK146" i="8"/>
  <c r="K149" i="8"/>
  <c r="BF149" i="8" s="1"/>
  <c r="K238" i="8"/>
  <c r="BF238" i="8" s="1"/>
  <c r="F37" i="7"/>
  <c r="BB100" i="1"/>
  <c r="F41" i="8"/>
  <c r="BF101" i="1" s="1"/>
  <c r="K230" i="8"/>
  <c r="BF230" i="8"/>
  <c r="BK255" i="8"/>
  <c r="BK254" i="8" s="1"/>
  <c r="K254" i="8" s="1"/>
  <c r="K104" i="8" s="1"/>
  <c r="BK148" i="8"/>
  <c r="BK248" i="8"/>
  <c r="K327" i="2"/>
  <c r="BF327" i="2" s="1"/>
  <c r="BK242" i="2"/>
  <c r="K186" i="2"/>
  <c r="BF186" i="2"/>
  <c r="BK253" i="2"/>
  <c r="K321" i="2"/>
  <c r="BF321" i="2" s="1"/>
  <c r="K229" i="2"/>
  <c r="BF229" i="2" s="1"/>
  <c r="BK347" i="2"/>
  <c r="K359" i="2"/>
  <c r="BF359" i="2"/>
  <c r="BK180" i="2"/>
  <c r="BK232" i="2"/>
  <c r="BK296" i="2"/>
  <c r="BK200" i="2"/>
  <c r="K270" i="2"/>
  <c r="BF270" i="2" s="1"/>
  <c r="BK354" i="2"/>
  <c r="BK160" i="2"/>
  <c r="K206" i="2"/>
  <c r="BF206" i="2" s="1"/>
  <c r="BK289" i="2"/>
  <c r="BK286" i="2"/>
  <c r="K286" i="2" s="1"/>
  <c r="K102" i="2" s="1"/>
  <c r="BK154" i="2"/>
  <c r="BK225" i="2"/>
  <c r="BK337" i="2"/>
  <c r="K260" i="2"/>
  <c r="BF260" i="2" s="1"/>
  <c r="BK460" i="3"/>
  <c r="K615" i="3"/>
  <c r="BF615" i="3" s="1"/>
  <c r="K265" i="3"/>
  <c r="BF265" i="3"/>
  <c r="K361" i="3"/>
  <c r="BF361" i="3" s="1"/>
  <c r="K37" i="2"/>
  <c r="AX95" i="1"/>
  <c r="K157" i="3"/>
  <c r="BF157" i="3" s="1"/>
  <c r="BK191" i="3"/>
  <c r="K258" i="3"/>
  <c r="BF258" i="3"/>
  <c r="K364" i="3"/>
  <c r="BF364" i="3" s="1"/>
  <c r="K378" i="3"/>
  <c r="BF378" i="3"/>
  <c r="BK428" i="3"/>
  <c r="BK409" i="3" s="1"/>
  <c r="K409" i="3" s="1"/>
  <c r="K106" i="3" s="1"/>
  <c r="K488" i="3"/>
  <c r="BF488" i="3" s="1"/>
  <c r="K209" i="3"/>
  <c r="BF209" i="3" s="1"/>
  <c r="BK492" i="3"/>
  <c r="BK385" i="3"/>
  <c r="BK382" i="3"/>
  <c r="K382" i="3" s="1"/>
  <c r="K105" i="3" s="1"/>
  <c r="K219" i="4"/>
  <c r="BF219" i="4"/>
  <c r="K383" i="4"/>
  <c r="BF383" i="4" s="1"/>
  <c r="BK472" i="4"/>
  <c r="K527" i="4"/>
  <c r="BF527" i="4" s="1"/>
  <c r="K143" i="4"/>
  <c r="BF143" i="4" s="1"/>
  <c r="K433" i="4"/>
  <c r="BF433" i="4"/>
  <c r="BK195" i="4"/>
  <c r="K232" i="4"/>
  <c r="BF232" i="4"/>
  <c r="BK288" i="4"/>
  <c r="K401" i="4"/>
  <c r="BF401" i="4" s="1"/>
  <c r="BK491" i="4"/>
  <c r="BK563" i="4"/>
  <c r="BK161" i="4"/>
  <c r="BK380" i="4"/>
  <c r="K453" i="4"/>
  <c r="BF453" i="4"/>
  <c r="BK199" i="4"/>
  <c r="F39" i="3"/>
  <c r="BD96" i="1"/>
  <c r="BK232" i="5"/>
  <c r="BK394" i="5"/>
  <c r="BK145" i="5"/>
  <c r="BK358" i="5"/>
  <c r="K468" i="5"/>
  <c r="BF468" i="5"/>
  <c r="F39" i="4"/>
  <c r="BD97" i="1" s="1"/>
  <c r="K239" i="5"/>
  <c r="BF239" i="5" s="1"/>
  <c r="BK413" i="5"/>
  <c r="BK500" i="5"/>
  <c r="BK196" i="6"/>
  <c r="BK186" i="6" s="1"/>
  <c r="K186" i="6" s="1"/>
  <c r="K99" i="6" s="1"/>
  <c r="F41" i="5"/>
  <c r="BF98" i="1" s="1"/>
  <c r="K203" i="6"/>
  <c r="BF203" i="6" s="1"/>
  <c r="K192" i="6"/>
  <c r="BF192" i="6"/>
  <c r="BK222" i="6"/>
  <c r="BK221" i="6" s="1"/>
  <c r="K221" i="6" s="1"/>
  <c r="K100" i="6" s="1"/>
  <c r="K138" i="7"/>
  <c r="BF138" i="7" s="1"/>
  <c r="K181" i="7"/>
  <c r="BF181" i="7" s="1"/>
  <c r="BK256" i="7"/>
  <c r="BK276" i="7"/>
  <c r="BK244" i="7"/>
  <c r="K146" i="7"/>
  <c r="BF146" i="7"/>
  <c r="K149" i="7"/>
  <c r="BF149" i="7" s="1"/>
  <c r="K159" i="7"/>
  <c r="BF159" i="7"/>
  <c r="BK180" i="7"/>
  <c r="BK250" i="7"/>
  <c r="BK266" i="7"/>
  <c r="BK285" i="7"/>
  <c r="K191" i="7"/>
  <c r="BF191" i="7" s="1"/>
  <c r="K242" i="7"/>
  <c r="BF242" i="7"/>
  <c r="K176" i="7"/>
  <c r="BF176" i="7" s="1"/>
  <c r="K272" i="7"/>
  <c r="BF272" i="7"/>
  <c r="BK229" i="7"/>
  <c r="K136" i="7"/>
  <c r="BF136" i="7" s="1"/>
  <c r="F41" i="6"/>
  <c r="BF99" i="1"/>
  <c r="K221" i="8"/>
  <c r="BF221" i="8" s="1"/>
  <c r="BK251" i="8"/>
  <c r="F37" i="8"/>
  <c r="BB101" i="1" s="1"/>
  <c r="K153" i="8"/>
  <c r="BF153" i="8"/>
  <c r="BK211" i="8"/>
  <c r="K236" i="8"/>
  <c r="BF236" i="8" s="1"/>
  <c r="K209" i="8"/>
  <c r="BF209" i="8"/>
  <c r="K226" i="8"/>
  <c r="BF226" i="8" s="1"/>
  <c r="K252" i="8"/>
  <c r="BF252" i="8"/>
  <c r="K37" i="7"/>
  <c r="AX100" i="1" s="1"/>
  <c r="K213" i="8"/>
  <c r="BF213" i="8"/>
  <c r="BK232" i="8"/>
  <c r="F39" i="7"/>
  <c r="BD100" i="1"/>
  <c r="BK144" i="8"/>
  <c r="K217" i="8"/>
  <c r="BF217" i="8" s="1"/>
  <c r="F41" i="7"/>
  <c r="BF100" i="1"/>
  <c r="K135" i="7" l="1"/>
  <c r="K98" i="7" s="1"/>
  <c r="BK134" i="7"/>
  <c r="R134" i="7"/>
  <c r="R133" i="7"/>
  <c r="J96" i="7" s="1"/>
  <c r="K32" i="7" s="1"/>
  <c r="AT100" i="1" s="1"/>
  <c r="X136" i="8"/>
  <c r="X135" i="8" s="1"/>
  <c r="Q147" i="7"/>
  <c r="I100" i="7"/>
  <c r="X131" i="6"/>
  <c r="X130" i="6" s="1"/>
  <c r="R141" i="5"/>
  <c r="J97" i="5"/>
  <c r="T370" i="3"/>
  <c r="R141" i="3"/>
  <c r="J97" i="3"/>
  <c r="T141" i="4"/>
  <c r="V141" i="3"/>
  <c r="Q325" i="5"/>
  <c r="I103" i="5"/>
  <c r="T389" i="4"/>
  <c r="V147" i="7"/>
  <c r="V133" i="7" s="1"/>
  <c r="V389" i="4"/>
  <c r="V140" i="4"/>
  <c r="R370" i="3"/>
  <c r="J103" i="3" s="1"/>
  <c r="Q136" i="8"/>
  <c r="I97" i="8"/>
  <c r="V136" i="8"/>
  <c r="V135" i="8" s="1"/>
  <c r="T325" i="5"/>
  <c r="R389" i="4"/>
  <c r="J103" i="4"/>
  <c r="X389" i="4"/>
  <c r="R141" i="4"/>
  <c r="J97" i="4"/>
  <c r="X141" i="4"/>
  <c r="X140" i="4" s="1"/>
  <c r="Q131" i="6"/>
  <c r="I97" i="6"/>
  <c r="X141" i="3"/>
  <c r="T141" i="5"/>
  <c r="T140" i="5"/>
  <c r="AW98" i="1"/>
  <c r="X370" i="3"/>
  <c r="X139" i="2"/>
  <c r="X138" i="2"/>
  <c r="T131" i="6"/>
  <c r="T130" i="6"/>
  <c r="AW99" i="1" s="1"/>
  <c r="X141" i="5"/>
  <c r="V131" i="6"/>
  <c r="V130" i="6"/>
  <c r="V325" i="5"/>
  <c r="V370" i="3"/>
  <c r="T141" i="3"/>
  <c r="T140" i="3"/>
  <c r="AW96" i="1" s="1"/>
  <c r="R331" i="2"/>
  <c r="J105" i="2"/>
  <c r="V331" i="2"/>
  <c r="V138" i="2" s="1"/>
  <c r="Q139" i="2"/>
  <c r="Q133" i="7"/>
  <c r="I96" i="7"/>
  <c r="K31" i="7"/>
  <c r="AS100" i="1" s="1"/>
  <c r="X147" i="7"/>
  <c r="X133" i="7"/>
  <c r="T147" i="7"/>
  <c r="T133" i="7" s="1"/>
  <c r="AW100" i="1" s="1"/>
  <c r="V140" i="5"/>
  <c r="T136" i="8"/>
  <c r="T135" i="8" s="1"/>
  <c r="AW101" i="1" s="1"/>
  <c r="X325" i="5"/>
  <c r="Q389" i="4"/>
  <c r="I103" i="4" s="1"/>
  <c r="T139" i="2"/>
  <c r="T138" i="2"/>
  <c r="AW95" i="1"/>
  <c r="V139" i="2"/>
  <c r="R139" i="2"/>
  <c r="J97" i="2"/>
  <c r="Q331" i="2"/>
  <c r="I105" i="2"/>
  <c r="Q370" i="3"/>
  <c r="I103" i="3"/>
  <c r="J98" i="4"/>
  <c r="I104" i="4"/>
  <c r="Q141" i="4"/>
  <c r="I97" i="4"/>
  <c r="R325" i="5"/>
  <c r="J103" i="5"/>
  <c r="I98" i="7"/>
  <c r="J101" i="7"/>
  <c r="I98" i="8"/>
  <c r="J98" i="3"/>
  <c r="Q141" i="3"/>
  <c r="Q140" i="3"/>
  <c r="I96" i="3" s="1"/>
  <c r="K31" i="3" s="1"/>
  <c r="AS96" i="1" s="1"/>
  <c r="J104" i="4"/>
  <c r="J98" i="5"/>
  <c r="Q141" i="5"/>
  <c r="Q140" i="5"/>
  <c r="I96" i="5"/>
  <c r="K31" i="5" s="1"/>
  <c r="AS98" i="1" s="1"/>
  <c r="I97" i="7"/>
  <c r="J98" i="7"/>
  <c r="I98" i="2"/>
  <c r="J106" i="2"/>
  <c r="I104" i="5"/>
  <c r="I98" i="6"/>
  <c r="R131" i="6"/>
  <c r="R130" i="6"/>
  <c r="J96" i="6"/>
  <c r="K32" i="6"/>
  <c r="AT99" i="1" s="1"/>
  <c r="R136" i="8"/>
  <c r="R135" i="8"/>
  <c r="J96" i="8"/>
  <c r="K32" i="8" s="1"/>
  <c r="AT101" i="1" s="1"/>
  <c r="J104" i="3"/>
  <c r="I101" i="7"/>
  <c r="BK208" i="2"/>
  <c r="K208" i="2" s="1"/>
  <c r="K100" i="2" s="1"/>
  <c r="BK231" i="2"/>
  <c r="K231" i="2" s="1"/>
  <c r="K101" i="2" s="1"/>
  <c r="BK291" i="2"/>
  <c r="K291" i="2"/>
  <c r="K103" i="2" s="1"/>
  <c r="BK526" i="4"/>
  <c r="K526" i="4"/>
  <c r="K108" i="4"/>
  <c r="BK318" i="5"/>
  <c r="K318" i="5"/>
  <c r="K101" i="5"/>
  <c r="BK361" i="5"/>
  <c r="K361" i="5" s="1"/>
  <c r="K107" i="5" s="1"/>
  <c r="BK158" i="7"/>
  <c r="K158" i="7"/>
  <c r="K102" i="7" s="1"/>
  <c r="BK332" i="2"/>
  <c r="K332" i="2"/>
  <c r="K106" i="2"/>
  <c r="BK358" i="2"/>
  <c r="K358" i="2"/>
  <c r="K108" i="2"/>
  <c r="BK186" i="3"/>
  <c r="K186" i="3" s="1"/>
  <c r="K99" i="3" s="1"/>
  <c r="BK264" i="3"/>
  <c r="K264" i="3"/>
  <c r="K100" i="3" s="1"/>
  <c r="BK371" i="3"/>
  <c r="K371" i="3"/>
  <c r="K104" i="3"/>
  <c r="BK456" i="4"/>
  <c r="K456" i="4" s="1"/>
  <c r="K107" i="4" s="1"/>
  <c r="BK431" i="5"/>
  <c r="K431" i="5" s="1"/>
  <c r="K108" i="5" s="1"/>
  <c r="BK137" i="8"/>
  <c r="BK218" i="8"/>
  <c r="K218" i="8" s="1"/>
  <c r="K101" i="8" s="1"/>
  <c r="BK229" i="8"/>
  <c r="K229" i="8"/>
  <c r="K102" i="8" s="1"/>
  <c r="BK247" i="8"/>
  <c r="K247" i="8"/>
  <c r="K103" i="8"/>
  <c r="BK277" i="8"/>
  <c r="K277" i="8" s="1"/>
  <c r="K105" i="8" s="1"/>
  <c r="BK140" i="2"/>
  <c r="K140" i="2" s="1"/>
  <c r="K98" i="2" s="1"/>
  <c r="BK142" i="4"/>
  <c r="BK339" i="5"/>
  <c r="K339" i="5" s="1"/>
  <c r="K106" i="5" s="1"/>
  <c r="BK467" i="5"/>
  <c r="K467" i="5"/>
  <c r="K109" i="5" s="1"/>
  <c r="BK243" i="7"/>
  <c r="K243" i="7"/>
  <c r="K103" i="7"/>
  <c r="BK157" i="2"/>
  <c r="K157" i="2" s="1"/>
  <c r="K99" i="2" s="1"/>
  <c r="BK340" i="2"/>
  <c r="K340" i="2" s="1"/>
  <c r="K107" i="2" s="1"/>
  <c r="BK429" i="3"/>
  <c r="K429" i="3"/>
  <c r="K107" i="3" s="1"/>
  <c r="BK194" i="4"/>
  <c r="K194" i="4"/>
  <c r="K99" i="4"/>
  <c r="BK272" i="4"/>
  <c r="K272" i="4" s="1"/>
  <c r="K100" i="4" s="1"/>
  <c r="BK195" i="5"/>
  <c r="K195" i="5" s="1"/>
  <c r="K99" i="5" s="1"/>
  <c r="BK132" i="6"/>
  <c r="BK131" i="6"/>
  <c r="K131" i="6" s="1"/>
  <c r="K97" i="6" s="1"/>
  <c r="BK150" i="8"/>
  <c r="K150" i="8"/>
  <c r="K99" i="8" s="1"/>
  <c r="K134" i="7"/>
  <c r="K97" i="7"/>
  <c r="BK491" i="3"/>
  <c r="K491" i="3" s="1"/>
  <c r="K108" i="3" s="1"/>
  <c r="BK562" i="4"/>
  <c r="K562" i="4"/>
  <c r="K109" i="4" s="1"/>
  <c r="BD94" i="1"/>
  <c r="W36" i="1"/>
  <c r="BB94" i="1"/>
  <c r="BE94" i="1"/>
  <c r="BA94" i="1" s="1"/>
  <c r="BF94" i="1"/>
  <c r="W38" i="1"/>
  <c r="BK136" i="8" l="1"/>
  <c r="BK135" i="8"/>
  <c r="K135" i="8"/>
  <c r="K96" i="8"/>
  <c r="K30" i="8" s="1"/>
  <c r="X140" i="3"/>
  <c r="T140" i="4"/>
  <c r="AW97" i="1"/>
  <c r="AW94" i="1" s="1"/>
  <c r="BK141" i="4"/>
  <c r="Q138" i="2"/>
  <c r="I96" i="2"/>
  <c r="K31" i="2"/>
  <c r="AS95" i="1" s="1"/>
  <c r="X140" i="5"/>
  <c r="V140" i="3"/>
  <c r="BK141" i="5"/>
  <c r="K141" i="5" s="1"/>
  <c r="K97" i="5" s="1"/>
  <c r="BK389" i="4"/>
  <c r="K389" i="4"/>
  <c r="K103" i="4" s="1"/>
  <c r="BK147" i="7"/>
  <c r="K147" i="7"/>
  <c r="K100" i="7"/>
  <c r="BK141" i="3"/>
  <c r="K141" i="3"/>
  <c r="K97" i="3"/>
  <c r="BK325" i="5"/>
  <c r="K325" i="5" s="1"/>
  <c r="K103" i="5" s="1"/>
  <c r="I97" i="2"/>
  <c r="R138" i="2"/>
  <c r="J96" i="2" s="1"/>
  <c r="K32" i="2" s="1"/>
  <c r="AT95" i="1" s="1"/>
  <c r="Q140" i="4"/>
  <c r="I96" i="4" s="1"/>
  <c r="K31" i="4" s="1"/>
  <c r="AS97" i="1" s="1"/>
  <c r="R140" i="4"/>
  <c r="J96" i="4" s="1"/>
  <c r="K32" i="4" s="1"/>
  <c r="AT97" i="1" s="1"/>
  <c r="I97" i="5"/>
  <c r="I97" i="3"/>
  <c r="R140" i="5"/>
  <c r="J96" i="5"/>
  <c r="K32" i="5"/>
  <c r="AT98" i="1" s="1"/>
  <c r="J97" i="6"/>
  <c r="J97" i="8"/>
  <c r="Q135" i="8"/>
  <c r="I96" i="8" s="1"/>
  <c r="K31" i="8" s="1"/>
  <c r="AS101" i="1" s="1"/>
  <c r="K137" i="8"/>
  <c r="K98" i="8" s="1"/>
  <c r="R140" i="3"/>
  <c r="J96" i="3"/>
  <c r="K32" i="3"/>
  <c r="AT96" i="1" s="1"/>
  <c r="BK370" i="3"/>
  <c r="K370" i="3"/>
  <c r="K103" i="3"/>
  <c r="BK130" i="6"/>
  <c r="K130" i="6"/>
  <c r="K96" i="6"/>
  <c r="K30" i="6"/>
  <c r="Q130" i="6"/>
  <c r="I96" i="6"/>
  <c r="K31" i="6"/>
  <c r="AS99" i="1"/>
  <c r="BK139" i="2"/>
  <c r="K139" i="2"/>
  <c r="K97" i="2"/>
  <c r="BK331" i="2"/>
  <c r="K331" i="2" s="1"/>
  <c r="K105" i="2" s="1"/>
  <c r="J97" i="7"/>
  <c r="K142" i="4"/>
  <c r="K98" i="4" s="1"/>
  <c r="K132" i="6"/>
  <c r="K98" i="6"/>
  <c r="W37" i="1"/>
  <c r="AZ94" i="1"/>
  <c r="K109" i="6"/>
  <c r="BF109" i="6" s="1"/>
  <c r="F38" i="6" s="1"/>
  <c r="BC99" i="1" s="1"/>
  <c r="AX94" i="1"/>
  <c r="K114" i="8" l="1"/>
  <c r="K108" i="8" s="1"/>
  <c r="K33" i="8" s="1"/>
  <c r="K34" i="8" s="1"/>
  <c r="AG101" i="1" s="1"/>
  <c r="BK140" i="4"/>
  <c r="K140" i="4"/>
  <c r="K96" i="4" s="1"/>
  <c r="K30" i="4" s="1"/>
  <c r="K119" i="4" s="1"/>
  <c r="BF119" i="4" s="1"/>
  <c r="K38" i="4" s="1"/>
  <c r="AY97" i="1" s="1"/>
  <c r="AV97" i="1" s="1"/>
  <c r="BK138" i="2"/>
  <c r="K138" i="2"/>
  <c r="K96" i="2" s="1"/>
  <c r="K30" i="2" s="1"/>
  <c r="K117" i="2" s="1"/>
  <c r="BF117" i="2" s="1"/>
  <c r="K38" i="2" s="1"/>
  <c r="AY95" i="1" s="1"/>
  <c r="AV95" i="1" s="1"/>
  <c r="BK133" i="7"/>
  <c r="K133" i="7"/>
  <c r="K96" i="7" s="1"/>
  <c r="K136" i="8"/>
  <c r="K97" i="8"/>
  <c r="BK140" i="3"/>
  <c r="K140" i="3"/>
  <c r="K96" i="3"/>
  <c r="K30" i="3"/>
  <c r="K141" i="4"/>
  <c r="K97" i="4"/>
  <c r="BK140" i="5"/>
  <c r="K140" i="5"/>
  <c r="K96" i="5" s="1"/>
  <c r="K30" i="5" s="1"/>
  <c r="K119" i="5" s="1"/>
  <c r="BF119" i="5" s="1"/>
  <c r="F38" i="5" s="1"/>
  <c r="BC98" i="1" s="1"/>
  <c r="BF114" i="8"/>
  <c r="K38" i="8" s="1"/>
  <c r="AY101" i="1" s="1"/>
  <c r="AV101" i="1" s="1"/>
  <c r="K38" i="6"/>
  <c r="AY99" i="1" s="1"/>
  <c r="AV99" i="1" s="1"/>
  <c r="K103" i="6"/>
  <c r="K33" i="6"/>
  <c r="K34" i="6" s="1"/>
  <c r="AG99" i="1" s="1"/>
  <c r="AN99" i="1" s="1"/>
  <c r="AT94" i="1"/>
  <c r="AK28" i="1" s="1"/>
  <c r="K116" i="8"/>
  <c r="K119" i="3"/>
  <c r="K113" i="3" s="1"/>
  <c r="AS94" i="1"/>
  <c r="AK27" i="1"/>
  <c r="K121" i="3" l="1"/>
  <c r="K30" i="7"/>
  <c r="K112" i="7" s="1"/>
  <c r="K106" i="7" s="1"/>
  <c r="K114" i="7" s="1"/>
  <c r="K33" i="7"/>
  <c r="K43" i="8"/>
  <c r="BF119" i="3"/>
  <c r="BF112" i="7"/>
  <c r="F38" i="7" s="1"/>
  <c r="BC100" i="1" s="1"/>
  <c r="K33" i="3"/>
  <c r="K34" i="3" s="1"/>
  <c r="AG96" i="1" s="1"/>
  <c r="AN96" i="1" s="1"/>
  <c r="K43" i="6"/>
  <c r="AN101" i="1"/>
  <c r="K111" i="6"/>
  <c r="F38" i="4"/>
  <c r="BC97" i="1" s="1"/>
  <c r="K38" i="5"/>
  <c r="AY98" i="1"/>
  <c r="AV98" i="1"/>
  <c r="F38" i="8"/>
  <c r="BC101" i="1"/>
  <c r="K111" i="2"/>
  <c r="K119" i="2"/>
  <c r="K113" i="4"/>
  <c r="K33" i="4"/>
  <c r="K34" i="4"/>
  <c r="AG97" i="1"/>
  <c r="AN97" i="1" s="1"/>
  <c r="F38" i="2"/>
  <c r="BC95" i="1"/>
  <c r="K34" i="7"/>
  <c r="AG100" i="1" s="1"/>
  <c r="K113" i="5"/>
  <c r="K121" i="5" s="1"/>
  <c r="K38" i="3"/>
  <c r="AY96" i="1"/>
  <c r="AV96" i="1"/>
  <c r="K33" i="2" l="1"/>
  <c r="K33" i="5"/>
  <c r="K43" i="4"/>
  <c r="K43" i="3"/>
  <c r="K121" i="4"/>
  <c r="F38" i="3"/>
  <c r="BC96" i="1" s="1"/>
  <c r="K34" i="2"/>
  <c r="AG95" i="1" s="1"/>
  <c r="AN95" i="1" s="1"/>
  <c r="K38" i="7"/>
  <c r="AY100" i="1"/>
  <c r="AV100" i="1" s="1"/>
  <c r="K34" i="5"/>
  <c r="AG98" i="1"/>
  <c r="AN98" i="1"/>
  <c r="K43" i="2" l="1"/>
  <c r="K43" i="7"/>
  <c r="K43" i="5"/>
  <c r="BC94" i="1"/>
  <c r="W35" i="1" s="1"/>
  <c r="AN100" i="1"/>
  <c r="AG94" i="1"/>
  <c r="AK26" i="1"/>
  <c r="AG106" i="1" l="1"/>
  <c r="CD106" i="1"/>
  <c r="AG104" i="1"/>
  <c r="CD104" i="1"/>
  <c r="AG107" i="1"/>
  <c r="AV107" i="1"/>
  <c r="BY107" i="1"/>
  <c r="AY94" i="1"/>
  <c r="AK35" i="1" s="1"/>
  <c r="AG105" i="1"/>
  <c r="CD105" i="1"/>
  <c r="CD107" i="1" l="1"/>
  <c r="AN107" i="1"/>
  <c r="AV106" i="1"/>
  <c r="BY106" i="1"/>
  <c r="AV104" i="1"/>
  <c r="BY104" i="1"/>
  <c r="AV94" i="1"/>
  <c r="AN94" i="1"/>
  <c r="AV105" i="1"/>
  <c r="BY105" i="1"/>
  <c r="W34" i="1"/>
  <c r="AG103" i="1"/>
  <c r="AK29" i="1" s="1"/>
  <c r="AK31" i="1" s="1"/>
  <c r="AN104" i="1" l="1"/>
  <c r="AN106" i="1"/>
  <c r="AN105" i="1"/>
  <c r="AK34" i="1"/>
  <c r="AK40" i="1" s="1"/>
  <c r="AG109" i="1"/>
  <c r="AN103" i="1" l="1"/>
  <c r="AN109" i="1"/>
</calcChain>
</file>

<file path=xl/sharedStrings.xml><?xml version="1.0" encoding="utf-8"?>
<sst xmlns="http://schemas.openxmlformats.org/spreadsheetml/2006/main" count="22388" uniqueCount="1801">
  <si>
    <t>Export Komplet</t>
  </si>
  <si>
    <t/>
  </si>
  <si>
    <t>2.0</t>
  </si>
  <si>
    <t>False</t>
  </si>
  <si>
    <t>True</t>
  </si>
  <si>
    <t>{ab30ae67-9aa7-404c-a27d-7b98d249ba9f}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</si>
  <si>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</si>
  <si>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</si>
  <si>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</si>
  <si>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</si>
  <si>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</si>
  <si>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</si>
  <si>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</si>
  <si>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</si>
  <si>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23-40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</si>
  <si>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</si>
  <si>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</si>
  <si>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Franko-rozpracovaný rozpočet</t>
  </si>
  <si>
    <t>JKSO:</t>
  </si>
  <si>
    <t>KS:</t>
  </si>
  <si>
    <t>Miesto:</t>
  </si>
  <si>
    <t xml:space="preserve"> </t>
  </si>
  <si>
    <t>Dátum:</t>
  </si>
  <si>
    <t>15. 7. 2023</t>
  </si>
  <si>
    <t>Objednávateľ:</t>
  </si>
  <si>
    <t>IČO:</t>
  </si>
  <si>
    <t>IČ DPH:</t>
  </si>
  <si>
    <t>Zhotoviteľ:</t>
  </si>
  <si>
    <t>Vyplň údaj</t>
  </si>
  <si>
    <t>Projektant:</t>
  </si>
  <si>
    <t>Spracovateľ:</t>
  </si>
  <si>
    <t>Poznámka:</t>
  </si>
  <si>
    <t>Náklady z rozpočtov</t>
  </si>
  <si>
    <t>Materiál</t>
  </si>
  <si>
    <t>Montáž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</si>
  <si>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</si>
  <si>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</si>
  <si>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</si>
  <si>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</si>
  <si>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</si>
  <si>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</si>
  <si>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</si>
  <si>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</si>
  <si>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</si>
  <si>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</si>
  <si>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</si>
  <si>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</si>
  <si>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</si>
  <si>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</si>
  <si>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</si>
  <si>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</si>
  <si>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</si>
  <si>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</si>
  <si>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</si>
  <si>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</si>
  <si>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</si>
  <si>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</si>
  <si>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</si>
  <si>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</si>
  <si>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</si>
  <si>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</si>
  <si>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</si>
  <si>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</si>
  <si>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</si>
  <si>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</si>
  <si>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</si>
  <si>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</si>
  <si>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</si>
  <si>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</si>
  <si>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</si>
  <si>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</si>
  <si>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</si>
  <si>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</si>
  <si>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</si>
  <si>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</si>
  <si>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</si>
  <si>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</si>
  <si>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</si>
  <si>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</si>
  <si>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</si>
  <si>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</si>
  <si>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</si>
  <si>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</si>
  <si>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23-40-02</t>
  </si>
  <si>
    <t>1.NP</t>
  </si>
  <si>
    <t>STA</t>
  </si>
  <si>
    <t>1</t>
  </si>
  <si>
    <t>{345de084-f9ef-4ecb-b2e7-c84a099b8d4e}</t>
  </si>
  <si>
    <t>23-40-03</t>
  </si>
  <si>
    <t>2.NP</t>
  </si>
  <si>
    <t>{db6154e4-638e-49d6-a766-8c868a83e498}</t>
  </si>
  <si>
    <t>23-40-04</t>
  </si>
  <si>
    <t>3.NP</t>
  </si>
  <si>
    <t>{d0143d10-e5f6-406d-8abb-459d7f78c59c}</t>
  </si>
  <si>
    <t>23-40-05</t>
  </si>
  <si>
    <t>4.NP</t>
  </si>
  <si>
    <t>{6ffab0e0-9392-4458-b9bb-2dc3eaecbf9c}</t>
  </si>
  <si>
    <t>23-40-06</t>
  </si>
  <si>
    <t>Zateplenie</t>
  </si>
  <si>
    <t>{65e9fe91-2310-4960-ac5f-fbbd6d63e015}</t>
  </si>
  <si>
    <t>23-40-07</t>
  </si>
  <si>
    <t>Výplne otvorov</t>
  </si>
  <si>
    <t>{ccb8e036-7e3f-4906-9543-982a7589d0e6}</t>
  </si>
  <si>
    <t>23-40-08</t>
  </si>
  <si>
    <t>Krov+strecha</t>
  </si>
  <si>
    <t>{1d5cc559-c8c7-44e5-b515-bd3ede545c94}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</si>
  <si>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</si>
  <si>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</si>
  <si>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</si>
  <si>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</si>
  <si>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</si>
  <si>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</si>
  <si>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</si>
  <si>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</si>
  <si>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</si>
  <si>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</si>
  <si>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</si>
  <si>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23-40-02 - 1.NP</t>
  </si>
  <si>
    <t>Náklady z rozpočtu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</si>
  <si>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</si>
  <si>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</si>
  <si>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</si>
  <si>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</si>
  <si>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</si>
  <si>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</si>
  <si>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</si>
  <si>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</si>
  <si>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</si>
  <si>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</si>
  <si>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</si>
  <si>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</si>
  <si>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</si>
  <si>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</si>
  <si>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</si>
  <si>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</si>
  <si>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</si>
  <si>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</si>
  <si>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771 - Podlahy z dlaždíc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</si>
  <si>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</si>
  <si>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</si>
  <si>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</si>
  <si>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</si>
  <si>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</si>
  <si>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</si>
  <si>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</si>
  <si>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</si>
  <si>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</si>
  <si>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</si>
  <si>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</si>
  <si>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</si>
  <si>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</si>
  <si>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</si>
  <si>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</si>
  <si>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</si>
  <si>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</si>
  <si>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</si>
  <si>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</si>
  <si>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</si>
  <si>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</si>
  <si>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</si>
  <si>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</si>
  <si>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</si>
  <si>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</si>
  <si>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</si>
  <si>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</si>
  <si>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</si>
  <si>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</si>
  <si>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</si>
  <si>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</si>
  <si>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131301102.S</t>
  </si>
  <si>
    <t>Výkop nezapaženej jamy v hornine 4, nad 100 do 1000 m3</t>
  </si>
  <si>
    <t>m3</t>
  </si>
  <si>
    <t>4</t>
  </si>
  <si>
    <t>-2024940152</t>
  </si>
  <si>
    <t>VV</t>
  </si>
  <si>
    <t>"pätky"            2,1*2,1*1,45*16+2,4*2,4*1,45*7</t>
  </si>
  <si>
    <t>132301201.S</t>
  </si>
  <si>
    <t>Výkop ryhy šírky 600-2000mm hor 4 do 100 m3</t>
  </si>
  <si>
    <t>385653475</t>
  </si>
  <si>
    <t>"výkop od kóty -0,3"</t>
  </si>
  <si>
    <t>"základové pásy"   (0,966+3,614+3,714+3,643+3,714+2,999+3,4+3,4+1,75+3,7+3,7+1,75+3,4+3,4+0,878+5,7+3,922+2,62+3,7)*0,8*(1,75-0,3)</t>
  </si>
  <si>
    <t xml:space="preserve">                                      (1,698+3,1+3,45+3,45+3,2+1,475)*0,8*(1,75-0,3)</t>
  </si>
  <si>
    <t>Medzisúčet</t>
  </si>
  <si>
    <t>3</t>
  </si>
  <si>
    <t>162501122.S</t>
  </si>
  <si>
    <t>Vodorovné premiestnenie výkopku po spevnenej ceste z horniny tr.1-4, nad 100 do 1000 m3 na vzdialenosť do 3000 m</t>
  </si>
  <si>
    <t>1879689094</t>
  </si>
  <si>
    <t>162501123.S</t>
  </si>
  <si>
    <t>Vodorovné premiestnenie výkopku po spevnenej ceste z horniny tr.1-4, nad 100 do 1000 m3, príplatok k cene za každých ďalšich a začatých 1000 m</t>
  </si>
  <si>
    <t>122166407</t>
  </si>
  <si>
    <t>249,334*10 'Prepočítané koeficientom množstva</t>
  </si>
  <si>
    <t>5</t>
  </si>
  <si>
    <t>171201202.S</t>
  </si>
  <si>
    <t>Uloženie sypaniny na skládky nad 100 do 1000 m3</t>
  </si>
  <si>
    <t>-610799616</t>
  </si>
  <si>
    <t>Zakladanie</t>
  </si>
  <si>
    <t>6</t>
  </si>
  <si>
    <t>211971121.S</t>
  </si>
  <si>
    <t>Zhotov. oplášt. výplne z geotext. v ryhe alebo v záreze pri rozvinutej šírke oplášt. od 0 do 2, 5 m</t>
  </si>
  <si>
    <t>m2</t>
  </si>
  <si>
    <t>98580521</t>
  </si>
  <si>
    <t xml:space="preserve">                                      (0,966+3,614+3,714+3,643+3,714+2,999+3,4+3,4+1,75+3,7+3,7+1,75+3,4+3,4+0,878+5,7+3,922+2,62+3,7)*1,5</t>
  </si>
  <si>
    <t>7</t>
  </si>
  <si>
    <t>M</t>
  </si>
  <si>
    <t>693110004500.S</t>
  </si>
  <si>
    <t>Geotextília polypropylénová netkaná 300 g/m2</t>
  </si>
  <si>
    <t>8</t>
  </si>
  <si>
    <t>-1810717169</t>
  </si>
  <si>
    <t>89,955*1,02 'Prepočítané koeficientom množstva</t>
  </si>
  <si>
    <t>212532211.S</t>
  </si>
  <si>
    <t>Lôžko pre trativod z kameniva hrubého drveného frakcie 16-32 mm</t>
  </si>
  <si>
    <t>-572827327</t>
  </si>
  <si>
    <t xml:space="preserve">                                      (0,966+3,614+3,714+3,643+3,714+2,999+3,4+3,4+1,75+3,7+3,7+1,75+3,4+3,4+0,878+5,7+3,922+2,62+3,7)*0,5*0,5</t>
  </si>
  <si>
    <t>9</t>
  </si>
  <si>
    <t>212752171.S</t>
  </si>
  <si>
    <t>Montáž trativodu so štrkovým lôžkom z flexodrenážnych rúr PVC/PE, DN 125</t>
  </si>
  <si>
    <t>m</t>
  </si>
  <si>
    <t>-1370675248</t>
  </si>
  <si>
    <t xml:space="preserve">                                      (0,966+3,614+3,714+3,643+3,714+2,999+3,4+3,4+1,75+3,7+3,7+1,75+3,4+3,4+0,878+5,7+3,922+2,62+3,7)+12,03</t>
  </si>
  <si>
    <t>10</t>
  </si>
  <si>
    <t>286110016470.S</t>
  </si>
  <si>
    <t>Flexibilná drenážna PVC-U rúra DN 125, SN4, s geotextíliou</t>
  </si>
  <si>
    <t>-1253273540</t>
  </si>
  <si>
    <t>11</t>
  </si>
  <si>
    <t>286510007418.S</t>
  </si>
  <si>
    <t>T-kus PVC-U pre flexibilné drenážne rúry DN 125</t>
  </si>
  <si>
    <t>ks</t>
  </si>
  <si>
    <t>1503961272</t>
  </si>
  <si>
    <t>12</t>
  </si>
  <si>
    <t>2476811141.S</t>
  </si>
  <si>
    <t>Obsyp a tesnenie , obsyp so zhutnením z ílu</t>
  </si>
  <si>
    <t>-1956164824</t>
  </si>
  <si>
    <t xml:space="preserve">                                      ((0,966+3,614+3,714+3,643+3,714+2,999+3,4+3,4+1,75+3,7+3,7+1,75+3,4+3,4+0,878+5,7+3,922+2,62+3,7)+12,03)*0,5*0,1</t>
  </si>
  <si>
    <t>13</t>
  </si>
  <si>
    <t>103640000200.S</t>
  </si>
  <si>
    <t>Zemina pre terénne úpravy - zásypová-ílová</t>
  </si>
  <si>
    <t>t</t>
  </si>
  <si>
    <t>-521038778</t>
  </si>
  <si>
    <t>3,6*2,2 'Prepočítané koeficientom množstva</t>
  </si>
  <si>
    <t>14</t>
  </si>
  <si>
    <t>271573001.S</t>
  </si>
  <si>
    <t>Násyp pod základové konštrukcie so zhutnením zo štrkopiesku fr.0-32 mm</t>
  </si>
  <si>
    <t>10470553</t>
  </si>
  <si>
    <t>"pätky"            2,1*2,1*0,1*16+2,4*2,4*0,1*7</t>
  </si>
  <si>
    <t>"základové pásy"   (0,966+3,614+3,714+3,643+3,714+2,999+3,4+3,4+1,75+3,7+3,7+1,75+3,4+3,4+0,878+5,7+3,922+2,62+3,7)*0,8*0,1</t>
  </si>
  <si>
    <t xml:space="preserve">                                      (1,698+3,1+3,45+3,45+3,2+1,475)*0,8*0,1</t>
  </si>
  <si>
    <t>"pod dosku"            ((27,595+26,163)*0,5*12+9,8*10,08)*0,15</t>
  </si>
  <si>
    <t>15</t>
  </si>
  <si>
    <t>273321312.S</t>
  </si>
  <si>
    <t>Betón základových dosiek, železový (bez výstuže), tr. C 20/25</t>
  </si>
  <si>
    <t>350229662</t>
  </si>
  <si>
    <t>((27,595+26,163)*0,5*12+(9,8*10,08))*0,25</t>
  </si>
  <si>
    <t>16</t>
  </si>
  <si>
    <t>273351217.S</t>
  </si>
  <si>
    <t>Debnenie stien základových dosiek, zhotovenie-tradičné</t>
  </si>
  <si>
    <t>-1905322507</t>
  </si>
  <si>
    <t>(20,808+26,163+12,0+17,538+9,822+10,077)*0,15</t>
  </si>
  <si>
    <t>17</t>
  </si>
  <si>
    <t>273351218.S</t>
  </si>
  <si>
    <t>Debnenie stien základových dosiek, odstránenie-tradičné</t>
  </si>
  <si>
    <t>421898577</t>
  </si>
  <si>
    <t>18</t>
  </si>
  <si>
    <t>273362442.S</t>
  </si>
  <si>
    <t>Výstuž základových dosiek zo zvár. sietí KARI, priemer drôtu 8/8 mm, veľkosť oka 150x150 mm</t>
  </si>
  <si>
    <t>1765504538</t>
  </si>
  <si>
    <t>((27,595+26,163)*0,5*12+(9,8*10,08))*2</t>
  </si>
  <si>
    <t>19</t>
  </si>
  <si>
    <t>2742710511.S</t>
  </si>
  <si>
    <t>Murivo základových pásov (m3) z betónových debniacich tvárnic s betónovou výplňou C 20/25 hrúbky 400 mm</t>
  </si>
  <si>
    <t>682674824</t>
  </si>
  <si>
    <t>"základové pásy"   (0,966+3,614+3,714+3,643+3,714+2,999+3,4+3,4+1,75+3,7+3,7+1,75+3,4+3,4+0,878+5,7+3,922+2,62+3,7)*0,4*0,5</t>
  </si>
  <si>
    <t xml:space="preserve">                                      (1,698+3,1+3,45+3,45+3,2+1,475)*0,4*0,5</t>
  </si>
  <si>
    <t>274321312.S</t>
  </si>
  <si>
    <t>Betón základových pásov, železový (bez výstuže), tr. C 20/25</t>
  </si>
  <si>
    <t>-804922078</t>
  </si>
  <si>
    <t>"základové pásy"   (0,966+3,614+3,714+3,643+3,714+2,999+3,4+3,4+1,75+3,7+3,7+1,75+3,4+3,4+0,878+5,7+3,922+2,62+3,7)*0,8*0,6</t>
  </si>
  <si>
    <t xml:space="preserve">                                      (1,698+3,1+3,45+3,45+3,2+1,475)*0,8*0,6</t>
  </si>
  <si>
    <t>21</t>
  </si>
  <si>
    <t>274361821.S</t>
  </si>
  <si>
    <t>Výstuž základových pásov z ocele B500 (10505)</t>
  </si>
  <si>
    <t>-1576096299</t>
  </si>
  <si>
    <t xml:space="preserve"> "predpoklad 40 kg/m3"                36,645*40*0,001</t>
  </si>
  <si>
    <t>22</t>
  </si>
  <si>
    <t>274361825.S</t>
  </si>
  <si>
    <t>Výstuž pre murivo základových pásov z betónových debniacich tvárnic s betónovou výplňou z ocele B500 (10505)</t>
  </si>
  <si>
    <t>-837515051</t>
  </si>
  <si>
    <t>"predpoklad 30 kg/m3"               15,269*30*0,001</t>
  </si>
  <si>
    <t>23</t>
  </si>
  <si>
    <t>275321312.S</t>
  </si>
  <si>
    <t>Betón základových pätiek, železový (bez výstuže), tr. C 20/25</t>
  </si>
  <si>
    <t>870942935</t>
  </si>
  <si>
    <t>"pätky"            2,1*2,1*0,6*16+2,4*2,4*0,6*7</t>
  </si>
  <si>
    <t>24</t>
  </si>
  <si>
    <t>275361821.S</t>
  </si>
  <si>
    <t>Výstuž základových pätiek z ocele B500 (10505)</t>
  </si>
  <si>
    <t>-1740018357</t>
  </si>
  <si>
    <t xml:space="preserve"> "predpoklad 50 kg/m3"            66,528*50*0,001</t>
  </si>
  <si>
    <t>25</t>
  </si>
  <si>
    <t>289971211.S</t>
  </si>
  <si>
    <t>Zhotovenie vrstvy z geotextílie na upravenom povrchu sklon do 1 : 5 , šírky od 0 do 3 m</t>
  </si>
  <si>
    <t>-237322669</t>
  </si>
  <si>
    <t>"CH"            ((54,65+12,56+0,6+0,6)*2*0,6-3,43*0,6*6)</t>
  </si>
  <si>
    <t>26</t>
  </si>
  <si>
    <t>693110002000.S</t>
  </si>
  <si>
    <t>Geotextília polypropylénová netkaná 200 g/m2</t>
  </si>
  <si>
    <t>900961781</t>
  </si>
  <si>
    <t>69,744*1,02 'Prepočítané koeficientom množstva</t>
  </si>
  <si>
    <t>Zvislé a kompletné konštrukcie</t>
  </si>
  <si>
    <t>27</t>
  </si>
  <si>
    <t>3112720211.S</t>
  </si>
  <si>
    <t>Murivo nosné (m3) z betónových debniacich tvárnic s betónovou výplňou C 20/25 hrúbky 200 mm</t>
  </si>
  <si>
    <t>600937772</t>
  </si>
  <si>
    <t>"výťahová šachta"         (2,1+1,5)*2*0,2*3,7-1,05*2,01*0,2</t>
  </si>
  <si>
    <t>28</t>
  </si>
  <si>
    <t>311272041.S</t>
  </si>
  <si>
    <t>Murivo nosné (m3) z betónových debniacich tvárnic s betónovou výplňou C 20/25 hrúbky 300 mm</t>
  </si>
  <si>
    <t>203595685</t>
  </si>
  <si>
    <t>"m.č.101"              (4,078+3,829+0,3)*0,3*3,7</t>
  </si>
  <si>
    <t>29</t>
  </si>
  <si>
    <t>311275121.S</t>
  </si>
  <si>
    <t>Murivo nosné (m3) z pórobetónových tvárnic PD pevnosti P2 až P4, nad 400 do 600 kg/m3 hrúbky 250 mm</t>
  </si>
  <si>
    <t>1750138325</t>
  </si>
  <si>
    <t>"m.č.102"            (2,1+1,225)*0,25*3,65</t>
  </si>
  <si>
    <t>30</t>
  </si>
  <si>
    <t>311275131.S</t>
  </si>
  <si>
    <t>Murivo nosné (m3) z pórobetónových tvárnic PD pevnosti P2 až P4, nad 400 do 600 kg/m3 hrúbky 300 mm</t>
  </si>
  <si>
    <t>-882998936</t>
  </si>
  <si>
    <t>"obv. múry m.č.102"            (6,25+6,2)*2*0,3*3,65-1,5*2,35*0,3*2-0,5*0,3*3,65*4</t>
  </si>
  <si>
    <t>"m.č.1201"                               (2,366+5,701+5,2)*0,3*3,35</t>
  </si>
  <si>
    <t>31</t>
  </si>
  <si>
    <t>311361825.S</t>
  </si>
  <si>
    <t>Výstuž pre murivo nosné z betónových debniacich tvárnic s betónovou výplňou z ocele B500 (10505)</t>
  </si>
  <si>
    <t>290190538</t>
  </si>
  <si>
    <t>"predpoklad 30 kg/m3"              ( 4,906+9,11)*30*0,001</t>
  </si>
  <si>
    <t>32</t>
  </si>
  <si>
    <t>330321823.S</t>
  </si>
  <si>
    <t>Príplatok za pohľadový betón stĺpov a pilierov triedy SB 3</t>
  </si>
  <si>
    <t>-689031557</t>
  </si>
  <si>
    <t>"m.č.101"            (0,6+0,4)*2*3,35*22</t>
  </si>
  <si>
    <t>33</t>
  </si>
  <si>
    <t>331321410.S</t>
  </si>
  <si>
    <t>Betón stĺpov a pilierov hranatých, ťahadiel, rámových stojok, vzpier, železový (bez výstuže) tr. C 25/30</t>
  </si>
  <si>
    <t>504540486</t>
  </si>
  <si>
    <t>"m.č.101"            0,6*0,4*3,35*22</t>
  </si>
  <si>
    <t>34</t>
  </si>
  <si>
    <t>331351101.S</t>
  </si>
  <si>
    <t>Debnenie hranatých stĺpov prierezu pravouhlého štvoruholníka výšky do 4 m, zhotovenie-dielce</t>
  </si>
  <si>
    <t>-1533606928</t>
  </si>
  <si>
    <t>35</t>
  </si>
  <si>
    <t>331351102.S</t>
  </si>
  <si>
    <t>Debnenie hranatých stĺpov prierezu pravouhlého štvoruholníka výšky do 4 m, odstránenie-dielce</t>
  </si>
  <si>
    <t>464193840</t>
  </si>
  <si>
    <t>36</t>
  </si>
  <si>
    <t>331361821.S</t>
  </si>
  <si>
    <t>Výstuž stĺpov, pilierov, stojok hranatých z bet. ocele B500 (10505)</t>
  </si>
  <si>
    <t>-2087105257</t>
  </si>
  <si>
    <t>"m.č.101-predpoklad 120 kg/m3"            0,6*0,4*3,35*22*120*0,001</t>
  </si>
  <si>
    <t>Vodorovné konštrukcie</t>
  </si>
  <si>
    <t>37</t>
  </si>
  <si>
    <t>411321414.S</t>
  </si>
  <si>
    <t>Betón stropov doskových a trámových,  železový tr. C 25/30</t>
  </si>
  <si>
    <t>1073091542</t>
  </si>
  <si>
    <t>((27,595+26,163)*0,5*12+(9,8*10,08))*0,2</t>
  </si>
  <si>
    <t>"odpočet schody a výťah"         3,025*4,4*-0,2</t>
  </si>
  <si>
    <t>38</t>
  </si>
  <si>
    <t>411351105.S</t>
  </si>
  <si>
    <t>Debnenie stropov trámových zhotovenie-dielce</t>
  </si>
  <si>
    <t>244641209</t>
  </si>
  <si>
    <t>((27,595+26,163)*0,5*12+(9,8*10,08))</t>
  </si>
  <si>
    <t>"odpočet schody a výťah"         3,025*4,4*-1</t>
  </si>
  <si>
    <t>"lem doska"      (20,808+26,163+12,0+17,518+9,822+10,077+3,025*2+4,4*2)*0,2</t>
  </si>
  <si>
    <t>"nosníky"           ((12+26,163+20,808+9,477+9,82)*0,4+(17,518+5,814+5,505+5,5+5,5+3,85)*0,6)*-1</t>
  </si>
  <si>
    <t>39</t>
  </si>
  <si>
    <t>411351106.S</t>
  </si>
  <si>
    <t>Debnenie stropov trámových odstránenie-dielce</t>
  </si>
  <si>
    <t>1396853503</t>
  </si>
  <si>
    <t>"lem doska"                    (20,808+26,163+12,0+17,518+9,822+10,077+3,025*2+4,4*2)*0,2</t>
  </si>
  <si>
    <t>"nosníky"                          ((12+26,163+20,808+9,477+9,82)*0,4+(17,518+5,814+5,505+5,5+5,5+3,85)*0,6)*-1</t>
  </si>
  <si>
    <t>40</t>
  </si>
  <si>
    <t>411354173.S</t>
  </si>
  <si>
    <t>Podporná konštrukcia stropov výšky do 4 m pre zaťaženie do 12 kPa zhotovenie</t>
  </si>
  <si>
    <t>2126606145</t>
  </si>
  <si>
    <t>((12+26,163+20,808+9,477+9,82)*0,4+(17,518+5,814+5,505+5,5+5,5+3,85)*0,6)*-1</t>
  </si>
  <si>
    <t>41</t>
  </si>
  <si>
    <t>411354174.S</t>
  </si>
  <si>
    <t>Podporná konštrukcia stropov výšky do 4 m pre zaťaženie do 12 kPa odstránenie</t>
  </si>
  <si>
    <t>-1303720348</t>
  </si>
  <si>
    <t>42</t>
  </si>
  <si>
    <t>411361821.S</t>
  </si>
  <si>
    <t>Výstuž stropov doskových, trámových, vložkových,konzolových alebo balkónových, B500 (10505)</t>
  </si>
  <si>
    <t>-1976964401</t>
  </si>
  <si>
    <t>"m.č.101-predpoklad 120 kg/m3"            81,604*120*0,001</t>
  </si>
  <si>
    <t>43</t>
  </si>
  <si>
    <t>413321414.S</t>
  </si>
  <si>
    <t>Betón nosníkov, železový tr. C 25/30</t>
  </si>
  <si>
    <t>738493783</t>
  </si>
  <si>
    <t>(12+26,163+20,808+9,477+9,82)*0,4*0,15+(17,518+5,814+5,505+5,5+5,5+3,85)*0,6*0,15</t>
  </si>
  <si>
    <t>44</t>
  </si>
  <si>
    <t>413351107.S</t>
  </si>
  <si>
    <t>Debnenie nosníka zhotovenie-dielce</t>
  </si>
  <si>
    <t>-1561752718</t>
  </si>
  <si>
    <t>(12+26,163+20,808+9,477+9,82)*(0,4+2*0,15)+(17,518+5,814+5,505+5,5+5,5+3,85)*(0,6+2*0,15)</t>
  </si>
  <si>
    <t>45</t>
  </si>
  <si>
    <t>413351108.S</t>
  </si>
  <si>
    <t>Debnenie nosníka odstránenie-dielce</t>
  </si>
  <si>
    <t>-1528872180</t>
  </si>
  <si>
    <t>46</t>
  </si>
  <si>
    <t>413351213.S</t>
  </si>
  <si>
    <t>Podporná konštrukcia nosníkov výšky do 4 m zaťaženia do 10 kPa - zhotovenie</t>
  </si>
  <si>
    <t>447039295</t>
  </si>
  <si>
    <t>(12+26,163+20,808+9,477+9,82)*0,4+(17,518+5,814+5,505+5,5+5,5+3,85)*0,6</t>
  </si>
  <si>
    <t>47</t>
  </si>
  <si>
    <t>413351214.S</t>
  </si>
  <si>
    <t>Podporná konštrukcia nosníkov výšky do 4 m zaťaženia do 10 kPa - odstránenie</t>
  </si>
  <si>
    <t>-760653391</t>
  </si>
  <si>
    <t>48</t>
  </si>
  <si>
    <t>413361821.S</t>
  </si>
  <si>
    <t>Výstuž nosníkov a trámov, bez rozdielu tvaru a uloženia, B500 (10505)</t>
  </si>
  <si>
    <t>702049657</t>
  </si>
  <si>
    <t>"m.č.101-predpoklad 120 kg/m3"            8,628*120*0,001</t>
  </si>
  <si>
    <t>49</t>
  </si>
  <si>
    <t>417391151.S</t>
  </si>
  <si>
    <t>Montáž obkladu betónových konštrukcií vykonaný súčasne s betónovaním extrudovaným polystyrénom</t>
  </si>
  <si>
    <t>726772963</t>
  </si>
  <si>
    <t>"nosníky"           (12+26,163+20,808+9,477+9,82)*(0,4+2*0,15)+(17,518+5,814+5,505+5,5+5,5+3,85)*(0,6+2*0,15)</t>
  </si>
  <si>
    <t>50</t>
  </si>
  <si>
    <t>283750000700.S</t>
  </si>
  <si>
    <t>Doska XPS hr. 50 mm, zateplenie soklov, suterénov, podláh</t>
  </si>
  <si>
    <t>798603469</t>
  </si>
  <si>
    <t>116,354*1,05 'Prepočítané koeficientom množstva</t>
  </si>
  <si>
    <t>51</t>
  </si>
  <si>
    <t>430321414.S</t>
  </si>
  <si>
    <t>Schodiskové konštrukcie, betón železový tr. C 25/30</t>
  </si>
  <si>
    <t>1057888707</t>
  </si>
  <si>
    <t>"m.č.102"            1,2*0,3*0,25*24+1,45*1,2*0,2*2</t>
  </si>
  <si>
    <t>52</t>
  </si>
  <si>
    <t>430361821.S</t>
  </si>
  <si>
    <t>Výstuž schodiskových konštrukcií z betonárskej ocele B500 (10505)</t>
  </si>
  <si>
    <t>213731687</t>
  </si>
  <si>
    <t>"m.č.102-PREDPOKLAD 60 KG/M3"            (1,2*0,3*0,25*24+1,45*1,2*0,2*2)*60*0,001</t>
  </si>
  <si>
    <t>53</t>
  </si>
  <si>
    <t>431351121.S</t>
  </si>
  <si>
    <t>Debnenie do 4 m výšky - podest a podstupňových dosiek pôdorysne priamočiarych zhotovenie</t>
  </si>
  <si>
    <t>-1731461906</t>
  </si>
  <si>
    <t>"m.č.102"            1,2*(0,3+0,17)*24+1,45*1,2*2</t>
  </si>
  <si>
    <t>54</t>
  </si>
  <si>
    <t>431351122.S</t>
  </si>
  <si>
    <t>Debnenie do 4 m výšky - podest a podstupňových dosiek pôdorysne priamočiarych odstránenie</t>
  </si>
  <si>
    <t>1029200708</t>
  </si>
  <si>
    <t>Komunikácie</t>
  </si>
  <si>
    <t>55</t>
  </si>
  <si>
    <t>596911144.S</t>
  </si>
  <si>
    <t>Kladenie betónovej zámkovej dlažby komunikácií pre peších hr. 60 mm pre peších nad 300 m2 so zriadením lôžka z kameniva hr. 30 mm</t>
  </si>
  <si>
    <t>-271148182</t>
  </si>
  <si>
    <t>"P5-m.č.101"           500</t>
  </si>
  <si>
    <t>56</t>
  </si>
  <si>
    <t>592460007500.S</t>
  </si>
  <si>
    <t>Dlažba betónová bezškárová, rozmer 200x165x60 mm, prírodná</t>
  </si>
  <si>
    <t>-242410534</t>
  </si>
  <si>
    <t>500*1,02 'Prepočítané koeficientom množstva</t>
  </si>
  <si>
    <t>Úpravy povrchov, podlahy, osadenie</t>
  </si>
  <si>
    <t>57</t>
  </si>
  <si>
    <t>621460124.S</t>
  </si>
  <si>
    <t>Príprava vonkajšieho podkladu podhľadov penetráciou pod omietky a nátery</t>
  </si>
  <si>
    <t>-982605086</t>
  </si>
  <si>
    <t>58</t>
  </si>
  <si>
    <t>621461033.S</t>
  </si>
  <si>
    <t>Vonkajšia omietka podhľadov pastovitá silikátová roztieraná, hr. 2 mm</t>
  </si>
  <si>
    <t>852850372</t>
  </si>
  <si>
    <t>59</t>
  </si>
  <si>
    <t>621481119.S</t>
  </si>
  <si>
    <t>Potiahnutie vonkajších podhľadov sklotextilnou mriežkou s celoplošným prilepením</t>
  </si>
  <si>
    <t>-1509351504</t>
  </si>
  <si>
    <t>60</t>
  </si>
  <si>
    <t>622460124.S</t>
  </si>
  <si>
    <t>Príprava vonkajšieho podkladu stien penetráciou pod omietky a nátery</t>
  </si>
  <si>
    <t>1527335359</t>
  </si>
  <si>
    <t>"sokel-S1 a steny m.č.102"         (6,3*2+7,05)*3,5+7,05*1,05-1,5*2,35</t>
  </si>
  <si>
    <t>"obv. múry m.č.102"            (6,25+6,2)*2*3,65-1,5*2,35*2+3,325*3,325*2</t>
  </si>
  <si>
    <t>"m.č.101"                               (2,366+5,701+5,2)*3,35</t>
  </si>
  <si>
    <t>"výťahová šachta"               (2,15+1,9)*2*3,35-1,05*2,01</t>
  </si>
  <si>
    <t>61</t>
  </si>
  <si>
    <t>622461033.S</t>
  </si>
  <si>
    <t>Vonkajšia omietka stien pastovitá silikátová roztieraná, hr. 2 mm</t>
  </si>
  <si>
    <t>-1640066316</t>
  </si>
  <si>
    <t>62</t>
  </si>
  <si>
    <t>622481119.S</t>
  </si>
  <si>
    <t>Potiahnutie vonkajších stien sklotextilnou mriežkou s celoplošným prilepením</t>
  </si>
  <si>
    <t>1560446835</t>
  </si>
  <si>
    <t>63</t>
  </si>
  <si>
    <t>625250548.S</t>
  </si>
  <si>
    <t>Kontaktný zatepľovací systém soklovej alebo vodou namáhanej časti hr. 100 mm, skrutkovacie kotvy</t>
  </si>
  <si>
    <t>150096194</t>
  </si>
  <si>
    <t>64</t>
  </si>
  <si>
    <t>631571003.S</t>
  </si>
  <si>
    <t>Násyp zo štrkopiesku 0-32 (pre spevnenie podkladu)</t>
  </si>
  <si>
    <t>-1883670733</t>
  </si>
  <si>
    <t>"P5-m.č.101"           500*0,16</t>
  </si>
  <si>
    <t>65</t>
  </si>
  <si>
    <t>632452247.S</t>
  </si>
  <si>
    <t>Cementový poter (vhodný aj ako spádový), pevnosti v tlaku 25 MPa, hr. 40 mm</t>
  </si>
  <si>
    <t>-786311031</t>
  </si>
  <si>
    <t>66</t>
  </si>
  <si>
    <t>632452252.S</t>
  </si>
  <si>
    <t>Cementový poter (vhodný aj ako spádový), pevnosti v tlaku 25 MPa, hr. 65 mm</t>
  </si>
  <si>
    <t>1718957559</t>
  </si>
  <si>
    <t>"P1"             7,05*6,3</t>
  </si>
  <si>
    <t>99</t>
  </si>
  <si>
    <t>Presun hmôt HSV</t>
  </si>
  <si>
    <t>67</t>
  </si>
  <si>
    <t>998011032.S</t>
  </si>
  <si>
    <t>Presun hmôt pre budovy (801, 803, 812), zvislá konštr. z blokov, výšky do 12 m</t>
  </si>
  <si>
    <t>1943031968</t>
  </si>
  <si>
    <t>PSV</t>
  </si>
  <si>
    <t>Práce a dodávky PSV</t>
  </si>
  <si>
    <t>711</t>
  </si>
  <si>
    <t>Izolácie proti vode a vlhkosti</t>
  </si>
  <si>
    <t>68</t>
  </si>
  <si>
    <t>711111001.S</t>
  </si>
  <si>
    <t>Zhotovenie izolácie proti zemnej vlhkosti vodorovná náterom penetračným za studena</t>
  </si>
  <si>
    <t>-950592250</t>
  </si>
  <si>
    <t>69</t>
  </si>
  <si>
    <t>246170000900.S</t>
  </si>
  <si>
    <t>Lak asfaltový penetračný</t>
  </si>
  <si>
    <t>574015411</t>
  </si>
  <si>
    <t>421,332*0,0003 'Prepočítané koeficientom množstva</t>
  </si>
  <si>
    <t>70</t>
  </si>
  <si>
    <t>711113131.S</t>
  </si>
  <si>
    <t>Izolácie proti zemnej vlhkosti a povrchovej vode 2-zložkovou stierkou hydroizolačnou minerálnou pružnou hr. 2 mm na ploche vodorovnej napr. Dickbeschichtung 2K</t>
  </si>
  <si>
    <t>-114181635</t>
  </si>
  <si>
    <t>71</t>
  </si>
  <si>
    <t>998711202.S</t>
  </si>
  <si>
    <t>Presun hmôt pre izoláciu proti vode v objektoch výšky nad 6 do 12 m</t>
  </si>
  <si>
    <t>%</t>
  </si>
  <si>
    <t>-884649252</t>
  </si>
  <si>
    <t>713</t>
  </si>
  <si>
    <t>Izolácie tepelné</t>
  </si>
  <si>
    <t>72</t>
  </si>
  <si>
    <t>713111125.S</t>
  </si>
  <si>
    <t>Montáž tepelnej izolácie stropov rovných minerálnou vlnou, spodkom prilepením</t>
  </si>
  <si>
    <t>-883089712</t>
  </si>
  <si>
    <t>73</t>
  </si>
  <si>
    <t>631440009200.S</t>
  </si>
  <si>
    <t>Doska fasádna z minerálnej vlny hr. 150 mm na požiarne zábrany s pozdĺžnou orientáciou vlákna, pre kontakné zatepľovacie systémy</t>
  </si>
  <si>
    <t>-936956422</t>
  </si>
  <si>
    <t>408,022*1,02 'Prepočítané koeficientom množstva</t>
  </si>
  <si>
    <t>74</t>
  </si>
  <si>
    <t>713120010.S</t>
  </si>
  <si>
    <t>Zakrývanie tepelnej izolácie podláh fóliou</t>
  </si>
  <si>
    <t>-1170224235</t>
  </si>
  <si>
    <t>75</t>
  </si>
  <si>
    <t>283230003000.S</t>
  </si>
  <si>
    <t>Fólia separačná rastrovaná LDPE, hr. 0,2 mm, š. 1,2 m, pre podlahové vykurovanie</t>
  </si>
  <si>
    <t>-873786774</t>
  </si>
  <si>
    <t>44,415*1,15 'Prepočítané koeficientom množstva</t>
  </si>
  <si>
    <t>76</t>
  </si>
  <si>
    <t>713122111.S</t>
  </si>
  <si>
    <t>Montáž tepelnej izolácie podláh polystyrénom, kladeným voľne v jednej vrstve</t>
  </si>
  <si>
    <t>1577811505</t>
  </si>
  <si>
    <t>77</t>
  </si>
  <si>
    <t>283720028400.S</t>
  </si>
  <si>
    <t>Doska EPS hr. 150 mm, pevnosť v tlaku 100 kPa, na zateplenie podláh a plochých striech</t>
  </si>
  <si>
    <t>469809528</t>
  </si>
  <si>
    <t>44,415*1,02 'Prepočítané koeficientom množstva</t>
  </si>
  <si>
    <t>78</t>
  </si>
  <si>
    <t>998713202.S</t>
  </si>
  <si>
    <t>Presun hmôt pre izolácie tepelné v objektoch výšky nad 6 m do 12 m</t>
  </si>
  <si>
    <t>1752496807</t>
  </si>
  <si>
    <t>771</t>
  </si>
  <si>
    <t>Podlahy z dlaždíc</t>
  </si>
  <si>
    <t>79</t>
  </si>
  <si>
    <t>771411004.S</t>
  </si>
  <si>
    <t>Montáž soklíkov z obkladačiek do malty veľ. 300 x 80 mm</t>
  </si>
  <si>
    <t>1828818098</t>
  </si>
  <si>
    <t>"m.č.102"        6,25+1,575+2,15+1,875+1,575+1,575+2,1+0,25</t>
  </si>
  <si>
    <t>80</t>
  </si>
  <si>
    <t>597640006300.S</t>
  </si>
  <si>
    <t>Sokel keramický, lxvxhr 298x80x9 mm</t>
  </si>
  <si>
    <t>1715636765</t>
  </si>
  <si>
    <t>17,35*3,467 'Prepočítané koeficientom množstva</t>
  </si>
  <si>
    <t>81</t>
  </si>
  <si>
    <t>771541215.S</t>
  </si>
  <si>
    <t>Montáž podláh z dlaždíc gres kladených do tmelu flexibil. mrazuvzdorného veľ. 300 x 300 mm</t>
  </si>
  <si>
    <t>-1803988784</t>
  </si>
  <si>
    <t>"m.č.102"            34,2</t>
  </si>
  <si>
    <t>82</t>
  </si>
  <si>
    <t>597740001910.S</t>
  </si>
  <si>
    <t>Dlaždice keramické, lxvxhr 298x298x9 mm, gresové neglazované</t>
  </si>
  <si>
    <t>-1275068882</t>
  </si>
  <si>
    <t>34,2*1,04 'Prepočítané koeficientom množstva</t>
  </si>
  <si>
    <t>83</t>
  </si>
  <si>
    <t>998771202.S</t>
  </si>
  <si>
    <t>Presun hmôt pre podlahy z dlaždíc v objektoch výšky nad 6 do 12 m</t>
  </si>
  <si>
    <t>647795273</t>
  </si>
  <si>
    <t>23-40-03 - 2.NP</t>
  </si>
  <si>
    <t xml:space="preserve">    9 - Ostatné konštrukcie a práce-búranie</t>
  </si>
  <si>
    <t xml:space="preserve">    763 - Konštrukcie - drevostavby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</si>
  <si>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</si>
  <si>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</si>
  <si>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</si>
  <si>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784 - Maľby</t>
  </si>
  <si>
    <t>-774280813</t>
  </si>
  <si>
    <t>"výťahová šachta"         (2,1+1,5)*2*0,2*3,0-1,05*2,01*0,2</t>
  </si>
  <si>
    <t>33680422</t>
  </si>
  <si>
    <t>"salónik"            (3,85+2,55+5,5+1,5+5,65)*2,75*0,25-1,5*2,15*0,25*2</t>
  </si>
  <si>
    <t>"izba č.42"         (0,9+1,95+2,4758+1,5+1,525)*2,75*0,25-0,8*2,0*0,25*2</t>
  </si>
  <si>
    <t>"izba č.43"         (3,55+0,15+0,9+0,1+0,8)*2*2,75*0,25+(2,25+0,9+0,7+0,25*2)*2,75*0,25-0,8*2,0*0,25</t>
  </si>
  <si>
    <t>"izba č.44"         (4,128+3,207+0,1+1,7)*2,75*0,25-0,9*2,0*0,205</t>
  </si>
  <si>
    <t>"izba č.45"         (0,45+0,9+0,7)*2,75*0,25-0,9*2,0*0,25</t>
  </si>
  <si>
    <t>"izba č.46"         ((3,55+0,15+1,8)*2+0,25*2+2,15+0,9+0,7)*2,75*0,25-0,9*2,0*0,25</t>
  </si>
  <si>
    <t>"izba č.47"         (3,55+1,85+2,15+0,9+0,7+0,25*2)*2,75*0,25-0,9*2,0*0,25</t>
  </si>
  <si>
    <t>"izba č.48"         (3,85+0,15+1,8)*2,75*0,25-0,9*2,0*0,25</t>
  </si>
  <si>
    <t>"izba č.49"         (3,07+0,15+1,8)*2,75*0,25-0,9*2,0*0,25</t>
  </si>
  <si>
    <t>"izba č.50"         (4,45+6,21+2,6+1,75+0,25+1,9+1,7)*2,75*0,25-0,9*2,0*0,25</t>
  </si>
  <si>
    <t>-1599048014</t>
  </si>
  <si>
    <t>"obv. múry "                 (26,14+12,0+17,023+9,167+9,472+20,785)*0,3*2,55</t>
  </si>
  <si>
    <t>"odpočet otvorov"    (1,5*1,5*0,3*10+0,6*2,35*0,3*6+1,5*2,35*0,3+1,1*2,35*0,3*4+1,5*2,15*0,3+1,15*1,1*0,3)*-1</t>
  </si>
  <si>
    <t>209507151</t>
  </si>
  <si>
    <t>"predpoklad 30 kg/m3"              3,898*30*0,001</t>
  </si>
  <si>
    <t>342272031.S</t>
  </si>
  <si>
    <t>Priečky z pórobetónových tvárnic hladkých s objemovou hmotnosťou do 600 kg/m3 hrúbky 100 mm</t>
  </si>
  <si>
    <t>-1131271919</t>
  </si>
  <si>
    <t>"m.č.42"          1,0*2,75</t>
  </si>
  <si>
    <t>"m.č.43"          1,0*2,75</t>
  </si>
  <si>
    <t>"m.č.44"          1,0*2,75</t>
  </si>
  <si>
    <t>"m.č.45"          1,0*2,75</t>
  </si>
  <si>
    <t>"m.č.46"          1,0*2,75</t>
  </si>
  <si>
    <t>"m.č.47"          1,0*2,75</t>
  </si>
  <si>
    <t>"m.č.48"          1,0*2,75</t>
  </si>
  <si>
    <t>"m.č.49"          1,0*2,75</t>
  </si>
  <si>
    <t>"m.č.50"          1,0*2,75</t>
  </si>
  <si>
    <t>342272051.S</t>
  </si>
  <si>
    <t>Priečky z pórobetónových tvárnic hladkých s objemovou hmotnosťou do 600 kg/m3 hrúbky 150 mm</t>
  </si>
  <si>
    <t>-156699589</t>
  </si>
  <si>
    <t>"izba č.42"         (3,85+1,8)*2,75-0,7*2,0-0,9*2,0</t>
  </si>
  <si>
    <t>"izba č.43"         (3,85+1,8)*2,75-0,7*2,0-0,9*2,0</t>
  </si>
  <si>
    <t>"izba č.44"         (3,9+0,9+0,442+1,8)*2,75-0,9*2,0-0,7*2,0</t>
  </si>
  <si>
    <t>"izba č.45"         (2,4+0,2+0,9+0,25+1,8)*2,75-0,9*2,0-0,7*2,0</t>
  </si>
  <si>
    <t>"izba č.46"         (3,75+1,8)*2,75-0,9*2,0-0,7*2,0</t>
  </si>
  <si>
    <t>"izba č.47"         (3,75+1,8)*2,75-0,9*2,0-0,7*2,0</t>
  </si>
  <si>
    <t>"izba č.48"         (3,75+1,8)*2,75-0,9*2,0-0,7*2,0</t>
  </si>
  <si>
    <t>"izba č.49"         (3,8+1,8)*2,75-0,9*2,0-0,7*2,0</t>
  </si>
  <si>
    <t>"izba č.50"         (1,0+3,054+0,9+1,7+1,7)*2,75-0,9*2-0,7*2,0</t>
  </si>
  <si>
    <t>"m.č.201"          (1,35+0,7+0,45+0,7+0,95)*2,75-0,7*2,0*2</t>
  </si>
  <si>
    <t>171787486</t>
  </si>
  <si>
    <t>-70547424</t>
  </si>
  <si>
    <t>-1431792969</t>
  </si>
  <si>
    <t>-827082003</t>
  </si>
  <si>
    <t>1381808240</t>
  </si>
  <si>
    <t>-1893106297</t>
  </si>
  <si>
    <t>"strop 2.NP-predpoklad 120 kg/m3"            81,604*120*0,001</t>
  </si>
  <si>
    <t>417321515.S</t>
  </si>
  <si>
    <t>Betón stužujúcich pásov a vencov železový tr. C 25/30</t>
  </si>
  <si>
    <t>1940533319</t>
  </si>
  <si>
    <t>"obv. múry "                 (26,14+12,0+17,023+9,167+9,472+20,785)*0,3*0,25</t>
  </si>
  <si>
    <t>"salónik"            (3,85+2,55+5,5+1,5+5,65)*0,25*0,25</t>
  </si>
  <si>
    <t>"izba č.42"         (0,9+1,95+2,4758+1,5+1,525)*0,25*0,25</t>
  </si>
  <si>
    <t>"izba č.43"         ((3,55+0,15+0,9+0,1+0,8)*2+2,25+0,9+0,7+0,25*2)*0,25*0,25</t>
  </si>
  <si>
    <t>"izba č.44"         (4,128+3,207+0,1+1,7)*0,25*0,25</t>
  </si>
  <si>
    <t>"izba č.45"         (0,45+0,9+0,7)*0,25*0,25</t>
  </si>
  <si>
    <t>"izba č.46"         ((3,55+0,15+1,8)*2+0,25*2+2,15+0,9+0,7)*0,25*0,25</t>
  </si>
  <si>
    <t>"izba č.47"         (3,55+1,85+2,15+0,9+0,7+0,25*2)*0,25*0,25</t>
  </si>
  <si>
    <t>"izba č.48"         (3,85+0,15+1,8)*0,25*0,25</t>
  </si>
  <si>
    <t>"izba č.49"         (3,07+0,15+1,8)*0,25*0,25</t>
  </si>
  <si>
    <t>"izba č.50"         (4,45+6,21+2,6+1,75+0,25+1,9+1,7)*0,25*0,25</t>
  </si>
  <si>
    <t>417351115.S</t>
  </si>
  <si>
    <t>Debnenie bočníc stužujúcich pásov a vencov vrátane vzpier zhotovenie</t>
  </si>
  <si>
    <t>177265707</t>
  </si>
  <si>
    <t>"obv. múry "                 (26,14+12,0+17,023+9,167+9,472+20,785)*0,3*2</t>
  </si>
  <si>
    <t>"salónik"            (3,85+2,55+5,5+1,5+5,65)*0,25*2</t>
  </si>
  <si>
    <t>"izba č.42"         (0,9+1,95+2,4758+1,5+1,525)*0,25*2</t>
  </si>
  <si>
    <t>"izba č.43"         ((3,55+0,15+0,9+0,1+0,8)*2+2,25+0,9+0,7+0,25*2)*0,25*2</t>
  </si>
  <si>
    <t>"izba č.44"         (4,128+3,207+0,1+1,7)*0,25*2</t>
  </si>
  <si>
    <t>"izba č.45"         (0,45+0,9+0,7)*0,25*2</t>
  </si>
  <si>
    <t>"izba č.46"         ((3,55+0,15+1,8)*2+0,25*2+2,15+0,9+0,7)*0,25*2</t>
  </si>
  <si>
    <t>"izba č.47"         (3,55+1,85+2,15+0,9+0,7+0,25*2)*0,25*2</t>
  </si>
  <si>
    <t>"izba č.48"         (3,85+0,15+1,8)*0,25*2</t>
  </si>
  <si>
    <t>"izba č.49"         (3,07+0,15+1,8)*0,25*2</t>
  </si>
  <si>
    <t>"izba č.50"         (4,45+6,21+2,6+1,75+0,25+1,9+1,7)*0,25*2</t>
  </si>
  <si>
    <t>417351116.S</t>
  </si>
  <si>
    <t>Debnenie bočníc stužujúcich pásov a vencov vrátane vzpier odstránenie</t>
  </si>
  <si>
    <t>-1822290225</t>
  </si>
  <si>
    <t>417361821.S</t>
  </si>
  <si>
    <t>Výstuž stužujúcich pásov a vencov z betonárskej ocele B500 (10505)</t>
  </si>
  <si>
    <t>-1290183282</t>
  </si>
  <si>
    <t>"predpoklad 80 kg/m3"          13,877*80*0,001</t>
  </si>
  <si>
    <t>1804920224</t>
  </si>
  <si>
    <t>"obv. múry "                 (26,14+12,0+17,023+9,167+9,472+20,785)*0,5</t>
  </si>
  <si>
    <t>-1341454863</t>
  </si>
  <si>
    <t>47,294*1,05 'Prepočítané koeficientom množstva</t>
  </si>
  <si>
    <t>1559317764</t>
  </si>
  <si>
    <t>"m.č.202"            1,2*0,3*0,25*18+1,45*1,2*0,2*2</t>
  </si>
  <si>
    <t>-1436725773</t>
  </si>
  <si>
    <t>"m.č.202-PREDPOKLAD 60 KG/M3"            (1,2*0,3*0,25*18+1,45*1,2*0,2*2)*60*0,001</t>
  </si>
  <si>
    <t>2024340861</t>
  </si>
  <si>
    <t>"m.č.102"            1,2*(0,3+0,17)*18+1,45*1,2*2</t>
  </si>
  <si>
    <t>-855134298</t>
  </si>
  <si>
    <t>611460383.S</t>
  </si>
  <si>
    <t>Vnútorná omietka stropov vápennocementová štuková (jemná), hr. 3 mm</t>
  </si>
  <si>
    <t>-1918444977</t>
  </si>
  <si>
    <t>"m.č.202"            24,20</t>
  </si>
  <si>
    <t>"m.č.206"            9,00</t>
  </si>
  <si>
    <t>"m.č.208"            61,30</t>
  </si>
  <si>
    <t>"m.č.209"            9,80</t>
  </si>
  <si>
    <t>"m.č.212"            13,65</t>
  </si>
  <si>
    <t>"m.č.213"            11,35</t>
  </si>
  <si>
    <t>"m.č.216"            13,65</t>
  </si>
  <si>
    <t>"m.č.219"            12,94</t>
  </si>
  <si>
    <t>"m.č.222"            14,90</t>
  </si>
  <si>
    <t>"m.č.225"            13,30</t>
  </si>
  <si>
    <t>"m.č.228"            13,30</t>
  </si>
  <si>
    <t>"m.č.231"            14,40</t>
  </si>
  <si>
    <t>"m.č.234"            11,40</t>
  </si>
  <si>
    <t>"m.č.237"            12,30</t>
  </si>
  <si>
    <t>611481119.S</t>
  </si>
  <si>
    <t>Potiahnutie vnútorných stropov sklotextilnou mriežkou s celoplošným prilepením</t>
  </si>
  <si>
    <t>635993003</t>
  </si>
  <si>
    <t>612460383.S</t>
  </si>
  <si>
    <t>Vnútorná omietka stien vápennocementová štuková (jemná), hr. 3 mm</t>
  </si>
  <si>
    <t>-1085093117</t>
  </si>
  <si>
    <t>"m.č.201"             (1,8+1,75+1,5+9,404+10,3+1,65+6,21+4,1+5,6+10,997+1,5)*2,65-0,8*2,0*9-0,6*2,0*3-1,4*2,1-1,5*2,15*2</t>
  </si>
  <si>
    <t>"m.č.202"             (5,8+4,4+2,15+1,9)*2*2,6-1,4*2,1*2+2,1*4*0,25+1,4*2*0,2-0,8*2,0-1,5*1,5+1,5*3*0,25-1,05*2,01</t>
  </si>
  <si>
    <t>"m.č.208"             (5,8+10,85+5,8+1,5+5,5)*2,65-1,5*2,35-1,5*2,15-1,4*2,1-1,1*2,35*4+2,35*10*0,25+1,1*4*0,25+1,5*0,25</t>
  </si>
  <si>
    <t>"m.č.209"             (3,85+2,55+2,55)*2,65</t>
  </si>
  <si>
    <t>"m.č.210"             (1,9+1,8)*2*2,65-0,8*2,0-0,6*2,0</t>
  </si>
  <si>
    <t>"m.č.212"             (3,85+3,55)*2*2,65-0,9*2,02-1,5*1,5+1,5*3*0,25</t>
  </si>
  <si>
    <t>"m.č.213"             (3,85+2,95)*2*2,65-0,8*2,0-1,5*1,5+1,5*3*0,25</t>
  </si>
  <si>
    <t>"m.č.214"             (1,9+1,8)*2*2,65-0,8*2,0-0,9*2,0-0,6*2,0</t>
  </si>
  <si>
    <t>"m.č.216"             (3,85+3,55)*2*2,65-0,9*2,02-1,5*1,5+1,5*3*0,25</t>
  </si>
  <si>
    <t>"m.č.217"             (2,528+1,8)*2*2,65-0,8*2,0-0,6*2,0</t>
  </si>
  <si>
    <t>"m.č.219"             (3,207+4,128)*2*2,65-0,9*2,0-1,5*1,5+1,5*3*0,25</t>
  </si>
  <si>
    <t>"m.č.220"             (1,9+2,05)*2*2,65-0,9*2,0-0,8*2,0-0,6*2,0</t>
  </si>
  <si>
    <t>"m.č.222"             (3,509+4,215)*2*2,65-0,9*2,0-1,5*1,5+1,5*3*0,25</t>
  </si>
  <si>
    <t>"m.č.223"             (1,8+1,85)*2*2,65-0,8*2,0-0,9*2,0</t>
  </si>
  <si>
    <t>"m.č.225"             (3,75+3,55)*2*2,65-0,9*2,0-1,5*1,5+1,5*3*0,25</t>
  </si>
  <si>
    <t>"m.č.226"             (1,8+1,85)*2*2,65-0,6*2-0,8*2-0,9*2</t>
  </si>
  <si>
    <t>"m.č.228"             (3,75+3,55)*2*2,65-0,9*2,0-1,5*1,5+1,5*3*0,25</t>
  </si>
  <si>
    <t>"m.č.229"             (1,8+1,8)*2*2,65-0,6*2-0,8*2-0,9*2</t>
  </si>
  <si>
    <t>"m.č.231"             (3,85+3,75)*2*2,65-0,9*2,0-1,5*1,5+1,5*3*0,25</t>
  </si>
  <si>
    <t>"m.č.232"             (1,8+1,85)*2*2,65-0,8*2-0,6*2</t>
  </si>
  <si>
    <t>"m.č.234"             (3,07+3,802)*2*2,65-0,9*2,0-1,5*1,5+1,5*3*0,25</t>
  </si>
  <si>
    <t>"m.č.235"             (1,8+1,932)*2*2,65-0,9*2,0-0,6*2,35+2,35*2*0,25+0,6*0,25</t>
  </si>
  <si>
    <t>"m.č.237"             (2,976+3,248+4,15+3,9)*2,65-0,9*2,0-1,1*1,5+1,5*2*0,25+1,1*0,25</t>
  </si>
  <si>
    <t>612481119.S</t>
  </si>
  <si>
    <t>Potiahnutie vnútorných stien sklotextilnou mriežkou s celoplošným prilepením</t>
  </si>
  <si>
    <t>-1553402102</t>
  </si>
  <si>
    <t>"m.č.203"             (1,75+2,6)*2*2,65-0,6*2,0</t>
  </si>
  <si>
    <t>"m.č.204"             (1,9+2,)*2*2,65-0,6*2,0</t>
  </si>
  <si>
    <t>"m.č.205"             (1,1+1,8)*2*2,65-0,6*2,0</t>
  </si>
  <si>
    <t>"m.č.211"             (1,8+1,8)*2*2,65-0,6*2,0+2,1*2,65</t>
  </si>
  <si>
    <t>"m.č.215"             (1,8+1,85)*2*2,65-0,6*2,0+2,1*2,65</t>
  </si>
  <si>
    <t>"m.č.218"             (1,8+1,8)*2*2,65-0,6*2,0+2,1*2,65</t>
  </si>
  <si>
    <t>"m.č.221"             (1,8+1,8)*2*2,65-0,6*2,0+2,1*2,65</t>
  </si>
  <si>
    <t>"m.č.224"             (1,8+1,8)*2*2,65-0,6*2,0+2,1*2,65</t>
  </si>
  <si>
    <t>"m.č.227"             (1,8+1,8)*2*2,65-0,6*2,0+2,1*2,65</t>
  </si>
  <si>
    <t>"m.č.230"             (1,8+1,8)*2*2,65-0,6*2+2,1*2,65</t>
  </si>
  <si>
    <t>"m.č.233"             (1,8+1,8)*2*2,65-0,6*2,0+2,1*2,65</t>
  </si>
  <si>
    <t>"m.č.236"            (1,8+1,8)*2*2,65-0,6*2,0+2,1*2,65</t>
  </si>
  <si>
    <t>Súčet</t>
  </si>
  <si>
    <t>632452249.S</t>
  </si>
  <si>
    <t>Cementový poter (vhodný aj ako spádový), pevnosti v tlaku 25 MPa, hr. 50 mm</t>
  </si>
  <si>
    <t>-1215461081</t>
  </si>
  <si>
    <t>"P3+P4"             300,37</t>
  </si>
  <si>
    <t>Ostatné konštrukcie a práce-búranie</t>
  </si>
  <si>
    <t>941955001.S</t>
  </si>
  <si>
    <t>Lešenie ľahké pracovné pomocné, s výškou lešeňovej podlahy do 1,20 m</t>
  </si>
  <si>
    <t>-74368432</t>
  </si>
  <si>
    <t>"2.NP"           300,37</t>
  </si>
  <si>
    <t>952901111.S</t>
  </si>
  <si>
    <t>Vyčistenie budov pri výške podlaží do 4 m</t>
  </si>
  <si>
    <t>-1968660292</t>
  </si>
  <si>
    <t>998011002.S</t>
  </si>
  <si>
    <t>Presun hmôt pre budovy (801, 803, 812), zvislá konštr. z tehál, tvárnic, z kovu výšky do 12 m</t>
  </si>
  <si>
    <t>543389311</t>
  </si>
  <si>
    <t>2126343910</t>
  </si>
  <si>
    <t>203236645</t>
  </si>
  <si>
    <t>300,37*1,15 'Prepočítané koeficientom množstva</t>
  </si>
  <si>
    <t>1860263545</t>
  </si>
  <si>
    <t>283720000800.S</t>
  </si>
  <si>
    <t>Doska EPS hr. 40 mm, pevnosť v tlaku 150 kPa, na zateplenie podláh a plochých striech</t>
  </si>
  <si>
    <t>1508564763</t>
  </si>
  <si>
    <t>300,37*1,02 'Prepočítané koeficientom množstva</t>
  </si>
  <si>
    <t>-1950742274</t>
  </si>
  <si>
    <t>763</t>
  </si>
  <si>
    <t>Konštrukcie - drevostavby</t>
  </si>
  <si>
    <t>763135035.S</t>
  </si>
  <si>
    <t>Kazetový podhľad 600 x 600 mm, hrana ostrá, konštrukcia viditeľná, doska sadrokartónová biela hr. 12,5 mm</t>
  </si>
  <si>
    <t>-1367867564</t>
  </si>
  <si>
    <t>"m.č.201"            44,08</t>
  </si>
  <si>
    <t>763138203.S</t>
  </si>
  <si>
    <t>Podhľad SDK montovaný priamo na jednoúrovňovej oceľovej podkonštrukcií CD+UD, doska protipožiarna impregnovaná DFH2 12.5 mm</t>
  </si>
  <si>
    <t>1585087690</t>
  </si>
  <si>
    <t>"m.č.203"            4,55</t>
  </si>
  <si>
    <t>"m.č.204"            4,94</t>
  </si>
  <si>
    <t>"m.č.205"            1,80</t>
  </si>
  <si>
    <t>"m.č.210"            13,08</t>
  </si>
  <si>
    <t>"m.č.211"            3,53</t>
  </si>
  <si>
    <t>"m.č.214"            3,42</t>
  </si>
  <si>
    <t>"m.č.215"            3,24</t>
  </si>
  <si>
    <t>"m.č.217"            4,44</t>
  </si>
  <si>
    <t>"m.č.218"            3,24</t>
  </si>
  <si>
    <t>"m.č.220"            3,74</t>
  </si>
  <si>
    <t>"m.č.221"            3,24</t>
  </si>
  <si>
    <t>"m.č.223"            3,24</t>
  </si>
  <si>
    <t>"m.č.224"            3,24</t>
  </si>
  <si>
    <t>"m.č.226"            3,24</t>
  </si>
  <si>
    <t>"m.č.227"            3,24</t>
  </si>
  <si>
    <t>"m.č.229"            3,24</t>
  </si>
  <si>
    <t>"m.č.230"            3,24</t>
  </si>
  <si>
    <t>"m.č.232"            3,33</t>
  </si>
  <si>
    <t>"m.č.233"            3,24</t>
  </si>
  <si>
    <t>"m.č.235"            3,31</t>
  </si>
  <si>
    <t>"m.č.236"            3,06</t>
  </si>
  <si>
    <t>998763403.S</t>
  </si>
  <si>
    <t>Presun hmôt pre sadrokartónové konštrukcie v stavbách (objektoch) výšky od 7 do 24 m</t>
  </si>
  <si>
    <t>-13808942</t>
  </si>
  <si>
    <t>658822797</t>
  </si>
  <si>
    <t>"m.č.202"             24,20</t>
  </si>
  <si>
    <t>"m.č.203"             4,55</t>
  </si>
  <si>
    <t>"m.č.204"             4,94</t>
  </si>
  <si>
    <t>"m.č.205"             1,80</t>
  </si>
  <si>
    <t>"m.č.206"             9,00</t>
  </si>
  <si>
    <t>"m.č.211"             3,53</t>
  </si>
  <si>
    <t>"m.č.215"             3,24</t>
  </si>
  <si>
    <t>"m.č.218"             3,24</t>
  </si>
  <si>
    <t>"m.č.221"             3,24</t>
  </si>
  <si>
    <t>"m.č.224"             3,24</t>
  </si>
  <si>
    <t>"m.č.227"             3,24</t>
  </si>
  <si>
    <t>"m.č.230"             3,24</t>
  </si>
  <si>
    <t>"m.č.233"             3,24</t>
  </si>
  <si>
    <t>"m.č.236"             3,06</t>
  </si>
  <si>
    <t>238791704</t>
  </si>
  <si>
    <t>73,76*1,04 'Prepočítané koeficientom množstva</t>
  </si>
  <si>
    <t>1557180116</t>
  </si>
  <si>
    <t>775</t>
  </si>
  <si>
    <t>Podlahy vlysové a parketové</t>
  </si>
  <si>
    <t>775413120.S</t>
  </si>
  <si>
    <t>Montáž podlahových soklíkov alebo líšt obvodových skrutkovaním</t>
  </si>
  <si>
    <t>1171688918</t>
  </si>
  <si>
    <t>"m.č.208"            10,85+5,65*2-1,5</t>
  </si>
  <si>
    <t>"m.č.209"            3,85+2,55+2,55</t>
  </si>
  <si>
    <t>"m.č.210"            (1,8+1,9)*2-0,8-0,6</t>
  </si>
  <si>
    <t>"m.č.214"            (1,9+1,8)*2-0,6-0,8</t>
  </si>
  <si>
    <t>"m.č.217"            (1,8+2,528)*2-0,8-0,6</t>
  </si>
  <si>
    <t>"m.č.220"            (1,9+2,05)*2-0,6*0,8-0,8</t>
  </si>
  <si>
    <t>"m.č.223"            (1,8+1,85)*2-0,8-0,8-0,6</t>
  </si>
  <si>
    <t>"m.č.226"            (1,8+1,85)*2-0,8-0,8-0,6</t>
  </si>
  <si>
    <t>"m.č.229"            (1,8+1,85)*2-0,8-0,8-0,6</t>
  </si>
  <si>
    <t>"m.č.232"            (1,8+1,85)*2-0,8-0,8-0,6</t>
  </si>
  <si>
    <t>"m.č.235"            (1,932+1,8)*2-0,8-0,8-0,6</t>
  </si>
  <si>
    <t>611990002900.S</t>
  </si>
  <si>
    <t>Lišta soklová MDF, vxš 40x20 mm</t>
  </si>
  <si>
    <t>-2018433888</t>
  </si>
  <si>
    <t>81,14*1,01 'Prepočítané koeficientom množstva</t>
  </si>
  <si>
    <t>775550080.S</t>
  </si>
  <si>
    <t>Montáž podlahy z laminátových a drevených parkiet, šírka do 190 mm, položená voľne</t>
  </si>
  <si>
    <t>1432762357</t>
  </si>
  <si>
    <t>611980002190.S</t>
  </si>
  <si>
    <t>Parkety veľkoplošné drevené, hrúbka 8,5 mm</t>
  </si>
  <si>
    <t>-1250235154</t>
  </si>
  <si>
    <t>112,14*1,02 'Prepočítané koeficientom množstva</t>
  </si>
  <si>
    <t>775592111.S</t>
  </si>
  <si>
    <t>Montáž parozábrany pod plávajúce podlahy - fólia PE</t>
  </si>
  <si>
    <t>2084464865</t>
  </si>
  <si>
    <t>283230007150.S</t>
  </si>
  <si>
    <t>Parozábrana špeciálna, PE fólia bez spevňujúcej mriežky</t>
  </si>
  <si>
    <t>1248979925</t>
  </si>
  <si>
    <t>112,14*1,03 'Prepočítané koeficientom množstva</t>
  </si>
  <si>
    <t>775592141.S</t>
  </si>
  <si>
    <t>Montáž podložky vyrovnávacej a tlmiacej penovej hr. 3 mm pod plávajúce podlahy</t>
  </si>
  <si>
    <t>1928583094</t>
  </si>
  <si>
    <t>283230008600.S</t>
  </si>
  <si>
    <t>Podložka z penového PE pod plávajúce podlahy, hr. 3 mm</t>
  </si>
  <si>
    <t>1399962916</t>
  </si>
  <si>
    <t>998775202.S</t>
  </si>
  <si>
    <t>Presun hmôt pre podlahy vlysové a parketové v objektoch výšky nad 6 do 12 m</t>
  </si>
  <si>
    <t>1042925122</t>
  </si>
  <si>
    <t>776</t>
  </si>
  <si>
    <t>Podlahy povlakové</t>
  </si>
  <si>
    <t>776572110.S</t>
  </si>
  <si>
    <t>Položenie textilných podláh - kobercov z pásov na obojstranne lepiacu pásku</t>
  </si>
  <si>
    <t>-1022036328</t>
  </si>
  <si>
    <t>"m.č.201"             44,08</t>
  </si>
  <si>
    <t>"m.č.212"             13,65</t>
  </si>
  <si>
    <t>"m.č.213"             11,35</t>
  </si>
  <si>
    <t>"m.č.216"             13,65</t>
  </si>
  <si>
    <t>"m.č.219"             12,94</t>
  </si>
  <si>
    <t>"m.č.222"             14,90</t>
  </si>
  <si>
    <t>"m.č.225"             13,30</t>
  </si>
  <si>
    <t>"m.č.228"             13,30</t>
  </si>
  <si>
    <t>"m.č.231"             14,40</t>
  </si>
  <si>
    <t>"m.č.234"             11,40</t>
  </si>
  <si>
    <t>"m.č.237"             12,30</t>
  </si>
  <si>
    <t>697410001700.S</t>
  </si>
  <si>
    <t>Koberec metrážny všívaný</t>
  </si>
  <si>
    <t>-1588577453</t>
  </si>
  <si>
    <t>175,27*1,05 'Prepočítané koeficientom množstva</t>
  </si>
  <si>
    <t>776572220.S</t>
  </si>
  <si>
    <t>Napínanie kobercov</t>
  </si>
  <si>
    <t>408355747</t>
  </si>
  <si>
    <t>998776202.S</t>
  </si>
  <si>
    <t>Presun hmôt pre podlahy povlakové v objektoch výšky nad 6 do 12 m</t>
  </si>
  <si>
    <t>-334512884</t>
  </si>
  <si>
    <t>781</t>
  </si>
  <si>
    <t>Obklady</t>
  </si>
  <si>
    <t>781445215.S</t>
  </si>
  <si>
    <t>Montáž obkladov vnútor. stien z obkladačiek kladených do tmelu flexibilného veľ. 250x330 mm</t>
  </si>
  <si>
    <t>-1095542004</t>
  </si>
  <si>
    <t>597640001900.S</t>
  </si>
  <si>
    <t>Obkladačky keramické lxvxhr 250x330x7 mm</t>
  </si>
  <si>
    <t>1082646284</t>
  </si>
  <si>
    <t>266,765*1,04 'Prepočítané koeficientom množstva</t>
  </si>
  <si>
    <t>998781202.S</t>
  </si>
  <si>
    <t>Presun hmôt pre obklady keramické v objektoch výšky nad 6 do 12 m</t>
  </si>
  <si>
    <t>-1036647878</t>
  </si>
  <si>
    <t>784</t>
  </si>
  <si>
    <t>Maľby</t>
  </si>
  <si>
    <t>784410100.S</t>
  </si>
  <si>
    <t>Penetrovanie jednonásobné jemnozrnných podkladov výšky do 3,80 m</t>
  </si>
  <si>
    <t>-329969906</t>
  </si>
  <si>
    <t>"m.č.202"             (5,8+4,4+2,15+1,9)*2*2,6-1,4*2,1*2+2,1*4*0,25+1,4*2*0,2-0,8*2,0-1,5*1,5+1,53*0,25-1,05*2,01</t>
  </si>
  <si>
    <t>784430010.S</t>
  </si>
  <si>
    <t>Maľby akrylátové základné dvojnásobné, ručne nanášané na jemnozrnný podklad výšky do 3,80 m</t>
  </si>
  <si>
    <t>197652595</t>
  </si>
  <si>
    <t>23-40-04 - 3.NP</t>
  </si>
  <si>
    <t>-1477331229</t>
  </si>
  <si>
    <t>388265725</t>
  </si>
  <si>
    <t>"m.č.301"            (3,85+0,25+3,8+0,25+4,+0,2+3,85+0,25+1,8+0,15+2,911+1,02+2,05+1,65+0,25+3,75+0,25+3,75+1,75+1,8)*2,75*0,25</t>
  </si>
  <si>
    <t xml:space="preserve">                               (1,75+1,5+3,9+0,9+0,9+3,8+0,9+6,25+0,9+1,25+0,9+3,0)*2,75*0,25</t>
  </si>
  <si>
    <t>"odpočet otvorov"    (0,8*2,0*0,25*13+1,4*2,1*0,25)*-1</t>
  </si>
  <si>
    <t>"izba č.51"         5,55*2*2,75*0,25</t>
  </si>
  <si>
    <t>"izba č.54"         3,9*2*2,75*0,25</t>
  </si>
  <si>
    <t>"izba č.56"         3,9*2,75*0,25</t>
  </si>
  <si>
    <t>"izba č.58"         (3,85+3,75)*2,75*0,25</t>
  </si>
  <si>
    <t>"izba č.60"         (3,55+0,15+1,8+3,1)*2,75*0,25</t>
  </si>
  <si>
    <t>"izba č.61"         4,215*2,75*0,25</t>
  </si>
  <si>
    <t>"izba č.63"         5,55*2*2,75*0,25</t>
  </si>
  <si>
    <t>1878390333</t>
  </si>
  <si>
    <t>"odpočet otvorov"    (1,5*1,5*0,3*4+0,6*2,35*0,3*6+1,5*2,35*0,3*7+1,5*1,1*0,3*4)*-1</t>
  </si>
  <si>
    <t>885947816</t>
  </si>
  <si>
    <t>2104204632</t>
  </si>
  <si>
    <t>"m.č.51"          1,0*2,75</t>
  </si>
  <si>
    <t>"m.č.52"          1,0*2,75</t>
  </si>
  <si>
    <t>"m.č.53"          1,0*2,75</t>
  </si>
  <si>
    <t>"m.č.54"          1,0*2,75</t>
  </si>
  <si>
    <t>"m.č.55"          1,0*2,75</t>
  </si>
  <si>
    <t>"m.č.56"          1,0*2,75</t>
  </si>
  <si>
    <t>"m.č.57"          1,0*2,75</t>
  </si>
  <si>
    <t>"m.č.58"          1,0*2,75</t>
  </si>
  <si>
    <t>"m.č.59"          1,0*2,75</t>
  </si>
  <si>
    <t>"m.č.60"          1,0*2,75</t>
  </si>
  <si>
    <t>"m.č.61"          1,0*2,75</t>
  </si>
  <si>
    <t>"m.č.62"          1,0*2,75</t>
  </si>
  <si>
    <t>"m.č.63"          1,0*2,75</t>
  </si>
  <si>
    <t>1476456356</t>
  </si>
  <si>
    <t>"m.č.301"           (2,902+0,15+2,08+1,812)*2,75-0,7*2,0*2</t>
  </si>
  <si>
    <t>"izba č.51"         (3,85+1,8)*2,75-0,7*2,0-0,9*2,0</t>
  </si>
  <si>
    <t>"izba č.52"         (3,85+1,8)*2,75-0,7*2,0-0,9*2,0</t>
  </si>
  <si>
    <t>"izba č.53"         (3,9+1,5)*2,75-0,9*2,0-0,7*2,0</t>
  </si>
  <si>
    <t>"izba č.54"         (3,9+1,5)*2,75-0,9*2,0-0,7*2,0</t>
  </si>
  <si>
    <t>"izba č.55"         (3,9+1,5)*2,75-0,9*2,0-0,7*2,0</t>
  </si>
  <si>
    <t>"izba č.56"         (3,9+1,8)*2,75-0,9*2,0-0,7*2,0</t>
  </si>
  <si>
    <t>"izba č.57"         (3,85+1,8)*2,75-0,9*2,0-0,7*2,0</t>
  </si>
  <si>
    <t>"izba č.58"         (3,75+1,8)*2,75-0,9*2,0-0,7*2,0</t>
  </si>
  <si>
    <t>"izba č.59"         (3,75+1,8)*2,75-0,9*2-0,7*2,0</t>
  </si>
  <si>
    <t>"izba č.60"         (3,75+1,8)*2,75-0,9*2-0,7*2,0</t>
  </si>
  <si>
    <t>"izba č.61"         (3,75+1,8)*2,75-0,9*2-0,7*2,0</t>
  </si>
  <si>
    <t>"izba č.62"         (4,1258+1,8)*2,75-0,9*2-0,7*2,0</t>
  </si>
  <si>
    <t>"izba č.63"         (3,85+1,85)*2,75-0,9*2-0,7*2,0</t>
  </si>
  <si>
    <t>330231439</t>
  </si>
  <si>
    <t>1333844865</t>
  </si>
  <si>
    <t>696857363</t>
  </si>
  <si>
    <t>-197285450</t>
  </si>
  <si>
    <t>-1370948927</t>
  </si>
  <si>
    <t>643568842</t>
  </si>
  <si>
    <t>-1769938492</t>
  </si>
  <si>
    <t>-1994234558</t>
  </si>
  <si>
    <t>-501391233</t>
  </si>
  <si>
    <t>2045651841</t>
  </si>
  <si>
    <t>-1692348514</t>
  </si>
  <si>
    <t>-709009984</t>
  </si>
  <si>
    <t>765202983</t>
  </si>
  <si>
    <t>350458680</t>
  </si>
  <si>
    <t>166704232</t>
  </si>
  <si>
    <t>-2081721170</t>
  </si>
  <si>
    <t>1247158992</t>
  </si>
  <si>
    <t>"m.č.302"            24,20</t>
  </si>
  <si>
    <t>"m.č.307"            13,65</t>
  </si>
  <si>
    <t>"m.č.310"            13,65</t>
  </si>
  <si>
    <t>"m.č.313"            10,70</t>
  </si>
  <si>
    <t>"m.č.319"            10,70</t>
  </si>
  <si>
    <t>"m.č.322"            10,90</t>
  </si>
  <si>
    <t>"m.č.325"            11,40</t>
  </si>
  <si>
    <t>"m.č.328"            14,40</t>
  </si>
  <si>
    <t>"m.č.331"            13,30</t>
  </si>
  <si>
    <t>"m.č.334"            13,30</t>
  </si>
  <si>
    <t>"m.č.337"            14,90</t>
  </si>
  <si>
    <t>"m.č.340"            12,94</t>
  </si>
  <si>
    <t>"m.č.343"            13,65</t>
  </si>
  <si>
    <t>-955804098</t>
  </si>
  <si>
    <t>-622782218</t>
  </si>
  <si>
    <t>"m.č.301"             (22,801+18,7+28,215)*2,65-0,8*2,0*13-0,7*2,0*2-1,4*2,1-1,5*2,15</t>
  </si>
  <si>
    <t>"m.č.302"             (5,8+4,4+2,15+1,9)*2*2,6-1,4*2,1+2,1*2*0,25+1,4*0,25-1,5*1,5+1,5*3*0,25-1,05*2,01</t>
  </si>
  <si>
    <t>"m.č.305"             (1,8+1,8)*2*2,65-0,8*2,0-0,6*2,0-0,9*2,0</t>
  </si>
  <si>
    <t>"m.č.307"             (3,85+3,55)*2*2,65-0,9*2,0-1,5*2,35+2,35*2*0,25+1,5*0,25</t>
  </si>
  <si>
    <t>"m.č.308"             (1,9+1,8)*2*2,65-0,8*2,0-0,6*2,0-0,9*2</t>
  </si>
  <si>
    <t>"m.č.310"             (3,85+3,55)*2*2,65-0,9*2,02-1,5*1,5+1,5*3*0,25</t>
  </si>
  <si>
    <t>"m.č.311"             (1,5+1,25)*2*2,65-0,6*2-0,8*2-1,0*2</t>
  </si>
  <si>
    <t>"m.č.313"             (3,9+2,75)*2*2,65-1,0*2,0-1,1*1,5+1,5*2*0,25+1,1*0,25</t>
  </si>
  <si>
    <t>"m.č.314"             (1,5+1,25)*2*2,65-0,9*2,02-0,6*2,0-1,0*2,0</t>
  </si>
  <si>
    <t>"m.č.316"             (3,9+2,75)*2*2,65-1,0*2,0-1,1*1,5+1,5*2*0,25+1,1*0,25</t>
  </si>
  <si>
    <t>"m.č.317"             (1,25+1,5)*2*2,65-0,9*2,0-1,5*1,5+1,5*3*0,25</t>
  </si>
  <si>
    <t>"m.č.319"             (2,75+3,9)*2*2,65-1,0*2,0-1,1*1,5+1,5*2*0,25+1,1*0,25</t>
  </si>
  <si>
    <t>"m.č.320"             (1,8+2,05)*2*2,65-0,9*2-0,6*2-1,0*2</t>
  </si>
  <si>
    <t>"m.č.322"             (3,9+2,8)*2*2,65-1,0*2-1,1*1,5+1,5*2*0,25+1,1*0,25</t>
  </si>
  <si>
    <t>"m.č.323"             (1,8+1,85)*2*2,65-0,9*2,0-0,6*2,0-0,8*2,0</t>
  </si>
  <si>
    <t>"m.č.325"             (3,802+2,938)*2*2,65-1,0*2,0-1,5*2,35+2,35*2*0,25+1,5*0,25</t>
  </si>
  <si>
    <t>"m.č.327"             (3,85+3,75)*2*2,65-0,9*2,0-1,5*1,5+1,5*3*0,25</t>
  </si>
  <si>
    <t>"m.č.326"             (1,8+1,8)*2*2,65-0,6*2-0,8*2-0,9*2</t>
  </si>
  <si>
    <t>"m.č.329"             (1,8+1,8)*2*2,65-0,9*2,0-0,8*2,0-0,6*2,0</t>
  </si>
  <si>
    <t>"m.č.331"             (3,75+3,75)*2*2,65-0,9*2-1,5*1,5+1,5*3*0,25</t>
  </si>
  <si>
    <t>"m.č.332"             (1,8+1,85)*2*2,65-0,9*2,0-0,8*2-0,6*2</t>
  </si>
  <si>
    <t>"m.č.334"             (3,75+3,65)*2*2,65-0,9*2,0-1,5*2,35+2,35*2*0,25+1,5*0,25</t>
  </si>
  <si>
    <t>"m.č.335"             (1,9+2,05)*2*2,65-0,9*2,0-0,8*2,0-0,6*2,0</t>
  </si>
  <si>
    <t>"m.č.337"             (4,215+3,509)*2*2,65-0,9*2,0-1,5*2,35+2,35*2*0,25+1,5*0,25</t>
  </si>
  <si>
    <t>"m.č.338"             (2,528+1,8)*2*2,65-0,9*2,0-0,6*2,0-0,8*2,0</t>
  </si>
  <si>
    <t>"m.č.340"             (3,207+4,128)*2*2,65-0,9*2,0-1,5*1,5+1,5*3*0,15</t>
  </si>
  <si>
    <t>"m.č.341"             (1,9+1,9)*2*2,65-0,9*2,0-0,6*2,0-0,8*2,0</t>
  </si>
  <si>
    <t>"m.č.343"             (3,85+3,55)*2*2,65-0,9*2,0-1,5*2,35+2,35*2*0,25+1,5*0,25</t>
  </si>
  <si>
    <t>386933992</t>
  </si>
  <si>
    <t>"m.č.303"             (1,812+2,082)*2*2,65-0,7*2,0-0,6*2,35</t>
  </si>
  <si>
    <t>"m.č.304"             (1,729+2,902)*2*2,65-0,7*2,0-0,6*2,35</t>
  </si>
  <si>
    <t>"m.č.306"             (1,8+1,8)*2*2,65-0,6*2,0+2,1*2,65</t>
  </si>
  <si>
    <t>"m.č.309"             (1,8+1,8)*2*2,65-0,6*2,0+2,1*2,65</t>
  </si>
  <si>
    <t>"m.č.312"             (2,55+1,5)*2*2,65-0,6*2,0+2,1*2,65</t>
  </si>
  <si>
    <t>"m.č.315"             (2,55+1,5)*2*2,65-0,6*2,0+2,1*2,65</t>
  </si>
  <si>
    <t>"m.č.318"             (2,55+1,5)*2*2,65-0,6*2,0+2,1*2,65</t>
  </si>
  <si>
    <t>"m.č.321"             (1,8+1,85)*2*2,65-0,6*2,0+2,1*2,65</t>
  </si>
  <si>
    <t>"m.č.324"             (1,8+1,85)*2*2,65-0,6*2,0+2,1*2,65</t>
  </si>
  <si>
    <t>"m.č.327"             (1,8+1,8)*2*2,65-0,6*2+2,1*2,65</t>
  </si>
  <si>
    <t>"m.č.330"             (1,8+1,85)*2*2,65-0,6*2,0+2,1*2,65</t>
  </si>
  <si>
    <t>"m.č.333"            (1,8+1,85)*2*2,65-0,6*2,0+2,1*2,65</t>
  </si>
  <si>
    <t>"m.č.336"            (1,8+1,8)*2*2,65-0,6*2,0+2,1*2,65</t>
  </si>
  <si>
    <t>"m.č.339"            (1,8+1,8)*2*2,65-0,6*2,0+2,1*2,65</t>
  </si>
  <si>
    <t>"m.č.342"            (1,8+1,8)*2*2,65-0,6*2,0+2,1*2,65</t>
  </si>
  <si>
    <t>1215504789</t>
  </si>
  <si>
    <t>"P3+P4"             335,65</t>
  </si>
  <si>
    <t>-1768701827</t>
  </si>
  <si>
    <t>"2.NP"           335,65</t>
  </si>
  <si>
    <t>1355461943</t>
  </si>
  <si>
    <t>1361595671</t>
  </si>
  <si>
    <t>-800596598</t>
  </si>
  <si>
    <t>1817876956</t>
  </si>
  <si>
    <t>335,65*1,15 'Prepočítané koeficientom množstva</t>
  </si>
  <si>
    <t>-677944970</t>
  </si>
  <si>
    <t>-291946357</t>
  </si>
  <si>
    <t>335,65*1,02 'Prepočítané koeficientom množstva</t>
  </si>
  <si>
    <t>995128983</t>
  </si>
  <si>
    <t>162975934</t>
  </si>
  <si>
    <t>"m.č.301"            54,48</t>
  </si>
  <si>
    <t>-246403735</t>
  </si>
  <si>
    <t>"m.č.303"            3,57</t>
  </si>
  <si>
    <t>"m.č.304"            4,87</t>
  </si>
  <si>
    <t>"m.č.305"            3,42</t>
  </si>
  <si>
    <t>"m.č.306"            3,24</t>
  </si>
  <si>
    <t>"m.č.308"            3,42</t>
  </si>
  <si>
    <t>"m.č.309"            3,24</t>
  </si>
  <si>
    <t>"m.č.311"            1,88</t>
  </si>
  <si>
    <t>"m.č.312"            3,75</t>
  </si>
  <si>
    <t>"m.č.314"            1,88</t>
  </si>
  <si>
    <t>"m.č.315"            3,75</t>
  </si>
  <si>
    <t>"m.č.317"            1,88</t>
  </si>
  <si>
    <t>"m.č.318"            3,75</t>
  </si>
  <si>
    <t>"m.č.320"            3,40</t>
  </si>
  <si>
    <t>"m.č.321"            3,40</t>
  </si>
  <si>
    <t>"m.č.323"            3,33</t>
  </si>
  <si>
    <t>"m.č.324"            3,24</t>
  </si>
  <si>
    <t>"m.č.326"            3,24</t>
  </si>
  <si>
    <t>"m.č.327"            3,24</t>
  </si>
  <si>
    <t>"m.č.329"            3,24</t>
  </si>
  <si>
    <t>"m.č.330"            3,24</t>
  </si>
  <si>
    <t>"m.č.332"            3,24</t>
  </si>
  <si>
    <t>"m.č.333"            3,24</t>
  </si>
  <si>
    <t>"m.č.335"            3,74</t>
  </si>
  <si>
    <t>"m.č.336"            3,24</t>
  </si>
  <si>
    <t>"m.č.338"            4,44</t>
  </si>
  <si>
    <t>"m.č.339"            3,24</t>
  </si>
  <si>
    <t>"m.č.341"            3,42</t>
  </si>
  <si>
    <t>"m.č.342"            3,24</t>
  </si>
  <si>
    <t>756985510</t>
  </si>
  <si>
    <t>-1167674944</t>
  </si>
  <si>
    <t>"m.č.302"             24,20</t>
  </si>
  <si>
    <t>"m.č.303"             3,57</t>
  </si>
  <si>
    <t>"m.č.304"             4,87</t>
  </si>
  <si>
    <t>"m.č.306"             3,24</t>
  </si>
  <si>
    <t>"m.č.309"             3,24</t>
  </si>
  <si>
    <t>"m.č.312"             3,75</t>
  </si>
  <si>
    <t>"m.č.315"             3,75</t>
  </si>
  <si>
    <t>"m.č.318"             3,75</t>
  </si>
  <si>
    <t>"m.č.321"             3,40</t>
  </si>
  <si>
    <t>"m.č.324"             3,24</t>
  </si>
  <si>
    <t>"m.č.327"             3,24</t>
  </si>
  <si>
    <t>"m.č.330"             3,24</t>
  </si>
  <si>
    <t>"m.č.333"             3,24</t>
  </si>
  <si>
    <t>"m.č.336"             3,24</t>
  </si>
  <si>
    <t>"m.č.339"             3,24</t>
  </si>
  <si>
    <t>"m.č.342"             3,24</t>
  </si>
  <si>
    <t>-1891815073</t>
  </si>
  <si>
    <t>76,45*1,04 'Prepočítané koeficientom množstva</t>
  </si>
  <si>
    <t>327074650</t>
  </si>
  <si>
    <t>-1241212242</t>
  </si>
  <si>
    <t>"m.č.305"            (1,8+1,85)*2-0,8*2-0,7</t>
  </si>
  <si>
    <t>"m.č.308"            (1,8+1,85)*2-0,8*2-0,7</t>
  </si>
  <si>
    <t>"m.č.311"            (1,5+1,25)*2-0,6-0,8-1,0</t>
  </si>
  <si>
    <t>"m.č.314"            (1,25+1,5)*2-0,6-0,8-1,0</t>
  </si>
  <si>
    <t>"m.č.317"            (1,25+1,5)*2-0,6-0,8-1,0</t>
  </si>
  <si>
    <t>"m.č.320"            (1,8+1,8)*2-1,0-0,8-0,6</t>
  </si>
  <si>
    <t>"m.č.323"            (1,8+1,85)*2-0,6-0,8-1,0</t>
  </si>
  <si>
    <t>"m.č.326"            (1,8+1,8)*2-0,8-0,6-0,8</t>
  </si>
  <si>
    <t>"m.č.329"            (1,8+1,85)*2-0,6-0,8-1,0</t>
  </si>
  <si>
    <t>"m.č.332"            (1,8+1,85)*2-0,6-0,8-1,0</t>
  </si>
  <si>
    <t>"m.č.335"            (1,9+2,05)*2-0,6-0,8-1,0</t>
  </si>
  <si>
    <t>"m.č.338"            (1,8+2,528)*2-0,6-0,8-1,0</t>
  </si>
  <si>
    <t>"m.č.341"            (1,9+1,8)*2-0,6-0,8-1,0</t>
  </si>
  <si>
    <t>-1147117089</t>
  </si>
  <si>
    <t>60,556*1,01 'Prepočítané koeficientom množstva</t>
  </si>
  <si>
    <t>-853857873</t>
  </si>
  <si>
    <t>1355888103</t>
  </si>
  <si>
    <t>40,53*1,02 'Prepočítané koeficientom množstva</t>
  </si>
  <si>
    <t>526283850</t>
  </si>
  <si>
    <t>648913021</t>
  </si>
  <si>
    <t>40,53*1,03 'Prepočítané koeficientom množstva</t>
  </si>
  <si>
    <t>-560019210</t>
  </si>
  <si>
    <t>-2088030180</t>
  </si>
  <si>
    <t>267254624</t>
  </si>
  <si>
    <t>1881940344</t>
  </si>
  <si>
    <t>"m.č.301"             54,48</t>
  </si>
  <si>
    <t>"m.č.307"             13,65</t>
  </si>
  <si>
    <t>"m.č.310"             13,65</t>
  </si>
  <si>
    <t>"m.č.313"             10,70</t>
  </si>
  <si>
    <t>"m.č.316"             10,70</t>
  </si>
  <si>
    <t>"m.č.319"             10,70</t>
  </si>
  <si>
    <t>"m.č.322"             10,90</t>
  </si>
  <si>
    <t>"m.č.325"             11,40</t>
  </si>
  <si>
    <t>"m.č.328"             14,40</t>
  </si>
  <si>
    <t>"m.č.331"             13,30</t>
  </si>
  <si>
    <t>"m.č.334"             13,30</t>
  </si>
  <si>
    <t>"m.č.337"             14,90</t>
  </si>
  <si>
    <t>"m.č.340"             12,94</t>
  </si>
  <si>
    <t>"m.č.343"             12,65</t>
  </si>
  <si>
    <t>-1189101616</t>
  </si>
  <si>
    <t>217,67*1,05 'Prepočítané koeficientom množstva</t>
  </si>
  <si>
    <t>666725979</t>
  </si>
  <si>
    <t>62642572</t>
  </si>
  <si>
    <t>1665451763</t>
  </si>
  <si>
    <t>860084990</t>
  </si>
  <si>
    <t>-1173364307</t>
  </si>
  <si>
    <t>1374463313</t>
  </si>
  <si>
    <t>1679237876</t>
  </si>
  <si>
    <t>23-40-05 - 4.NP</t>
  </si>
  <si>
    <t>2142625917</t>
  </si>
  <si>
    <t>31217039</t>
  </si>
  <si>
    <t>"m.č.401"            (3,85+0,25+3,8+0,25+4,+0,2+3,85+0,25+1,8+0,15+2,911+1,02+2,05+1,65+0,25+3,75+0,25+3,75+1,75+1,8)*2,75*0,25</t>
  </si>
  <si>
    <t>"izba č.64"         5,55*2*2,75*0,25-2,5*2,15*0,5*0,25*2</t>
  </si>
  <si>
    <t>"izba č.76"         5,55*2*2,75*0,25-2,5*2,15*0,5*2*0,25</t>
  </si>
  <si>
    <t>"izba č.75"         4,378*2,75*0,25-2,5*2,15*0,5*0,25</t>
  </si>
  <si>
    <t>"izba č.73"         (5,65+3,7)*2,75*0,25-2,5*2,15*0,5*2*0,25</t>
  </si>
  <si>
    <t>"izba č.71"         (3,75+0,15+3,85+1,8)*2,75*0,25-2,5*2,15*0,5*2*0,25</t>
  </si>
  <si>
    <t>"izba č.70"         1,729*2,75*0,25-2,5*2,15*0,5*0,25</t>
  </si>
  <si>
    <t>"izba č.69"         (1,812+3,9)*2*2,75*0,25-2,5*2,15*0,5*0,25</t>
  </si>
  <si>
    <t>"izba č,67"         3,9*2*2,75*0,25-2,5*2,15*0,5*2*0,25</t>
  </si>
  <si>
    <t>53437340</t>
  </si>
  <si>
    <t>"obv. múry "                 (26,14+12,0+17,023+9,167+9,472+20,785)*0,3*1,0+(9,467+4,5+12,0+7)*0,5*2,15*0,3</t>
  </si>
  <si>
    <t>"odpočet otvorov"    (0,6*2,35*2+1,1*2,35+1,5*2,35)*-0,3</t>
  </si>
  <si>
    <t>1783573013</t>
  </si>
  <si>
    <t>426739147</t>
  </si>
  <si>
    <t>"m.č.64"          1,0*2,75</t>
  </si>
  <si>
    <t>"m.č.65"          1,0*2,75</t>
  </si>
  <si>
    <t>"m.č.66"          1,0*2,75</t>
  </si>
  <si>
    <t>"m.č.67"          1,0*2,75</t>
  </si>
  <si>
    <t>"m.č.68"          1,0*2,75</t>
  </si>
  <si>
    <t>"m.č.69"          1,0*2,75</t>
  </si>
  <si>
    <t>"m.č.70"          1,0*2,75</t>
  </si>
  <si>
    <t>"m.č.71"          1,0*2,75</t>
  </si>
  <si>
    <t>"m.č.72"          1,0*2,75</t>
  </si>
  <si>
    <t>"m.č.73"          1,0*2,75</t>
  </si>
  <si>
    <t>"m.č.74"          1,0*2,75</t>
  </si>
  <si>
    <t>"m.č.75"          1,0*2,75</t>
  </si>
  <si>
    <t>"m.č.76"          1,0*2,75</t>
  </si>
  <si>
    <t>2016280343</t>
  </si>
  <si>
    <t>"m.č.401"           (2,902+0,15+2,08+1,812)*2,75-0,7*2,0*2</t>
  </si>
  <si>
    <t>"izba č.64"         (3,85+1,8)*2,75-0,7*2,0-0,9*2,0</t>
  </si>
  <si>
    <t>"izba č.65"         (3,85+1,8)*2,75-0,7*2,0-0,9*2,0</t>
  </si>
  <si>
    <t>"izba č.66"         (3,9+1,5)*2,75-0,9*2,0-0,7*2,0-2,5*2,15*0,5</t>
  </si>
  <si>
    <t>"izba č.67"         (3,9+1,5)*2,75-0,9*2,0-0,7*2,0-2,5*2,15*0,5</t>
  </si>
  <si>
    <t>"izba č.68"         (3,9+1,5)*2,75-0,9*2,0-0,7*2,0-2,5*2,15*0,5</t>
  </si>
  <si>
    <t>"izba č.69"         (3,9+1,8)*2,75-0,9*2,0-0,7*2,0-2,5*2,15*0,5</t>
  </si>
  <si>
    <t>"izba č.70"         (3,85+1,8)*2,75-0,9*2,0-0,7*2,0-2,5*2,15*0,5</t>
  </si>
  <si>
    <t>"izba č.71"         (3,75+1,8)*2,75-0,9*2,0-0,7*2,0</t>
  </si>
  <si>
    <t>"izba č.72"         (3,75+1,8)*2,75-0,9*2-0,7*2,0</t>
  </si>
  <si>
    <t>"izba č.73"         (3,75+1,8)*2,75-0,9*2-0,7*2,0</t>
  </si>
  <si>
    <t>"izba č.74"         (3,75+1,8)*2,75-0,9*2-0,7*2,0</t>
  </si>
  <si>
    <t>"izba č.75"         (4,1258+1,8)*2,75-0,9*2-0,7*2,0-2,5*2,15*0,5</t>
  </si>
  <si>
    <t>"izba č.76"         (3,85+1,85)*2,75-0,9*2-0,7*2,0</t>
  </si>
  <si>
    <t>1744039579</t>
  </si>
  <si>
    <t>"m.č.401"            (3,85+0,25+3,8+0,25+4,+0,2+3,85+0,25+1,8+0,15+2,911+1,02+2,05+1,65+0,25+3,75+0,25+3,75+1,75+1,8)*0,3*0,25</t>
  </si>
  <si>
    <t xml:space="preserve">                               (1,75+1,5+3,9+0,9+0,9+3,8+0,9+6,25+0,9+1,25+0,9+3,0)*0,3*0,25</t>
  </si>
  <si>
    <t>"izba č.64"         5,55*2*0,25*0,25</t>
  </si>
  <si>
    <t>"izba č.76"         5,55*2*0,25*0,25</t>
  </si>
  <si>
    <t>"izba č.75"         4,378*0,25*0,25</t>
  </si>
  <si>
    <t>"izba č.73"         (5,65+3,7)*0,25*0,25</t>
  </si>
  <si>
    <t>"izba č.71"         (3,75+0,15+3,85+1,8)*0,25*0,25</t>
  </si>
  <si>
    <t>"izba č.70"         1,729*0,25*0,25</t>
  </si>
  <si>
    <t>"izba č.69"         (1,812+3,9)*2*0,25*0,25</t>
  </si>
  <si>
    <t>"izba č,67"         3,9*2*0,25*0,25</t>
  </si>
  <si>
    <t>-522066299</t>
  </si>
  <si>
    <t>"m.č.401"            (3,85+0,25+3,8+0,25+4,+0,2+3,85+0,25+1,8+0,15+2,911+1,02+2,05+1,65+0,25+3,75+0,25+3,75+1,75+1,8)*2*0,25</t>
  </si>
  <si>
    <t xml:space="preserve">                               (1,75+1,5+3,9+0,9+0,9+3,8+0,9+6,25+0,9+1,25+0,9+3,0)*2*0,25</t>
  </si>
  <si>
    <t>"izba č.64"         5,55*2*0,25*2</t>
  </si>
  <si>
    <t>"izba č.76"         5,55*2*0,25*2</t>
  </si>
  <si>
    <t>"izba č.75"         4,378*0,25*2</t>
  </si>
  <si>
    <t>"izba č.71"         (3,75+0,15+3,85+1,8)*0,25*2</t>
  </si>
  <si>
    <t>"izba č.70"         1,729*0,25*2</t>
  </si>
  <si>
    <t>"izba č.69"         (1,812+3,9)*2*0,25*2</t>
  </si>
  <si>
    <t>"izba č,67"         3,9*2*0,25*2</t>
  </si>
  <si>
    <t>-766936244</t>
  </si>
  <si>
    <t>1011270182</t>
  </si>
  <si>
    <t>"predpoklad 80 kg/m3"          8,918*80*0,001</t>
  </si>
  <si>
    <t>-3506641</t>
  </si>
  <si>
    <t>"obv. múry "                 (26,14+12,0+17,023+9,167+9,472+20,785)*0,25</t>
  </si>
  <si>
    <t>1635642670</t>
  </si>
  <si>
    <t>23,647*1,05 'Prepočítané koeficientom množstva</t>
  </si>
  <si>
    <t>-870516161</t>
  </si>
  <si>
    <t>"m.č.401"             (22,801+18,7+28,215)*2,65-0,8*2,0*13-0,7*2,0*2-1,4*2,1-1,5*2,15</t>
  </si>
  <si>
    <t>"m.č.402"             (5,8+4,4+2,15+1,9)*2*2,6-1,4*2,1+2,1*2*0,25+1,4*0,25-1,5*1,5+1,5*3*0,25-1,05*2,01</t>
  </si>
  <si>
    <t>"m.č.405"             (1,8+1,8)*2*2,65-0,8*2,0-0,6*2,0-0,9*2,0</t>
  </si>
  <si>
    <t>"m.č.407"             (3,85+3,55)*2*2,65-0,9*2,0-1,5*2,35+2,35*2*0,25+1,5*0,25-3,8*1,65</t>
  </si>
  <si>
    <t>"m.č.408"             (1,9+1,8)*2*2,65-0,8*2,0-0,6*2,0-0,9*2</t>
  </si>
  <si>
    <t>"m.č.410"             (3,85+3,55)*2*2,65-0,9*2,02-1,5*1,5+1,5*3*0,25-3,85*1,65</t>
  </si>
  <si>
    <t>"m.č.411"             (1,8+1,25)*2*2,65-0,6*2-0,8*2-1,0*2</t>
  </si>
  <si>
    <t>"m.č.413"             (3,9+2,75)*2*2,65-1,0*2,0-1,1*1,5+1,5*2*0,25+1,1*0,25-2,4*1,65</t>
  </si>
  <si>
    <t>"m.č.414"             (1,8+1,25)*2*2,65-0,9*2,02-0,6*2,0-1,0*2,0</t>
  </si>
  <si>
    <t>"m.č.416"             (3,9+2,75)*2*2,65-1,0*2,0-1,1*1,5+1,5*2*0,25+1,1*0,25-2,45*1,65</t>
  </si>
  <si>
    <t>"m.č.417"             (1,25+1,8)*2*2,65-0,9*2,0-1,5*1,5+1,5*3*0,25</t>
  </si>
  <si>
    <t>"m.č.419"             (2,75+3,9)*2*2,65-1,0*2,0-1,1*1,5+1,5*2*0,25+1,1*0,25-2,45*1,65</t>
  </si>
  <si>
    <t>"m.č.420"             (1,8+2,05)*2*2,65-0,9*2-0,6*2-1,0*2</t>
  </si>
  <si>
    <t>"m.č.422"             (3,9+2,8)*2*2,65-1,0*2-1,1*1,5+1,5*2*0,25+1,1*0,25-2,8*1,65</t>
  </si>
  <si>
    <t>"m.č.423"             (1,8+1,25)*2*2,65-0,9*2,0-0,6*2,0-0,8*2,0</t>
  </si>
  <si>
    <t>"m.č.425"             (3,802+2,938)*2*2,65-1,0*2,0-1,5*2,35+2,35*2*0,25+1,5*0,25-2,938*1,65</t>
  </si>
  <si>
    <t>"m.č.428"             (3,85+3,75)*2*2,65-0,9*2,0-1,5*1,5+1,5*3*0,25-3,7*1,6</t>
  </si>
  <si>
    <t>"m.č.426"             (1,8+1,2)*2*2,65-0,6*2-0,8*2-0,9*2</t>
  </si>
  <si>
    <t>"m.č.429"             (1,8+1,8)*2*2,65-0,9*2,0-0,8*2,0-0,6*2,0</t>
  </si>
  <si>
    <t>"m.č.431"             (3,75+3,75)*2*2,65-0,9*2-1,5*1,5+1,5*3*0,25-3,75*1,65</t>
  </si>
  <si>
    <t>"m.č.432"             (1,8+1,85)*2*2,65-0,9*2,0-0,8*2-0,6*2</t>
  </si>
  <si>
    <t>"m.č.434"             (3,75+3,65)*2*2,65-0,9*2,0-1,5*2,35+2,35*2*0,25+1,5*0,25-3,75*1,65</t>
  </si>
  <si>
    <t>"m.č.435"             (1,3+2,05)*2*2,65-0,9*2,0-0,8*2,0-0,6*2,0</t>
  </si>
  <si>
    <t>"m.č.437"             (4,215+3,509)*2*2,65-0,9*2,0-1,5*2,35+2,35*2*0,25+1,5*0,25-4,215*1,65</t>
  </si>
  <si>
    <t>"m.č.438"             (2,528+1,8)*2*2,65-0,9*2,0-0,6*2,0-0,8*2,0</t>
  </si>
  <si>
    <t>"m.č.440"             (3,207+4,128)*2*2,65-0,9*2,0-1,5*1,5+1,5*3*0,15-2,91*1,65</t>
  </si>
  <si>
    <t>"m.č.441"             (1,9+1,9)*2*2,65-0,9*2,0-0,6*2,0-0,8*2,0</t>
  </si>
  <si>
    <t>"m.č.443"             (3,85+3,55)*2*2,65-0,9*2,0-1,5*2,35+2,35*2*0,25+1,5*0,25-3,85*1,65</t>
  </si>
  <si>
    <t>-1671867459</t>
  </si>
  <si>
    <t>"m.č.403"             (1,812+2,082)*2*2,65-0,7*2,0-0,6*2,35</t>
  </si>
  <si>
    <t>"m.č.404"             (1,729+2,902)*2*2,65-0,7*2,0-0,6*2,35</t>
  </si>
  <si>
    <t>"m.č.406"             (1,8+1,8)*2*2,65-0,6*2,0+2,1*2,65</t>
  </si>
  <si>
    <t>"m.č.409"             (1,8+1,8)*2*2,65-0,6*2,0+2,1*2,65</t>
  </si>
  <si>
    <t>"m.č.412"             (1,8+1,8)*2*2,65-0,6*2,0+2,1*2,65</t>
  </si>
  <si>
    <t>"m.č.415"             (1,8+1,8)*2*2,65-0,6*2,0+2,1*2,65</t>
  </si>
  <si>
    <t>"m.č.418"             (1,8+1,8)*2*2,65-0,6*2,0+2,1*2,65</t>
  </si>
  <si>
    <t>"m.č.421"             (1,8+1,85)*2*2,65-0,6*2,0+2,1*2,65</t>
  </si>
  <si>
    <t>"m.č.424"             (1,8+1,85)*2*2,65-0,6*2,0+2,1*2,65</t>
  </si>
  <si>
    <t>"m.č.427"             (1,8+1,8)*2*2,65-0,6*2+2,1*2,65</t>
  </si>
  <si>
    <t>"m.č.430"             (1,8+1,85)*2*2,65-0,6*2,0+2,1*2,65</t>
  </si>
  <si>
    <t>"m.č.433"            (1,8+1,85)*2*2,65-0,6*2,0+2,1*2,65</t>
  </si>
  <si>
    <t>"m.č.436"            (1,8+1,8)*2*2,65-0,6*2,0+2,1*2,65</t>
  </si>
  <si>
    <t>"m.č.439"            (1,8+1,8)*2*2,65-0,6*2,0+2,1*2,65</t>
  </si>
  <si>
    <t>"m.č.442"            (1,8+1,8)*2*2,65-0,6*2,0+2,1*2,65</t>
  </si>
  <si>
    <t>375678106</t>
  </si>
  <si>
    <t>"P3+P4"             330,05</t>
  </si>
  <si>
    <t>-346664170</t>
  </si>
  <si>
    <t>"2.NP"           330,05</t>
  </si>
  <si>
    <t>130873376</t>
  </si>
  <si>
    <t>450313805</t>
  </si>
  <si>
    <t>-1324111554</t>
  </si>
  <si>
    <t>-1820459408</t>
  </si>
  <si>
    <t>330,05*1,15 'Prepočítané koeficientom množstva</t>
  </si>
  <si>
    <t>1549670181</t>
  </si>
  <si>
    <t>-604744465</t>
  </si>
  <si>
    <t>330,05*1,02 'Prepočítané koeficientom množstva</t>
  </si>
  <si>
    <t>1395642148</t>
  </si>
  <si>
    <t>-503915494</t>
  </si>
  <si>
    <t>"m.č.401"            54,48</t>
  </si>
  <si>
    <t>2141172807</t>
  </si>
  <si>
    <t>"m.č.402"             24,20</t>
  </si>
  <si>
    <t>"m.č.403"             3,57</t>
  </si>
  <si>
    <t>"m.č.404"             4,87</t>
  </si>
  <si>
    <t>"m.č.406"             3,24</t>
  </si>
  <si>
    <t>"m.č.409"             3,24</t>
  </si>
  <si>
    <t>"m.č.412"             3,40</t>
  </si>
  <si>
    <t>"m.č.415"             3,40</t>
  </si>
  <si>
    <t>"m.č.418"             3,24</t>
  </si>
  <si>
    <t>"m.č.421"             3,40</t>
  </si>
  <si>
    <t>"m.č.424"             3,24</t>
  </si>
  <si>
    <t>"m.č.427"             3,24</t>
  </si>
  <si>
    <t>"m.č.430"             3,24</t>
  </si>
  <si>
    <t>"m.č.433"             3,24</t>
  </si>
  <si>
    <t>"m.č.436"             3,24</t>
  </si>
  <si>
    <t>"m.č.439"             3,24</t>
  </si>
  <si>
    <t>"m.č.442"             3,24</t>
  </si>
  <si>
    <t>-1744778145</t>
  </si>
  <si>
    <t>75,24*1,04 'Prepočítané koeficientom množstva</t>
  </si>
  <si>
    <t>-1190438874</t>
  </si>
  <si>
    <t>232382809</t>
  </si>
  <si>
    <t>"m.č.405"            (1,8+1,85)*2-0,8*2-0,7</t>
  </si>
  <si>
    <t>"m.č.408"            (1,8+1,85)*2-0,8*2-0,7</t>
  </si>
  <si>
    <t>"m.č.411"            (1,8+1,25)*2-0,6-0,8-1,0</t>
  </si>
  <si>
    <t>"m.č.414"            (1,25+1,8)*2-0,6-0,8-1,0</t>
  </si>
  <si>
    <t>"m.č.417"            (1,25+1,8)*2-0,6-0,8-1,0</t>
  </si>
  <si>
    <t>"m.č.420"            (1,8+1,8)*2-1,0-0,8-0,6</t>
  </si>
  <si>
    <t>"m.č.423"            (1,8+1,25)*2-0,6-0,8-1,0</t>
  </si>
  <si>
    <t>"m.č.426"            (1,8+1,2)*2-0,8-0,6-0,8</t>
  </si>
  <si>
    <t>"m.č.429"            (1,8+1,85)*2-0,6-0,8-1,0</t>
  </si>
  <si>
    <t>"m.č.432"            (1,8+1,85)*2-0,6-0,8-1,0</t>
  </si>
  <si>
    <t>"m.č.435"            (1,3+2,05)*2-0,6-0,8-1,0</t>
  </si>
  <si>
    <t>"m.č.438"            (1,8+2,528)*2-0,6-0,8-1,0</t>
  </si>
  <si>
    <t>"m.č.441"            (1,9+1,8)*2-0,6-0,8-1,0</t>
  </si>
  <si>
    <t>-1850254847</t>
  </si>
  <si>
    <t>58,756*1,01 'Prepočítané koeficientom množstva</t>
  </si>
  <si>
    <t>998063137</t>
  </si>
  <si>
    <t>"m.č.405"            3,42</t>
  </si>
  <si>
    <t>"m.č.408"            3,42</t>
  </si>
  <si>
    <t>"m.č.411"            2,25</t>
  </si>
  <si>
    <t>"m.č.414"            2,25</t>
  </si>
  <si>
    <t>"m.č.417"            2,25</t>
  </si>
  <si>
    <t>"m.č.420"            3,40</t>
  </si>
  <si>
    <t>"m.č.423"            2,25</t>
  </si>
  <si>
    <t>"m.č.426"            2,16</t>
  </si>
  <si>
    <t>"m.č.429"            3,24</t>
  </si>
  <si>
    <t>"m.č.432"            3,24</t>
  </si>
  <si>
    <t>"m.č.435"            2,66</t>
  </si>
  <si>
    <t>"m.č.438"            3,38</t>
  </si>
  <si>
    <t>"m.č.441"            3,42</t>
  </si>
  <si>
    <t>1300680176</t>
  </si>
  <si>
    <t>37,34*1,02 'Prepočítané koeficientom množstva</t>
  </si>
  <si>
    <t>1948324206</t>
  </si>
  <si>
    <t>1683514720</t>
  </si>
  <si>
    <t>37,34*1,03 'Prepočítané koeficientom množstva</t>
  </si>
  <si>
    <t>848436771</t>
  </si>
  <si>
    <t>1168351825</t>
  </si>
  <si>
    <t>1158957435</t>
  </si>
  <si>
    <t>782531252</t>
  </si>
  <si>
    <t>"m.č.401"             54,48</t>
  </si>
  <si>
    <t>"m.č.407"             13,65</t>
  </si>
  <si>
    <t>"m.č.410"             13,65</t>
  </si>
  <si>
    <t>"m.č.413"             10,70</t>
  </si>
  <si>
    <t>"m.č.416"             10,70</t>
  </si>
  <si>
    <t>"m.č.419"             9,50</t>
  </si>
  <si>
    <t>"m.č.422"             10,90</t>
  </si>
  <si>
    <t>"m.č.425"             11,40</t>
  </si>
  <si>
    <t>"m.č.428"             14,40</t>
  </si>
  <si>
    <t>"m.č.431"             13,30</t>
  </si>
  <si>
    <t>"m.č.434"             13,30</t>
  </si>
  <si>
    <t>"m.č.437"             14,90</t>
  </si>
  <si>
    <t>"m.č.440"             12,94</t>
  </si>
  <si>
    <t>"m.č.443"             13,65</t>
  </si>
  <si>
    <t>1937651718</t>
  </si>
  <si>
    <t>217,47*1,05 'Prepočítané koeficientom množstva</t>
  </si>
  <si>
    <t>1492818153</t>
  </si>
  <si>
    <t>-586300803</t>
  </si>
  <si>
    <t>-117628620</t>
  </si>
  <si>
    <t>-1408546244</t>
  </si>
  <si>
    <t>-1189553183</t>
  </si>
  <si>
    <t>-1224631558</t>
  </si>
  <si>
    <t>725406379</t>
  </si>
  <si>
    <t>23-40-06 - Zateplenie</t>
  </si>
  <si>
    <t>996953253</t>
  </si>
  <si>
    <t>"západná stena"       12,3*(13,02-3,3)-2,5*2,15*0,5*2+9,467*(13,02-3,3)-2,5-2,15*0,5*2</t>
  </si>
  <si>
    <t>"odpočet otvorov"   (0,6*2,35*2*3+1,5*2,35*3+1,1*1,5+1,1*2,35)*-1</t>
  </si>
  <si>
    <t>"severná stena"         (17,173+9,772)*(13,02-3,3)</t>
  </si>
  <si>
    <t>"odpočet otvorov"    (1,5*1,5*3+0,6*2,35*2+1,15*1,1+1,5*2,35*2+1,1*2,35*4+1,1*1,5*3)*-1</t>
  </si>
  <si>
    <t>"východná stena"      21,085*(13,02-3,3)</t>
  </si>
  <si>
    <t>"odpočet otvorov"    (0,6*2,35*4+1,5*1,5*3+1,5*2,35)*-1</t>
  </si>
  <si>
    <t>"Južná stena"              26,44*(13,02-3,3)</t>
  </si>
  <si>
    <t>"odpočet otvorov"   (1,5*1,5*10+0,6*2,35*2+1,5*2,35*3)*-1</t>
  </si>
  <si>
    <t>"1.NP"                           4,4*3,3</t>
  </si>
  <si>
    <t>"špalety"</t>
  </si>
  <si>
    <t>"západná stena"        ((0,6+2*2,35)*2*3+(1,5+2*2,35)*3+1,1+2*1,5+1,1+2*2,35)*0,2</t>
  </si>
  <si>
    <t>"severná stena"        (1,5*3*3+(0,6+2*2,35)*2+1,15+2*1,1+(1,5+2*2,35)*2+(1,1+2*2,35)*4+(1,1+2*1,5)*3)*0,2</t>
  </si>
  <si>
    <t>"východná stena"    ((0,6+2*2,35)*4+1,5*3*3+1,5+2*2,35)*0,2</t>
  </si>
  <si>
    <t>"južná stena"             (1,5*3*10+(0,6+2*2,35)*2+(1,5+2*2,35)*3)*0,2</t>
  </si>
  <si>
    <t>-771495880</t>
  </si>
  <si>
    <t>625250710.S</t>
  </si>
  <si>
    <t>Kontaktný zatepľovací systém z minerálnej vlny hr. 150 mm, skrutkovacie kotvy</t>
  </si>
  <si>
    <t>939590547</t>
  </si>
  <si>
    <t>625250762.S</t>
  </si>
  <si>
    <t>Kontaktný zatepľovací systém ostenia z minerálnej vlny hr. 30 mm</t>
  </si>
  <si>
    <t>1452935369</t>
  </si>
  <si>
    <t>941941031.S</t>
  </si>
  <si>
    <t>Montáž lešenia ľahkého pracovného radového s podlahami šírky od 0,80 do 1,00 m, výšky do 10 m</t>
  </si>
  <si>
    <t>1140631117</t>
  </si>
  <si>
    <t>(26,44+12,3+17,173+9,467+9,772+21,085)*13,6</t>
  </si>
  <si>
    <t>941941191.S</t>
  </si>
  <si>
    <t>Príplatok za prvý a každý ďalší i začatý mesiac použitia lešenia ľahkého pracovného radového s podlahami šírky od 0,80 do 1,00 m, výšky do 10 m</t>
  </si>
  <si>
    <t>-490767472</t>
  </si>
  <si>
    <t>1308,823*4 'Prepočítané koeficientom množstva</t>
  </si>
  <si>
    <t>941941831.S</t>
  </si>
  <si>
    <t>Demontáž lešenia ľahkého pracovného radového s podlahami šírky nad 0,80 do 1,00 m, výšky do 10 m</t>
  </si>
  <si>
    <t>-1988594566</t>
  </si>
  <si>
    <t>953945314.S</t>
  </si>
  <si>
    <t>Hliníkový soklový profil šírky 153 mm</t>
  </si>
  <si>
    <t>1640374276</t>
  </si>
  <si>
    <t>26,44+12,3+17,173+9,467+9,772+21,085-1,5</t>
  </si>
  <si>
    <t>953945351.S</t>
  </si>
  <si>
    <t>Hliníkový rohový ochranný profil s integrovanou mriežkou</t>
  </si>
  <si>
    <t>426562372</t>
  </si>
  <si>
    <t>"západná stena"        2*2,35*2*3+2*2,35*3+2*1,5+2*2,35</t>
  </si>
  <si>
    <t>"severná stena"        1,5*2*3+2*2,35*2+2*1,1+2*2,35*2+2*2,35*4+2*1,5*3</t>
  </si>
  <si>
    <t>"východná stena"    2*2,35*4+1,5*2*3+2*2,35</t>
  </si>
  <si>
    <t>"južná stena"             1,5*2*10+2*2,35*2+2*2,35*3</t>
  </si>
  <si>
    <t>"rohy"                           5*10</t>
  </si>
  <si>
    <t>953995406.S</t>
  </si>
  <si>
    <t>Okenný a dverový začisťovací profil</t>
  </si>
  <si>
    <t>-2037320978</t>
  </si>
  <si>
    <t>"západná stena"        ((0,6+2*2,35)*2*3+(1,5+2*2,35)*3+1,1+2*1,5+1,1+2*2,35)</t>
  </si>
  <si>
    <t>"severná stena"        (1,5*3*3+(0,6+2*2,35)*2+1,15+2*1,1+(1,5+2*2,35)*2+(1,1+2*2,35)*4+(1,1+2*1,5)*3)</t>
  </si>
  <si>
    <t>"východná stena"    ((0,6+2*2,35)*4+1,5*3*3+1,5+2*2,35)</t>
  </si>
  <si>
    <t>"južná stena"             (1,5*3*10+(0,6+2*2,35)*2+(1,5+2*2,35)*3)</t>
  </si>
  <si>
    <t>953995411.S</t>
  </si>
  <si>
    <t>Nadokenný profil so skrytou okapničkou</t>
  </si>
  <si>
    <t>-277208366</t>
  </si>
  <si>
    <t>"západná stena"        0,6*2*3+1,5*3+1,1+1,1</t>
  </si>
  <si>
    <t>"severná stena"        1,5*3+0,6*2+1,15+1,5*2+1,1*4+1,1*3</t>
  </si>
  <si>
    <t>"východná stena"    0,6*4+1,5*3+1,5</t>
  </si>
  <si>
    <t>"južná stena"             1,5*10+0,6*2+1,5*3</t>
  </si>
  <si>
    <t>953995416.S</t>
  </si>
  <si>
    <t>Parapetný profil s integrovanou sieťovinou</t>
  </si>
  <si>
    <t>641472363</t>
  </si>
  <si>
    <t>1738719966</t>
  </si>
  <si>
    <t>23-40-07 - Výplne otvorov</t>
  </si>
  <si>
    <t xml:space="preserve">    764 - Konštrukcie klampiarske</t>
  </si>
  <si>
    <t xml:space="preserve">    766 - Konštrukcie stolárske</t>
  </si>
  <si>
    <t xml:space="preserve">    767 - Konštrukcie doplnkové kovové</t>
  </si>
  <si>
    <t>317165111.S</t>
  </si>
  <si>
    <t>Podomietkový žalúziový kastlík z purenitu šírky 164 mm, výšky 249/279 mm, dĺžky 1000 mm</t>
  </si>
  <si>
    <t>-1163990650</t>
  </si>
  <si>
    <t>"O2-570x2335"                6+6+2</t>
  </si>
  <si>
    <t>317165112.S</t>
  </si>
  <si>
    <t>Podomietkový žalúziový kastlík z purenitu šírky 164 mm, výšky 249/279 mm, dĺžky 1500 mm</t>
  </si>
  <si>
    <t>-36302731</t>
  </si>
  <si>
    <t>"O1-1470x1470"             10+5+1</t>
  </si>
  <si>
    <t>"O3-1070x2335"              4+1</t>
  </si>
  <si>
    <t>"O4-1070x1470"              1+4</t>
  </si>
  <si>
    <t>"O5-1470x2335"              6+1</t>
  </si>
  <si>
    <t>"O7-1470x2120"              1</t>
  </si>
  <si>
    <t>1397319985</t>
  </si>
  <si>
    <t>764</t>
  </si>
  <si>
    <t>Konštrukcie klampiarske</t>
  </si>
  <si>
    <t>764410530.S</t>
  </si>
  <si>
    <t>Oplechovanie parapetov z poplastovaného plechu, vrátane rohov r.š. 250 mm</t>
  </si>
  <si>
    <t>-896472548</t>
  </si>
  <si>
    <t>"O1-1470x1470"             1,47*(10+5+1)</t>
  </si>
  <si>
    <t>"O2-570x2335"                0,57*(6+6+2)</t>
  </si>
  <si>
    <t>"O3-1070x2335"              1,07*(4+1)</t>
  </si>
  <si>
    <t>"O4-1070x1470"              1,07*(1+4)</t>
  </si>
  <si>
    <t>"O5-1470x2335"              1,47*(6+1)</t>
  </si>
  <si>
    <t>"O7-1470x2120"              1,47*1</t>
  </si>
  <si>
    <t>998764202.S</t>
  </si>
  <si>
    <t>Presun hmôt pre konštrukcie klampiarske v objektoch výšky nad 6 do 12 m</t>
  </si>
  <si>
    <t>1339106588</t>
  </si>
  <si>
    <t>766</t>
  </si>
  <si>
    <t>Konštrukcie stolárske</t>
  </si>
  <si>
    <t>766621267.S</t>
  </si>
  <si>
    <t>Montáž okien drevených s hydroizolačnými páskami paropriepustnými, s variabilným difúznym odporom</t>
  </si>
  <si>
    <t>-1508357931</t>
  </si>
  <si>
    <t>"O1-1470x1470"             1,47*4*(10+5+1)</t>
  </si>
  <si>
    <t>"O2-570x2335"                (0,57+2,335)*2*(6+6+2)</t>
  </si>
  <si>
    <t>"O3-1070x2335"              (1,07+2,335)*2*(4+1)</t>
  </si>
  <si>
    <t>"O4-1070x1470"              (1,07+1,47)*2*(1+4)</t>
  </si>
  <si>
    <t>"O5-1470x2335"              (1,47+2,335)*2*(6+1)</t>
  </si>
  <si>
    <t>"O7-1470x2120"              (1,47+2,12)*2*1</t>
  </si>
  <si>
    <t>283290006700.S</t>
  </si>
  <si>
    <t>Tesniaca vzduchotesná fólia s variabilným difúznym odporom, š. 70 mm, dĺ. 50 mm, pre lepenie fólie na rám okna, tesnenie pripájacej škáry okenného rámu a muriva</t>
  </si>
  <si>
    <t>1750437952</t>
  </si>
  <si>
    <t>611110010000....1</t>
  </si>
  <si>
    <t>Dodávka okien drevo/drevo hliníkové, izolačné trojsklo</t>
  </si>
  <si>
    <t>-1185380232</t>
  </si>
  <si>
    <t>"O1-1470x1470"             1,47*1,47*(10+5+1)</t>
  </si>
  <si>
    <t>"O2-570x2335"                0,57*2,335*(6+6+2)</t>
  </si>
  <si>
    <t>"O3-1070x2335"              1,07*2,335*(4+1)</t>
  </si>
  <si>
    <t>"O4-1070x1470"              1,07*1,47*(1+4)</t>
  </si>
  <si>
    <t>"O5-1470x2335"              1,47*2,335*(6+1)</t>
  </si>
  <si>
    <t>"O7-1470x2120"              1,47*2,12*1</t>
  </si>
  <si>
    <t>766661422.S</t>
  </si>
  <si>
    <t>Montáž dverí drevených vchodových bezpečnostných do kovovej bezpečnostnej zárubne</t>
  </si>
  <si>
    <t>1027046772</t>
  </si>
  <si>
    <t>"D5-800x1970"            5+8+8</t>
  </si>
  <si>
    <t>"D6-800x1970"            4+5+5</t>
  </si>
  <si>
    <t>611720000100.S</t>
  </si>
  <si>
    <t>Dvere do bytu vstupné bezpečnostné plné, šírka 600-900 mm, El/EW30+K3</t>
  </si>
  <si>
    <t>982350911</t>
  </si>
  <si>
    <t>766662112.S</t>
  </si>
  <si>
    <t>Montáž dverového krídla otočného jednokrídlového poldrážkového, do existujúcej zárubne, vrátane kovania</t>
  </si>
  <si>
    <t>-1745088772</t>
  </si>
  <si>
    <t>"D7-800*1970-hr.250mm"              1</t>
  </si>
  <si>
    <t>"D8-600x1970-hr.150mm"               8+7+7</t>
  </si>
  <si>
    <t>"D9-600x1970-hr.150mm"               2+6+6</t>
  </si>
  <si>
    <t>"D10-700x1970-hr.150mm"             1+1</t>
  </si>
  <si>
    <t>"D11-800x1970-hr.150mm"             1+1</t>
  </si>
  <si>
    <t>"D12-600x1970-hr.150mm"             1</t>
  </si>
  <si>
    <t>"D13-600x1970-hr.150mm"             1</t>
  </si>
  <si>
    <t>549150000600.S</t>
  </si>
  <si>
    <t>Kľučka dverová a rozeta 2x, nehrdzavejúca oceľ, povrch nerez brúsený</t>
  </si>
  <si>
    <t>775965295</t>
  </si>
  <si>
    <t>611610002900.S</t>
  </si>
  <si>
    <t>Dvere vnútorné jednokrídlové, šírka 600-900 mm, výplň DTD doska, povrch CPL laminát, mechanicky odolné plné</t>
  </si>
  <si>
    <t>-2088932487</t>
  </si>
  <si>
    <t>766694142.S</t>
  </si>
  <si>
    <t>Montáž parapetnej dosky plastovej šírky do 300 mm, dĺžky 1000-1600 mm</t>
  </si>
  <si>
    <t>75054478</t>
  </si>
  <si>
    <t>611560000400.S</t>
  </si>
  <si>
    <t>Parapetná doska plastová, šírka 300 mm, komôrková vnútorná, zlatý dub, mramor, mahagon, svetlý buk, orech</t>
  </si>
  <si>
    <t>-1829878945</t>
  </si>
  <si>
    <t>766702111.S</t>
  </si>
  <si>
    <t>Montáž zárubní obložkových pre dvere jednokrídlové</t>
  </si>
  <si>
    <t>296950770</t>
  </si>
  <si>
    <t>611810002700.S</t>
  </si>
  <si>
    <t>Zárubňa vnútorná obložková, šírka 600-900 mm, výška 1970 mm, DTD doska, povrch CPL laminát, pre stenu hrúbky 60-170 mm, pre jednokrídlové dvere</t>
  </si>
  <si>
    <t>-2202843</t>
  </si>
  <si>
    <t>611810002800.S</t>
  </si>
  <si>
    <t>Zárubňa vnútorná obložková, šírka 600-900 mm, výška 1970 mm, DTD doska, povrch CPL laminát, pre stenu hrúbky 180-250 mm, pre jednokrídlové dvere</t>
  </si>
  <si>
    <t>1498482976</t>
  </si>
  <si>
    <t>"D7-800*1970"           1</t>
  </si>
  <si>
    <t>998766202.S</t>
  </si>
  <si>
    <t>Presun hmot pre konštrukcie stolárske v objektoch výšky nad 6 do 12 m</t>
  </si>
  <si>
    <t>-168449835</t>
  </si>
  <si>
    <t>767</t>
  </si>
  <si>
    <t>Konštrukcie doplnkové kovové</t>
  </si>
  <si>
    <t>767163060.S</t>
  </si>
  <si>
    <t>Montáž zábradlia hliníkového na francúzske okná, výplň rebrovanie, kotvenie do fasády</t>
  </si>
  <si>
    <t>-1344386485</t>
  </si>
  <si>
    <t>"O2-570x2335"                (6+6+2)*0,6</t>
  </si>
  <si>
    <t>"O3-1070x2335"              (4+1)*1,1</t>
  </si>
  <si>
    <t>"O5-1470x2335"              (6+1)*1,5</t>
  </si>
  <si>
    <t>553520003300.S</t>
  </si>
  <si>
    <t>Zábradlie na francúzske okná, vertikálna výplň rebrovanie, výška do 1200 mm, kotvenie do fasády, madlo hliníkové eloxované, exteriérové</t>
  </si>
  <si>
    <t>1532871232</t>
  </si>
  <si>
    <t>767646520.S</t>
  </si>
  <si>
    <t>Montáž dverí kovových - hliníkových, vchodových, 1 m obvodu dverí</t>
  </si>
  <si>
    <t>-1285104154</t>
  </si>
  <si>
    <t>"D1-1470x2335"            (1,47+2,335)*2*2</t>
  </si>
  <si>
    <t>"D2-1470x2335"            (1,47+2,335)*2*1</t>
  </si>
  <si>
    <t>"D3-1470x2335"            (1,47+2,135)*2*1</t>
  </si>
  <si>
    <t>"D4-1470x2335"            (1,47+2,135)*2*(2+1+1)</t>
  </si>
  <si>
    <t>553410033000.S</t>
  </si>
  <si>
    <t>Dvere hliníkové požiarne presklené s oceľovou zárubňou pevné steny EW30 číre sklo</t>
  </si>
  <si>
    <t>1023673093</t>
  </si>
  <si>
    <t>"D1-1470x2335"            1,47*2,335*2</t>
  </si>
  <si>
    <t>"D2-1470x2335"            1,47*2,335*1</t>
  </si>
  <si>
    <t>"D3-1470x2335"            1,47*2,135*1</t>
  </si>
  <si>
    <t>"D4-1470x2335"            1,47*2,135*(2+1+1)</t>
  </si>
  <si>
    <t>767660151.S</t>
  </si>
  <si>
    <t>Montáž hliníkovej vonkajšej žalúzie do šírky 80 cm a dĺžky 260 cm do podomietkovej schránky</t>
  </si>
  <si>
    <t>-948188144</t>
  </si>
  <si>
    <t>611530005600.S</t>
  </si>
  <si>
    <t>Žalúzie exteriérové hliníkové C-80, šxl 600x2400 mm</t>
  </si>
  <si>
    <t>892401749</t>
  </si>
  <si>
    <t>767660155.S</t>
  </si>
  <si>
    <t>Montáž hliníkovej vonkajšej žalúzie do šírky 80 cm do 140 cm a dĺžky 160 cm do podomietkovej schránky</t>
  </si>
  <si>
    <t>-1572422171</t>
  </si>
  <si>
    <t>611530019100.S</t>
  </si>
  <si>
    <t>Žalúzie exteriérové hliníkové C-80, šxl 1200x1500 mm</t>
  </si>
  <si>
    <t>1028396229</t>
  </si>
  <si>
    <t>767660156.S</t>
  </si>
  <si>
    <t>Montáž hliníkovej vonkajšej žalúzie od šírky 80 cm do 140 cm a dĺžky 260 cm do podomietkovej schránky</t>
  </si>
  <si>
    <t>1528840860</t>
  </si>
  <si>
    <t>611530019900.S</t>
  </si>
  <si>
    <t>Žalúzie exteriérové hliníkové C-80, šxl 1200x2300 mm</t>
  </si>
  <si>
    <t>505365159</t>
  </si>
  <si>
    <t>767660160.S</t>
  </si>
  <si>
    <t>Montáž hliníkovej vonkajšej žalúzie od šírky 140 cm do 180 cm a dĺžky 160 cm do podomietkovej schránky</t>
  </si>
  <si>
    <t>534775788</t>
  </si>
  <si>
    <t>"O1-1470x1470"             (10+5+1)</t>
  </si>
  <si>
    <t>611530026300.S</t>
  </si>
  <si>
    <t>Žalúzie exteriérové hliníkové C-80, šxl 1500x1500 mm</t>
  </si>
  <si>
    <t>1356293025</t>
  </si>
  <si>
    <t>767660161.S</t>
  </si>
  <si>
    <t>Montáž hliníkovej vonkajšej žalúzie od šírky 140 cm do 180 cm a dĺžky 260 cm do podomietkovej schránky</t>
  </si>
  <si>
    <t>-1566297049</t>
  </si>
  <si>
    <t>611530027100.S</t>
  </si>
  <si>
    <t>Žalúzie exteriérové hliníkové C-80, šxl 1500x2300 mm</t>
  </si>
  <si>
    <t>1062141741</t>
  </si>
  <si>
    <t>1492227275</t>
  </si>
  <si>
    <t>611530027000.S</t>
  </si>
  <si>
    <t>Žalúzie exteriérové hliníkové C-80, šxl 1500x2200 mm</t>
  </si>
  <si>
    <t>-370935854</t>
  </si>
  <si>
    <t>998767202.S</t>
  </si>
  <si>
    <t>Presun hmôt pre kovové stavebné doplnkové konštrukcie v objektoch výšky nad 6 do 12 m</t>
  </si>
  <si>
    <t>-1632575283</t>
  </si>
  <si>
    <t>23-40-08 - Krov+strecha</t>
  </si>
  <si>
    <t xml:space="preserve">    762 - Konštrukcie tesárske</t>
  </si>
  <si>
    <t xml:space="preserve">    765 - Konštrukcie - krytiny tvrdé</t>
  </si>
  <si>
    <t xml:space="preserve">    783 - Nátery</t>
  </si>
  <si>
    <t>713161520.S</t>
  </si>
  <si>
    <t>Montáž tepelnej izolácie striech šikmých prichytená pribitím a vyviazaním na latovanie medzi a pod krokvy hr. do 10 cm</t>
  </si>
  <si>
    <t>1977089924</t>
  </si>
  <si>
    <t>330,05+0,8*(9,8+21,1+26,4)</t>
  </si>
  <si>
    <t>631440004000.S</t>
  </si>
  <si>
    <t>Doska z minerálnej vlny hr. 100 mm, izolácia pre šikmé strechy, nezaťažené stropy, priečky</t>
  </si>
  <si>
    <t>-1225812439</t>
  </si>
  <si>
    <t>375,89*1,02 'Prepočítané koeficientom množstva</t>
  </si>
  <si>
    <t>713161530.S</t>
  </si>
  <si>
    <t>Montáž tepelnej izolácie striech šikmých prichytená pribitím a vyviazaním na latovanie medzi a pod krokvy hr. nad 10 cm</t>
  </si>
  <si>
    <t>1525748754</t>
  </si>
  <si>
    <t>631440004600.S</t>
  </si>
  <si>
    <t>Doska z minerálnej vlny hr. 200 mm, izolácia pre šikmé strechy, nezaťažené stropy, priečky</t>
  </si>
  <si>
    <t>425291824</t>
  </si>
  <si>
    <t>713162600.S</t>
  </si>
  <si>
    <t>Montáž tepelnej izolácie striech šikmých nad krokvy z polystyrénu hr. do 10 cm</t>
  </si>
  <si>
    <t>560020768</t>
  </si>
  <si>
    <t>"v.v."             547,91</t>
  </si>
  <si>
    <t>6313670598N</t>
  </si>
  <si>
    <t>PUREN PIR UNTERDACH 022 doska z polyuretánovej peny, hrúbka 80mm, šikmé strechy a stropy, ISOVER</t>
  </si>
  <si>
    <t>1761731698</t>
  </si>
  <si>
    <t>-508803332</t>
  </si>
  <si>
    <t>762</t>
  </si>
  <si>
    <t>Konštrukcie tesárske</t>
  </si>
  <si>
    <t>762311103.S</t>
  </si>
  <si>
    <t>Montáž a dodávka kotevných želiez, príložiek, pätiek, ťahadiel, s pripojením k drevenej konštrukcii</t>
  </si>
  <si>
    <t>-508304813</t>
  </si>
  <si>
    <t>(26,54+20,65+9,9+17,9+2,7+4,0+3,08)/1,2</t>
  </si>
  <si>
    <t>762332110.S</t>
  </si>
  <si>
    <t>Montáž viazaných konštrukcií krovov striech z reziva priemernej plochy do 120 cm2</t>
  </si>
  <si>
    <t>-109371738</t>
  </si>
  <si>
    <t>"pásik 100x100"            1,06*10+0,92*6+0,71*3</t>
  </si>
  <si>
    <t>"klieština 40x200"        7,258*31+5,9*4+5,685*8+6,26*5+6,76*2+5,85*12+3,01*6+2,465*12+1,04*4</t>
  </si>
  <si>
    <t>"vikier 40x200"              3,7*4</t>
  </si>
  <si>
    <t>762332120.S</t>
  </si>
  <si>
    <t>Montáž viazaných konštrukcií krovov striech z reziva priemernej plochy 120 - 224 cm2</t>
  </si>
  <si>
    <t>-1875772043</t>
  </si>
  <si>
    <t>"hlavná strecha"</t>
  </si>
  <si>
    <t>"pomúrnica 140x140"              26,54+20,65+9,9+17,9+2,7+4,0</t>
  </si>
  <si>
    <t>"stĺpik 140x140"                        1,824*6+1,535*2+1,281*2</t>
  </si>
  <si>
    <t>"krokva 80x240"                       10,15+7,625+8,17+9,695+9,695+1,64+3,34*2+4,085*2</t>
  </si>
  <si>
    <t>"krokva 80x200"                        7,76*31+6,62*6+2,54*2+2,89*2+5,13*2+0,515*2+5,42*3+6,56*14+2,66*8+7,225*14+5,335*3+3,585*8+1,335*32,48*8+1,98*6</t>
  </si>
  <si>
    <t>"klieština 80x200"                    10*2+7,89*2+5,69*2+4,335*2+0,7*2</t>
  </si>
  <si>
    <t>"vložka 80x200"                         0,3*88</t>
  </si>
  <si>
    <t>"podkladový vlys 80x200"     0,6*19</t>
  </si>
  <si>
    <t>"vikier - výťahová šachta"</t>
  </si>
  <si>
    <t>"pomúrnica 140x140"              3,08</t>
  </si>
  <si>
    <t>"väznica 80x200"                       2,0+4,0</t>
  </si>
  <si>
    <t>"krokva 80x200"                         3,125*2+2,33*4+1,7*4</t>
  </si>
  <si>
    <t>762332130.S</t>
  </si>
  <si>
    <t>Montáž viazaných konštrukcií krovov striech z reziva priemernej plochy 224 - 288 cm2</t>
  </si>
  <si>
    <t>386275302</t>
  </si>
  <si>
    <t>"väznica 140x180"            9,52+11,32+14,315+5,94+19,05+5,3+1,93+18,75+9,71+2,88</t>
  </si>
  <si>
    <t>605120002900.S</t>
  </si>
  <si>
    <t>Hranoly z mäkkého reziva neopracované hranené akosť I</t>
  </si>
  <si>
    <t>417859574</t>
  </si>
  <si>
    <t>"pásik 100x100"                        (1,06*10+0,92*6+0,71*3)*0,1*0,1</t>
  </si>
  <si>
    <t>"klieština 40x200"                    (7,258*31+5,9*4+5,685*8+6,26*5+6,76*2+5,85*12+3,01*6+2,465*12+1,04*4)*0,04*0,2</t>
  </si>
  <si>
    <t>"vikier 40x200"                          (3,7*4)*0,04*0,2</t>
  </si>
  <si>
    <t>"pomúrnica 140x140"              (26,54+20,65+9,9+17,9+2,7+4,0)*0,14*0,14</t>
  </si>
  <si>
    <t>"stĺpik 140x140"                        (1,824*6+1,535*2+1,281*2)*0,14*0,14</t>
  </si>
  <si>
    <t>"krokva 80x240"                       (10,15+7,625+8,17+9,695+9,695+1,64+3,34*2+4,085*2)*0,08*0,24</t>
  </si>
  <si>
    <t>"krokva 80x200"             (7,76*31+6,62*6+2,54*2+2,89*2+5,13*2+0,515*2+5,42*3+6,56*14+2,66*8+7,225*14+5,335*3+3,585*8+1,335*32,48*8+1,98*6)*0,08*0,2</t>
  </si>
  <si>
    <t>"klieština 80x200"                    (10*2+7,89*2+5,69*2+4,335*2+0,7*2)*0,08*0,2</t>
  </si>
  <si>
    <t>"vložka 80x200"                        ( 0,3*88)*0,08*0,2</t>
  </si>
  <si>
    <t>"podkladový vlys 80x200"     0,6*19*0,08*0,2</t>
  </si>
  <si>
    <t>"pomúrnica 140x140"              3,08*0,14*0,14</t>
  </si>
  <si>
    <t>"väznica 80x200"                       (2,0+4,0)*0,08*0,2</t>
  </si>
  <si>
    <t>"krokva 80x200"                         (3,125*2+2,33*4+1,7*4)*0,08*0,2</t>
  </si>
  <si>
    <t>"väznica 140x180"                     (9,52+11,32+14,315+5,94+19,05+5,3+1,93+18,75+9,71+2,88)*0,14*0,18</t>
  </si>
  <si>
    <t>"výdreva"                                     0,16</t>
  </si>
  <si>
    <t>26,766*1,02 'Prepočítané koeficientom množstva</t>
  </si>
  <si>
    <t>762341202.S</t>
  </si>
  <si>
    <t>Montáž latovania zložitých striech pre sklon do 60°</t>
  </si>
  <si>
    <t>1134966392</t>
  </si>
  <si>
    <t>"lata 60x40"                 6,0*359</t>
  </si>
  <si>
    <t>605430000300</t>
  </si>
  <si>
    <t>Rezivo stavebné zo smreku - strešné laty impregnované hr. 40 mm, š. 60 mm, dĺ. 4000-5000 mm, JAFHOLZ</t>
  </si>
  <si>
    <t>-1013232203</t>
  </si>
  <si>
    <t>"lata 60x40"                    6,0*359*0,06*0,04</t>
  </si>
  <si>
    <t>"kontralata 60x40"       6,0*140*0,06*0,04</t>
  </si>
  <si>
    <t>762341252.S</t>
  </si>
  <si>
    <t>Montáž kontralát pre sklon od 22° do 35°</t>
  </si>
  <si>
    <t>-1154612364</t>
  </si>
  <si>
    <t>"kontralata 60x40"       6,0*140</t>
  </si>
  <si>
    <t>762395000.S</t>
  </si>
  <si>
    <t>Spojovacie prostriedky pre viazané konštrukcie krovov, debnenie a laťovanie, nadstrešné konštr., spádové kliny - svorky, dosky, klince, pásová oceľ, vruty</t>
  </si>
  <si>
    <t>1212137022</t>
  </si>
  <si>
    <t>7,186+27,301</t>
  </si>
  <si>
    <t>762810034.S</t>
  </si>
  <si>
    <t>Záklop stropov z dosiek OSB skrutkovaných na rošt na zraz hr. dosky 18 mm</t>
  </si>
  <si>
    <t>-1904601571</t>
  </si>
  <si>
    <t>"podbíjanie hr.18 mm"          94,36</t>
  </si>
  <si>
    <t>762895000.S</t>
  </si>
  <si>
    <t>Spojovacie prostriedky pre záklop, stropnice, podbíjanie - klince, svorky</t>
  </si>
  <si>
    <t>-2105627982</t>
  </si>
  <si>
    <t>94,360*0,018</t>
  </si>
  <si>
    <t>998762202.S</t>
  </si>
  <si>
    <t>Presun hmôt pre konštrukcie tesárske v objektoch výšky do 12 m</t>
  </si>
  <si>
    <t>824991671</t>
  </si>
  <si>
    <t>763160004.S</t>
  </si>
  <si>
    <t>Podkrovie SDK na oceľovej konštrukcií CD+UD a krokvových závesoch, doska protipožiarna impregnovaná DFH2 12.5 mm</t>
  </si>
  <si>
    <t>-1918461446</t>
  </si>
  <si>
    <t>1196681543</t>
  </si>
  <si>
    <t>764352427.S</t>
  </si>
  <si>
    <t>Žľaby z pozinkovaného farbeného PZf plechu, pododkvapové polkruhové r.š. 330 mm</t>
  </si>
  <si>
    <t>-1746166739</t>
  </si>
  <si>
    <t>27,303+22,148+10,653+4,056+17,581+5,054</t>
  </si>
  <si>
    <t>764359436.S</t>
  </si>
  <si>
    <t>Kotlík zberný z pozinkovaného farbeného PZf plechu, pre rúry s priemerom D 80 - 120 mm</t>
  </si>
  <si>
    <t>2065951077</t>
  </si>
  <si>
    <t>764454434.S</t>
  </si>
  <si>
    <t>Montáž kruhových kolien z pozinkovaného farbeného PZf plechu, pre zvodové rúry s priemerom 60 - 150 mm</t>
  </si>
  <si>
    <t>-69702678</t>
  </si>
  <si>
    <t>553440048700</t>
  </si>
  <si>
    <t>Koleno lisované pozink farebný K 120, 72°, priemer 120 mm, KJG</t>
  </si>
  <si>
    <t>558123592</t>
  </si>
  <si>
    <t>764454435.S</t>
  </si>
  <si>
    <t>Montáž kruhvého odskoku z pozinkovaného farbeného PZf plechu, pre zvodové rúry s priemerom 80 - 120 mm</t>
  </si>
  <si>
    <t>-1406339443</t>
  </si>
  <si>
    <t>553440049200.S</t>
  </si>
  <si>
    <t>Koleno lisované odskokové pozink farebný, priemer 120 mm</t>
  </si>
  <si>
    <t>1912526382</t>
  </si>
  <si>
    <t>764454454.S</t>
  </si>
  <si>
    <t>Zvodové rúry z pozinkovaného farbeného PZf plechu, kruhové priemer 120 mm</t>
  </si>
  <si>
    <t>-734817113</t>
  </si>
  <si>
    <t>6*11</t>
  </si>
  <si>
    <t>1391899698</t>
  </si>
  <si>
    <t>765</t>
  </si>
  <si>
    <t>Konštrukcie - krytiny tvrdé</t>
  </si>
  <si>
    <t>765331701.S</t>
  </si>
  <si>
    <t>Štítová hrana z okrajových škridiel pre betónovú krytinu drážkovú</t>
  </si>
  <si>
    <t>1790068312</t>
  </si>
  <si>
    <t>8,5*4</t>
  </si>
  <si>
    <t>765331743.S</t>
  </si>
  <si>
    <t>Odkvapová hrana pre profilovanú krytinu</t>
  </si>
  <si>
    <t>655633373</t>
  </si>
  <si>
    <t>765332021.S</t>
  </si>
  <si>
    <t>Betónová krytina drážková, zložitých striech, sklon do 35°</t>
  </si>
  <si>
    <t>-1558647121</t>
  </si>
  <si>
    <t>765332165.S</t>
  </si>
  <si>
    <t>Úžľabie - hliníkový pás, r.š. 500 mm</t>
  </si>
  <si>
    <t>-981112693</t>
  </si>
  <si>
    <t>7,625+8,17+9,695+3,125*2</t>
  </si>
  <si>
    <t>765332561.S</t>
  </si>
  <si>
    <t>Protisnehový hák pre krytinu betónovú</t>
  </si>
  <si>
    <t>1500797061</t>
  </si>
  <si>
    <t>(27,303+22,148+10,653+4,056+17,581+5,054)*6</t>
  </si>
  <si>
    <t>765334501.S</t>
  </si>
  <si>
    <t>Hrebeň s použitím vetracieho pásu so samolepiacim okrajom pre betónovú krytinu, sklon do 35°</t>
  </si>
  <si>
    <t>1425725416</t>
  </si>
  <si>
    <t>18,75+9,71+2,88</t>
  </si>
  <si>
    <t>765334541.S</t>
  </si>
  <si>
    <t>Nárožie s použitím vetracieho pásu so samolepiacim okrajom pre betónovú krytinu, sklon do 35°</t>
  </si>
  <si>
    <t>-560388550</t>
  </si>
  <si>
    <t>10,15+9,695+1,64+3,34*2+4,085*2+3,125*2</t>
  </si>
  <si>
    <t>765363042.S</t>
  </si>
  <si>
    <t>Ochranný pás proti vtákom šírky 10 cm</t>
  </si>
  <si>
    <t>1900704303</t>
  </si>
  <si>
    <t>998765202.S</t>
  </si>
  <si>
    <t>Presun hmôt pre tvrdé krytiny v objektoch výšky nad 6 do 12 m</t>
  </si>
  <si>
    <t>-1366059538</t>
  </si>
  <si>
    <t>766671002.S</t>
  </si>
  <si>
    <t>Montáž okna strešného vrátane príslušenstva, veľkosť okna 78x118 cm</t>
  </si>
  <si>
    <t>-1489206194</t>
  </si>
  <si>
    <t>611310005700.S</t>
  </si>
  <si>
    <t>Strešné okno drevené kyvné, šxv 780x1180 mm s kľučkou</t>
  </si>
  <si>
    <t>1360384224</t>
  </si>
  <si>
    <t>611380003300.S</t>
  </si>
  <si>
    <t>Lemovanie hliníkové, šxv 780x1180 mm bez zatepľovacej sady, pre profilovanú strešnú krytinu do 120 mm</t>
  </si>
  <si>
    <t>1213742757</t>
  </si>
  <si>
    <t>611380006700.S</t>
  </si>
  <si>
    <t>Zatepľovacia sada pre osadenie strešného okna alebo výlezu, šxv 780x1180 mm</t>
  </si>
  <si>
    <t>-1836472734</t>
  </si>
  <si>
    <t>611380008600.S</t>
  </si>
  <si>
    <t>Manžeta z parotesnej fólie pre osadenie strešného okna alebo výlezu, šxv 780x1180 mm</t>
  </si>
  <si>
    <t>1343999904</t>
  </si>
  <si>
    <t>-1355076680</t>
  </si>
  <si>
    <t>783</t>
  </si>
  <si>
    <t>Nátery</t>
  </si>
  <si>
    <t>783782404.S</t>
  </si>
  <si>
    <t>Nátery tesárskych konštrukcií, povrchová impregnácia proti drevokaznému hmyzu, hubám a plesniam, jednonásobná</t>
  </si>
  <si>
    <t>1546567793</t>
  </si>
  <si>
    <t>"pásik 100x100"                        (1,06*10+0,92*6+0,71*3)*0,1*4</t>
  </si>
  <si>
    <t>"klieština 40x200"                    (7,258*31+5,9*4+5,685*8+6,26*5+6,76*2+5,85*12+3,01*6+2,465*12+1,04*4)*(0,04+0,2)*2</t>
  </si>
  <si>
    <t>"vikier 40x200"                          (3,7*4)*(0,04+0,2)*2</t>
  </si>
  <si>
    <t>"pomúrnica 140x140"              (26,54+20,65+9,9+17,9+2,7+4,0)*0,14*4</t>
  </si>
  <si>
    <t>"stĺpik 140x140"                        (1,824*6+1,535*2+1,281*2)*0,14*4</t>
  </si>
  <si>
    <t>"krokva 80x240"                       (10,15+7,625+8,17+9,695+9,695+1,64+3,34*2+4,085*2)*(0,08+0,24)*2</t>
  </si>
  <si>
    <t>"krokva 80x200"        (7,76*31+6,62*6+2,54*2+2,89*2+5,13*2+0,515*2+5,42*3+6,56*14+2,66*8+7,225*14+5,335*3+3,585*8+1,335*32,48*8+1,98*6)*(0,08+0,2)*2</t>
  </si>
  <si>
    <t>"klieština 80x200"                    (10*2+7,89*2+5,69*2+4,335*2+0,7*2)*(0,08+0,2)*2</t>
  </si>
  <si>
    <t>"vložka 80x200"                        ( 0,3*88)*(0,08+0,2)*2</t>
  </si>
  <si>
    <t>"podkladový vlys 80x200"     0,6*19*(0,08+0,2)*2</t>
  </si>
  <si>
    <t>"pomúrnica 140x140"              3,08*0,14*4</t>
  </si>
  <si>
    <t>"väznica 80x200"                       (2,0+4,0)*(0,08+0,2)*2</t>
  </si>
  <si>
    <t>"krokva 80x200"                         (3,125*2+2,33*4+1,7*4)*(0,08+0,2)*2</t>
  </si>
  <si>
    <t>"väznica 140x180"                     (9,52+11,32+14,315+5,94+19,05+5,3+1,93+18,75+9,71+2,88)*(0,14+0,18)*2</t>
  </si>
  <si>
    <t>2095842006</t>
  </si>
  <si>
    <t>992465293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</si>
</sst>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sz val="9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7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3" fillId="0" borderId="14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19" xfId="0" applyNumberFormat="1" applyFont="1" applyBorder="1" applyAlignment="1">
      <alignment vertical="center"/>
    </xf>
    <xf numFmtId="4" fontId="33" fillId="0" borderId="20" xfId="0" applyNumberFormat="1" applyFont="1" applyBorder="1" applyAlignment="1">
      <alignment vertical="center"/>
    </xf>
    <xf numFmtId="166" fontId="33" fillId="0" borderId="20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4" fontId="28" fillId="5" borderId="0" xfId="0" applyNumberFormat="1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7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4" fontId="28" fillId="0" borderId="0" xfId="0" applyNumberFormat="1" applyFont="1"/>
    <xf numFmtId="4" fontId="36" fillId="0" borderId="12" xfId="0" applyNumberFormat="1" applyFont="1" applyBorder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4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7" fillId="0" borderId="23" xfId="0" applyFont="1" applyBorder="1" applyAlignment="1" applyProtection="1">
      <alignment horizontal="center" vertical="center"/>
      <protection locked="0"/>
    </xf>
    <xf numFmtId="49" fontId="27" fillId="0" borderId="23" xfId="0" applyNumberFormat="1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167" fontId="27" fillId="0" borderId="23" xfId="0" applyNumberFormat="1" applyFont="1" applyBorder="1" applyAlignment="1" applyProtection="1">
      <alignment vertical="center"/>
      <protection locked="0"/>
    </xf>
    <xf numFmtId="4" fontId="27" fillId="3" borderId="23" xfId="0" applyNumberFormat="1" applyFont="1" applyFill="1" applyBorder="1" applyAlignment="1" applyProtection="1">
      <alignment vertical="center"/>
      <protection locked="0"/>
    </xf>
    <xf numFmtId="4" fontId="27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166" fontId="19" fillId="0" borderId="0" xfId="0" applyNumberFormat="1" applyFont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3" borderId="23" xfId="0" applyNumberFormat="1" applyFont="1" applyFill="1" applyBorder="1" applyAlignment="1" applyProtection="1">
      <alignment vertical="center"/>
      <protection locked="0"/>
    </xf>
    <xf numFmtId="0" fontId="40" fillId="0" borderId="23" xfId="0" applyFont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167" fontId="27" fillId="3" borderId="23" xfId="0" applyNumberFormat="1" applyFont="1" applyFill="1" applyBorder="1" applyAlignment="1" applyProtection="1">
      <alignment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4" fontId="19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7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7" fillId="5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7" fillId="5" borderId="8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4" fontId="28" fillId="5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topLeftCell="A2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4</v>
      </c>
      <c r="BV1" s="16" t="s">
        <v>5</v>
      </c>
    </row>
    <row r="2" spans="1:74" ht="36.950000000000003" customHeight="1">
      <c r="AR2" s="263" t="s">
        <v>6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S2" s="17" t="s">
        <v>7</v>
      </c>
      <c r="BT2" s="17" t="s">
        <v>8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G4" s="23" t="s">
        <v>11</v>
      </c>
      <c r="BS4" s="17" t="s">
        <v>12</v>
      </c>
    </row>
    <row r="5" spans="1:74" ht="12" customHeight="1">
      <c r="B5" s="20"/>
      <c r="D5" s="24" t="s">
        <v>13</v>
      </c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R5" s="20"/>
      <c r="BG5" s="239" t="s">
        <v>15</v>
      </c>
      <c r="BS5" s="17" t="s">
        <v>7</v>
      </c>
    </row>
    <row r="6" spans="1:74" ht="36.950000000000003" customHeight="1">
      <c r="B6" s="20"/>
      <c r="D6" s="26" t="s">
        <v>16</v>
      </c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R6" s="20"/>
      <c r="BG6" s="240"/>
      <c r="BS6" s="17" t="s">
        <v>7</v>
      </c>
    </row>
    <row r="7" spans="1:74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G7" s="240"/>
      <c r="BS7" s="17" t="s">
        <v>7</v>
      </c>
    </row>
    <row r="8" spans="1:74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G8" s="240"/>
      <c r="BS8" s="17" t="s">
        <v>7</v>
      </c>
    </row>
    <row r="9" spans="1:74" ht="14.45" customHeight="1">
      <c r="B9" s="20"/>
      <c r="AR9" s="20"/>
      <c r="BG9" s="240"/>
      <c r="BS9" s="17" t="s">
        <v>7</v>
      </c>
    </row>
    <row r="10" spans="1:74" ht="12" customHeight="1">
      <c r="B10" s="20"/>
      <c r="D10" s="27" t="s">
        <v>24</v>
      </c>
      <c r="AK10" s="27" t="s">
        <v>25</v>
      </c>
      <c r="AN10" s="25" t="s">
        <v>1</v>
      </c>
      <c r="AR10" s="20"/>
      <c r="BG10" s="240"/>
      <c r="BS10" s="17" t="s">
        <v>7</v>
      </c>
    </row>
    <row r="11" spans="1:74" ht="18.399999999999999" customHeight="1">
      <c r="B11" s="20"/>
      <c r="E11" s="25" t="s">
        <v>21</v>
      </c>
      <c r="AK11" s="27" t="s">
        <v>26</v>
      </c>
      <c r="AN11" s="25" t="s">
        <v>1</v>
      </c>
      <c r="AR11" s="20"/>
      <c r="BG11" s="240"/>
      <c r="BS11" s="17" t="s">
        <v>7</v>
      </c>
    </row>
    <row r="12" spans="1:74" ht="6.95" customHeight="1">
      <c r="B12" s="20"/>
      <c r="AR12" s="20"/>
      <c r="BG12" s="240"/>
      <c r="BS12" s="17" t="s">
        <v>7</v>
      </c>
    </row>
    <row r="13" spans="1:74" ht="12" customHeight="1">
      <c r="B13" s="20"/>
      <c r="D13" s="27" t="s">
        <v>27</v>
      </c>
      <c r="AK13" s="27" t="s">
        <v>25</v>
      </c>
      <c r="AN13" s="29" t="s">
        <v>28</v>
      </c>
      <c r="AR13" s="20"/>
      <c r="BG13" s="240"/>
      <c r="BS13" s="17" t="s">
        <v>7</v>
      </c>
    </row>
    <row r="14" spans="1:74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G14" s="240"/>
      <c r="BS14" s="17" t="s">
        <v>7</v>
      </c>
    </row>
    <row r="15" spans="1:74" ht="6.95" customHeight="1">
      <c r="B15" s="20"/>
      <c r="AR15" s="20"/>
      <c r="BG15" s="240"/>
      <c r="BS15" s="17" t="s">
        <v>3</v>
      </c>
    </row>
    <row r="16" spans="1:74" ht="12" customHeight="1">
      <c r="B16" s="20"/>
      <c r="D16" s="27" t="s">
        <v>29</v>
      </c>
      <c r="AK16" s="27" t="s">
        <v>25</v>
      </c>
      <c r="AN16" s="25" t="s">
        <v>1</v>
      </c>
      <c r="AR16" s="20"/>
      <c r="BG16" s="240"/>
      <c r="BS16" s="17" t="s">
        <v>3</v>
      </c>
    </row>
    <row r="17" spans="2:71" ht="18.399999999999999" customHeight="1">
      <c r="B17" s="20"/>
      <c r="E17" s="25" t="s">
        <v>21</v>
      </c>
      <c r="AK17" s="27" t="s">
        <v>26</v>
      </c>
      <c r="AN17" s="25" t="s">
        <v>1</v>
      </c>
      <c r="AR17" s="20"/>
      <c r="BG17" s="240"/>
      <c r="BS17" s="17" t="s">
        <v>4</v>
      </c>
    </row>
    <row r="18" spans="2:71" ht="6.95" customHeight="1">
      <c r="B18" s="20"/>
      <c r="AR18" s="20"/>
      <c r="BG18" s="240"/>
      <c r="BS18" s="17" t="s">
        <v>7</v>
      </c>
    </row>
    <row r="19" spans="2:71" ht="12" customHeight="1">
      <c r="B19" s="20"/>
      <c r="D19" s="27" t="s">
        <v>30</v>
      </c>
      <c r="AK19" s="27" t="s">
        <v>25</v>
      </c>
      <c r="AN19" s="25" t="s">
        <v>1</v>
      </c>
      <c r="AR19" s="20"/>
      <c r="BG19" s="240"/>
      <c r="BS19" s="17" t="s">
        <v>7</v>
      </c>
    </row>
    <row r="20" spans="2:71" ht="18.399999999999999" customHeight="1">
      <c r="B20" s="20"/>
      <c r="E20" s="25" t="s">
        <v>21</v>
      </c>
      <c r="AK20" s="27" t="s">
        <v>26</v>
      </c>
      <c r="AN20" s="25" t="s">
        <v>1</v>
      </c>
      <c r="AR20" s="20"/>
      <c r="BG20" s="240"/>
      <c r="BS20" s="17" t="s">
        <v>4</v>
      </c>
    </row>
    <row r="21" spans="2:71" ht="6.95" customHeight="1">
      <c r="B21" s="20"/>
      <c r="AR21" s="20"/>
      <c r="BG21" s="240"/>
    </row>
    <row r="22" spans="2:71" ht="12" customHeight="1">
      <c r="B22" s="20"/>
      <c r="D22" s="27" t="s">
        <v>31</v>
      </c>
      <c r="AR22" s="20"/>
      <c r="BG22" s="240"/>
    </row>
    <row r="23" spans="2:7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G23" s="240"/>
    </row>
    <row r="24" spans="2:71" ht="6.95" customHeight="1">
      <c r="B24" s="20"/>
      <c r="AR24" s="20"/>
      <c r="BG24" s="240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G25" s="240"/>
    </row>
    <row r="26" spans="2:71" ht="14.45" customHeight="1">
      <c r="B26" s="20"/>
      <c r="D26" s="32" t="s">
        <v>32</v>
      </c>
      <c r="AK26" s="248">
        <f>ROUND(AG94,2)</f>
        <v>0</v>
      </c>
      <c r="AL26" s="243"/>
      <c r="AM26" s="243"/>
      <c r="AN26" s="243"/>
      <c r="AO26" s="243"/>
      <c r="AR26" s="20"/>
      <c r="BG26" s="240"/>
    </row>
    <row r="27" spans="2:71" ht="12">
      <c r="B27" s="20"/>
      <c r="E27" s="34" t="s">
        <v>33</v>
      </c>
      <c r="AK27" s="249">
        <f>ROUND(AS94,2)</f>
        <v>0</v>
      </c>
      <c r="AL27" s="249"/>
      <c r="AM27" s="249"/>
      <c r="AN27" s="249"/>
      <c r="AO27" s="249"/>
      <c r="AR27" s="20"/>
      <c r="BG27" s="240"/>
    </row>
    <row r="28" spans="2:71" s="1" customFormat="1" ht="12">
      <c r="B28" s="36"/>
      <c r="E28" s="34" t="s">
        <v>34</v>
      </c>
      <c r="AK28" s="249">
        <f>ROUND(AT94,2)</f>
        <v>0</v>
      </c>
      <c r="AL28" s="249"/>
      <c r="AM28" s="249"/>
      <c r="AN28" s="249"/>
      <c r="AO28" s="249"/>
      <c r="AR28" s="36"/>
      <c r="BG28" s="240"/>
    </row>
    <row r="29" spans="2:71" s="1" customFormat="1" ht="14.45" customHeight="1">
      <c r="B29" s="36"/>
      <c r="D29" s="32" t="s">
        <v>35</v>
      </c>
      <c r="AK29" s="248">
        <f>ROUND(AG103, 2)</f>
        <v>0</v>
      </c>
      <c r="AL29" s="248"/>
      <c r="AM29" s="248"/>
      <c r="AN29" s="248"/>
      <c r="AO29" s="248"/>
      <c r="AR29" s="36"/>
      <c r="BG29" s="240"/>
    </row>
    <row r="30" spans="2:71" s="1" customFormat="1" ht="6.95" customHeight="1">
      <c r="B30" s="36"/>
      <c r="AR30" s="36"/>
      <c r="BG30" s="240"/>
    </row>
    <row r="31" spans="2:71" s="1" customFormat="1" ht="25.9" customHeight="1">
      <c r="B31" s="36"/>
      <c r="D31" s="37" t="s">
        <v>36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250">
        <f>ROUND(AK26 + AK29, 2)</f>
        <v>0</v>
      </c>
      <c r="AL31" s="251"/>
      <c r="AM31" s="251"/>
      <c r="AN31" s="251"/>
      <c r="AO31" s="251"/>
      <c r="AR31" s="36"/>
      <c r="BG31" s="240"/>
    </row>
    <row r="32" spans="2:71" s="1" customFormat="1" ht="6.95" customHeight="1">
      <c r="B32" s="36"/>
      <c r="AR32" s="36"/>
      <c r="BG32" s="240"/>
    </row>
    <row r="33" spans="2:59" s="1" customFormat="1" ht="12.75">
      <c r="B33" s="36"/>
      <c r="L33" s="252" t="s">
        <v>37</v>
      </c>
      <c r="M33" s="252"/>
      <c r="N33" s="252"/>
      <c r="O33" s="252"/>
      <c r="P33" s="252"/>
      <c r="W33" s="252" t="s">
        <v>38</v>
      </c>
      <c r="X33" s="252"/>
      <c r="Y33" s="252"/>
      <c r="Z33" s="252"/>
      <c r="AA33" s="252"/>
      <c r="AB33" s="252"/>
      <c r="AC33" s="252"/>
      <c r="AD33" s="252"/>
      <c r="AE33" s="252"/>
      <c r="AK33" s="252" t="s">
        <v>39</v>
      </c>
      <c r="AL33" s="252"/>
      <c r="AM33" s="252"/>
      <c r="AN33" s="252"/>
      <c r="AO33" s="252"/>
      <c r="AR33" s="36"/>
      <c r="BG33" s="240"/>
    </row>
    <row r="34" spans="2:59" s="2" customFormat="1" ht="14.45" customHeight="1">
      <c r="B34" s="40"/>
      <c r="D34" s="27" t="s">
        <v>40</v>
      </c>
      <c r="F34" s="41" t="s">
        <v>41</v>
      </c>
      <c r="L34" s="253">
        <v>0.2</v>
      </c>
      <c r="M34" s="254"/>
      <c r="N34" s="254"/>
      <c r="O34" s="254"/>
      <c r="P34" s="254"/>
      <c r="Q34" s="42"/>
      <c r="R34" s="42"/>
      <c r="S34" s="42"/>
      <c r="T34" s="42"/>
      <c r="U34" s="42"/>
      <c r="V34" s="42"/>
      <c r="W34" s="255">
        <f>ROUND(BB94 + SUM(CD103:CD107), 2)</f>
        <v>0</v>
      </c>
      <c r="X34" s="254"/>
      <c r="Y34" s="254"/>
      <c r="Z34" s="254"/>
      <c r="AA34" s="254"/>
      <c r="AB34" s="254"/>
      <c r="AC34" s="254"/>
      <c r="AD34" s="254"/>
      <c r="AE34" s="254"/>
      <c r="AF34" s="42"/>
      <c r="AG34" s="42"/>
      <c r="AH34" s="42"/>
      <c r="AI34" s="42"/>
      <c r="AJ34" s="42"/>
      <c r="AK34" s="255">
        <f>ROUND(AX94 + SUM(BY103:BY107), 2)</f>
        <v>0</v>
      </c>
      <c r="AL34" s="254"/>
      <c r="AM34" s="254"/>
      <c r="AN34" s="254"/>
      <c r="AO34" s="254"/>
      <c r="AP34" s="42"/>
      <c r="AQ34" s="42"/>
      <c r="AR34" s="43"/>
      <c r="AS34" s="42"/>
      <c r="AT34" s="42"/>
      <c r="AU34" s="42"/>
      <c r="AV34" s="42"/>
      <c r="AW34" s="42"/>
      <c r="AX34" s="42"/>
      <c r="AY34" s="42"/>
      <c r="AZ34" s="42"/>
      <c r="BG34" s="241"/>
    </row>
    <row r="35" spans="2:59" s="2" customFormat="1" ht="14.45" customHeight="1">
      <c r="B35" s="40"/>
      <c r="F35" s="41" t="s">
        <v>42</v>
      </c>
      <c r="L35" s="253">
        <v>0.2</v>
      </c>
      <c r="M35" s="254"/>
      <c r="N35" s="254"/>
      <c r="O35" s="254"/>
      <c r="P35" s="254"/>
      <c r="Q35" s="42"/>
      <c r="R35" s="42"/>
      <c r="S35" s="42"/>
      <c r="T35" s="42"/>
      <c r="U35" s="42"/>
      <c r="V35" s="42"/>
      <c r="W35" s="255">
        <f>ROUND(BC94 + SUM(CE103:CE107), 2)</f>
        <v>0</v>
      </c>
      <c r="X35" s="254"/>
      <c r="Y35" s="254"/>
      <c r="Z35" s="254"/>
      <c r="AA35" s="254"/>
      <c r="AB35" s="254"/>
      <c r="AC35" s="254"/>
      <c r="AD35" s="254"/>
      <c r="AE35" s="254"/>
      <c r="AF35" s="42"/>
      <c r="AG35" s="42"/>
      <c r="AH35" s="42"/>
      <c r="AI35" s="42"/>
      <c r="AJ35" s="42"/>
      <c r="AK35" s="255">
        <f>ROUND(AY94 + SUM(BZ103:BZ107), 2)</f>
        <v>0</v>
      </c>
      <c r="AL35" s="254"/>
      <c r="AM35" s="254"/>
      <c r="AN35" s="254"/>
      <c r="AO35" s="254"/>
      <c r="AP35" s="42"/>
      <c r="AQ35" s="42"/>
      <c r="AR35" s="43"/>
      <c r="AS35" s="42"/>
      <c r="AT35" s="42"/>
      <c r="AU35" s="42"/>
      <c r="AV35" s="42"/>
      <c r="AW35" s="42"/>
      <c r="AX35" s="42"/>
      <c r="AY35" s="42"/>
      <c r="AZ35" s="42"/>
    </row>
    <row r="36" spans="2:59" s="2" customFormat="1" ht="14.45" hidden="1" customHeight="1">
      <c r="B36" s="40"/>
      <c r="F36" s="27" t="s">
        <v>43</v>
      </c>
      <c r="L36" s="258">
        <v>0.2</v>
      </c>
      <c r="M36" s="257"/>
      <c r="N36" s="257"/>
      <c r="O36" s="257"/>
      <c r="P36" s="257"/>
      <c r="W36" s="256">
        <f>ROUND(BD94 + SUM(CF103:CF107), 2)</f>
        <v>0</v>
      </c>
      <c r="X36" s="257"/>
      <c r="Y36" s="257"/>
      <c r="Z36" s="257"/>
      <c r="AA36" s="257"/>
      <c r="AB36" s="257"/>
      <c r="AC36" s="257"/>
      <c r="AD36" s="257"/>
      <c r="AE36" s="257"/>
      <c r="AK36" s="256">
        <v>0</v>
      </c>
      <c r="AL36" s="257"/>
      <c r="AM36" s="257"/>
      <c r="AN36" s="257"/>
      <c r="AO36" s="257"/>
      <c r="AR36" s="40"/>
    </row>
    <row r="37" spans="2:59" s="2" customFormat="1" ht="14.45" hidden="1" customHeight="1">
      <c r="B37" s="40"/>
      <c r="F37" s="27" t="s">
        <v>44</v>
      </c>
      <c r="L37" s="258">
        <v>0.2</v>
      </c>
      <c r="M37" s="257"/>
      <c r="N37" s="257"/>
      <c r="O37" s="257"/>
      <c r="P37" s="257"/>
      <c r="W37" s="256">
        <f>ROUND(BE94 + SUM(CG103:CG107), 2)</f>
        <v>0</v>
      </c>
      <c r="X37" s="257"/>
      <c r="Y37" s="257"/>
      <c r="Z37" s="257"/>
      <c r="AA37" s="257"/>
      <c r="AB37" s="257"/>
      <c r="AC37" s="257"/>
      <c r="AD37" s="257"/>
      <c r="AE37" s="257"/>
      <c r="AK37" s="256">
        <v>0</v>
      </c>
      <c r="AL37" s="257"/>
      <c r="AM37" s="257"/>
      <c r="AN37" s="257"/>
      <c r="AO37" s="257"/>
      <c r="AR37" s="40"/>
    </row>
    <row r="38" spans="2:59" s="2" customFormat="1" ht="14.45" hidden="1" customHeight="1">
      <c r="B38" s="40"/>
      <c r="F38" s="41" t="s">
        <v>45</v>
      </c>
      <c r="L38" s="253">
        <v>0</v>
      </c>
      <c r="M38" s="254"/>
      <c r="N38" s="254"/>
      <c r="O38" s="254"/>
      <c r="P38" s="254"/>
      <c r="Q38" s="42"/>
      <c r="R38" s="42"/>
      <c r="S38" s="42"/>
      <c r="T38" s="42"/>
      <c r="U38" s="42"/>
      <c r="V38" s="42"/>
      <c r="W38" s="255">
        <f>ROUND(BF94 + SUM(CH103:CH107), 2)</f>
        <v>0</v>
      </c>
      <c r="X38" s="254"/>
      <c r="Y38" s="254"/>
      <c r="Z38" s="254"/>
      <c r="AA38" s="254"/>
      <c r="AB38" s="254"/>
      <c r="AC38" s="254"/>
      <c r="AD38" s="254"/>
      <c r="AE38" s="254"/>
      <c r="AF38" s="42"/>
      <c r="AG38" s="42"/>
      <c r="AH38" s="42"/>
      <c r="AI38" s="42"/>
      <c r="AJ38" s="42"/>
      <c r="AK38" s="255">
        <v>0</v>
      </c>
      <c r="AL38" s="254"/>
      <c r="AM38" s="254"/>
      <c r="AN38" s="254"/>
      <c r="AO38" s="254"/>
      <c r="AP38" s="42"/>
      <c r="AQ38" s="42"/>
      <c r="AR38" s="43"/>
      <c r="AS38" s="42"/>
      <c r="AT38" s="42"/>
      <c r="AU38" s="42"/>
      <c r="AV38" s="42"/>
      <c r="AW38" s="42"/>
      <c r="AX38" s="42"/>
      <c r="AY38" s="42"/>
      <c r="AZ38" s="42"/>
    </row>
    <row r="39" spans="2:59" s="1" customFormat="1" ht="6.95" customHeight="1">
      <c r="B39" s="36"/>
      <c r="AR39" s="36"/>
    </row>
    <row r="40" spans="2:59" s="1" customFormat="1" ht="25.9" customHeight="1">
      <c r="B40" s="36"/>
      <c r="C40" s="44"/>
      <c r="D40" s="45" t="s">
        <v>46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 t="s">
        <v>47</v>
      </c>
      <c r="U40" s="46"/>
      <c r="V40" s="46"/>
      <c r="W40" s="46"/>
      <c r="X40" s="262" t="s">
        <v>48</v>
      </c>
      <c r="Y40" s="260"/>
      <c r="Z40" s="260"/>
      <c r="AA40" s="260"/>
      <c r="AB40" s="260"/>
      <c r="AC40" s="46"/>
      <c r="AD40" s="46"/>
      <c r="AE40" s="46"/>
      <c r="AF40" s="46"/>
      <c r="AG40" s="46"/>
      <c r="AH40" s="46"/>
      <c r="AI40" s="46"/>
      <c r="AJ40" s="46"/>
      <c r="AK40" s="259">
        <f>SUM(AK31:AK38)</f>
        <v>0</v>
      </c>
      <c r="AL40" s="260"/>
      <c r="AM40" s="260"/>
      <c r="AN40" s="260"/>
      <c r="AO40" s="261"/>
      <c r="AP40" s="44"/>
      <c r="AQ40" s="44"/>
      <c r="AR40" s="36"/>
    </row>
    <row r="41" spans="2:59" s="1" customFormat="1" ht="6.95" customHeight="1">
      <c r="B41" s="36"/>
      <c r="AR41" s="36"/>
    </row>
    <row r="42" spans="2:59" s="1" customFormat="1" ht="14.45" customHeight="1">
      <c r="B42" s="36"/>
      <c r="AR42" s="36"/>
    </row>
    <row r="43" spans="2:59" ht="14.45" customHeight="1">
      <c r="B43" s="20"/>
      <c r="AR43" s="20"/>
    </row>
    <row r="44" spans="2:59" ht="14.45" customHeight="1">
      <c r="B44" s="20"/>
      <c r="AR44" s="20"/>
    </row>
    <row r="45" spans="2:59" ht="14.45" customHeight="1">
      <c r="B45" s="20"/>
      <c r="AR45" s="20"/>
    </row>
    <row r="46" spans="2:59" ht="14.45" customHeight="1">
      <c r="B46" s="20"/>
      <c r="AR46" s="20"/>
    </row>
    <row r="47" spans="2:59" ht="14.45" customHeight="1">
      <c r="B47" s="20"/>
      <c r="AR47" s="20"/>
    </row>
    <row r="48" spans="2:59" ht="14.45" customHeight="1">
      <c r="B48" s="20"/>
      <c r="AR48" s="20"/>
    </row>
    <row r="49" spans="2:44" s="1" customFormat="1" ht="14.45" customHeight="1">
      <c r="B49" s="36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R49" s="36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6"/>
      <c r="D60" s="50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0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0" t="s">
        <v>51</v>
      </c>
      <c r="AI60" s="38"/>
      <c r="AJ60" s="38"/>
      <c r="AK60" s="38"/>
      <c r="AL60" s="38"/>
      <c r="AM60" s="50" t="s">
        <v>52</v>
      </c>
      <c r="AN60" s="38"/>
      <c r="AO60" s="38"/>
      <c r="AR60" s="36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6"/>
      <c r="D64" s="48" t="s">
        <v>53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8" t="s">
        <v>54</v>
      </c>
      <c r="AI64" s="49"/>
      <c r="AJ64" s="49"/>
      <c r="AK64" s="49"/>
      <c r="AL64" s="49"/>
      <c r="AM64" s="49"/>
      <c r="AN64" s="49"/>
      <c r="AO64" s="49"/>
      <c r="AR64" s="36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6"/>
      <c r="D75" s="50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0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0" t="s">
        <v>51</v>
      </c>
      <c r="AI75" s="38"/>
      <c r="AJ75" s="38"/>
      <c r="AK75" s="38"/>
      <c r="AL75" s="38"/>
      <c r="AM75" s="50" t="s">
        <v>52</v>
      </c>
      <c r="AN75" s="38"/>
      <c r="AO75" s="38"/>
      <c r="AR75" s="36"/>
    </row>
    <row r="76" spans="2:44" s="1" customFormat="1" ht="11.25">
      <c r="B76" s="36"/>
      <c r="AR76" s="36"/>
    </row>
    <row r="77" spans="2:44" s="1" customFormat="1" ht="6.9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</row>
    <row r="81" spans="1:91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</row>
    <row r="82" spans="1:91" s="1" customFormat="1" ht="24.95" customHeight="1">
      <c r="B82" s="36"/>
      <c r="C82" s="21" t="s">
        <v>55</v>
      </c>
      <c r="AR82" s="36"/>
    </row>
    <row r="83" spans="1:91" s="1" customFormat="1" ht="6.95" customHeight="1">
      <c r="B83" s="36"/>
      <c r="AR83" s="36"/>
    </row>
    <row r="84" spans="1:91" s="3" customFormat="1" ht="12" customHeight="1">
      <c r="B84" s="55"/>
      <c r="C84" s="27" t="s">
        <v>13</v>
      </c>
      <c r="L84" s="3" t="str">
        <f>K5</f>
        <v>23-40</v>
      </c>
      <c r="AR84" s="55"/>
    </row>
    <row r="85" spans="1:91" s="4" customFormat="1" ht="36.950000000000003" customHeight="1">
      <c r="B85" s="56"/>
      <c r="C85" s="57" t="s">
        <v>16</v>
      </c>
      <c r="L85" s="237" t="str">
        <f>K6</f>
        <v>Franko-rozpracovaný rozpočet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R85" s="56"/>
    </row>
    <row r="86" spans="1:91" s="1" customFormat="1" ht="6.95" customHeight="1">
      <c r="B86" s="36"/>
      <c r="AR86" s="36"/>
    </row>
    <row r="87" spans="1:91" s="1" customFormat="1" ht="12" customHeight="1">
      <c r="B87" s="36"/>
      <c r="C87" s="27" t="s">
        <v>20</v>
      </c>
      <c r="L87" s="58" t="str">
        <f>IF(K8="","",K8)</f>
        <v xml:space="preserve"> </v>
      </c>
      <c r="AI87" s="27" t="s">
        <v>22</v>
      </c>
      <c r="AM87" s="271" t="str">
        <f>IF(AN8= "","",AN8)</f>
        <v>15. 7. 2023</v>
      </c>
      <c r="AN87" s="271"/>
      <c r="AR87" s="36"/>
    </row>
    <row r="88" spans="1:91" s="1" customFormat="1" ht="6.95" customHeight="1">
      <c r="B88" s="36"/>
      <c r="AR88" s="36"/>
    </row>
    <row r="89" spans="1:91" s="1" customFormat="1" ht="15.2" customHeight="1">
      <c r="B89" s="36"/>
      <c r="C89" s="27" t="s">
        <v>24</v>
      </c>
      <c r="L89" s="3" t="str">
        <f>IF(E11= "","",E11)</f>
        <v xml:space="preserve"> </v>
      </c>
      <c r="AI89" s="27" t="s">
        <v>29</v>
      </c>
      <c r="AM89" s="269" t="str">
        <f>IF(E17="","",E17)</f>
        <v xml:space="preserve"> </v>
      </c>
      <c r="AN89" s="270"/>
      <c r="AO89" s="270"/>
      <c r="AP89" s="270"/>
      <c r="AR89" s="36"/>
      <c r="AS89" s="273" t="s">
        <v>56</v>
      </c>
      <c r="AT89" s="274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1"/>
    </row>
    <row r="90" spans="1:91" s="1" customFormat="1" ht="15.2" customHeight="1">
      <c r="B90" s="36"/>
      <c r="C90" s="27" t="s">
        <v>27</v>
      </c>
      <c r="L90" s="3" t="str">
        <f>IF(E14= "Vyplň údaj","",E14)</f>
        <v/>
      </c>
      <c r="AI90" s="27" t="s">
        <v>30</v>
      </c>
      <c r="AM90" s="269" t="str">
        <f>IF(E20="","",E20)</f>
        <v xml:space="preserve"> </v>
      </c>
      <c r="AN90" s="270"/>
      <c r="AO90" s="270"/>
      <c r="AP90" s="270"/>
      <c r="AR90" s="36"/>
      <c r="AS90" s="275"/>
      <c r="AT90" s="276"/>
      <c r="BF90" s="63"/>
    </row>
    <row r="91" spans="1:91" s="1" customFormat="1" ht="10.9" customHeight="1">
      <c r="B91" s="36"/>
      <c r="AR91" s="36"/>
      <c r="AS91" s="275"/>
      <c r="AT91" s="276"/>
      <c r="BF91" s="63"/>
    </row>
    <row r="92" spans="1:91" s="1" customFormat="1" ht="29.25" customHeight="1">
      <c r="B92" s="36"/>
      <c r="C92" s="231" t="s">
        <v>57</v>
      </c>
      <c r="D92" s="232"/>
      <c r="E92" s="232"/>
      <c r="F92" s="232"/>
      <c r="G92" s="232"/>
      <c r="H92" s="64"/>
      <c r="I92" s="236" t="s">
        <v>58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68" t="s">
        <v>59</v>
      </c>
      <c r="AH92" s="232"/>
      <c r="AI92" s="232"/>
      <c r="AJ92" s="232"/>
      <c r="AK92" s="232"/>
      <c r="AL92" s="232"/>
      <c r="AM92" s="232"/>
      <c r="AN92" s="236" t="s">
        <v>60</v>
      </c>
      <c r="AO92" s="232"/>
      <c r="AP92" s="272"/>
      <c r="AQ92" s="65" t="s">
        <v>61</v>
      </c>
      <c r="AR92" s="36"/>
      <c r="AS92" s="66" t="s">
        <v>62</v>
      </c>
      <c r="AT92" s="67" t="s">
        <v>63</v>
      </c>
      <c r="AU92" s="67" t="s">
        <v>64</v>
      </c>
      <c r="AV92" s="67" t="s">
        <v>65</v>
      </c>
      <c r="AW92" s="67" t="s">
        <v>66</v>
      </c>
      <c r="AX92" s="67" t="s">
        <v>67</v>
      </c>
      <c r="AY92" s="67" t="s">
        <v>68</v>
      </c>
      <c r="AZ92" s="67" t="s">
        <v>69</v>
      </c>
      <c r="BA92" s="67" t="s">
        <v>70</v>
      </c>
      <c r="BB92" s="67" t="s">
        <v>71</v>
      </c>
      <c r="BC92" s="67" t="s">
        <v>72</v>
      </c>
      <c r="BD92" s="67" t="s">
        <v>73</v>
      </c>
      <c r="BE92" s="67" t="s">
        <v>74</v>
      </c>
      <c r="BF92" s="68" t="s">
        <v>75</v>
      </c>
    </row>
    <row r="93" spans="1:91" s="1" customFormat="1" ht="10.9" customHeight="1">
      <c r="B93" s="36"/>
      <c r="AR93" s="36"/>
      <c r="AS93" s="6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1"/>
    </row>
    <row r="94" spans="1:91" s="5" customFormat="1" ht="32.450000000000003" customHeight="1">
      <c r="B94" s="70"/>
      <c r="C94" s="71" t="s">
        <v>76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77">
        <f>ROUND(SUM(AG95:AG101),2)</f>
        <v>0</v>
      </c>
      <c r="AH94" s="277"/>
      <c r="AI94" s="277"/>
      <c r="AJ94" s="277"/>
      <c r="AK94" s="277"/>
      <c r="AL94" s="277"/>
      <c r="AM94" s="277"/>
      <c r="AN94" s="278">
        <f t="shared" ref="AN94:AN101" si="0">SUM(AG94,AV94)</f>
        <v>0</v>
      </c>
      <c r="AO94" s="278"/>
      <c r="AP94" s="278"/>
      <c r="AQ94" s="74" t="s">
        <v>1</v>
      </c>
      <c r="AR94" s="70"/>
      <c r="AS94" s="75">
        <f>ROUND(SUM(AS95:AS101),2)</f>
        <v>0</v>
      </c>
      <c r="AT94" s="76">
        <f>ROUND(SUM(AT95:AT101),2)</f>
        <v>0</v>
      </c>
      <c r="AU94" s="77">
        <f>ROUND(SUM(AU95:AU101),2)</f>
        <v>0</v>
      </c>
      <c r="AV94" s="77">
        <f t="shared" ref="AV94:AV101" si="1">ROUND(SUM(AX94:AY94),2)</f>
        <v>0</v>
      </c>
      <c r="AW94" s="78">
        <f>ROUND(SUM(AW95:AW101),5)</f>
        <v>0</v>
      </c>
      <c r="AX94" s="77">
        <f>ROUND(BB94*L34,2)</f>
        <v>0</v>
      </c>
      <c r="AY94" s="77">
        <f>ROUND(BC94*L35,2)</f>
        <v>0</v>
      </c>
      <c r="AZ94" s="77">
        <f>ROUND(BD94*L34,2)</f>
        <v>0</v>
      </c>
      <c r="BA94" s="77">
        <f>ROUND(BE94*L35,2)</f>
        <v>0</v>
      </c>
      <c r="BB94" s="77">
        <f>ROUND(SUM(BB95:BB101),2)</f>
        <v>0</v>
      </c>
      <c r="BC94" s="77">
        <f>ROUND(SUM(BC95:BC101),2)</f>
        <v>0</v>
      </c>
      <c r="BD94" s="77">
        <f>ROUND(SUM(BD95:BD101),2)</f>
        <v>0</v>
      </c>
      <c r="BE94" s="77">
        <f>ROUND(SUM(BE95:BE101),2)</f>
        <v>0</v>
      </c>
      <c r="BF94" s="79">
        <f>ROUND(SUM(BF95:BF101),2)</f>
        <v>0</v>
      </c>
      <c r="BS94" s="80" t="s">
        <v>77</v>
      </c>
      <c r="BT94" s="80" t="s">
        <v>78</v>
      </c>
      <c r="BU94" s="81" t="s">
        <v>79</v>
      </c>
      <c r="BV94" s="80" t="s">
        <v>80</v>
      </c>
      <c r="BW94" s="80" t="s">
        <v>5</v>
      </c>
      <c r="BX94" s="80" t="s">
        <v>81</v>
      </c>
      <c r="CL94" s="80" t="s">
        <v>1</v>
      </c>
    </row>
    <row r="95" spans="1:91" s="6" customFormat="1" ht="16.5" customHeight="1">
      <c r="A95" s="82" t="s">
        <v>82</v>
      </c>
      <c r="B95" s="83"/>
      <c r="C95" s="84"/>
      <c r="D95" s="233" t="s">
        <v>83</v>
      </c>
      <c r="E95" s="233"/>
      <c r="F95" s="233"/>
      <c r="G95" s="233"/>
      <c r="H95" s="233"/>
      <c r="I95" s="85"/>
      <c r="J95" s="233" t="s">
        <v>84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66">
        <f>'23-40-02 - 1.NP'!K34</f>
        <v>0</v>
      </c>
      <c r="AH95" s="267"/>
      <c r="AI95" s="267"/>
      <c r="AJ95" s="267"/>
      <c r="AK95" s="267"/>
      <c r="AL95" s="267"/>
      <c r="AM95" s="267"/>
      <c r="AN95" s="266">
        <f t="shared" si="0"/>
        <v>0</v>
      </c>
      <c r="AO95" s="267"/>
      <c r="AP95" s="267"/>
      <c r="AQ95" s="86" t="s">
        <v>85</v>
      </c>
      <c r="AR95" s="83"/>
      <c r="AS95" s="87">
        <f>'23-40-02 - 1.NP'!K31</f>
        <v>0</v>
      </c>
      <c r="AT95" s="88">
        <f>'23-40-02 - 1.NP'!K32</f>
        <v>0</v>
      </c>
      <c r="AU95" s="88">
        <v>0</v>
      </c>
      <c r="AV95" s="88">
        <f t="shared" si="1"/>
        <v>0</v>
      </c>
      <c r="AW95" s="89">
        <f>'23-40-02 - 1.NP'!T138</f>
        <v>0</v>
      </c>
      <c r="AX95" s="88">
        <f>'23-40-02 - 1.NP'!K37</f>
        <v>0</v>
      </c>
      <c r="AY95" s="88">
        <f>'23-40-02 - 1.NP'!K38</f>
        <v>0</v>
      </c>
      <c r="AZ95" s="88">
        <f>'23-40-02 - 1.NP'!K39</f>
        <v>0</v>
      </c>
      <c r="BA95" s="88">
        <f>'23-40-02 - 1.NP'!K40</f>
        <v>0</v>
      </c>
      <c r="BB95" s="88">
        <f>'23-40-02 - 1.NP'!F37</f>
        <v>0</v>
      </c>
      <c r="BC95" s="88">
        <f>'23-40-02 - 1.NP'!F38</f>
        <v>0</v>
      </c>
      <c r="BD95" s="88">
        <f>'23-40-02 - 1.NP'!F39</f>
        <v>0</v>
      </c>
      <c r="BE95" s="88">
        <f>'23-40-02 - 1.NP'!F40</f>
        <v>0</v>
      </c>
      <c r="BF95" s="90">
        <f>'23-40-02 - 1.NP'!F41</f>
        <v>0</v>
      </c>
      <c r="BT95" s="91" t="s">
        <v>86</v>
      </c>
      <c r="BV95" s="91" t="s">
        <v>80</v>
      </c>
      <c r="BW95" s="91" t="s">
        <v>87</v>
      </c>
      <c r="BX95" s="91" t="s">
        <v>5</v>
      </c>
      <c r="CL95" s="91" t="s">
        <v>1</v>
      </c>
      <c r="CM95" s="91" t="s">
        <v>78</v>
      </c>
    </row>
    <row r="96" spans="1:91" s="6" customFormat="1" ht="16.5" customHeight="1">
      <c r="A96" s="82" t="s">
        <v>82</v>
      </c>
      <c r="B96" s="83"/>
      <c r="C96" s="84"/>
      <c r="D96" s="233" t="s">
        <v>88</v>
      </c>
      <c r="E96" s="233"/>
      <c r="F96" s="233"/>
      <c r="G96" s="233"/>
      <c r="H96" s="233"/>
      <c r="I96" s="85"/>
      <c r="J96" s="233" t="s">
        <v>89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66">
        <f>'23-40-03 - 2.NP'!K34</f>
        <v>0</v>
      </c>
      <c r="AH96" s="267"/>
      <c r="AI96" s="267"/>
      <c r="AJ96" s="267"/>
      <c r="AK96" s="267"/>
      <c r="AL96" s="267"/>
      <c r="AM96" s="267"/>
      <c r="AN96" s="266">
        <f t="shared" si="0"/>
        <v>0</v>
      </c>
      <c r="AO96" s="267"/>
      <c r="AP96" s="267"/>
      <c r="AQ96" s="86" t="s">
        <v>85</v>
      </c>
      <c r="AR96" s="83"/>
      <c r="AS96" s="87">
        <f>'23-40-03 - 2.NP'!K31</f>
        <v>0</v>
      </c>
      <c r="AT96" s="88">
        <f>'23-40-03 - 2.NP'!K32</f>
        <v>0</v>
      </c>
      <c r="AU96" s="88">
        <v>0</v>
      </c>
      <c r="AV96" s="88">
        <f t="shared" si="1"/>
        <v>0</v>
      </c>
      <c r="AW96" s="89">
        <f>'23-40-03 - 2.NP'!T140</f>
        <v>0</v>
      </c>
      <c r="AX96" s="88">
        <f>'23-40-03 - 2.NP'!K37</f>
        <v>0</v>
      </c>
      <c r="AY96" s="88">
        <f>'23-40-03 - 2.NP'!K38</f>
        <v>0</v>
      </c>
      <c r="AZ96" s="88">
        <f>'23-40-03 - 2.NP'!K39</f>
        <v>0</v>
      </c>
      <c r="BA96" s="88">
        <f>'23-40-03 - 2.NP'!K40</f>
        <v>0</v>
      </c>
      <c r="BB96" s="88">
        <f>'23-40-03 - 2.NP'!F37</f>
        <v>0</v>
      </c>
      <c r="BC96" s="88">
        <f>'23-40-03 - 2.NP'!F38</f>
        <v>0</v>
      </c>
      <c r="BD96" s="88">
        <f>'23-40-03 - 2.NP'!F39</f>
        <v>0</v>
      </c>
      <c r="BE96" s="88">
        <f>'23-40-03 - 2.NP'!F40</f>
        <v>0</v>
      </c>
      <c r="BF96" s="90">
        <f>'23-40-03 - 2.NP'!F41</f>
        <v>0</v>
      </c>
      <c r="BT96" s="91" t="s">
        <v>86</v>
      </c>
      <c r="BV96" s="91" t="s">
        <v>80</v>
      </c>
      <c r="BW96" s="91" t="s">
        <v>90</v>
      </c>
      <c r="BX96" s="91" t="s">
        <v>5</v>
      </c>
      <c r="CL96" s="91" t="s">
        <v>1</v>
      </c>
      <c r="CM96" s="91" t="s">
        <v>78</v>
      </c>
    </row>
    <row r="97" spans="1:91" s="6" customFormat="1" ht="16.5" customHeight="1">
      <c r="A97" s="82" t="s">
        <v>82</v>
      </c>
      <c r="B97" s="83"/>
      <c r="C97" s="84"/>
      <c r="D97" s="233" t="s">
        <v>91</v>
      </c>
      <c r="E97" s="233"/>
      <c r="F97" s="233"/>
      <c r="G97" s="233"/>
      <c r="H97" s="233"/>
      <c r="I97" s="85"/>
      <c r="J97" s="233" t="s">
        <v>92</v>
      </c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66">
        <f>'23-40-04 - 3.NP'!K34</f>
        <v>0</v>
      </c>
      <c r="AH97" s="267"/>
      <c r="AI97" s="267"/>
      <c r="AJ97" s="267"/>
      <c r="AK97" s="267"/>
      <c r="AL97" s="267"/>
      <c r="AM97" s="267"/>
      <c r="AN97" s="266">
        <f t="shared" si="0"/>
        <v>0</v>
      </c>
      <c r="AO97" s="267"/>
      <c r="AP97" s="267"/>
      <c r="AQ97" s="86" t="s">
        <v>85</v>
      </c>
      <c r="AR97" s="83"/>
      <c r="AS97" s="87">
        <f>'23-40-04 - 3.NP'!K31</f>
        <v>0</v>
      </c>
      <c r="AT97" s="88">
        <f>'23-40-04 - 3.NP'!K32</f>
        <v>0</v>
      </c>
      <c r="AU97" s="88">
        <v>0</v>
      </c>
      <c r="AV97" s="88">
        <f t="shared" si="1"/>
        <v>0</v>
      </c>
      <c r="AW97" s="89">
        <f>'23-40-04 - 3.NP'!T140</f>
        <v>0</v>
      </c>
      <c r="AX97" s="88">
        <f>'23-40-04 - 3.NP'!K37</f>
        <v>0</v>
      </c>
      <c r="AY97" s="88">
        <f>'23-40-04 - 3.NP'!K38</f>
        <v>0</v>
      </c>
      <c r="AZ97" s="88">
        <f>'23-40-04 - 3.NP'!K39</f>
        <v>0</v>
      </c>
      <c r="BA97" s="88">
        <f>'23-40-04 - 3.NP'!K40</f>
        <v>0</v>
      </c>
      <c r="BB97" s="88">
        <f>'23-40-04 - 3.NP'!F37</f>
        <v>0</v>
      </c>
      <c r="BC97" s="88">
        <f>'23-40-04 - 3.NP'!F38</f>
        <v>0</v>
      </c>
      <c r="BD97" s="88">
        <f>'23-40-04 - 3.NP'!F39</f>
        <v>0</v>
      </c>
      <c r="BE97" s="88">
        <f>'23-40-04 - 3.NP'!F40</f>
        <v>0</v>
      </c>
      <c r="BF97" s="90">
        <f>'23-40-04 - 3.NP'!F41</f>
        <v>0</v>
      </c>
      <c r="BT97" s="91" t="s">
        <v>86</v>
      </c>
      <c r="BV97" s="91" t="s">
        <v>80</v>
      </c>
      <c r="BW97" s="91" t="s">
        <v>93</v>
      </c>
      <c r="BX97" s="91" t="s">
        <v>5</v>
      </c>
      <c r="CL97" s="91" t="s">
        <v>1</v>
      </c>
      <c r="CM97" s="91" t="s">
        <v>78</v>
      </c>
    </row>
    <row r="98" spans="1:91" s="6" customFormat="1" ht="16.5" customHeight="1">
      <c r="A98" s="82" t="s">
        <v>82</v>
      </c>
      <c r="B98" s="83"/>
      <c r="C98" s="84"/>
      <c r="D98" s="233" t="s">
        <v>94</v>
      </c>
      <c r="E98" s="233"/>
      <c r="F98" s="233"/>
      <c r="G98" s="233"/>
      <c r="H98" s="233"/>
      <c r="I98" s="85"/>
      <c r="J98" s="233" t="s">
        <v>95</v>
      </c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66">
        <f>'23-40-05 - 4.NP'!K34</f>
        <v>0</v>
      </c>
      <c r="AH98" s="267"/>
      <c r="AI98" s="267"/>
      <c r="AJ98" s="267"/>
      <c r="AK98" s="267"/>
      <c r="AL98" s="267"/>
      <c r="AM98" s="267"/>
      <c r="AN98" s="266">
        <f t="shared" si="0"/>
        <v>0</v>
      </c>
      <c r="AO98" s="267"/>
      <c r="AP98" s="267"/>
      <c r="AQ98" s="86" t="s">
        <v>85</v>
      </c>
      <c r="AR98" s="83"/>
      <c r="AS98" s="87">
        <f>'23-40-05 - 4.NP'!K31</f>
        <v>0</v>
      </c>
      <c r="AT98" s="88">
        <f>'23-40-05 - 4.NP'!K32</f>
        <v>0</v>
      </c>
      <c r="AU98" s="88">
        <v>0</v>
      </c>
      <c r="AV98" s="88">
        <f t="shared" si="1"/>
        <v>0</v>
      </c>
      <c r="AW98" s="89">
        <f>'23-40-05 - 4.NP'!T140</f>
        <v>0</v>
      </c>
      <c r="AX98" s="88">
        <f>'23-40-05 - 4.NP'!K37</f>
        <v>0</v>
      </c>
      <c r="AY98" s="88">
        <f>'23-40-05 - 4.NP'!K38</f>
        <v>0</v>
      </c>
      <c r="AZ98" s="88">
        <f>'23-40-05 - 4.NP'!K39</f>
        <v>0</v>
      </c>
      <c r="BA98" s="88">
        <f>'23-40-05 - 4.NP'!K40</f>
        <v>0</v>
      </c>
      <c r="BB98" s="88">
        <f>'23-40-05 - 4.NP'!F37</f>
        <v>0</v>
      </c>
      <c r="BC98" s="88">
        <f>'23-40-05 - 4.NP'!F38</f>
        <v>0</v>
      </c>
      <c r="BD98" s="88">
        <f>'23-40-05 - 4.NP'!F39</f>
        <v>0</v>
      </c>
      <c r="BE98" s="88">
        <f>'23-40-05 - 4.NP'!F40</f>
        <v>0</v>
      </c>
      <c r="BF98" s="90">
        <f>'23-40-05 - 4.NP'!F41</f>
        <v>0</v>
      </c>
      <c r="BT98" s="91" t="s">
        <v>86</v>
      </c>
      <c r="BV98" s="91" t="s">
        <v>80</v>
      </c>
      <c r="BW98" s="91" t="s">
        <v>96</v>
      </c>
      <c r="BX98" s="91" t="s">
        <v>5</v>
      </c>
      <c r="CL98" s="91" t="s">
        <v>1</v>
      </c>
      <c r="CM98" s="91" t="s">
        <v>78</v>
      </c>
    </row>
    <row r="99" spans="1:91" s="6" customFormat="1" ht="16.5" customHeight="1">
      <c r="A99" s="82" t="s">
        <v>82</v>
      </c>
      <c r="B99" s="83"/>
      <c r="C99" s="84"/>
      <c r="D99" s="233" t="s">
        <v>97</v>
      </c>
      <c r="E99" s="233"/>
      <c r="F99" s="233"/>
      <c r="G99" s="233"/>
      <c r="H99" s="233"/>
      <c r="I99" s="85"/>
      <c r="J99" s="233" t="s">
        <v>98</v>
      </c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66">
        <f>'23-40-06 - Zateplenie'!K34</f>
        <v>0</v>
      </c>
      <c r="AH99" s="267"/>
      <c r="AI99" s="267"/>
      <c r="AJ99" s="267"/>
      <c r="AK99" s="267"/>
      <c r="AL99" s="267"/>
      <c r="AM99" s="267"/>
      <c r="AN99" s="266">
        <f t="shared" si="0"/>
        <v>0</v>
      </c>
      <c r="AO99" s="267"/>
      <c r="AP99" s="267"/>
      <c r="AQ99" s="86" t="s">
        <v>85</v>
      </c>
      <c r="AR99" s="83"/>
      <c r="AS99" s="87">
        <f>'23-40-06 - Zateplenie'!K31</f>
        <v>0</v>
      </c>
      <c r="AT99" s="88">
        <f>'23-40-06 - Zateplenie'!K32</f>
        <v>0</v>
      </c>
      <c r="AU99" s="88">
        <v>0</v>
      </c>
      <c r="AV99" s="88">
        <f t="shared" si="1"/>
        <v>0</v>
      </c>
      <c r="AW99" s="89">
        <f>'23-40-06 - Zateplenie'!T130</f>
        <v>0</v>
      </c>
      <c r="AX99" s="88">
        <f>'23-40-06 - Zateplenie'!K37</f>
        <v>0</v>
      </c>
      <c r="AY99" s="88">
        <f>'23-40-06 - Zateplenie'!K38</f>
        <v>0</v>
      </c>
      <c r="AZ99" s="88">
        <f>'23-40-06 - Zateplenie'!K39</f>
        <v>0</v>
      </c>
      <c r="BA99" s="88">
        <f>'23-40-06 - Zateplenie'!K40</f>
        <v>0</v>
      </c>
      <c r="BB99" s="88">
        <f>'23-40-06 - Zateplenie'!F37</f>
        <v>0</v>
      </c>
      <c r="BC99" s="88">
        <f>'23-40-06 - Zateplenie'!F38</f>
        <v>0</v>
      </c>
      <c r="BD99" s="88">
        <f>'23-40-06 - Zateplenie'!F39</f>
        <v>0</v>
      </c>
      <c r="BE99" s="88">
        <f>'23-40-06 - Zateplenie'!F40</f>
        <v>0</v>
      </c>
      <c r="BF99" s="90">
        <f>'23-40-06 - Zateplenie'!F41</f>
        <v>0</v>
      </c>
      <c r="BT99" s="91" t="s">
        <v>86</v>
      </c>
      <c r="BV99" s="91" t="s">
        <v>80</v>
      </c>
      <c r="BW99" s="91" t="s">
        <v>99</v>
      </c>
      <c r="BX99" s="91" t="s">
        <v>5</v>
      </c>
      <c r="CL99" s="91" t="s">
        <v>1</v>
      </c>
      <c r="CM99" s="91" t="s">
        <v>78</v>
      </c>
    </row>
    <row r="100" spans="1:91" s="6" customFormat="1" ht="16.5" customHeight="1">
      <c r="A100" s="82" t="s">
        <v>82</v>
      </c>
      <c r="B100" s="83"/>
      <c r="C100" s="84"/>
      <c r="D100" s="233" t="s">
        <v>100</v>
      </c>
      <c r="E100" s="233"/>
      <c r="F100" s="233"/>
      <c r="G100" s="233"/>
      <c r="H100" s="233"/>
      <c r="I100" s="85"/>
      <c r="J100" s="233" t="s">
        <v>101</v>
      </c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66">
        <f>'23-40-07 - Výplne otvorov'!K34</f>
        <v>0</v>
      </c>
      <c r="AH100" s="267"/>
      <c r="AI100" s="267"/>
      <c r="AJ100" s="267"/>
      <c r="AK100" s="267"/>
      <c r="AL100" s="267"/>
      <c r="AM100" s="267"/>
      <c r="AN100" s="266">
        <f t="shared" si="0"/>
        <v>0</v>
      </c>
      <c r="AO100" s="267"/>
      <c r="AP100" s="267"/>
      <c r="AQ100" s="86" t="s">
        <v>85</v>
      </c>
      <c r="AR100" s="83"/>
      <c r="AS100" s="87">
        <f>'23-40-07 - Výplne otvorov'!K31</f>
        <v>0</v>
      </c>
      <c r="AT100" s="88">
        <f>'23-40-07 - Výplne otvorov'!K32</f>
        <v>0</v>
      </c>
      <c r="AU100" s="88">
        <v>0</v>
      </c>
      <c r="AV100" s="88">
        <f t="shared" si="1"/>
        <v>0</v>
      </c>
      <c r="AW100" s="89">
        <f>'23-40-07 - Výplne otvorov'!T133</f>
        <v>0</v>
      </c>
      <c r="AX100" s="88">
        <f>'23-40-07 - Výplne otvorov'!K37</f>
        <v>0</v>
      </c>
      <c r="AY100" s="88">
        <f>'23-40-07 - Výplne otvorov'!K38</f>
        <v>0</v>
      </c>
      <c r="AZ100" s="88">
        <f>'23-40-07 - Výplne otvorov'!K39</f>
        <v>0</v>
      </c>
      <c r="BA100" s="88">
        <f>'23-40-07 - Výplne otvorov'!K40</f>
        <v>0</v>
      </c>
      <c r="BB100" s="88">
        <f>'23-40-07 - Výplne otvorov'!F37</f>
        <v>0</v>
      </c>
      <c r="BC100" s="88">
        <f>'23-40-07 - Výplne otvorov'!F38</f>
        <v>0</v>
      </c>
      <c r="BD100" s="88">
        <f>'23-40-07 - Výplne otvorov'!F39</f>
        <v>0</v>
      </c>
      <c r="BE100" s="88">
        <f>'23-40-07 - Výplne otvorov'!F40</f>
        <v>0</v>
      </c>
      <c r="BF100" s="90">
        <f>'23-40-07 - Výplne otvorov'!F41</f>
        <v>0</v>
      </c>
      <c r="BT100" s="91" t="s">
        <v>86</v>
      </c>
      <c r="BV100" s="91" t="s">
        <v>80</v>
      </c>
      <c r="BW100" s="91" t="s">
        <v>102</v>
      </c>
      <c r="BX100" s="91" t="s">
        <v>5</v>
      </c>
      <c r="CL100" s="91" t="s">
        <v>1</v>
      </c>
      <c r="CM100" s="91" t="s">
        <v>78</v>
      </c>
    </row>
    <row r="101" spans="1:91" s="6" customFormat="1" ht="16.5" customHeight="1">
      <c r="A101" s="82" t="s">
        <v>82</v>
      </c>
      <c r="B101" s="83"/>
      <c r="C101" s="84"/>
      <c r="D101" s="233" t="s">
        <v>103</v>
      </c>
      <c r="E101" s="233"/>
      <c r="F101" s="233"/>
      <c r="G101" s="233"/>
      <c r="H101" s="233"/>
      <c r="I101" s="85"/>
      <c r="J101" s="233" t="s">
        <v>104</v>
      </c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66">
        <f>'23-40-08 - Krov+strecha'!K34</f>
        <v>0</v>
      </c>
      <c r="AH101" s="267"/>
      <c r="AI101" s="267"/>
      <c r="AJ101" s="267"/>
      <c r="AK101" s="267"/>
      <c r="AL101" s="267"/>
      <c r="AM101" s="267"/>
      <c r="AN101" s="266">
        <f t="shared" si="0"/>
        <v>0</v>
      </c>
      <c r="AO101" s="267"/>
      <c r="AP101" s="267"/>
      <c r="AQ101" s="86" t="s">
        <v>85</v>
      </c>
      <c r="AR101" s="83"/>
      <c r="AS101" s="92">
        <f>'23-40-08 - Krov+strecha'!K31</f>
        <v>0</v>
      </c>
      <c r="AT101" s="93">
        <f>'23-40-08 - Krov+strecha'!K32</f>
        <v>0</v>
      </c>
      <c r="AU101" s="93">
        <v>0</v>
      </c>
      <c r="AV101" s="93">
        <f t="shared" si="1"/>
        <v>0</v>
      </c>
      <c r="AW101" s="94">
        <f>'23-40-08 - Krov+strecha'!T135</f>
        <v>0</v>
      </c>
      <c r="AX101" s="93">
        <f>'23-40-08 - Krov+strecha'!K37</f>
        <v>0</v>
      </c>
      <c r="AY101" s="93">
        <f>'23-40-08 - Krov+strecha'!K38</f>
        <v>0</v>
      </c>
      <c r="AZ101" s="93">
        <f>'23-40-08 - Krov+strecha'!K39</f>
        <v>0</v>
      </c>
      <c r="BA101" s="93">
        <f>'23-40-08 - Krov+strecha'!K40</f>
        <v>0</v>
      </c>
      <c r="BB101" s="93">
        <f>'23-40-08 - Krov+strecha'!F37</f>
        <v>0</v>
      </c>
      <c r="BC101" s="93">
        <f>'23-40-08 - Krov+strecha'!F38</f>
        <v>0</v>
      </c>
      <c r="BD101" s="93">
        <f>'23-40-08 - Krov+strecha'!F39</f>
        <v>0</v>
      </c>
      <c r="BE101" s="93">
        <f>'23-40-08 - Krov+strecha'!F40</f>
        <v>0</v>
      </c>
      <c r="BF101" s="95">
        <f>'23-40-08 - Krov+strecha'!F41</f>
        <v>0</v>
      </c>
      <c r="BT101" s="91" t="s">
        <v>86</v>
      </c>
      <c r="BV101" s="91" t="s">
        <v>80</v>
      </c>
      <c r="BW101" s="91" t="s">
        <v>105</v>
      </c>
      <c r="BX101" s="91" t="s">
        <v>5</v>
      </c>
      <c r="CL101" s="91" t="s">
        <v>1</v>
      </c>
      <c r="CM101" s="91" t="s">
        <v>78</v>
      </c>
    </row>
    <row r="102" spans="1:91" ht="11.25">
      <c r="B102" s="20"/>
      <c r="AR102" s="20"/>
    </row>
    <row r="103" spans="1:91" s="1" customFormat="1" ht="30" customHeight="1">
      <c r="B103" s="36"/>
      <c r="C103" s="71" t="s">
        <v>106</v>
      </c>
      <c r="AG103" s="278">
        <f>ROUND(SUM(AG104:AG107), 2)</f>
        <v>0</v>
      </c>
      <c r="AH103" s="278"/>
      <c r="AI103" s="278"/>
      <c r="AJ103" s="278"/>
      <c r="AK103" s="278"/>
      <c r="AL103" s="278"/>
      <c r="AM103" s="278"/>
      <c r="AN103" s="278">
        <f>ROUND(SUM(AN104:AN107), 2)</f>
        <v>0</v>
      </c>
      <c r="AO103" s="278"/>
      <c r="AP103" s="278"/>
      <c r="AQ103" s="96"/>
      <c r="AR103" s="36"/>
      <c r="AS103" s="66" t="s">
        <v>107</v>
      </c>
      <c r="AT103" s="67" t="s">
        <v>108</v>
      </c>
      <c r="AU103" s="67" t="s">
        <v>40</v>
      </c>
      <c r="AV103" s="68" t="s">
        <v>65</v>
      </c>
    </row>
    <row r="104" spans="1:91" s="1" customFormat="1" ht="19.899999999999999" customHeight="1">
      <c r="B104" s="36"/>
      <c r="D104" s="235" t="s">
        <v>109</v>
      </c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G104" s="264">
        <f>ROUND(AG94 * AS104, 2)</f>
        <v>0</v>
      </c>
      <c r="AH104" s="265"/>
      <c r="AI104" s="265"/>
      <c r="AJ104" s="265"/>
      <c r="AK104" s="265"/>
      <c r="AL104" s="265"/>
      <c r="AM104" s="265"/>
      <c r="AN104" s="265">
        <f>ROUND(AG104 + AV104, 2)</f>
        <v>0</v>
      </c>
      <c r="AO104" s="265"/>
      <c r="AP104" s="265"/>
      <c r="AR104" s="36"/>
      <c r="AS104" s="98">
        <v>0</v>
      </c>
      <c r="AT104" s="99" t="s">
        <v>110</v>
      </c>
      <c r="AU104" s="99" t="s">
        <v>41</v>
      </c>
      <c r="AV104" s="100">
        <f>ROUND(IF(AU104="základná",AG104*L34,IF(AU104="znížená",AG104*L35,0)), 2)</f>
        <v>0</v>
      </c>
      <c r="BV104" s="17" t="s">
        <v>111</v>
      </c>
      <c r="BY104" s="101">
        <f>IF(AU104="základná",AV104,0)</f>
        <v>0</v>
      </c>
      <c r="BZ104" s="101">
        <f>IF(AU104="znížená",AV104,0)</f>
        <v>0</v>
      </c>
      <c r="CA104" s="101">
        <v>0</v>
      </c>
      <c r="CB104" s="101">
        <v>0</v>
      </c>
      <c r="CC104" s="101">
        <v>0</v>
      </c>
      <c r="CD104" s="101">
        <f>IF(AU104="základná",AG104,0)</f>
        <v>0</v>
      </c>
      <c r="CE104" s="101">
        <f>IF(AU104="znížená",AG104,0)</f>
        <v>0</v>
      </c>
      <c r="CF104" s="101">
        <f>IF(AU104="zákl. prenesená",AG104,0)</f>
        <v>0</v>
      </c>
      <c r="CG104" s="101">
        <f>IF(AU104="zníž. prenesená",AG104,0)</f>
        <v>0</v>
      </c>
      <c r="CH104" s="101">
        <f>IF(AU104="nulová",AG104,0)</f>
        <v>0</v>
      </c>
      <c r="CI104" s="17">
        <f>IF(AU104="základná",1,IF(AU104="znížená",2,IF(AU104="zákl. prenesená",4,IF(AU104="zníž. prenesená",5,3))))</f>
        <v>1</v>
      </c>
      <c r="CJ104" s="17">
        <f>IF(AT104="stavebná časť",1,IF(AT104="investičná časť",2,3))</f>
        <v>1</v>
      </c>
      <c r="CK104" s="17" t="str">
        <f>IF(D104="Vyplň vlastné","","x")</f>
        <v>x</v>
      </c>
    </row>
    <row r="105" spans="1:91" s="1" customFormat="1" ht="19.899999999999999" customHeight="1">
      <c r="B105" s="36"/>
      <c r="D105" s="234" t="s">
        <v>112</v>
      </c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G105" s="264">
        <f>ROUND(AG94 * AS105, 2)</f>
        <v>0</v>
      </c>
      <c r="AH105" s="265"/>
      <c r="AI105" s="265"/>
      <c r="AJ105" s="265"/>
      <c r="AK105" s="265"/>
      <c r="AL105" s="265"/>
      <c r="AM105" s="265"/>
      <c r="AN105" s="265">
        <f>ROUND(AG105 + AV105, 2)</f>
        <v>0</v>
      </c>
      <c r="AO105" s="265"/>
      <c r="AP105" s="265"/>
      <c r="AR105" s="36"/>
      <c r="AS105" s="98">
        <v>0</v>
      </c>
      <c r="AT105" s="99" t="s">
        <v>110</v>
      </c>
      <c r="AU105" s="99" t="s">
        <v>41</v>
      </c>
      <c r="AV105" s="100">
        <f>ROUND(IF(AU105="základná",AG105*L34,IF(AU105="znížená",AG105*L35,0)), 2)</f>
        <v>0</v>
      </c>
      <c r="BV105" s="17" t="s">
        <v>113</v>
      </c>
      <c r="BY105" s="101">
        <f>IF(AU105="základná",AV105,0)</f>
        <v>0</v>
      </c>
      <c r="BZ105" s="101">
        <f>IF(AU105="znížená",AV105,0)</f>
        <v>0</v>
      </c>
      <c r="CA105" s="101">
        <v>0</v>
      </c>
      <c r="CB105" s="101">
        <v>0</v>
      </c>
      <c r="CC105" s="101">
        <v>0</v>
      </c>
      <c r="CD105" s="101">
        <f>IF(AU105="základná",AG105,0)</f>
        <v>0</v>
      </c>
      <c r="CE105" s="101">
        <f>IF(AU105="znížená",AG105,0)</f>
        <v>0</v>
      </c>
      <c r="CF105" s="101">
        <f>IF(AU105="zákl. prenesená",AG105,0)</f>
        <v>0</v>
      </c>
      <c r="CG105" s="101">
        <f>IF(AU105="zníž. prenesená",AG105,0)</f>
        <v>0</v>
      </c>
      <c r="CH105" s="101">
        <f>IF(AU105="nulová",AG105,0)</f>
        <v>0</v>
      </c>
      <c r="CI105" s="17">
        <f>IF(AU105="základná",1,IF(AU105="znížená",2,IF(AU105="zákl. prenesená",4,IF(AU105="zníž. prenesená",5,3))))</f>
        <v>1</v>
      </c>
      <c r="CJ105" s="17">
        <f>IF(AT105="stavebná časť",1,IF(AT105="investičná časť",2,3))</f>
        <v>1</v>
      </c>
      <c r="CK105" s="17" t="str">
        <f>IF(D105="Vyplň vlastné","","x")</f>
        <v/>
      </c>
    </row>
    <row r="106" spans="1:91" s="1" customFormat="1" ht="19.899999999999999" customHeight="1">
      <c r="B106" s="36"/>
      <c r="D106" s="234" t="s">
        <v>112</v>
      </c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G106" s="264">
        <f>ROUND(AG94 * AS106, 2)</f>
        <v>0</v>
      </c>
      <c r="AH106" s="265"/>
      <c r="AI106" s="265"/>
      <c r="AJ106" s="265"/>
      <c r="AK106" s="265"/>
      <c r="AL106" s="265"/>
      <c r="AM106" s="265"/>
      <c r="AN106" s="265">
        <f>ROUND(AG106 + AV106, 2)</f>
        <v>0</v>
      </c>
      <c r="AO106" s="265"/>
      <c r="AP106" s="265"/>
      <c r="AR106" s="36"/>
      <c r="AS106" s="98">
        <v>0</v>
      </c>
      <c r="AT106" s="99" t="s">
        <v>110</v>
      </c>
      <c r="AU106" s="99" t="s">
        <v>41</v>
      </c>
      <c r="AV106" s="100">
        <f>ROUND(IF(AU106="základná",AG106*L34,IF(AU106="znížená",AG106*L35,0)), 2)</f>
        <v>0</v>
      </c>
      <c r="BV106" s="17" t="s">
        <v>113</v>
      </c>
      <c r="BY106" s="101">
        <f>IF(AU106="základná",AV106,0)</f>
        <v>0</v>
      </c>
      <c r="BZ106" s="101">
        <f>IF(AU106="znížená",AV106,0)</f>
        <v>0</v>
      </c>
      <c r="CA106" s="101">
        <v>0</v>
      </c>
      <c r="CB106" s="101">
        <v>0</v>
      </c>
      <c r="CC106" s="101">
        <v>0</v>
      </c>
      <c r="CD106" s="101">
        <f>IF(AU106="základná",AG106,0)</f>
        <v>0</v>
      </c>
      <c r="CE106" s="101">
        <f>IF(AU106="znížená",AG106,0)</f>
        <v>0</v>
      </c>
      <c r="CF106" s="101">
        <f>IF(AU106="zákl. prenesená",AG106,0)</f>
        <v>0</v>
      </c>
      <c r="CG106" s="101">
        <f>IF(AU106="zníž. prenesená",AG106,0)</f>
        <v>0</v>
      </c>
      <c r="CH106" s="101">
        <f>IF(AU106="nulová",AG106,0)</f>
        <v>0</v>
      </c>
      <c r="CI106" s="17">
        <f>IF(AU106="základná",1,IF(AU106="znížená",2,IF(AU106="zákl. prenesená",4,IF(AU106="zníž. prenesená",5,3))))</f>
        <v>1</v>
      </c>
      <c r="CJ106" s="17">
        <f>IF(AT106="stavebná časť",1,IF(AT106="investičná časť",2,3))</f>
        <v>1</v>
      </c>
      <c r="CK106" s="17" t="str">
        <f>IF(D106="Vyplň vlastné","","x")</f>
        <v/>
      </c>
    </row>
    <row r="107" spans="1:91" s="1" customFormat="1" ht="19.899999999999999" customHeight="1">
      <c r="B107" s="36"/>
      <c r="D107" s="234" t="s">
        <v>112</v>
      </c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G107" s="264">
        <f>ROUND(AG94 * AS107, 2)</f>
        <v>0</v>
      </c>
      <c r="AH107" s="265"/>
      <c r="AI107" s="265"/>
      <c r="AJ107" s="265"/>
      <c r="AK107" s="265"/>
      <c r="AL107" s="265"/>
      <c r="AM107" s="265"/>
      <c r="AN107" s="265">
        <f>ROUND(AG107 + AV107, 2)</f>
        <v>0</v>
      </c>
      <c r="AO107" s="265"/>
      <c r="AP107" s="265"/>
      <c r="AR107" s="36"/>
      <c r="AS107" s="102">
        <v>0</v>
      </c>
      <c r="AT107" s="103" t="s">
        <v>110</v>
      </c>
      <c r="AU107" s="103" t="s">
        <v>41</v>
      </c>
      <c r="AV107" s="104">
        <f>ROUND(IF(AU107="základná",AG107*L34,IF(AU107="znížená",AG107*L35,0)), 2)</f>
        <v>0</v>
      </c>
      <c r="BV107" s="17" t="s">
        <v>113</v>
      </c>
      <c r="BY107" s="101">
        <f>IF(AU107="základná",AV107,0)</f>
        <v>0</v>
      </c>
      <c r="BZ107" s="101">
        <f>IF(AU107="znížená",AV107,0)</f>
        <v>0</v>
      </c>
      <c r="CA107" s="101">
        <v>0</v>
      </c>
      <c r="CB107" s="101">
        <v>0</v>
      </c>
      <c r="CC107" s="101">
        <v>0</v>
      </c>
      <c r="CD107" s="101">
        <f>IF(AU107="základná",AG107,0)</f>
        <v>0</v>
      </c>
      <c r="CE107" s="101">
        <f>IF(AU107="znížená",AG107,0)</f>
        <v>0</v>
      </c>
      <c r="CF107" s="101">
        <f>IF(AU107="zákl. prenesená",AG107,0)</f>
        <v>0</v>
      </c>
      <c r="CG107" s="101">
        <f>IF(AU107="zníž. prenesená",AG107,0)</f>
        <v>0</v>
      </c>
      <c r="CH107" s="101">
        <f>IF(AU107="nulová",AG107,0)</f>
        <v>0</v>
      </c>
      <c r="CI107" s="17">
        <f>IF(AU107="základná",1,IF(AU107="znížená",2,IF(AU107="zákl. prenesená",4,IF(AU107="zníž. prenesená",5,3))))</f>
        <v>1</v>
      </c>
      <c r="CJ107" s="17">
        <f>IF(AT107="stavebná časť",1,IF(AT107="investičná časť",2,3))</f>
        <v>1</v>
      </c>
      <c r="CK107" s="17" t="str">
        <f>IF(D107="Vyplň vlastné","","x")</f>
        <v/>
      </c>
    </row>
    <row r="108" spans="1:91" s="1" customFormat="1" ht="10.9" customHeight="1">
      <c r="B108" s="36"/>
      <c r="AR108" s="36"/>
    </row>
    <row r="109" spans="1:91" s="1" customFormat="1" ht="30" customHeight="1">
      <c r="B109" s="36"/>
      <c r="C109" s="105" t="s">
        <v>114</v>
      </c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279">
        <f>ROUND(AG94 + AG103, 2)</f>
        <v>0</v>
      </c>
      <c r="AH109" s="279"/>
      <c r="AI109" s="279"/>
      <c r="AJ109" s="279"/>
      <c r="AK109" s="279"/>
      <c r="AL109" s="279"/>
      <c r="AM109" s="279"/>
      <c r="AN109" s="279">
        <f>ROUND(AN94 + AN103, 2)</f>
        <v>0</v>
      </c>
      <c r="AO109" s="279"/>
      <c r="AP109" s="279"/>
      <c r="AQ109" s="106"/>
      <c r="AR109" s="36"/>
    </row>
    <row r="110" spans="1:91" s="1" customFormat="1" ht="6.95" customHeight="1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36"/>
    </row>
  </sheetData>
  <mergeCells count="86">
    <mergeCell ref="AG109:AM109"/>
    <mergeCell ref="AN109:AP109"/>
    <mergeCell ref="AN107:AP107"/>
    <mergeCell ref="AN104:AP104"/>
    <mergeCell ref="AN92:AP92"/>
    <mergeCell ref="AS89:AT91"/>
    <mergeCell ref="AG94:AM94"/>
    <mergeCell ref="AN94:AP94"/>
    <mergeCell ref="AG103:AM103"/>
    <mergeCell ref="AN103:AP103"/>
    <mergeCell ref="AM87:AN87"/>
    <mergeCell ref="AM90:AP90"/>
    <mergeCell ref="AN95:AP95"/>
    <mergeCell ref="AN106:AP106"/>
    <mergeCell ref="AN105:AP105"/>
    <mergeCell ref="AN96:AP96"/>
    <mergeCell ref="AN99:AP99"/>
    <mergeCell ref="AN97:AP97"/>
    <mergeCell ref="AN101:AP101"/>
    <mergeCell ref="AN100:AP100"/>
    <mergeCell ref="AN98:AP98"/>
    <mergeCell ref="AK40:AO40"/>
    <mergeCell ref="X40:AB40"/>
    <mergeCell ref="AR2:BG2"/>
    <mergeCell ref="AG107:AM107"/>
    <mergeCell ref="AG106:AM106"/>
    <mergeCell ref="AG105:AM105"/>
    <mergeCell ref="AG104:AM104"/>
    <mergeCell ref="AG101:AM101"/>
    <mergeCell ref="AG100:AM100"/>
    <mergeCell ref="AG92:AM92"/>
    <mergeCell ref="AG98:AM98"/>
    <mergeCell ref="AG97:AM97"/>
    <mergeCell ref="AG95:AM95"/>
    <mergeCell ref="AG96:AM96"/>
    <mergeCell ref="AG99:AM99"/>
    <mergeCell ref="AM89:AP89"/>
    <mergeCell ref="AK37:AO37"/>
    <mergeCell ref="W37:AE37"/>
    <mergeCell ref="L37:P37"/>
    <mergeCell ref="W38:AE38"/>
    <mergeCell ref="AK38:AO38"/>
    <mergeCell ref="L38:P38"/>
    <mergeCell ref="W34:AE34"/>
    <mergeCell ref="L35:P35"/>
    <mergeCell ref="AK35:AO35"/>
    <mergeCell ref="W35:AE35"/>
    <mergeCell ref="AK36:AO36"/>
    <mergeCell ref="L36:P36"/>
    <mergeCell ref="W36:AE36"/>
    <mergeCell ref="L85:AJ85"/>
    <mergeCell ref="BG5:BG34"/>
    <mergeCell ref="K5:AJ5"/>
    <mergeCell ref="K6:AJ6"/>
    <mergeCell ref="E14:AJ14"/>
    <mergeCell ref="E23:AN23"/>
    <mergeCell ref="AK26:AO26"/>
    <mergeCell ref="AK27:AO27"/>
    <mergeCell ref="AK28:AO28"/>
    <mergeCell ref="AK29:AO29"/>
    <mergeCell ref="AK31:AO31"/>
    <mergeCell ref="W33:AE33"/>
    <mergeCell ref="L33:P33"/>
    <mergeCell ref="AK33:AO33"/>
    <mergeCell ref="L34:P34"/>
    <mergeCell ref="AK34:AO34"/>
    <mergeCell ref="D107:AB107"/>
    <mergeCell ref="I92:AF92"/>
    <mergeCell ref="J101:AF101"/>
    <mergeCell ref="J96:AF96"/>
    <mergeCell ref="J97:AF97"/>
    <mergeCell ref="J100:AF100"/>
    <mergeCell ref="J95:AF95"/>
    <mergeCell ref="J98:AF98"/>
    <mergeCell ref="J99:AF99"/>
    <mergeCell ref="C92:G92"/>
    <mergeCell ref="D98:H98"/>
    <mergeCell ref="D106:AB106"/>
    <mergeCell ref="D105:AB105"/>
    <mergeCell ref="D104:AB104"/>
    <mergeCell ref="D101:H101"/>
    <mergeCell ref="D100:H100"/>
    <mergeCell ref="D99:H99"/>
    <mergeCell ref="D97:H97"/>
    <mergeCell ref="D96:H96"/>
    <mergeCell ref="D95:H95"/>
  </mergeCells>
  <dataValidations count="2">
    <dataValidation type="list" allowBlank="1" showInputMessage="1" showErrorMessage="1" error="Povolené sú hodnoty základná, znížená, nulová." sqref="AU103:AU107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3:AT107" xr:uid="{00000000-0002-0000-0000-000001000000}">
      <formula1>"stavebná časť, technologická časť, investičná časť"</formula1>
    </dataValidation>
  </dataValidations>
  <hyperlinks>
    <hyperlink ref="A95" location="'23-40-02 - 1.NP'!C2" display="/" xr:uid="{00000000-0004-0000-0000-000000000000}"/>
    <hyperlink ref="A96" location="'23-40-03 - 2.NP'!C2" display="/" xr:uid="{00000000-0004-0000-0000-000001000000}"/>
    <hyperlink ref="A97" location="'23-40-04 - 3.NP'!C2" display="/" xr:uid="{00000000-0004-0000-0000-000002000000}"/>
    <hyperlink ref="A98" location="'23-40-05 - 4.NP'!C2" display="/" xr:uid="{00000000-0004-0000-0000-000003000000}"/>
    <hyperlink ref="A99" location="'23-40-06 - Zateplenie'!C2" display="/" xr:uid="{00000000-0004-0000-0000-000004000000}"/>
    <hyperlink ref="A100" location="'23-40-07 - Výplne otvorov'!C2" display="/" xr:uid="{00000000-0004-0000-0000-000005000000}"/>
    <hyperlink ref="A101" location="'23-40-08 - Krov+strecha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6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63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78</v>
      </c>
    </row>
    <row r="4" spans="2:46" ht="24.95" customHeight="1">
      <c r="B4" s="20"/>
      <c r="D4" s="21" t="s">
        <v>115</v>
      </c>
      <c r="M4" s="20"/>
      <c r="N4" s="108" t="s">
        <v>10</v>
      </c>
      <c r="AT4" s="17" t="s">
        <v>3</v>
      </c>
    </row>
    <row r="5" spans="2:46" ht="6.95" customHeight="1">
      <c r="B5" s="20"/>
      <c r="M5" s="20"/>
    </row>
    <row r="6" spans="2:46" ht="12" customHeight="1">
      <c r="B6" s="20"/>
      <c r="D6" s="27" t="s">
        <v>16</v>
      </c>
      <c r="M6" s="20"/>
    </row>
    <row r="7" spans="2:46" ht="16.5" customHeight="1">
      <c r="B7" s="20"/>
      <c r="E7" s="280" t="str">
        <f>'Rekapitulácia stavby'!K6</f>
        <v>Franko-rozpracovaný rozpočet</v>
      </c>
      <c r="F7" s="281"/>
      <c r="G7" s="281"/>
      <c r="H7" s="281"/>
      <c r="M7" s="20"/>
    </row>
    <row r="8" spans="2:46" s="1" customFormat="1" ht="12" customHeight="1">
      <c r="B8" s="36"/>
      <c r="D8" s="27" t="s">
        <v>116</v>
      </c>
      <c r="M8" s="36"/>
    </row>
    <row r="9" spans="2:46" s="1" customFormat="1" ht="16.5" customHeight="1">
      <c r="B9" s="36"/>
      <c r="E9" s="237" t="s">
        <v>117</v>
      </c>
      <c r="F9" s="282"/>
      <c r="G9" s="282"/>
      <c r="H9" s="282"/>
      <c r="M9" s="36"/>
    </row>
    <row r="10" spans="2:46" s="1" customFormat="1" ht="11.25">
      <c r="B10" s="36"/>
      <c r="M10" s="36"/>
    </row>
    <row r="11" spans="2:46" s="1" customFormat="1" ht="12" customHeight="1">
      <c r="B11" s="36"/>
      <c r="D11" s="27" t="s">
        <v>18</v>
      </c>
      <c r="F11" s="25" t="s">
        <v>1</v>
      </c>
      <c r="I11" s="27" t="s">
        <v>19</v>
      </c>
      <c r="J11" s="25" t="s">
        <v>1</v>
      </c>
      <c r="M11" s="36"/>
    </row>
    <row r="12" spans="2:46" s="1" customFormat="1" ht="12" customHeight="1">
      <c r="B12" s="36"/>
      <c r="D12" s="27" t="s">
        <v>20</v>
      </c>
      <c r="F12" s="25" t="s">
        <v>21</v>
      </c>
      <c r="I12" s="27" t="s">
        <v>22</v>
      </c>
      <c r="J12" s="59" t="str">
        <f>'Rekapitulácia stavby'!AN8</f>
        <v>15. 7. 2023</v>
      </c>
      <c r="M12" s="36"/>
    </row>
    <row r="13" spans="2:46" s="1" customFormat="1" ht="10.9" customHeight="1">
      <c r="B13" s="36"/>
      <c r="M13" s="36"/>
    </row>
    <row r="14" spans="2:46" s="1" customFormat="1" ht="12" customHeight="1">
      <c r="B14" s="36"/>
      <c r="D14" s="27" t="s">
        <v>24</v>
      </c>
      <c r="I14" s="27" t="s">
        <v>25</v>
      </c>
      <c r="J14" s="25" t="str">
        <f>IF('Rekapitulácia stavby'!AN10="","",'Rekapitulácia stavby'!AN10)</f>
        <v/>
      </c>
      <c r="M14" s="36"/>
    </row>
    <row r="15" spans="2:46" s="1" customFormat="1" ht="18" customHeight="1">
      <c r="B15" s="36"/>
      <c r="E15" s="25" t="str">
        <f>IF('Rekapitulácia stavby'!E11="","",'Rekapitulácia stavby'!E11)</f>
        <v xml:space="preserve"> </v>
      </c>
      <c r="I15" s="27" t="s">
        <v>26</v>
      </c>
      <c r="J15" s="25" t="str">
        <f>IF('Rekapitulácia stavby'!AN11="","",'Rekapitulácia stavby'!AN11)</f>
        <v/>
      </c>
      <c r="M15" s="36"/>
    </row>
    <row r="16" spans="2:46" s="1" customFormat="1" ht="6.95" customHeight="1">
      <c r="B16" s="36"/>
      <c r="M16" s="36"/>
    </row>
    <row r="17" spans="2:13" s="1" customFormat="1" ht="12" customHeight="1">
      <c r="B17" s="36"/>
      <c r="D17" s="27" t="s">
        <v>27</v>
      </c>
      <c r="I17" s="27" t="s">
        <v>25</v>
      </c>
      <c r="J17" s="28" t="str">
        <f>'Rekapitulácia stavby'!AN13</f>
        <v>Vyplň údaj</v>
      </c>
      <c r="M17" s="36"/>
    </row>
    <row r="18" spans="2:13" s="1" customFormat="1" ht="18" customHeight="1">
      <c r="B18" s="36"/>
      <c r="E18" s="283" t="str">
        <f>'Rekapitulácia stavby'!E14</f>
        <v>Vyplň údaj</v>
      </c>
      <c r="F18" s="242"/>
      <c r="G18" s="242"/>
      <c r="H18" s="242"/>
      <c r="I18" s="27" t="s">
        <v>26</v>
      </c>
      <c r="J18" s="28" t="str">
        <f>'Rekapitulácia stavby'!AN14</f>
        <v>Vyplň údaj</v>
      </c>
      <c r="M18" s="36"/>
    </row>
    <row r="19" spans="2:13" s="1" customFormat="1" ht="6.95" customHeight="1">
      <c r="B19" s="36"/>
      <c r="M19" s="36"/>
    </row>
    <row r="20" spans="2:13" s="1" customFormat="1" ht="12" customHeight="1">
      <c r="B20" s="36"/>
      <c r="D20" s="27" t="s">
        <v>29</v>
      </c>
      <c r="I20" s="27" t="s">
        <v>25</v>
      </c>
      <c r="J20" s="25" t="str">
        <f>IF('Rekapitulácia stavby'!AN16="","",'Rekapitulácia stavby'!AN16)</f>
        <v/>
      </c>
      <c r="M20" s="36"/>
    </row>
    <row r="21" spans="2:13" s="1" customFormat="1" ht="18" customHeight="1">
      <c r="B21" s="36"/>
      <c r="E21" s="25" t="str">
        <f>IF('Rekapitulácia stavby'!E17="","",'Rekapitulácia stavby'!E17)</f>
        <v xml:space="preserve"> </v>
      </c>
      <c r="I21" s="27" t="s">
        <v>26</v>
      </c>
      <c r="J21" s="25" t="str">
        <f>IF('Rekapitulácia stavby'!AN17="","",'Rekapitulácia stavby'!AN17)</f>
        <v/>
      </c>
      <c r="M21" s="36"/>
    </row>
    <row r="22" spans="2:13" s="1" customFormat="1" ht="6.95" customHeight="1">
      <c r="B22" s="36"/>
      <c r="M22" s="36"/>
    </row>
    <row r="23" spans="2:13" s="1" customFormat="1" ht="12" customHeight="1">
      <c r="B23" s="36"/>
      <c r="D23" s="27" t="s">
        <v>30</v>
      </c>
      <c r="I23" s="27" t="s">
        <v>25</v>
      </c>
      <c r="J23" s="25" t="str">
        <f>IF('Rekapitulácia stavby'!AN19="","",'Rekapitulácia stavby'!AN19)</f>
        <v/>
      </c>
      <c r="M23" s="36"/>
    </row>
    <row r="24" spans="2:13" s="1" customFormat="1" ht="18" customHeight="1">
      <c r="B24" s="36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M24" s="36"/>
    </row>
    <row r="25" spans="2:13" s="1" customFormat="1" ht="6.95" customHeight="1">
      <c r="B25" s="36"/>
      <c r="M25" s="36"/>
    </row>
    <row r="26" spans="2:13" s="1" customFormat="1" ht="12" customHeight="1">
      <c r="B26" s="36"/>
      <c r="D26" s="27" t="s">
        <v>31</v>
      </c>
      <c r="M26" s="36"/>
    </row>
    <row r="27" spans="2:13" s="7" customFormat="1" ht="16.5" customHeight="1">
      <c r="B27" s="109"/>
      <c r="E27" s="247" t="s">
        <v>1</v>
      </c>
      <c r="F27" s="247"/>
      <c r="G27" s="247"/>
      <c r="H27" s="247"/>
      <c r="M27" s="109"/>
    </row>
    <row r="28" spans="2:13" s="1" customFormat="1" ht="6.95" customHeight="1">
      <c r="B28" s="36"/>
      <c r="M28" s="36"/>
    </row>
    <row r="29" spans="2:13" s="1" customFormat="1" ht="6.95" customHeight="1">
      <c r="B29" s="36"/>
      <c r="D29" s="60"/>
      <c r="E29" s="60"/>
      <c r="F29" s="60"/>
      <c r="G29" s="60"/>
      <c r="H29" s="60"/>
      <c r="I29" s="60"/>
      <c r="J29" s="60"/>
      <c r="K29" s="60"/>
      <c r="L29" s="60"/>
      <c r="M29" s="36"/>
    </row>
    <row r="30" spans="2:13" s="1" customFormat="1" ht="14.45" customHeight="1">
      <c r="B30" s="36"/>
      <c r="D30" s="25" t="s">
        <v>118</v>
      </c>
      <c r="K30" s="33">
        <f>K96</f>
        <v>0</v>
      </c>
      <c r="M30" s="36"/>
    </row>
    <row r="31" spans="2:13" s="1" customFormat="1" ht="12.75">
      <c r="B31" s="36"/>
      <c r="E31" s="27" t="s">
        <v>33</v>
      </c>
      <c r="K31" s="110">
        <f>I96</f>
        <v>0</v>
      </c>
      <c r="M31" s="36"/>
    </row>
    <row r="32" spans="2:13" s="1" customFormat="1" ht="12.75">
      <c r="B32" s="36"/>
      <c r="E32" s="27" t="s">
        <v>34</v>
      </c>
      <c r="K32" s="110">
        <f>J96</f>
        <v>0</v>
      </c>
      <c r="M32" s="36"/>
    </row>
    <row r="33" spans="2:13" s="1" customFormat="1" ht="14.45" customHeight="1">
      <c r="B33" s="36"/>
      <c r="D33" s="32" t="s">
        <v>109</v>
      </c>
      <c r="K33" s="33">
        <f>K111</f>
        <v>0</v>
      </c>
      <c r="M33" s="36"/>
    </row>
    <row r="34" spans="2:13" s="1" customFormat="1" ht="25.35" customHeight="1">
      <c r="B34" s="36"/>
      <c r="D34" s="111" t="s">
        <v>36</v>
      </c>
      <c r="K34" s="73">
        <f>ROUND(K30 + K33, 2)</f>
        <v>0</v>
      </c>
      <c r="M34" s="36"/>
    </row>
    <row r="35" spans="2:13" s="1" customFormat="1" ht="6.95" customHeight="1">
      <c r="B35" s="36"/>
      <c r="D35" s="60"/>
      <c r="E35" s="60"/>
      <c r="F35" s="60"/>
      <c r="G35" s="60"/>
      <c r="H35" s="60"/>
      <c r="I35" s="60"/>
      <c r="J35" s="60"/>
      <c r="K35" s="60"/>
      <c r="L35" s="60"/>
      <c r="M35" s="36"/>
    </row>
    <row r="36" spans="2:13" s="1" customFormat="1" ht="14.45" customHeight="1">
      <c r="B36" s="36"/>
      <c r="F36" s="39" t="s">
        <v>38</v>
      </c>
      <c r="I36" s="39" t="s">
        <v>37</v>
      </c>
      <c r="K36" s="39" t="s">
        <v>39</v>
      </c>
      <c r="M36" s="36"/>
    </row>
    <row r="37" spans="2:13" s="1" customFormat="1" ht="14.45" customHeight="1">
      <c r="B37" s="36"/>
      <c r="D37" s="62" t="s">
        <v>40</v>
      </c>
      <c r="E37" s="41" t="s">
        <v>41</v>
      </c>
      <c r="F37" s="112">
        <f>ROUND((SUM(BE111:BE118) + SUM(BE138:BE367)),  2)</f>
        <v>0</v>
      </c>
      <c r="G37" s="113"/>
      <c r="H37" s="113"/>
      <c r="I37" s="114">
        <v>0.2</v>
      </c>
      <c r="J37" s="113"/>
      <c r="K37" s="112">
        <f>ROUND(((SUM(BE111:BE118) + SUM(BE138:BE367))*I37),  2)</f>
        <v>0</v>
      </c>
      <c r="M37" s="36"/>
    </row>
    <row r="38" spans="2:13" s="1" customFormat="1" ht="14.45" customHeight="1">
      <c r="B38" s="36"/>
      <c r="E38" s="41" t="s">
        <v>42</v>
      </c>
      <c r="F38" s="112">
        <f>ROUND((SUM(BF111:BF118) + SUM(BF138:BF367)),  2)</f>
        <v>0</v>
      </c>
      <c r="G38" s="113"/>
      <c r="H38" s="113"/>
      <c r="I38" s="114">
        <v>0.2</v>
      </c>
      <c r="J38" s="113"/>
      <c r="K38" s="112">
        <f>ROUND(((SUM(BF111:BF118) + SUM(BF138:BF367))*I38),  2)</f>
        <v>0</v>
      </c>
      <c r="M38" s="36"/>
    </row>
    <row r="39" spans="2:13" s="1" customFormat="1" ht="14.45" hidden="1" customHeight="1">
      <c r="B39" s="36"/>
      <c r="E39" s="27" t="s">
        <v>43</v>
      </c>
      <c r="F39" s="110">
        <f>ROUND((SUM(BG111:BG118) + SUM(BG138:BG367)),  2)</f>
        <v>0</v>
      </c>
      <c r="I39" s="115">
        <v>0.2</v>
      </c>
      <c r="K39" s="110">
        <f>0</f>
        <v>0</v>
      </c>
      <c r="M39" s="36"/>
    </row>
    <row r="40" spans="2:13" s="1" customFormat="1" ht="14.45" hidden="1" customHeight="1">
      <c r="B40" s="36"/>
      <c r="E40" s="27" t="s">
        <v>44</v>
      </c>
      <c r="F40" s="110">
        <f>ROUND((SUM(BH111:BH118) + SUM(BH138:BH367)),  2)</f>
        <v>0</v>
      </c>
      <c r="I40" s="115">
        <v>0.2</v>
      </c>
      <c r="K40" s="110">
        <f>0</f>
        <v>0</v>
      </c>
      <c r="M40" s="36"/>
    </row>
    <row r="41" spans="2:13" s="1" customFormat="1" ht="14.45" hidden="1" customHeight="1">
      <c r="B41" s="36"/>
      <c r="E41" s="41" t="s">
        <v>45</v>
      </c>
      <c r="F41" s="112">
        <f>ROUND((SUM(BI111:BI118) + SUM(BI138:BI367)),  2)</f>
        <v>0</v>
      </c>
      <c r="G41" s="113"/>
      <c r="H41" s="113"/>
      <c r="I41" s="114">
        <v>0</v>
      </c>
      <c r="J41" s="113"/>
      <c r="K41" s="112">
        <f>0</f>
        <v>0</v>
      </c>
      <c r="M41" s="36"/>
    </row>
    <row r="42" spans="2:13" s="1" customFormat="1" ht="6.95" customHeight="1">
      <c r="B42" s="36"/>
      <c r="M42" s="36"/>
    </row>
    <row r="43" spans="2:13" s="1" customFormat="1" ht="25.35" customHeight="1">
      <c r="B43" s="36"/>
      <c r="C43" s="106"/>
      <c r="D43" s="116" t="s">
        <v>46</v>
      </c>
      <c r="E43" s="64"/>
      <c r="F43" s="64"/>
      <c r="G43" s="117" t="s">
        <v>47</v>
      </c>
      <c r="H43" s="118" t="s">
        <v>48</v>
      </c>
      <c r="I43" s="64"/>
      <c r="J43" s="64"/>
      <c r="K43" s="119">
        <f>SUM(K34:K41)</f>
        <v>0</v>
      </c>
      <c r="L43" s="120"/>
      <c r="M43" s="36"/>
    </row>
    <row r="44" spans="2:13" s="1" customFormat="1" ht="14.45" customHeight="1">
      <c r="B44" s="36"/>
      <c r="M44" s="36"/>
    </row>
    <row r="45" spans="2:13" ht="14.45" customHeight="1">
      <c r="B45" s="20"/>
      <c r="M45" s="20"/>
    </row>
    <row r="46" spans="2:13" ht="14.45" customHeight="1">
      <c r="B46" s="20"/>
      <c r="M46" s="20"/>
    </row>
    <row r="47" spans="2:13" ht="14.45" customHeight="1">
      <c r="B47" s="20"/>
      <c r="M47" s="20"/>
    </row>
    <row r="48" spans="2:13" ht="14.45" customHeight="1">
      <c r="B48" s="20"/>
      <c r="M48" s="20"/>
    </row>
    <row r="49" spans="2:13" ht="14.45" customHeight="1">
      <c r="B49" s="20"/>
      <c r="M49" s="20"/>
    </row>
    <row r="50" spans="2:13" s="1" customFormat="1" ht="14.45" customHeight="1">
      <c r="B50" s="36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9"/>
      <c r="M50" s="36"/>
    </row>
    <row r="51" spans="2:13" ht="11.25">
      <c r="B51" s="20"/>
      <c r="M51" s="20"/>
    </row>
    <row r="52" spans="2:13" ht="11.25">
      <c r="B52" s="20"/>
      <c r="M52" s="20"/>
    </row>
    <row r="53" spans="2:13" ht="11.25">
      <c r="B53" s="20"/>
      <c r="M53" s="20"/>
    </row>
    <row r="54" spans="2:13" ht="11.25">
      <c r="B54" s="20"/>
      <c r="M54" s="20"/>
    </row>
    <row r="55" spans="2:13" ht="11.25">
      <c r="B55" s="20"/>
      <c r="M55" s="20"/>
    </row>
    <row r="56" spans="2:13" ht="11.25">
      <c r="B56" s="20"/>
      <c r="M56" s="20"/>
    </row>
    <row r="57" spans="2:13" ht="11.25">
      <c r="B57" s="20"/>
      <c r="M57" s="20"/>
    </row>
    <row r="58" spans="2:13" ht="11.25">
      <c r="B58" s="20"/>
      <c r="M58" s="20"/>
    </row>
    <row r="59" spans="2:13" ht="11.25">
      <c r="B59" s="20"/>
      <c r="M59" s="20"/>
    </row>
    <row r="60" spans="2:13" ht="11.25">
      <c r="B60" s="20"/>
      <c r="M60" s="20"/>
    </row>
    <row r="61" spans="2:13" s="1" customFormat="1" ht="12.75">
      <c r="B61" s="36"/>
      <c r="D61" s="50" t="s">
        <v>51</v>
      </c>
      <c r="E61" s="38"/>
      <c r="F61" s="121" t="s">
        <v>52</v>
      </c>
      <c r="G61" s="50" t="s">
        <v>51</v>
      </c>
      <c r="H61" s="38"/>
      <c r="I61" s="38"/>
      <c r="J61" s="122" t="s">
        <v>52</v>
      </c>
      <c r="K61" s="38"/>
      <c r="L61" s="38"/>
      <c r="M61" s="36"/>
    </row>
    <row r="62" spans="2:13" ht="11.25">
      <c r="B62" s="20"/>
      <c r="M62" s="20"/>
    </row>
    <row r="63" spans="2:13" ht="11.25">
      <c r="B63" s="20"/>
      <c r="M63" s="20"/>
    </row>
    <row r="64" spans="2:13" ht="11.25">
      <c r="B64" s="20"/>
      <c r="M64" s="20"/>
    </row>
    <row r="65" spans="2:13" s="1" customFormat="1" ht="12.75">
      <c r="B65" s="36"/>
      <c r="D65" s="48" t="s">
        <v>53</v>
      </c>
      <c r="E65" s="49"/>
      <c r="F65" s="49"/>
      <c r="G65" s="48" t="s">
        <v>54</v>
      </c>
      <c r="H65" s="49"/>
      <c r="I65" s="49"/>
      <c r="J65" s="49"/>
      <c r="K65" s="49"/>
      <c r="L65" s="49"/>
      <c r="M65" s="36"/>
    </row>
    <row r="66" spans="2:13" ht="11.25">
      <c r="B66" s="20"/>
      <c r="M66" s="20"/>
    </row>
    <row r="67" spans="2:13" ht="11.25">
      <c r="B67" s="20"/>
      <c r="M67" s="20"/>
    </row>
    <row r="68" spans="2:13" ht="11.25">
      <c r="B68" s="20"/>
      <c r="M68" s="20"/>
    </row>
    <row r="69" spans="2:13" ht="11.25">
      <c r="B69" s="20"/>
      <c r="M69" s="20"/>
    </row>
    <row r="70" spans="2:13" ht="11.25">
      <c r="B70" s="20"/>
      <c r="M70" s="20"/>
    </row>
    <row r="71" spans="2:13" ht="11.25">
      <c r="B71" s="20"/>
      <c r="M71" s="20"/>
    </row>
    <row r="72" spans="2:13" ht="11.25">
      <c r="B72" s="20"/>
      <c r="M72" s="20"/>
    </row>
    <row r="73" spans="2:13" ht="11.25">
      <c r="B73" s="20"/>
      <c r="M73" s="20"/>
    </row>
    <row r="74" spans="2:13" ht="11.25">
      <c r="B74" s="20"/>
      <c r="M74" s="20"/>
    </row>
    <row r="75" spans="2:13" ht="11.25">
      <c r="B75" s="20"/>
      <c r="M75" s="20"/>
    </row>
    <row r="76" spans="2:13" s="1" customFormat="1" ht="12.75">
      <c r="B76" s="36"/>
      <c r="D76" s="50" t="s">
        <v>51</v>
      </c>
      <c r="E76" s="38"/>
      <c r="F76" s="121" t="s">
        <v>52</v>
      </c>
      <c r="G76" s="50" t="s">
        <v>51</v>
      </c>
      <c r="H76" s="38"/>
      <c r="I76" s="38"/>
      <c r="J76" s="122" t="s">
        <v>52</v>
      </c>
      <c r="K76" s="38"/>
      <c r="L76" s="38"/>
      <c r="M76" s="36"/>
    </row>
    <row r="77" spans="2:13" s="1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6"/>
    </row>
    <row r="81" spans="2:47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36"/>
    </row>
    <row r="82" spans="2:47" s="1" customFormat="1" ht="24.95" customHeight="1">
      <c r="B82" s="36"/>
      <c r="C82" s="21" t="s">
        <v>119</v>
      </c>
      <c r="M82" s="36"/>
    </row>
    <row r="83" spans="2:47" s="1" customFormat="1" ht="6.95" customHeight="1">
      <c r="B83" s="36"/>
      <c r="M83" s="36"/>
    </row>
    <row r="84" spans="2:47" s="1" customFormat="1" ht="12" customHeight="1">
      <c r="B84" s="36"/>
      <c r="C84" s="27" t="s">
        <v>16</v>
      </c>
      <c r="M84" s="36"/>
    </row>
    <row r="85" spans="2:47" s="1" customFormat="1" ht="16.5" customHeight="1">
      <c r="B85" s="36"/>
      <c r="E85" s="280" t="str">
        <f>E7</f>
        <v>Franko-rozpracovaný rozpočet</v>
      </c>
      <c r="F85" s="281"/>
      <c r="G85" s="281"/>
      <c r="H85" s="281"/>
      <c r="M85" s="36"/>
    </row>
    <row r="86" spans="2:47" s="1" customFormat="1" ht="12" customHeight="1">
      <c r="B86" s="36"/>
      <c r="C86" s="27" t="s">
        <v>116</v>
      </c>
      <c r="M86" s="36"/>
    </row>
    <row r="87" spans="2:47" s="1" customFormat="1" ht="16.5" customHeight="1">
      <c r="B87" s="36"/>
      <c r="E87" s="237" t="str">
        <f>E9</f>
        <v>23-40-02 - 1.NP</v>
      </c>
      <c r="F87" s="282"/>
      <c r="G87" s="282"/>
      <c r="H87" s="282"/>
      <c r="M87" s="36"/>
    </row>
    <row r="88" spans="2:47" s="1" customFormat="1" ht="6.95" customHeight="1">
      <c r="B88" s="36"/>
      <c r="M88" s="36"/>
    </row>
    <row r="89" spans="2:47" s="1" customFormat="1" ht="12" customHeight="1">
      <c r="B89" s="36"/>
      <c r="C89" s="27" t="s">
        <v>20</v>
      </c>
      <c r="F89" s="25" t="str">
        <f>F12</f>
        <v xml:space="preserve"> </v>
      </c>
      <c r="I89" s="27" t="s">
        <v>22</v>
      </c>
      <c r="J89" s="59" t="str">
        <f>IF(J12="","",J12)</f>
        <v>15. 7. 2023</v>
      </c>
      <c r="M89" s="36"/>
    </row>
    <row r="90" spans="2:47" s="1" customFormat="1" ht="6.95" customHeight="1">
      <c r="B90" s="36"/>
      <c r="M90" s="36"/>
    </row>
    <row r="91" spans="2:47" s="1" customFormat="1" ht="15.2" customHeight="1">
      <c r="B91" s="36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 xml:space="preserve"> </v>
      </c>
      <c r="M91" s="36"/>
    </row>
    <row r="92" spans="2:47" s="1" customFormat="1" ht="15.2" customHeight="1">
      <c r="B92" s="36"/>
      <c r="C92" s="27" t="s">
        <v>27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M92" s="36"/>
    </row>
    <row r="93" spans="2:47" s="1" customFormat="1" ht="10.35" customHeight="1">
      <c r="B93" s="36"/>
      <c r="M93" s="36"/>
    </row>
    <row r="94" spans="2:47" s="1" customFormat="1" ht="29.25" customHeight="1">
      <c r="B94" s="36"/>
      <c r="C94" s="123" t="s">
        <v>120</v>
      </c>
      <c r="D94" s="106"/>
      <c r="E94" s="106"/>
      <c r="F94" s="106"/>
      <c r="G94" s="106"/>
      <c r="H94" s="106"/>
      <c r="I94" s="124" t="s">
        <v>121</v>
      </c>
      <c r="J94" s="124" t="s">
        <v>122</v>
      </c>
      <c r="K94" s="124" t="s">
        <v>123</v>
      </c>
      <c r="L94" s="106"/>
      <c r="M94" s="36"/>
    </row>
    <row r="95" spans="2:47" s="1" customFormat="1" ht="10.35" customHeight="1">
      <c r="B95" s="36"/>
      <c r="M95" s="36"/>
    </row>
    <row r="96" spans="2:47" s="1" customFormat="1" ht="22.9" customHeight="1">
      <c r="B96" s="36"/>
      <c r="C96" s="125" t="s">
        <v>124</v>
      </c>
      <c r="I96" s="73">
        <f t="shared" ref="I96:J98" si="0">Q138</f>
        <v>0</v>
      </c>
      <c r="J96" s="73">
        <f t="shared" si="0"/>
        <v>0</v>
      </c>
      <c r="K96" s="73">
        <f>K138</f>
        <v>0</v>
      </c>
      <c r="M96" s="36"/>
      <c r="AU96" s="17" t="s">
        <v>125</v>
      </c>
    </row>
    <row r="97" spans="2:65" s="8" customFormat="1" ht="24.95" customHeight="1">
      <c r="B97" s="126"/>
      <c r="D97" s="127" t="s">
        <v>126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29">
        <f>K139</f>
        <v>0</v>
      </c>
      <c r="M97" s="126"/>
    </row>
    <row r="98" spans="2:65" s="9" customFormat="1" ht="19.899999999999999" customHeight="1">
      <c r="B98" s="130"/>
      <c r="D98" s="131" t="s">
        <v>127</v>
      </c>
      <c r="E98" s="132"/>
      <c r="F98" s="132"/>
      <c r="G98" s="132"/>
      <c r="H98" s="132"/>
      <c r="I98" s="133">
        <f t="shared" si="0"/>
        <v>0</v>
      </c>
      <c r="J98" s="133">
        <f t="shared" si="0"/>
        <v>0</v>
      </c>
      <c r="K98" s="133">
        <f>K140</f>
        <v>0</v>
      </c>
      <c r="M98" s="130"/>
    </row>
    <row r="99" spans="2:65" s="9" customFormat="1" ht="19.899999999999999" customHeight="1">
      <c r="B99" s="130"/>
      <c r="D99" s="131" t="s">
        <v>128</v>
      </c>
      <c r="E99" s="132"/>
      <c r="F99" s="132"/>
      <c r="G99" s="132"/>
      <c r="H99" s="132"/>
      <c r="I99" s="133">
        <f>Q157</f>
        <v>0</v>
      </c>
      <c r="J99" s="133">
        <f>R157</f>
        <v>0</v>
      </c>
      <c r="K99" s="133">
        <f>K157</f>
        <v>0</v>
      </c>
      <c r="M99" s="130"/>
    </row>
    <row r="100" spans="2:65" s="9" customFormat="1" ht="19.899999999999999" customHeight="1">
      <c r="B100" s="130"/>
      <c r="D100" s="131" t="s">
        <v>129</v>
      </c>
      <c r="E100" s="132"/>
      <c r="F100" s="132"/>
      <c r="G100" s="132"/>
      <c r="H100" s="132"/>
      <c r="I100" s="133">
        <f>Q208</f>
        <v>0</v>
      </c>
      <c r="J100" s="133">
        <f>R208</f>
        <v>0</v>
      </c>
      <c r="K100" s="133">
        <f>K208</f>
        <v>0</v>
      </c>
      <c r="M100" s="130"/>
    </row>
    <row r="101" spans="2:65" s="9" customFormat="1" ht="19.899999999999999" customHeight="1">
      <c r="B101" s="130"/>
      <c r="D101" s="131" t="s">
        <v>130</v>
      </c>
      <c r="E101" s="132"/>
      <c r="F101" s="132"/>
      <c r="G101" s="132"/>
      <c r="H101" s="132"/>
      <c r="I101" s="133">
        <f>Q231</f>
        <v>0</v>
      </c>
      <c r="J101" s="133">
        <f>R231</f>
        <v>0</v>
      </c>
      <c r="K101" s="133">
        <f>K231</f>
        <v>0</v>
      </c>
      <c r="M101" s="130"/>
    </row>
    <row r="102" spans="2:65" s="9" customFormat="1" ht="19.899999999999999" customHeight="1">
      <c r="B102" s="130"/>
      <c r="D102" s="131" t="s">
        <v>131</v>
      </c>
      <c r="E102" s="132"/>
      <c r="F102" s="132"/>
      <c r="G102" s="132"/>
      <c r="H102" s="132"/>
      <c r="I102" s="133">
        <f>Q286</f>
        <v>0</v>
      </c>
      <c r="J102" s="133">
        <f>R286</f>
        <v>0</v>
      </c>
      <c r="K102" s="133">
        <f>K286</f>
        <v>0</v>
      </c>
      <c r="M102" s="130"/>
    </row>
    <row r="103" spans="2:65" s="9" customFormat="1" ht="19.899999999999999" customHeight="1">
      <c r="B103" s="130"/>
      <c r="D103" s="131" t="s">
        <v>132</v>
      </c>
      <c r="E103" s="132"/>
      <c r="F103" s="132"/>
      <c r="G103" s="132"/>
      <c r="H103" s="132"/>
      <c r="I103" s="133">
        <f>Q291</f>
        <v>0</v>
      </c>
      <c r="J103" s="133">
        <f>R291</f>
        <v>0</v>
      </c>
      <c r="K103" s="133">
        <f>K291</f>
        <v>0</v>
      </c>
      <c r="M103" s="130"/>
    </row>
    <row r="104" spans="2:65" s="9" customFormat="1" ht="19.899999999999999" customHeight="1">
      <c r="B104" s="130"/>
      <c r="D104" s="131" t="s">
        <v>133</v>
      </c>
      <c r="E104" s="132"/>
      <c r="F104" s="132"/>
      <c r="G104" s="132"/>
      <c r="H104" s="132"/>
      <c r="I104" s="133">
        <f>Q329</f>
        <v>0</v>
      </c>
      <c r="J104" s="133">
        <f>R329</f>
        <v>0</v>
      </c>
      <c r="K104" s="133">
        <f>K329</f>
        <v>0</v>
      </c>
      <c r="M104" s="130"/>
    </row>
    <row r="105" spans="2:65" s="8" customFormat="1" ht="24.95" customHeight="1">
      <c r="B105" s="126"/>
      <c r="D105" s="127" t="s">
        <v>134</v>
      </c>
      <c r="E105" s="128"/>
      <c r="F105" s="128"/>
      <c r="G105" s="128"/>
      <c r="H105" s="128"/>
      <c r="I105" s="129">
        <f>Q331</f>
        <v>0</v>
      </c>
      <c r="J105" s="129">
        <f>R331</f>
        <v>0</v>
      </c>
      <c r="K105" s="129">
        <f>K331</f>
        <v>0</v>
      </c>
      <c r="M105" s="126"/>
    </row>
    <row r="106" spans="2:65" s="9" customFormat="1" ht="19.899999999999999" customHeight="1">
      <c r="B106" s="130"/>
      <c r="D106" s="131" t="s">
        <v>135</v>
      </c>
      <c r="E106" s="132"/>
      <c r="F106" s="132"/>
      <c r="G106" s="132"/>
      <c r="H106" s="132"/>
      <c r="I106" s="133">
        <f>Q332</f>
        <v>0</v>
      </c>
      <c r="J106" s="133">
        <f>R332</f>
        <v>0</v>
      </c>
      <c r="K106" s="133">
        <f>K332</f>
        <v>0</v>
      </c>
      <c r="M106" s="130"/>
    </row>
    <row r="107" spans="2:65" s="9" customFormat="1" ht="19.899999999999999" customHeight="1">
      <c r="B107" s="130"/>
      <c r="D107" s="131" t="s">
        <v>136</v>
      </c>
      <c r="E107" s="132"/>
      <c r="F107" s="132"/>
      <c r="G107" s="132"/>
      <c r="H107" s="132"/>
      <c r="I107" s="133">
        <f>Q340</f>
        <v>0</v>
      </c>
      <c r="J107" s="133">
        <f>R340</f>
        <v>0</v>
      </c>
      <c r="K107" s="133">
        <f>K340</f>
        <v>0</v>
      </c>
      <c r="M107" s="130"/>
    </row>
    <row r="108" spans="2:65" s="9" customFormat="1" ht="19.899999999999999" customHeight="1">
      <c r="B108" s="130"/>
      <c r="D108" s="131" t="s">
        <v>137</v>
      </c>
      <c r="E108" s="132"/>
      <c r="F108" s="132"/>
      <c r="G108" s="132"/>
      <c r="H108" s="132"/>
      <c r="I108" s="133">
        <f>Q358</f>
        <v>0</v>
      </c>
      <c r="J108" s="133">
        <f>R358</f>
        <v>0</v>
      </c>
      <c r="K108" s="133">
        <f>K358</f>
        <v>0</v>
      </c>
      <c r="M108" s="130"/>
    </row>
    <row r="109" spans="2:65" s="1" customFormat="1" ht="21.75" customHeight="1">
      <c r="B109" s="36"/>
      <c r="M109" s="36"/>
    </row>
    <row r="110" spans="2:65" s="1" customFormat="1" ht="6.95" customHeight="1">
      <c r="B110" s="36"/>
      <c r="M110" s="36"/>
    </row>
    <row r="111" spans="2:65" s="1" customFormat="1" ht="29.25" customHeight="1">
      <c r="B111" s="36"/>
      <c r="C111" s="125" t="s">
        <v>138</v>
      </c>
      <c r="K111" s="134">
        <f>ROUND(K112 + K113 + K114 + K115 + K116 + K117,2)</f>
        <v>0</v>
      </c>
      <c r="M111" s="36"/>
      <c r="O111" s="135" t="s">
        <v>40</v>
      </c>
    </row>
    <row r="112" spans="2:65" s="1" customFormat="1" ht="18" customHeight="1">
      <c r="B112" s="136"/>
      <c r="C112" s="137"/>
      <c r="D112" s="234" t="s">
        <v>139</v>
      </c>
      <c r="E112" s="284"/>
      <c r="F112" s="284"/>
      <c r="G112" s="137"/>
      <c r="H112" s="137"/>
      <c r="I112" s="137"/>
      <c r="J112" s="137"/>
      <c r="K112" s="97">
        <v>0</v>
      </c>
      <c r="L112" s="137"/>
      <c r="M112" s="136"/>
      <c r="N112" s="137"/>
      <c r="O112" s="139" t="s">
        <v>42</v>
      </c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40" t="s">
        <v>140</v>
      </c>
      <c r="AZ112" s="137"/>
      <c r="BA112" s="137"/>
      <c r="BB112" s="137"/>
      <c r="BC112" s="137"/>
      <c r="BD112" s="137"/>
      <c r="BE112" s="141">
        <f t="shared" ref="BE112:BE117" si="1">IF(O112="základná",K112,0)</f>
        <v>0</v>
      </c>
      <c r="BF112" s="141">
        <f t="shared" ref="BF112:BF117" si="2">IF(O112="znížená",K112,0)</f>
        <v>0</v>
      </c>
      <c r="BG112" s="141">
        <f t="shared" ref="BG112:BG117" si="3">IF(O112="zákl. prenesená",K112,0)</f>
        <v>0</v>
      </c>
      <c r="BH112" s="141">
        <f t="shared" ref="BH112:BH117" si="4">IF(O112="zníž. prenesená",K112,0)</f>
        <v>0</v>
      </c>
      <c r="BI112" s="141">
        <f t="shared" ref="BI112:BI117" si="5">IF(O112="nulová",K112,0)</f>
        <v>0</v>
      </c>
      <c r="BJ112" s="140" t="s">
        <v>141</v>
      </c>
      <c r="BK112" s="137"/>
      <c r="BL112" s="137"/>
      <c r="BM112" s="137"/>
    </row>
    <row r="113" spans="2:65" s="1" customFormat="1" ht="18" customHeight="1">
      <c r="B113" s="136"/>
      <c r="C113" s="137"/>
      <c r="D113" s="234" t="s">
        <v>142</v>
      </c>
      <c r="E113" s="284"/>
      <c r="F113" s="284"/>
      <c r="G113" s="137"/>
      <c r="H113" s="137"/>
      <c r="I113" s="137"/>
      <c r="J113" s="137"/>
      <c r="K113" s="97">
        <v>0</v>
      </c>
      <c r="L113" s="137"/>
      <c r="M113" s="136"/>
      <c r="N113" s="137"/>
      <c r="O113" s="139" t="s">
        <v>42</v>
      </c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40" t="s">
        <v>140</v>
      </c>
      <c r="AZ113" s="137"/>
      <c r="BA113" s="137"/>
      <c r="BB113" s="137"/>
      <c r="BC113" s="137"/>
      <c r="BD113" s="137"/>
      <c r="BE113" s="141">
        <f t="shared" si="1"/>
        <v>0</v>
      </c>
      <c r="BF113" s="141">
        <f t="shared" si="2"/>
        <v>0</v>
      </c>
      <c r="BG113" s="141">
        <f t="shared" si="3"/>
        <v>0</v>
      </c>
      <c r="BH113" s="141">
        <f t="shared" si="4"/>
        <v>0</v>
      </c>
      <c r="BI113" s="141">
        <f t="shared" si="5"/>
        <v>0</v>
      </c>
      <c r="BJ113" s="140" t="s">
        <v>141</v>
      </c>
      <c r="BK113" s="137"/>
      <c r="BL113" s="137"/>
      <c r="BM113" s="137"/>
    </row>
    <row r="114" spans="2:65" s="1" customFormat="1" ht="18" customHeight="1">
      <c r="B114" s="136"/>
      <c r="C114" s="137"/>
      <c r="D114" s="234" t="s">
        <v>143</v>
      </c>
      <c r="E114" s="284"/>
      <c r="F114" s="284"/>
      <c r="G114" s="137"/>
      <c r="H114" s="137"/>
      <c r="I114" s="137"/>
      <c r="J114" s="137"/>
      <c r="K114" s="97">
        <v>0</v>
      </c>
      <c r="L114" s="137"/>
      <c r="M114" s="136"/>
      <c r="N114" s="137"/>
      <c r="O114" s="139" t="s">
        <v>42</v>
      </c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40" t="s">
        <v>140</v>
      </c>
      <c r="AZ114" s="137"/>
      <c r="BA114" s="137"/>
      <c r="BB114" s="137"/>
      <c r="BC114" s="137"/>
      <c r="BD114" s="137"/>
      <c r="BE114" s="141">
        <f t="shared" si="1"/>
        <v>0</v>
      </c>
      <c r="BF114" s="141">
        <f t="shared" si="2"/>
        <v>0</v>
      </c>
      <c r="BG114" s="141">
        <f t="shared" si="3"/>
        <v>0</v>
      </c>
      <c r="BH114" s="141">
        <f t="shared" si="4"/>
        <v>0</v>
      </c>
      <c r="BI114" s="141">
        <f t="shared" si="5"/>
        <v>0</v>
      </c>
      <c r="BJ114" s="140" t="s">
        <v>141</v>
      </c>
      <c r="BK114" s="137"/>
      <c r="BL114" s="137"/>
      <c r="BM114" s="137"/>
    </row>
    <row r="115" spans="2:65" s="1" customFormat="1" ht="18" customHeight="1">
      <c r="B115" s="136"/>
      <c r="C115" s="137"/>
      <c r="D115" s="234" t="s">
        <v>144</v>
      </c>
      <c r="E115" s="284"/>
      <c r="F115" s="284"/>
      <c r="G115" s="137"/>
      <c r="H115" s="137"/>
      <c r="I115" s="137"/>
      <c r="J115" s="137"/>
      <c r="K115" s="97">
        <v>0</v>
      </c>
      <c r="L115" s="137"/>
      <c r="M115" s="136"/>
      <c r="N115" s="137"/>
      <c r="O115" s="139" t="s">
        <v>42</v>
      </c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40" t="s">
        <v>140</v>
      </c>
      <c r="AZ115" s="137"/>
      <c r="BA115" s="137"/>
      <c r="BB115" s="137"/>
      <c r="BC115" s="137"/>
      <c r="BD115" s="137"/>
      <c r="BE115" s="141">
        <f t="shared" si="1"/>
        <v>0</v>
      </c>
      <c r="BF115" s="141">
        <f t="shared" si="2"/>
        <v>0</v>
      </c>
      <c r="BG115" s="141">
        <f t="shared" si="3"/>
        <v>0</v>
      </c>
      <c r="BH115" s="141">
        <f t="shared" si="4"/>
        <v>0</v>
      </c>
      <c r="BI115" s="141">
        <f t="shared" si="5"/>
        <v>0</v>
      </c>
      <c r="BJ115" s="140" t="s">
        <v>141</v>
      </c>
      <c r="BK115" s="137"/>
      <c r="BL115" s="137"/>
      <c r="BM115" s="137"/>
    </row>
    <row r="116" spans="2:65" s="1" customFormat="1" ht="18" customHeight="1">
      <c r="B116" s="136"/>
      <c r="C116" s="137"/>
      <c r="D116" s="234" t="s">
        <v>145</v>
      </c>
      <c r="E116" s="284"/>
      <c r="F116" s="284"/>
      <c r="G116" s="137"/>
      <c r="H116" s="137"/>
      <c r="I116" s="137"/>
      <c r="J116" s="137"/>
      <c r="K116" s="97">
        <v>0</v>
      </c>
      <c r="L116" s="137"/>
      <c r="M116" s="136"/>
      <c r="N116" s="137"/>
      <c r="O116" s="139" t="s">
        <v>42</v>
      </c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40" t="s">
        <v>140</v>
      </c>
      <c r="AZ116" s="137"/>
      <c r="BA116" s="137"/>
      <c r="BB116" s="137"/>
      <c r="BC116" s="137"/>
      <c r="BD116" s="137"/>
      <c r="BE116" s="141">
        <f t="shared" si="1"/>
        <v>0</v>
      </c>
      <c r="BF116" s="141">
        <f t="shared" si="2"/>
        <v>0</v>
      </c>
      <c r="BG116" s="141">
        <f t="shared" si="3"/>
        <v>0</v>
      </c>
      <c r="BH116" s="141">
        <f t="shared" si="4"/>
        <v>0</v>
      </c>
      <c r="BI116" s="141">
        <f t="shared" si="5"/>
        <v>0</v>
      </c>
      <c r="BJ116" s="140" t="s">
        <v>141</v>
      </c>
      <c r="BK116" s="137"/>
      <c r="BL116" s="137"/>
      <c r="BM116" s="137"/>
    </row>
    <row r="117" spans="2:65" s="1" customFormat="1" ht="18" customHeight="1">
      <c r="B117" s="136"/>
      <c r="C117" s="137"/>
      <c r="D117" s="138" t="s">
        <v>146</v>
      </c>
      <c r="E117" s="137"/>
      <c r="F117" s="137"/>
      <c r="G117" s="137"/>
      <c r="H117" s="137"/>
      <c r="I117" s="137"/>
      <c r="J117" s="137"/>
      <c r="K117" s="97">
        <f>ROUND(K30*T117,2)</f>
        <v>0</v>
      </c>
      <c r="L117" s="137"/>
      <c r="M117" s="136"/>
      <c r="N117" s="137"/>
      <c r="O117" s="139" t="s">
        <v>42</v>
      </c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40" t="s">
        <v>147</v>
      </c>
      <c r="AZ117" s="137"/>
      <c r="BA117" s="137"/>
      <c r="BB117" s="137"/>
      <c r="BC117" s="137"/>
      <c r="BD117" s="137"/>
      <c r="BE117" s="141">
        <f t="shared" si="1"/>
        <v>0</v>
      </c>
      <c r="BF117" s="141">
        <f t="shared" si="2"/>
        <v>0</v>
      </c>
      <c r="BG117" s="141">
        <f t="shared" si="3"/>
        <v>0</v>
      </c>
      <c r="BH117" s="141">
        <f t="shared" si="4"/>
        <v>0</v>
      </c>
      <c r="BI117" s="141">
        <f t="shared" si="5"/>
        <v>0</v>
      </c>
      <c r="BJ117" s="140" t="s">
        <v>141</v>
      </c>
      <c r="BK117" s="137"/>
      <c r="BL117" s="137"/>
      <c r="BM117" s="137"/>
    </row>
    <row r="118" spans="2:65" s="1" customFormat="1" ht="11.25">
      <c r="B118" s="36"/>
      <c r="M118" s="36"/>
    </row>
    <row r="119" spans="2:65" s="1" customFormat="1" ht="29.25" customHeight="1">
      <c r="B119" s="36"/>
      <c r="C119" s="105" t="s">
        <v>114</v>
      </c>
      <c r="D119" s="106"/>
      <c r="E119" s="106"/>
      <c r="F119" s="106"/>
      <c r="G119" s="106"/>
      <c r="H119" s="106"/>
      <c r="I119" s="106"/>
      <c r="J119" s="106"/>
      <c r="K119" s="107">
        <f>ROUND(K96+K111,2)</f>
        <v>0</v>
      </c>
      <c r="L119" s="106"/>
      <c r="M119" s="36"/>
    </row>
    <row r="120" spans="2:65" s="1" customFormat="1" ht="6.9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36"/>
    </row>
    <row r="124" spans="2:65" s="1" customFormat="1" ht="6.95" customHeight="1"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36"/>
    </row>
    <row r="125" spans="2:65" s="1" customFormat="1" ht="24.95" customHeight="1">
      <c r="B125" s="36"/>
      <c r="C125" s="21" t="s">
        <v>148</v>
      </c>
      <c r="M125" s="36"/>
    </row>
    <row r="126" spans="2:65" s="1" customFormat="1" ht="6.95" customHeight="1">
      <c r="B126" s="36"/>
      <c r="M126" s="36"/>
    </row>
    <row r="127" spans="2:65" s="1" customFormat="1" ht="12" customHeight="1">
      <c r="B127" s="36"/>
      <c r="C127" s="27" t="s">
        <v>16</v>
      </c>
      <c r="M127" s="36"/>
    </row>
    <row r="128" spans="2:65" s="1" customFormat="1" ht="16.5" customHeight="1">
      <c r="B128" s="36"/>
      <c r="E128" s="280" t="str">
        <f>E7</f>
        <v>Franko-rozpracovaný rozpočet</v>
      </c>
      <c r="F128" s="281"/>
      <c r="G128" s="281"/>
      <c r="H128" s="281"/>
      <c r="M128" s="36"/>
    </row>
    <row r="129" spans="2:65" s="1" customFormat="1" ht="12" customHeight="1">
      <c r="B129" s="36"/>
      <c r="C129" s="27" t="s">
        <v>116</v>
      </c>
      <c r="M129" s="36"/>
    </row>
    <row r="130" spans="2:65" s="1" customFormat="1" ht="16.5" customHeight="1">
      <c r="B130" s="36"/>
      <c r="E130" s="237" t="str">
        <f>E9</f>
        <v>23-40-02 - 1.NP</v>
      </c>
      <c r="F130" s="282"/>
      <c r="G130" s="282"/>
      <c r="H130" s="282"/>
      <c r="M130" s="36"/>
    </row>
    <row r="131" spans="2:65" s="1" customFormat="1" ht="6.95" customHeight="1">
      <c r="B131" s="36"/>
      <c r="M131" s="36"/>
    </row>
    <row r="132" spans="2:65" s="1" customFormat="1" ht="12" customHeight="1">
      <c r="B132" s="36"/>
      <c r="C132" s="27" t="s">
        <v>20</v>
      </c>
      <c r="F132" s="25" t="str">
        <f>F12</f>
        <v xml:space="preserve"> </v>
      </c>
      <c r="I132" s="27" t="s">
        <v>22</v>
      </c>
      <c r="J132" s="59" t="str">
        <f>IF(J12="","",J12)</f>
        <v>15. 7. 2023</v>
      </c>
      <c r="M132" s="36"/>
    </row>
    <row r="133" spans="2:65" s="1" customFormat="1" ht="6.95" customHeight="1">
      <c r="B133" s="36"/>
      <c r="M133" s="36"/>
    </row>
    <row r="134" spans="2:65" s="1" customFormat="1" ht="15.2" customHeight="1">
      <c r="B134" s="36"/>
      <c r="C134" s="27" t="s">
        <v>24</v>
      </c>
      <c r="F134" s="25" t="str">
        <f>E15</f>
        <v xml:space="preserve"> </v>
      </c>
      <c r="I134" s="27" t="s">
        <v>29</v>
      </c>
      <c r="J134" s="30" t="str">
        <f>E21</f>
        <v xml:space="preserve"> </v>
      </c>
      <c r="M134" s="36"/>
    </row>
    <row r="135" spans="2:65" s="1" customFormat="1" ht="15.2" customHeight="1">
      <c r="B135" s="36"/>
      <c r="C135" s="27" t="s">
        <v>27</v>
      </c>
      <c r="F135" s="25" t="str">
        <f>IF(E18="","",E18)</f>
        <v>Vyplň údaj</v>
      </c>
      <c r="I135" s="27" t="s">
        <v>30</v>
      </c>
      <c r="J135" s="30" t="str">
        <f>E24</f>
        <v xml:space="preserve"> </v>
      </c>
      <c r="M135" s="36"/>
    </row>
    <row r="136" spans="2:65" s="1" customFormat="1" ht="10.35" customHeight="1">
      <c r="B136" s="36"/>
      <c r="M136" s="36"/>
    </row>
    <row r="137" spans="2:65" s="10" customFormat="1" ht="29.25" customHeight="1">
      <c r="B137" s="142"/>
      <c r="C137" s="143" t="s">
        <v>149</v>
      </c>
      <c r="D137" s="144" t="s">
        <v>61</v>
      </c>
      <c r="E137" s="144" t="s">
        <v>57</v>
      </c>
      <c r="F137" s="144" t="s">
        <v>58</v>
      </c>
      <c r="G137" s="144" t="s">
        <v>150</v>
      </c>
      <c r="H137" s="144" t="s">
        <v>151</v>
      </c>
      <c r="I137" s="144" t="s">
        <v>152</v>
      </c>
      <c r="J137" s="144" t="s">
        <v>153</v>
      </c>
      <c r="K137" s="145" t="s">
        <v>123</v>
      </c>
      <c r="L137" s="146" t="s">
        <v>154</v>
      </c>
      <c r="M137" s="142"/>
      <c r="N137" s="66" t="s">
        <v>1</v>
      </c>
      <c r="O137" s="67" t="s">
        <v>40</v>
      </c>
      <c r="P137" s="67" t="s">
        <v>155</v>
      </c>
      <c r="Q137" s="67" t="s">
        <v>156</v>
      </c>
      <c r="R137" s="67" t="s">
        <v>157</v>
      </c>
      <c r="S137" s="67" t="s">
        <v>158</v>
      </c>
      <c r="T137" s="67" t="s">
        <v>159</v>
      </c>
      <c r="U137" s="67" t="s">
        <v>160</v>
      </c>
      <c r="V137" s="67" t="s">
        <v>161</v>
      </c>
      <c r="W137" s="67" t="s">
        <v>162</v>
      </c>
      <c r="X137" s="68" t="s">
        <v>163</v>
      </c>
    </row>
    <row r="138" spans="2:65" s="1" customFormat="1" ht="22.9" customHeight="1">
      <c r="B138" s="36"/>
      <c r="C138" s="71" t="s">
        <v>118</v>
      </c>
      <c r="K138" s="147">
        <f>BK138</f>
        <v>0</v>
      </c>
      <c r="M138" s="36"/>
      <c r="N138" s="69"/>
      <c r="O138" s="60"/>
      <c r="P138" s="60"/>
      <c r="Q138" s="148">
        <f>Q139+Q331</f>
        <v>0</v>
      </c>
      <c r="R138" s="148">
        <f>R139+R331</f>
        <v>0</v>
      </c>
      <c r="S138" s="60"/>
      <c r="T138" s="149">
        <f>T139+T331</f>
        <v>0</v>
      </c>
      <c r="U138" s="60"/>
      <c r="V138" s="149">
        <f>V139+V331</f>
        <v>1392.1464172810399</v>
      </c>
      <c r="W138" s="60"/>
      <c r="X138" s="150">
        <f>X139+X331</f>
        <v>0</v>
      </c>
      <c r="AT138" s="17" t="s">
        <v>77</v>
      </c>
      <c r="AU138" s="17" t="s">
        <v>125</v>
      </c>
      <c r="BK138" s="151">
        <f>BK139+BK331</f>
        <v>0</v>
      </c>
    </row>
    <row r="139" spans="2:65" s="11" customFormat="1" ht="25.9" customHeight="1">
      <c r="B139" s="152"/>
      <c r="D139" s="153" t="s">
        <v>77</v>
      </c>
      <c r="E139" s="154" t="s">
        <v>164</v>
      </c>
      <c r="F139" s="154" t="s">
        <v>165</v>
      </c>
      <c r="I139" s="155"/>
      <c r="J139" s="155"/>
      <c r="K139" s="156">
        <f>BK139</f>
        <v>0</v>
      </c>
      <c r="M139" s="152"/>
      <c r="N139" s="157"/>
      <c r="Q139" s="158">
        <f>Q140+Q157+Q208+Q231+Q286+Q291+Q329</f>
        <v>0</v>
      </c>
      <c r="R139" s="158">
        <f>R140+R157+R208+R231+R286+R291+R329</f>
        <v>0</v>
      </c>
      <c r="T139" s="159">
        <f>T140+T157+T208+T231+T286+T291+T329</f>
        <v>0</v>
      </c>
      <c r="V139" s="159">
        <f>V140+V157+V208+V231+V286+V291+V329</f>
        <v>1380.34634308104</v>
      </c>
      <c r="X139" s="160">
        <f>X140+X157+X208+X231+X286+X291+X329</f>
        <v>0</v>
      </c>
      <c r="AR139" s="153" t="s">
        <v>86</v>
      </c>
      <c r="AT139" s="161" t="s">
        <v>77</v>
      </c>
      <c r="AU139" s="161" t="s">
        <v>78</v>
      </c>
      <c r="AY139" s="153" t="s">
        <v>166</v>
      </c>
      <c r="BK139" s="162">
        <f>BK140+BK157+BK208+BK231+BK286+BK291+BK329</f>
        <v>0</v>
      </c>
    </row>
    <row r="140" spans="2:65" s="11" customFormat="1" ht="22.9" customHeight="1">
      <c r="B140" s="152"/>
      <c r="D140" s="153" t="s">
        <v>77</v>
      </c>
      <c r="E140" s="163" t="s">
        <v>86</v>
      </c>
      <c r="F140" s="163" t="s">
        <v>167</v>
      </c>
      <c r="I140" s="155"/>
      <c r="J140" s="155"/>
      <c r="K140" s="164">
        <f>BK140</f>
        <v>0</v>
      </c>
      <c r="M140" s="152"/>
      <c r="N140" s="157"/>
      <c r="Q140" s="158">
        <f>SUM(Q141:Q156)</f>
        <v>0</v>
      </c>
      <c r="R140" s="158">
        <f>SUM(R141:R156)</f>
        <v>0</v>
      </c>
      <c r="T140" s="159">
        <f>SUM(T141:T156)</f>
        <v>0</v>
      </c>
      <c r="V140" s="159">
        <f>SUM(V141:V156)</f>
        <v>0</v>
      </c>
      <c r="X140" s="160">
        <f>SUM(X141:X156)</f>
        <v>0</v>
      </c>
      <c r="AR140" s="153" t="s">
        <v>86</v>
      </c>
      <c r="AT140" s="161" t="s">
        <v>77</v>
      </c>
      <c r="AU140" s="161" t="s">
        <v>86</v>
      </c>
      <c r="AY140" s="153" t="s">
        <v>166</v>
      </c>
      <c r="BK140" s="162">
        <f>SUM(BK141:BK156)</f>
        <v>0</v>
      </c>
    </row>
    <row r="141" spans="2:65" s="1" customFormat="1" ht="24.2" customHeight="1">
      <c r="B141" s="136"/>
      <c r="C141" s="165" t="s">
        <v>86</v>
      </c>
      <c r="D141" s="165" t="s">
        <v>168</v>
      </c>
      <c r="E141" s="166" t="s">
        <v>169</v>
      </c>
      <c r="F141" s="167" t="s">
        <v>170</v>
      </c>
      <c r="G141" s="168" t="s">
        <v>171</v>
      </c>
      <c r="H141" s="169">
        <v>160.77600000000001</v>
      </c>
      <c r="I141" s="170"/>
      <c r="J141" s="170"/>
      <c r="K141" s="171">
        <f>ROUND(P141*H141,2)</f>
        <v>0</v>
      </c>
      <c r="L141" s="172"/>
      <c r="M141" s="36"/>
      <c r="N141" s="173" t="s">
        <v>1</v>
      </c>
      <c r="O141" s="135" t="s">
        <v>42</v>
      </c>
      <c r="P141" s="35">
        <f>I141+J141</f>
        <v>0</v>
      </c>
      <c r="Q141" s="35">
        <f>ROUND(I141*H141,2)</f>
        <v>0</v>
      </c>
      <c r="R141" s="35">
        <f>ROUND(J141*H141,2)</f>
        <v>0</v>
      </c>
      <c r="T141" s="174">
        <f>S141*H141</f>
        <v>0</v>
      </c>
      <c r="U141" s="174">
        <v>0</v>
      </c>
      <c r="V141" s="174">
        <f>U141*H141</f>
        <v>0</v>
      </c>
      <c r="W141" s="174">
        <v>0</v>
      </c>
      <c r="X141" s="175">
        <f>W141*H141</f>
        <v>0</v>
      </c>
      <c r="AR141" s="176" t="s">
        <v>172</v>
      </c>
      <c r="AT141" s="176" t="s">
        <v>168</v>
      </c>
      <c r="AU141" s="176" t="s">
        <v>141</v>
      </c>
      <c r="AY141" s="17" t="s">
        <v>166</v>
      </c>
      <c r="BE141" s="101">
        <f>IF(O141="základná",K141,0)</f>
        <v>0</v>
      </c>
      <c r="BF141" s="101">
        <f>IF(O141="znížená",K141,0)</f>
        <v>0</v>
      </c>
      <c r="BG141" s="101">
        <f>IF(O141="zákl. prenesená",K141,0)</f>
        <v>0</v>
      </c>
      <c r="BH141" s="101">
        <f>IF(O141="zníž. prenesená",K141,0)</f>
        <v>0</v>
      </c>
      <c r="BI141" s="101">
        <f>IF(O141="nulová",K141,0)</f>
        <v>0</v>
      </c>
      <c r="BJ141" s="17" t="s">
        <v>141</v>
      </c>
      <c r="BK141" s="101">
        <f>ROUND(P141*H141,2)</f>
        <v>0</v>
      </c>
      <c r="BL141" s="17" t="s">
        <v>172</v>
      </c>
      <c r="BM141" s="176" t="s">
        <v>173</v>
      </c>
    </row>
    <row r="142" spans="2:65" s="12" customFormat="1" ht="11.25">
      <c r="B142" s="177"/>
      <c r="D142" s="178" t="s">
        <v>174</v>
      </c>
      <c r="E142" s="179" t="s">
        <v>1</v>
      </c>
      <c r="F142" s="180" t="s">
        <v>175</v>
      </c>
      <c r="H142" s="181">
        <v>160.77600000000001</v>
      </c>
      <c r="I142" s="182"/>
      <c r="J142" s="182"/>
      <c r="M142" s="177"/>
      <c r="N142" s="183"/>
      <c r="X142" s="184"/>
      <c r="AT142" s="179" t="s">
        <v>174</v>
      </c>
      <c r="AU142" s="179" t="s">
        <v>141</v>
      </c>
      <c r="AV142" s="12" t="s">
        <v>141</v>
      </c>
      <c r="AW142" s="12" t="s">
        <v>4</v>
      </c>
      <c r="AX142" s="12" t="s">
        <v>86</v>
      </c>
      <c r="AY142" s="179" t="s">
        <v>166</v>
      </c>
    </row>
    <row r="143" spans="2:65" s="1" customFormat="1" ht="21.75" customHeight="1">
      <c r="B143" s="136"/>
      <c r="C143" s="165" t="s">
        <v>141</v>
      </c>
      <c r="D143" s="165" t="s">
        <v>168</v>
      </c>
      <c r="E143" s="166" t="s">
        <v>176</v>
      </c>
      <c r="F143" s="167" t="s">
        <v>177</v>
      </c>
      <c r="G143" s="168" t="s">
        <v>171</v>
      </c>
      <c r="H143" s="169">
        <v>88.558000000000007</v>
      </c>
      <c r="I143" s="170"/>
      <c r="J143" s="170"/>
      <c r="K143" s="171">
        <f>ROUND(P143*H143,2)</f>
        <v>0</v>
      </c>
      <c r="L143" s="172"/>
      <c r="M143" s="36"/>
      <c r="N143" s="173" t="s">
        <v>1</v>
      </c>
      <c r="O143" s="135" t="s">
        <v>42</v>
      </c>
      <c r="P143" s="35">
        <f>I143+J143</f>
        <v>0</v>
      </c>
      <c r="Q143" s="35">
        <f>ROUND(I143*H143,2)</f>
        <v>0</v>
      </c>
      <c r="R143" s="35">
        <f>ROUND(J143*H143,2)</f>
        <v>0</v>
      </c>
      <c r="T143" s="174">
        <f>S143*H143</f>
        <v>0</v>
      </c>
      <c r="U143" s="174">
        <v>0</v>
      </c>
      <c r="V143" s="174">
        <f>U143*H143</f>
        <v>0</v>
      </c>
      <c r="W143" s="174">
        <v>0</v>
      </c>
      <c r="X143" s="175">
        <f>W143*H143</f>
        <v>0</v>
      </c>
      <c r="AR143" s="176" t="s">
        <v>172</v>
      </c>
      <c r="AT143" s="176" t="s">
        <v>168</v>
      </c>
      <c r="AU143" s="176" t="s">
        <v>141</v>
      </c>
      <c r="AY143" s="17" t="s">
        <v>166</v>
      </c>
      <c r="BE143" s="101">
        <f>IF(O143="základná",K143,0)</f>
        <v>0</v>
      </c>
      <c r="BF143" s="101">
        <f>IF(O143="znížená",K143,0)</f>
        <v>0</v>
      </c>
      <c r="BG143" s="101">
        <f>IF(O143="zákl. prenesená",K143,0)</f>
        <v>0</v>
      </c>
      <c r="BH143" s="101">
        <f>IF(O143="zníž. prenesená",K143,0)</f>
        <v>0</v>
      </c>
      <c r="BI143" s="101">
        <f>IF(O143="nulová",K143,0)</f>
        <v>0</v>
      </c>
      <c r="BJ143" s="17" t="s">
        <v>141</v>
      </c>
      <c r="BK143" s="101">
        <f>ROUND(P143*H143,2)</f>
        <v>0</v>
      </c>
      <c r="BL143" s="17" t="s">
        <v>172</v>
      </c>
      <c r="BM143" s="176" t="s">
        <v>178</v>
      </c>
    </row>
    <row r="144" spans="2:65" s="13" customFormat="1" ht="11.25">
      <c r="B144" s="185"/>
      <c r="D144" s="178" t="s">
        <v>174</v>
      </c>
      <c r="E144" s="186" t="s">
        <v>1</v>
      </c>
      <c r="F144" s="187" t="s">
        <v>179</v>
      </c>
      <c r="H144" s="186" t="s">
        <v>1</v>
      </c>
      <c r="I144" s="188"/>
      <c r="J144" s="188"/>
      <c r="M144" s="185"/>
      <c r="N144" s="189"/>
      <c r="X144" s="190"/>
      <c r="AT144" s="186" t="s">
        <v>174</v>
      </c>
      <c r="AU144" s="186" t="s">
        <v>141</v>
      </c>
      <c r="AV144" s="13" t="s">
        <v>86</v>
      </c>
      <c r="AW144" s="13" t="s">
        <v>4</v>
      </c>
      <c r="AX144" s="13" t="s">
        <v>78</v>
      </c>
      <c r="AY144" s="186" t="s">
        <v>166</v>
      </c>
    </row>
    <row r="145" spans="2:65" s="12" customFormat="1" ht="45">
      <c r="B145" s="177"/>
      <c r="D145" s="178" t="s">
        <v>174</v>
      </c>
      <c r="E145" s="179" t="s">
        <v>1</v>
      </c>
      <c r="F145" s="180" t="s">
        <v>180</v>
      </c>
      <c r="H145" s="181">
        <v>69.564999999999998</v>
      </c>
      <c r="I145" s="182"/>
      <c r="J145" s="182"/>
      <c r="M145" s="177"/>
      <c r="N145" s="183"/>
      <c r="X145" s="184"/>
      <c r="AT145" s="179" t="s">
        <v>174</v>
      </c>
      <c r="AU145" s="179" t="s">
        <v>141</v>
      </c>
      <c r="AV145" s="12" t="s">
        <v>141</v>
      </c>
      <c r="AW145" s="12" t="s">
        <v>4</v>
      </c>
      <c r="AX145" s="12" t="s">
        <v>78</v>
      </c>
      <c r="AY145" s="179" t="s">
        <v>166</v>
      </c>
    </row>
    <row r="146" spans="2:65" s="12" customFormat="1" ht="22.5">
      <c r="B146" s="177"/>
      <c r="D146" s="178" t="s">
        <v>174</v>
      </c>
      <c r="E146" s="179" t="s">
        <v>1</v>
      </c>
      <c r="F146" s="180" t="s">
        <v>181</v>
      </c>
      <c r="H146" s="181">
        <v>18.992999999999999</v>
      </c>
      <c r="I146" s="182"/>
      <c r="J146" s="182"/>
      <c r="M146" s="177"/>
      <c r="N146" s="183"/>
      <c r="X146" s="184"/>
      <c r="AT146" s="179" t="s">
        <v>174</v>
      </c>
      <c r="AU146" s="179" t="s">
        <v>141</v>
      </c>
      <c r="AV146" s="12" t="s">
        <v>141</v>
      </c>
      <c r="AW146" s="12" t="s">
        <v>4</v>
      </c>
      <c r="AX146" s="12" t="s">
        <v>78</v>
      </c>
      <c r="AY146" s="179" t="s">
        <v>166</v>
      </c>
    </row>
    <row r="147" spans="2:65" s="14" customFormat="1" ht="11.25">
      <c r="B147" s="191"/>
      <c r="D147" s="178" t="s">
        <v>174</v>
      </c>
      <c r="E147" s="192" t="s">
        <v>1</v>
      </c>
      <c r="F147" s="193" t="s">
        <v>182</v>
      </c>
      <c r="H147" s="194">
        <v>88.557999999999993</v>
      </c>
      <c r="I147" s="195"/>
      <c r="J147" s="195"/>
      <c r="M147" s="191"/>
      <c r="N147" s="196"/>
      <c r="X147" s="197"/>
      <c r="AT147" s="192" t="s">
        <v>174</v>
      </c>
      <c r="AU147" s="192" t="s">
        <v>141</v>
      </c>
      <c r="AV147" s="14" t="s">
        <v>183</v>
      </c>
      <c r="AW147" s="14" t="s">
        <v>4</v>
      </c>
      <c r="AX147" s="14" t="s">
        <v>86</v>
      </c>
      <c r="AY147" s="192" t="s">
        <v>166</v>
      </c>
    </row>
    <row r="148" spans="2:65" s="1" customFormat="1" ht="37.9" customHeight="1">
      <c r="B148" s="136"/>
      <c r="C148" s="165" t="s">
        <v>183</v>
      </c>
      <c r="D148" s="165" t="s">
        <v>168</v>
      </c>
      <c r="E148" s="166" t="s">
        <v>184</v>
      </c>
      <c r="F148" s="167" t="s">
        <v>185</v>
      </c>
      <c r="G148" s="168" t="s">
        <v>171</v>
      </c>
      <c r="H148" s="169">
        <v>249.334</v>
      </c>
      <c r="I148" s="170"/>
      <c r="J148" s="170"/>
      <c r="K148" s="171">
        <f>ROUND(P148*H148,2)</f>
        <v>0</v>
      </c>
      <c r="L148" s="172"/>
      <c r="M148" s="36"/>
      <c r="N148" s="173" t="s">
        <v>1</v>
      </c>
      <c r="O148" s="135" t="s">
        <v>42</v>
      </c>
      <c r="P148" s="35">
        <f>I148+J148</f>
        <v>0</v>
      </c>
      <c r="Q148" s="35">
        <f>ROUND(I148*H148,2)</f>
        <v>0</v>
      </c>
      <c r="R148" s="35">
        <f>ROUND(J148*H148,2)</f>
        <v>0</v>
      </c>
      <c r="T148" s="174">
        <f>S148*H148</f>
        <v>0</v>
      </c>
      <c r="U148" s="174">
        <v>0</v>
      </c>
      <c r="V148" s="174">
        <f>U148*H148</f>
        <v>0</v>
      </c>
      <c r="W148" s="174">
        <v>0</v>
      </c>
      <c r="X148" s="175">
        <f>W148*H148</f>
        <v>0</v>
      </c>
      <c r="AR148" s="176" t="s">
        <v>172</v>
      </c>
      <c r="AT148" s="176" t="s">
        <v>168</v>
      </c>
      <c r="AU148" s="176" t="s">
        <v>141</v>
      </c>
      <c r="AY148" s="17" t="s">
        <v>166</v>
      </c>
      <c r="BE148" s="101">
        <f>IF(O148="základná",K148,0)</f>
        <v>0</v>
      </c>
      <c r="BF148" s="101">
        <f>IF(O148="znížená",K148,0)</f>
        <v>0</v>
      </c>
      <c r="BG148" s="101">
        <f>IF(O148="zákl. prenesená",K148,0)</f>
        <v>0</v>
      </c>
      <c r="BH148" s="101">
        <f>IF(O148="zníž. prenesená",K148,0)</f>
        <v>0</v>
      </c>
      <c r="BI148" s="101">
        <f>IF(O148="nulová",K148,0)</f>
        <v>0</v>
      </c>
      <c r="BJ148" s="17" t="s">
        <v>141</v>
      </c>
      <c r="BK148" s="101">
        <f>ROUND(P148*H148,2)</f>
        <v>0</v>
      </c>
      <c r="BL148" s="17" t="s">
        <v>172</v>
      </c>
      <c r="BM148" s="176" t="s">
        <v>186</v>
      </c>
    </row>
    <row r="149" spans="2:65" s="12" customFormat="1" ht="11.25">
      <c r="B149" s="177"/>
      <c r="D149" s="178" t="s">
        <v>174</v>
      </c>
      <c r="E149" s="179" t="s">
        <v>1</v>
      </c>
      <c r="F149" s="180" t="s">
        <v>175</v>
      </c>
      <c r="H149" s="181">
        <v>160.77600000000001</v>
      </c>
      <c r="I149" s="182"/>
      <c r="J149" s="182"/>
      <c r="M149" s="177"/>
      <c r="N149" s="183"/>
      <c r="X149" s="184"/>
      <c r="AT149" s="179" t="s">
        <v>174</v>
      </c>
      <c r="AU149" s="179" t="s">
        <v>141</v>
      </c>
      <c r="AV149" s="12" t="s">
        <v>141</v>
      </c>
      <c r="AW149" s="12" t="s">
        <v>4</v>
      </c>
      <c r="AX149" s="12" t="s">
        <v>78</v>
      </c>
      <c r="AY149" s="179" t="s">
        <v>166</v>
      </c>
    </row>
    <row r="150" spans="2:65" s="13" customFormat="1" ht="11.25">
      <c r="B150" s="185"/>
      <c r="D150" s="178" t="s">
        <v>174</v>
      </c>
      <c r="E150" s="186" t="s">
        <v>1</v>
      </c>
      <c r="F150" s="187" t="s">
        <v>179</v>
      </c>
      <c r="H150" s="186" t="s">
        <v>1</v>
      </c>
      <c r="I150" s="188"/>
      <c r="J150" s="188"/>
      <c r="M150" s="185"/>
      <c r="N150" s="189"/>
      <c r="X150" s="190"/>
      <c r="AT150" s="186" t="s">
        <v>174</v>
      </c>
      <c r="AU150" s="186" t="s">
        <v>141</v>
      </c>
      <c r="AV150" s="13" t="s">
        <v>86</v>
      </c>
      <c r="AW150" s="13" t="s">
        <v>4</v>
      </c>
      <c r="AX150" s="13" t="s">
        <v>78</v>
      </c>
      <c r="AY150" s="186" t="s">
        <v>166</v>
      </c>
    </row>
    <row r="151" spans="2:65" s="12" customFormat="1" ht="45">
      <c r="B151" s="177"/>
      <c r="D151" s="178" t="s">
        <v>174</v>
      </c>
      <c r="E151" s="179" t="s">
        <v>1</v>
      </c>
      <c r="F151" s="180" t="s">
        <v>180</v>
      </c>
      <c r="H151" s="181">
        <v>69.564999999999998</v>
      </c>
      <c r="I151" s="182"/>
      <c r="J151" s="182"/>
      <c r="M151" s="177"/>
      <c r="N151" s="183"/>
      <c r="X151" s="184"/>
      <c r="AT151" s="179" t="s">
        <v>174</v>
      </c>
      <c r="AU151" s="179" t="s">
        <v>141</v>
      </c>
      <c r="AV151" s="12" t="s">
        <v>141</v>
      </c>
      <c r="AW151" s="12" t="s">
        <v>4</v>
      </c>
      <c r="AX151" s="12" t="s">
        <v>78</v>
      </c>
      <c r="AY151" s="179" t="s">
        <v>166</v>
      </c>
    </row>
    <row r="152" spans="2:65" s="12" customFormat="1" ht="22.5">
      <c r="B152" s="177"/>
      <c r="D152" s="178" t="s">
        <v>174</v>
      </c>
      <c r="E152" s="179" t="s">
        <v>1</v>
      </c>
      <c r="F152" s="180" t="s">
        <v>181</v>
      </c>
      <c r="H152" s="181">
        <v>18.992999999999999</v>
      </c>
      <c r="I152" s="182"/>
      <c r="J152" s="182"/>
      <c r="M152" s="177"/>
      <c r="N152" s="183"/>
      <c r="X152" s="184"/>
      <c r="AT152" s="179" t="s">
        <v>174</v>
      </c>
      <c r="AU152" s="179" t="s">
        <v>141</v>
      </c>
      <c r="AV152" s="12" t="s">
        <v>141</v>
      </c>
      <c r="AW152" s="12" t="s">
        <v>4</v>
      </c>
      <c r="AX152" s="12" t="s">
        <v>78</v>
      </c>
      <c r="AY152" s="179" t="s">
        <v>166</v>
      </c>
    </row>
    <row r="153" spans="2:65" s="14" customFormat="1" ht="11.25">
      <c r="B153" s="191"/>
      <c r="D153" s="178" t="s">
        <v>174</v>
      </c>
      <c r="E153" s="192" t="s">
        <v>1</v>
      </c>
      <c r="F153" s="193" t="s">
        <v>182</v>
      </c>
      <c r="H153" s="194">
        <v>249.334</v>
      </c>
      <c r="I153" s="195"/>
      <c r="J153" s="195"/>
      <c r="M153" s="191"/>
      <c r="N153" s="196"/>
      <c r="X153" s="197"/>
      <c r="AT153" s="192" t="s">
        <v>174</v>
      </c>
      <c r="AU153" s="192" t="s">
        <v>141</v>
      </c>
      <c r="AV153" s="14" t="s">
        <v>183</v>
      </c>
      <c r="AW153" s="14" t="s">
        <v>4</v>
      </c>
      <c r="AX153" s="14" t="s">
        <v>86</v>
      </c>
      <c r="AY153" s="192" t="s">
        <v>166</v>
      </c>
    </row>
    <row r="154" spans="2:65" s="1" customFormat="1" ht="44.25" customHeight="1">
      <c r="B154" s="136"/>
      <c r="C154" s="165" t="s">
        <v>172</v>
      </c>
      <c r="D154" s="165" t="s">
        <v>168</v>
      </c>
      <c r="E154" s="166" t="s">
        <v>187</v>
      </c>
      <c r="F154" s="167" t="s">
        <v>188</v>
      </c>
      <c r="G154" s="168" t="s">
        <v>171</v>
      </c>
      <c r="H154" s="169">
        <v>2493.34</v>
      </c>
      <c r="I154" s="170"/>
      <c r="J154" s="170"/>
      <c r="K154" s="171">
        <f>ROUND(P154*H154,2)</f>
        <v>0</v>
      </c>
      <c r="L154" s="172"/>
      <c r="M154" s="36"/>
      <c r="N154" s="173" t="s">
        <v>1</v>
      </c>
      <c r="O154" s="135" t="s">
        <v>42</v>
      </c>
      <c r="P154" s="35">
        <f>I154+J154</f>
        <v>0</v>
      </c>
      <c r="Q154" s="35">
        <f>ROUND(I154*H154,2)</f>
        <v>0</v>
      </c>
      <c r="R154" s="35">
        <f>ROUND(J154*H154,2)</f>
        <v>0</v>
      </c>
      <c r="T154" s="174">
        <f>S154*H154</f>
        <v>0</v>
      </c>
      <c r="U154" s="174">
        <v>0</v>
      </c>
      <c r="V154" s="174">
        <f>U154*H154</f>
        <v>0</v>
      </c>
      <c r="W154" s="174">
        <v>0</v>
      </c>
      <c r="X154" s="175">
        <f>W154*H154</f>
        <v>0</v>
      </c>
      <c r="AR154" s="176" t="s">
        <v>172</v>
      </c>
      <c r="AT154" s="176" t="s">
        <v>168</v>
      </c>
      <c r="AU154" s="176" t="s">
        <v>141</v>
      </c>
      <c r="AY154" s="17" t="s">
        <v>166</v>
      </c>
      <c r="BE154" s="101">
        <f>IF(O154="základná",K154,0)</f>
        <v>0</v>
      </c>
      <c r="BF154" s="101">
        <f>IF(O154="znížená",K154,0)</f>
        <v>0</v>
      </c>
      <c r="BG154" s="101">
        <f>IF(O154="zákl. prenesená",K154,0)</f>
        <v>0</v>
      </c>
      <c r="BH154" s="101">
        <f>IF(O154="zníž. prenesená",K154,0)</f>
        <v>0</v>
      </c>
      <c r="BI154" s="101">
        <f>IF(O154="nulová",K154,0)</f>
        <v>0</v>
      </c>
      <c r="BJ154" s="17" t="s">
        <v>141</v>
      </c>
      <c r="BK154" s="101">
        <f>ROUND(P154*H154,2)</f>
        <v>0</v>
      </c>
      <c r="BL154" s="17" t="s">
        <v>172</v>
      </c>
      <c r="BM154" s="176" t="s">
        <v>189</v>
      </c>
    </row>
    <row r="155" spans="2:65" s="12" customFormat="1" ht="11.25">
      <c r="B155" s="177"/>
      <c r="D155" s="178" t="s">
        <v>174</v>
      </c>
      <c r="F155" s="180" t="s">
        <v>190</v>
      </c>
      <c r="H155" s="181">
        <v>2493.34</v>
      </c>
      <c r="I155" s="182"/>
      <c r="J155" s="182"/>
      <c r="M155" s="177"/>
      <c r="N155" s="183"/>
      <c r="X155" s="184"/>
      <c r="AT155" s="179" t="s">
        <v>174</v>
      </c>
      <c r="AU155" s="179" t="s">
        <v>141</v>
      </c>
      <c r="AV155" s="12" t="s">
        <v>141</v>
      </c>
      <c r="AW155" s="12" t="s">
        <v>3</v>
      </c>
      <c r="AX155" s="12" t="s">
        <v>86</v>
      </c>
      <c r="AY155" s="179" t="s">
        <v>166</v>
      </c>
    </row>
    <row r="156" spans="2:65" s="1" customFormat="1" ht="21.75" customHeight="1">
      <c r="B156" s="136"/>
      <c r="C156" s="165" t="s">
        <v>191</v>
      </c>
      <c r="D156" s="165" t="s">
        <v>168</v>
      </c>
      <c r="E156" s="166" t="s">
        <v>192</v>
      </c>
      <c r="F156" s="167" t="s">
        <v>193</v>
      </c>
      <c r="G156" s="168" t="s">
        <v>171</v>
      </c>
      <c r="H156" s="169">
        <v>249.334</v>
      </c>
      <c r="I156" s="170"/>
      <c r="J156" s="170"/>
      <c r="K156" s="171">
        <f>ROUND(P156*H156,2)</f>
        <v>0</v>
      </c>
      <c r="L156" s="172"/>
      <c r="M156" s="36"/>
      <c r="N156" s="173" t="s">
        <v>1</v>
      </c>
      <c r="O156" s="135" t="s">
        <v>42</v>
      </c>
      <c r="P156" s="35">
        <f>I156+J156</f>
        <v>0</v>
      </c>
      <c r="Q156" s="35">
        <f>ROUND(I156*H156,2)</f>
        <v>0</v>
      </c>
      <c r="R156" s="35">
        <f>ROUND(J156*H156,2)</f>
        <v>0</v>
      </c>
      <c r="T156" s="174">
        <f>S156*H156</f>
        <v>0</v>
      </c>
      <c r="U156" s="174">
        <v>0</v>
      </c>
      <c r="V156" s="174">
        <f>U156*H156</f>
        <v>0</v>
      </c>
      <c r="W156" s="174">
        <v>0</v>
      </c>
      <c r="X156" s="175">
        <f>W156*H156</f>
        <v>0</v>
      </c>
      <c r="AR156" s="176" t="s">
        <v>172</v>
      </c>
      <c r="AT156" s="176" t="s">
        <v>168</v>
      </c>
      <c r="AU156" s="176" t="s">
        <v>141</v>
      </c>
      <c r="AY156" s="17" t="s">
        <v>166</v>
      </c>
      <c r="BE156" s="101">
        <f>IF(O156="základná",K156,0)</f>
        <v>0</v>
      </c>
      <c r="BF156" s="101">
        <f>IF(O156="znížená",K156,0)</f>
        <v>0</v>
      </c>
      <c r="BG156" s="101">
        <f>IF(O156="zákl. prenesená",K156,0)</f>
        <v>0</v>
      </c>
      <c r="BH156" s="101">
        <f>IF(O156="zníž. prenesená",K156,0)</f>
        <v>0</v>
      </c>
      <c r="BI156" s="101">
        <f>IF(O156="nulová",K156,0)</f>
        <v>0</v>
      </c>
      <c r="BJ156" s="17" t="s">
        <v>141</v>
      </c>
      <c r="BK156" s="101">
        <f>ROUND(P156*H156,2)</f>
        <v>0</v>
      </c>
      <c r="BL156" s="17" t="s">
        <v>172</v>
      </c>
      <c r="BM156" s="176" t="s">
        <v>194</v>
      </c>
    </row>
    <row r="157" spans="2:65" s="11" customFormat="1" ht="22.9" customHeight="1">
      <c r="B157" s="152"/>
      <c r="D157" s="153" t="s">
        <v>77</v>
      </c>
      <c r="E157" s="163" t="s">
        <v>141</v>
      </c>
      <c r="F157" s="163" t="s">
        <v>195</v>
      </c>
      <c r="I157" s="155"/>
      <c r="J157" s="155"/>
      <c r="K157" s="164">
        <f>BK157</f>
        <v>0</v>
      </c>
      <c r="M157" s="152"/>
      <c r="N157" s="157"/>
      <c r="Q157" s="158">
        <f>SUM(Q158:Q207)</f>
        <v>0</v>
      </c>
      <c r="R157" s="158">
        <f>SUM(R158:R207)</f>
        <v>0</v>
      </c>
      <c r="T157" s="159">
        <f>SUM(T158:T207)</f>
        <v>0</v>
      </c>
      <c r="V157" s="159">
        <f>SUM(V158:V207)</f>
        <v>724.52738604600006</v>
      </c>
      <c r="X157" s="160">
        <f>SUM(X158:X207)</f>
        <v>0</v>
      </c>
      <c r="AR157" s="153" t="s">
        <v>86</v>
      </c>
      <c r="AT157" s="161" t="s">
        <v>77</v>
      </c>
      <c r="AU157" s="161" t="s">
        <v>86</v>
      </c>
      <c r="AY157" s="153" t="s">
        <v>166</v>
      </c>
      <c r="BK157" s="162">
        <f>SUM(BK158:BK207)</f>
        <v>0</v>
      </c>
    </row>
    <row r="158" spans="2:65" s="1" customFormat="1" ht="33" customHeight="1">
      <c r="B158" s="136"/>
      <c r="C158" s="165" t="s">
        <v>196</v>
      </c>
      <c r="D158" s="165" t="s">
        <v>168</v>
      </c>
      <c r="E158" s="166" t="s">
        <v>197</v>
      </c>
      <c r="F158" s="167" t="s">
        <v>198</v>
      </c>
      <c r="G158" s="168" t="s">
        <v>199</v>
      </c>
      <c r="H158" s="169">
        <v>89.954999999999998</v>
      </c>
      <c r="I158" s="170"/>
      <c r="J158" s="170"/>
      <c r="K158" s="171">
        <f>ROUND(P158*H158,2)</f>
        <v>0</v>
      </c>
      <c r="L158" s="172"/>
      <c r="M158" s="36"/>
      <c r="N158" s="173" t="s">
        <v>1</v>
      </c>
      <c r="O158" s="135" t="s">
        <v>42</v>
      </c>
      <c r="P158" s="35">
        <f>I158+J158</f>
        <v>0</v>
      </c>
      <c r="Q158" s="35">
        <f>ROUND(I158*H158,2)</f>
        <v>0</v>
      </c>
      <c r="R158" s="35">
        <f>ROUND(J158*H158,2)</f>
        <v>0</v>
      </c>
      <c r="T158" s="174">
        <f>S158*H158</f>
        <v>0</v>
      </c>
      <c r="U158" s="174">
        <v>3.5E-4</v>
      </c>
      <c r="V158" s="174">
        <f>U158*H158</f>
        <v>3.1484249999999998E-2</v>
      </c>
      <c r="W158" s="174">
        <v>0</v>
      </c>
      <c r="X158" s="175">
        <f>W158*H158</f>
        <v>0</v>
      </c>
      <c r="AR158" s="176" t="s">
        <v>172</v>
      </c>
      <c r="AT158" s="176" t="s">
        <v>168</v>
      </c>
      <c r="AU158" s="176" t="s">
        <v>141</v>
      </c>
      <c r="AY158" s="17" t="s">
        <v>166</v>
      </c>
      <c r="BE158" s="101">
        <f>IF(O158="základná",K158,0)</f>
        <v>0</v>
      </c>
      <c r="BF158" s="101">
        <f>IF(O158="znížená",K158,0)</f>
        <v>0</v>
      </c>
      <c r="BG158" s="101">
        <f>IF(O158="zákl. prenesená",K158,0)</f>
        <v>0</v>
      </c>
      <c r="BH158" s="101">
        <f>IF(O158="zníž. prenesená",K158,0)</f>
        <v>0</v>
      </c>
      <c r="BI158" s="101">
        <f>IF(O158="nulová",K158,0)</f>
        <v>0</v>
      </c>
      <c r="BJ158" s="17" t="s">
        <v>141</v>
      </c>
      <c r="BK158" s="101">
        <f>ROUND(P158*H158,2)</f>
        <v>0</v>
      </c>
      <c r="BL158" s="17" t="s">
        <v>172</v>
      </c>
      <c r="BM158" s="176" t="s">
        <v>200</v>
      </c>
    </row>
    <row r="159" spans="2:65" s="12" customFormat="1" ht="33.75">
      <c r="B159" s="177"/>
      <c r="D159" s="178" t="s">
        <v>174</v>
      </c>
      <c r="E159" s="179" t="s">
        <v>1</v>
      </c>
      <c r="F159" s="180" t="s">
        <v>201</v>
      </c>
      <c r="H159" s="181">
        <v>89.954999999999998</v>
      </c>
      <c r="I159" s="182"/>
      <c r="J159" s="182"/>
      <c r="M159" s="177"/>
      <c r="N159" s="183"/>
      <c r="X159" s="184"/>
      <c r="AT159" s="179" t="s">
        <v>174</v>
      </c>
      <c r="AU159" s="179" t="s">
        <v>141</v>
      </c>
      <c r="AV159" s="12" t="s">
        <v>141</v>
      </c>
      <c r="AW159" s="12" t="s">
        <v>4</v>
      </c>
      <c r="AX159" s="12" t="s">
        <v>86</v>
      </c>
      <c r="AY159" s="179" t="s">
        <v>166</v>
      </c>
    </row>
    <row r="160" spans="2:65" s="1" customFormat="1" ht="16.5" customHeight="1">
      <c r="B160" s="136"/>
      <c r="C160" s="198" t="s">
        <v>202</v>
      </c>
      <c r="D160" s="198" t="s">
        <v>203</v>
      </c>
      <c r="E160" s="199" t="s">
        <v>204</v>
      </c>
      <c r="F160" s="200" t="s">
        <v>205</v>
      </c>
      <c r="G160" s="201" t="s">
        <v>199</v>
      </c>
      <c r="H160" s="202">
        <v>91.754000000000005</v>
      </c>
      <c r="I160" s="203"/>
      <c r="J160" s="204"/>
      <c r="K160" s="205">
        <f>ROUND(P160*H160,2)</f>
        <v>0</v>
      </c>
      <c r="L160" s="204"/>
      <c r="M160" s="206"/>
      <c r="N160" s="207" t="s">
        <v>1</v>
      </c>
      <c r="O160" s="135" t="s">
        <v>42</v>
      </c>
      <c r="P160" s="35">
        <f>I160+J160</f>
        <v>0</v>
      </c>
      <c r="Q160" s="35">
        <f>ROUND(I160*H160,2)</f>
        <v>0</v>
      </c>
      <c r="R160" s="35">
        <f>ROUND(J160*H160,2)</f>
        <v>0</v>
      </c>
      <c r="T160" s="174">
        <f>S160*H160</f>
        <v>0</v>
      </c>
      <c r="U160" s="174">
        <v>2.9999999999999997E-4</v>
      </c>
      <c r="V160" s="174">
        <f>U160*H160</f>
        <v>2.7526200000000001E-2</v>
      </c>
      <c r="W160" s="174">
        <v>0</v>
      </c>
      <c r="X160" s="175">
        <f>W160*H160</f>
        <v>0</v>
      </c>
      <c r="AR160" s="176" t="s">
        <v>206</v>
      </c>
      <c r="AT160" s="176" t="s">
        <v>203</v>
      </c>
      <c r="AU160" s="176" t="s">
        <v>141</v>
      </c>
      <c r="AY160" s="17" t="s">
        <v>166</v>
      </c>
      <c r="BE160" s="101">
        <f>IF(O160="základná",K160,0)</f>
        <v>0</v>
      </c>
      <c r="BF160" s="101">
        <f>IF(O160="znížená",K160,0)</f>
        <v>0</v>
      </c>
      <c r="BG160" s="101">
        <f>IF(O160="zákl. prenesená",K160,0)</f>
        <v>0</v>
      </c>
      <c r="BH160" s="101">
        <f>IF(O160="zníž. prenesená",K160,0)</f>
        <v>0</v>
      </c>
      <c r="BI160" s="101">
        <f>IF(O160="nulová",K160,0)</f>
        <v>0</v>
      </c>
      <c r="BJ160" s="17" t="s">
        <v>141</v>
      </c>
      <c r="BK160" s="101">
        <f>ROUND(P160*H160,2)</f>
        <v>0</v>
      </c>
      <c r="BL160" s="17" t="s">
        <v>172</v>
      </c>
      <c r="BM160" s="176" t="s">
        <v>207</v>
      </c>
    </row>
    <row r="161" spans="2:65" s="12" customFormat="1" ht="33.75">
      <c r="B161" s="177"/>
      <c r="D161" s="178" t="s">
        <v>174</v>
      </c>
      <c r="E161" s="179" t="s">
        <v>1</v>
      </c>
      <c r="F161" s="180" t="s">
        <v>201</v>
      </c>
      <c r="H161" s="181">
        <v>89.954999999999998</v>
      </c>
      <c r="I161" s="182"/>
      <c r="J161" s="182"/>
      <c r="M161" s="177"/>
      <c r="N161" s="183"/>
      <c r="X161" s="184"/>
      <c r="AT161" s="179" t="s">
        <v>174</v>
      </c>
      <c r="AU161" s="179" t="s">
        <v>141</v>
      </c>
      <c r="AV161" s="12" t="s">
        <v>141</v>
      </c>
      <c r="AW161" s="12" t="s">
        <v>4</v>
      </c>
      <c r="AX161" s="12" t="s">
        <v>86</v>
      </c>
      <c r="AY161" s="179" t="s">
        <v>166</v>
      </c>
    </row>
    <row r="162" spans="2:65" s="12" customFormat="1" ht="11.25">
      <c r="B162" s="177"/>
      <c r="D162" s="178" t="s">
        <v>174</v>
      </c>
      <c r="F162" s="180" t="s">
        <v>208</v>
      </c>
      <c r="H162" s="181">
        <v>91.754000000000005</v>
      </c>
      <c r="I162" s="182"/>
      <c r="J162" s="182"/>
      <c r="M162" s="177"/>
      <c r="N162" s="183"/>
      <c r="X162" s="184"/>
      <c r="AT162" s="179" t="s">
        <v>174</v>
      </c>
      <c r="AU162" s="179" t="s">
        <v>141</v>
      </c>
      <c r="AV162" s="12" t="s">
        <v>141</v>
      </c>
      <c r="AW162" s="12" t="s">
        <v>3</v>
      </c>
      <c r="AX162" s="12" t="s">
        <v>86</v>
      </c>
      <c r="AY162" s="179" t="s">
        <v>166</v>
      </c>
    </row>
    <row r="163" spans="2:65" s="1" customFormat="1" ht="24.2" customHeight="1">
      <c r="B163" s="136"/>
      <c r="C163" s="165" t="s">
        <v>206</v>
      </c>
      <c r="D163" s="165" t="s">
        <v>168</v>
      </c>
      <c r="E163" s="166" t="s">
        <v>209</v>
      </c>
      <c r="F163" s="167" t="s">
        <v>210</v>
      </c>
      <c r="G163" s="168" t="s">
        <v>171</v>
      </c>
      <c r="H163" s="169">
        <v>14.993</v>
      </c>
      <c r="I163" s="170"/>
      <c r="J163" s="170"/>
      <c r="K163" s="171">
        <f>ROUND(P163*H163,2)</f>
        <v>0</v>
      </c>
      <c r="L163" s="172"/>
      <c r="M163" s="36"/>
      <c r="N163" s="173" t="s">
        <v>1</v>
      </c>
      <c r="O163" s="135" t="s">
        <v>42</v>
      </c>
      <c r="P163" s="35">
        <f>I163+J163</f>
        <v>0</v>
      </c>
      <c r="Q163" s="35">
        <f>ROUND(I163*H163,2)</f>
        <v>0</v>
      </c>
      <c r="R163" s="35">
        <f>ROUND(J163*H163,2)</f>
        <v>0</v>
      </c>
      <c r="T163" s="174">
        <f>S163*H163</f>
        <v>0</v>
      </c>
      <c r="U163" s="174">
        <v>1.63</v>
      </c>
      <c r="V163" s="174">
        <f>U163*H163</f>
        <v>24.438589999999998</v>
      </c>
      <c r="W163" s="174">
        <v>0</v>
      </c>
      <c r="X163" s="175">
        <f>W163*H163</f>
        <v>0</v>
      </c>
      <c r="AR163" s="176" t="s">
        <v>172</v>
      </c>
      <c r="AT163" s="176" t="s">
        <v>168</v>
      </c>
      <c r="AU163" s="176" t="s">
        <v>141</v>
      </c>
      <c r="AY163" s="17" t="s">
        <v>166</v>
      </c>
      <c r="BE163" s="101">
        <f>IF(O163="základná",K163,0)</f>
        <v>0</v>
      </c>
      <c r="BF163" s="101">
        <f>IF(O163="znížená",K163,0)</f>
        <v>0</v>
      </c>
      <c r="BG163" s="101">
        <f>IF(O163="zákl. prenesená",K163,0)</f>
        <v>0</v>
      </c>
      <c r="BH163" s="101">
        <f>IF(O163="zníž. prenesená",K163,0)</f>
        <v>0</v>
      </c>
      <c r="BI163" s="101">
        <f>IF(O163="nulová",K163,0)</f>
        <v>0</v>
      </c>
      <c r="BJ163" s="17" t="s">
        <v>141</v>
      </c>
      <c r="BK163" s="101">
        <f>ROUND(P163*H163,2)</f>
        <v>0</v>
      </c>
      <c r="BL163" s="17" t="s">
        <v>172</v>
      </c>
      <c r="BM163" s="176" t="s">
        <v>211</v>
      </c>
    </row>
    <row r="164" spans="2:65" s="12" customFormat="1" ht="33.75">
      <c r="B164" s="177"/>
      <c r="D164" s="178" t="s">
        <v>174</v>
      </c>
      <c r="E164" s="179" t="s">
        <v>1</v>
      </c>
      <c r="F164" s="180" t="s">
        <v>212</v>
      </c>
      <c r="H164" s="181">
        <v>14.993</v>
      </c>
      <c r="I164" s="182"/>
      <c r="J164" s="182"/>
      <c r="M164" s="177"/>
      <c r="N164" s="183"/>
      <c r="X164" s="184"/>
      <c r="AT164" s="179" t="s">
        <v>174</v>
      </c>
      <c r="AU164" s="179" t="s">
        <v>141</v>
      </c>
      <c r="AV164" s="12" t="s">
        <v>141</v>
      </c>
      <c r="AW164" s="12" t="s">
        <v>4</v>
      </c>
      <c r="AX164" s="12" t="s">
        <v>86</v>
      </c>
      <c r="AY164" s="179" t="s">
        <v>166</v>
      </c>
    </row>
    <row r="165" spans="2:65" s="1" customFormat="1" ht="24.2" customHeight="1">
      <c r="B165" s="136"/>
      <c r="C165" s="165" t="s">
        <v>213</v>
      </c>
      <c r="D165" s="165" t="s">
        <v>168</v>
      </c>
      <c r="E165" s="166" t="s">
        <v>214</v>
      </c>
      <c r="F165" s="167" t="s">
        <v>215</v>
      </c>
      <c r="G165" s="168" t="s">
        <v>216</v>
      </c>
      <c r="H165" s="169">
        <v>72</v>
      </c>
      <c r="I165" s="170"/>
      <c r="J165" s="170"/>
      <c r="K165" s="171">
        <f>ROUND(P165*H165,2)</f>
        <v>0</v>
      </c>
      <c r="L165" s="172"/>
      <c r="M165" s="36"/>
      <c r="N165" s="173" t="s">
        <v>1</v>
      </c>
      <c r="O165" s="135" t="s">
        <v>42</v>
      </c>
      <c r="P165" s="35">
        <f>I165+J165</f>
        <v>0</v>
      </c>
      <c r="Q165" s="35">
        <f>ROUND(I165*H165,2)</f>
        <v>0</v>
      </c>
      <c r="R165" s="35">
        <f>ROUND(J165*H165,2)</f>
        <v>0</v>
      </c>
      <c r="T165" s="174">
        <f>S165*H165</f>
        <v>0</v>
      </c>
      <c r="U165" s="174">
        <v>0.28000000000000003</v>
      </c>
      <c r="V165" s="174">
        <f>U165*H165</f>
        <v>20.160000000000004</v>
      </c>
      <c r="W165" s="174">
        <v>0</v>
      </c>
      <c r="X165" s="175">
        <f>W165*H165</f>
        <v>0</v>
      </c>
      <c r="AR165" s="176" t="s">
        <v>172</v>
      </c>
      <c r="AT165" s="176" t="s">
        <v>168</v>
      </c>
      <c r="AU165" s="176" t="s">
        <v>141</v>
      </c>
      <c r="AY165" s="17" t="s">
        <v>166</v>
      </c>
      <c r="BE165" s="101">
        <f>IF(O165="základná",K165,0)</f>
        <v>0</v>
      </c>
      <c r="BF165" s="101">
        <f>IF(O165="znížená",K165,0)</f>
        <v>0</v>
      </c>
      <c r="BG165" s="101">
        <f>IF(O165="zákl. prenesená",K165,0)</f>
        <v>0</v>
      </c>
      <c r="BH165" s="101">
        <f>IF(O165="zníž. prenesená",K165,0)</f>
        <v>0</v>
      </c>
      <c r="BI165" s="101">
        <f>IF(O165="nulová",K165,0)</f>
        <v>0</v>
      </c>
      <c r="BJ165" s="17" t="s">
        <v>141</v>
      </c>
      <c r="BK165" s="101">
        <f>ROUND(P165*H165,2)</f>
        <v>0</v>
      </c>
      <c r="BL165" s="17" t="s">
        <v>172</v>
      </c>
      <c r="BM165" s="176" t="s">
        <v>217</v>
      </c>
    </row>
    <row r="166" spans="2:65" s="12" customFormat="1" ht="33.75">
      <c r="B166" s="177"/>
      <c r="D166" s="178" t="s">
        <v>174</v>
      </c>
      <c r="E166" s="179" t="s">
        <v>1</v>
      </c>
      <c r="F166" s="180" t="s">
        <v>218</v>
      </c>
      <c r="H166" s="181">
        <v>72</v>
      </c>
      <c r="I166" s="182"/>
      <c r="J166" s="182"/>
      <c r="M166" s="177"/>
      <c r="N166" s="183"/>
      <c r="X166" s="184"/>
      <c r="AT166" s="179" t="s">
        <v>174</v>
      </c>
      <c r="AU166" s="179" t="s">
        <v>141</v>
      </c>
      <c r="AV166" s="12" t="s">
        <v>141</v>
      </c>
      <c r="AW166" s="12" t="s">
        <v>4</v>
      </c>
      <c r="AX166" s="12" t="s">
        <v>86</v>
      </c>
      <c r="AY166" s="179" t="s">
        <v>166</v>
      </c>
    </row>
    <row r="167" spans="2:65" s="1" customFormat="1" ht="24.2" customHeight="1">
      <c r="B167" s="136"/>
      <c r="C167" s="198" t="s">
        <v>219</v>
      </c>
      <c r="D167" s="198" t="s">
        <v>203</v>
      </c>
      <c r="E167" s="199" t="s">
        <v>220</v>
      </c>
      <c r="F167" s="200" t="s">
        <v>221</v>
      </c>
      <c r="G167" s="201" t="s">
        <v>216</v>
      </c>
      <c r="H167" s="202">
        <v>72</v>
      </c>
      <c r="I167" s="203"/>
      <c r="J167" s="204"/>
      <c r="K167" s="205">
        <f>ROUND(P167*H167,2)</f>
        <v>0</v>
      </c>
      <c r="L167" s="204"/>
      <c r="M167" s="206"/>
      <c r="N167" s="207" t="s">
        <v>1</v>
      </c>
      <c r="O167" s="135" t="s">
        <v>42</v>
      </c>
      <c r="P167" s="35">
        <f>I167+J167</f>
        <v>0</v>
      </c>
      <c r="Q167" s="35">
        <f>ROUND(I167*H167,2)</f>
        <v>0</v>
      </c>
      <c r="R167" s="35">
        <f>ROUND(J167*H167,2)</f>
        <v>0</v>
      </c>
      <c r="T167" s="174">
        <f>S167*H167</f>
        <v>0</v>
      </c>
      <c r="U167" s="174">
        <v>5.2999999999999998E-4</v>
      </c>
      <c r="V167" s="174">
        <f>U167*H167</f>
        <v>3.8159999999999999E-2</v>
      </c>
      <c r="W167" s="174">
        <v>0</v>
      </c>
      <c r="X167" s="175">
        <f>W167*H167</f>
        <v>0</v>
      </c>
      <c r="AR167" s="176" t="s">
        <v>206</v>
      </c>
      <c r="AT167" s="176" t="s">
        <v>203</v>
      </c>
      <c r="AU167" s="176" t="s">
        <v>141</v>
      </c>
      <c r="AY167" s="17" t="s">
        <v>166</v>
      </c>
      <c r="BE167" s="101">
        <f>IF(O167="základná",K167,0)</f>
        <v>0</v>
      </c>
      <c r="BF167" s="101">
        <f>IF(O167="znížená",K167,0)</f>
        <v>0</v>
      </c>
      <c r="BG167" s="101">
        <f>IF(O167="zákl. prenesená",K167,0)</f>
        <v>0</v>
      </c>
      <c r="BH167" s="101">
        <f>IF(O167="zníž. prenesená",K167,0)</f>
        <v>0</v>
      </c>
      <c r="BI167" s="101">
        <f>IF(O167="nulová",K167,0)</f>
        <v>0</v>
      </c>
      <c r="BJ167" s="17" t="s">
        <v>141</v>
      </c>
      <c r="BK167" s="101">
        <f>ROUND(P167*H167,2)</f>
        <v>0</v>
      </c>
      <c r="BL167" s="17" t="s">
        <v>172</v>
      </c>
      <c r="BM167" s="176" t="s">
        <v>222</v>
      </c>
    </row>
    <row r="168" spans="2:65" s="1" customFormat="1" ht="21.75" customHeight="1">
      <c r="B168" s="136"/>
      <c r="C168" s="198" t="s">
        <v>223</v>
      </c>
      <c r="D168" s="198" t="s">
        <v>203</v>
      </c>
      <c r="E168" s="199" t="s">
        <v>224</v>
      </c>
      <c r="F168" s="200" t="s">
        <v>225</v>
      </c>
      <c r="G168" s="201" t="s">
        <v>226</v>
      </c>
      <c r="H168" s="202">
        <v>2</v>
      </c>
      <c r="I168" s="203"/>
      <c r="J168" s="204"/>
      <c r="K168" s="205">
        <f>ROUND(P168*H168,2)</f>
        <v>0</v>
      </c>
      <c r="L168" s="204"/>
      <c r="M168" s="206"/>
      <c r="N168" s="207" t="s">
        <v>1</v>
      </c>
      <c r="O168" s="135" t="s">
        <v>42</v>
      </c>
      <c r="P168" s="35">
        <f>I168+J168</f>
        <v>0</v>
      </c>
      <c r="Q168" s="35">
        <f>ROUND(I168*H168,2)</f>
        <v>0</v>
      </c>
      <c r="R168" s="35">
        <f>ROUND(J168*H168,2)</f>
        <v>0</v>
      </c>
      <c r="T168" s="174">
        <f>S168*H168</f>
        <v>0</v>
      </c>
      <c r="U168" s="174">
        <v>5.0000000000000001E-4</v>
      </c>
      <c r="V168" s="174">
        <f>U168*H168</f>
        <v>1E-3</v>
      </c>
      <c r="W168" s="174">
        <v>0</v>
      </c>
      <c r="X168" s="175">
        <f>W168*H168</f>
        <v>0</v>
      </c>
      <c r="AR168" s="176" t="s">
        <v>206</v>
      </c>
      <c r="AT168" s="176" t="s">
        <v>203</v>
      </c>
      <c r="AU168" s="176" t="s">
        <v>141</v>
      </c>
      <c r="AY168" s="17" t="s">
        <v>166</v>
      </c>
      <c r="BE168" s="101">
        <f>IF(O168="základná",K168,0)</f>
        <v>0</v>
      </c>
      <c r="BF168" s="101">
        <f>IF(O168="znížená",K168,0)</f>
        <v>0</v>
      </c>
      <c r="BG168" s="101">
        <f>IF(O168="zákl. prenesená",K168,0)</f>
        <v>0</v>
      </c>
      <c r="BH168" s="101">
        <f>IF(O168="zníž. prenesená",K168,0)</f>
        <v>0</v>
      </c>
      <c r="BI168" s="101">
        <f>IF(O168="nulová",K168,0)</f>
        <v>0</v>
      </c>
      <c r="BJ168" s="17" t="s">
        <v>141</v>
      </c>
      <c r="BK168" s="101">
        <f>ROUND(P168*H168,2)</f>
        <v>0</v>
      </c>
      <c r="BL168" s="17" t="s">
        <v>172</v>
      </c>
      <c r="BM168" s="176" t="s">
        <v>227</v>
      </c>
    </row>
    <row r="169" spans="2:65" s="1" customFormat="1" ht="16.5" customHeight="1">
      <c r="B169" s="136"/>
      <c r="C169" s="165" t="s">
        <v>228</v>
      </c>
      <c r="D169" s="165" t="s">
        <v>168</v>
      </c>
      <c r="E169" s="166" t="s">
        <v>229</v>
      </c>
      <c r="F169" s="167" t="s">
        <v>230</v>
      </c>
      <c r="G169" s="168" t="s">
        <v>171</v>
      </c>
      <c r="H169" s="169">
        <v>3.6</v>
      </c>
      <c r="I169" s="170"/>
      <c r="J169" s="170"/>
      <c r="K169" s="171">
        <f>ROUND(P169*H169,2)</f>
        <v>0</v>
      </c>
      <c r="L169" s="172"/>
      <c r="M169" s="36"/>
      <c r="N169" s="173" t="s">
        <v>1</v>
      </c>
      <c r="O169" s="135" t="s">
        <v>42</v>
      </c>
      <c r="P169" s="35">
        <f>I169+J169</f>
        <v>0</v>
      </c>
      <c r="Q169" s="35">
        <f>ROUND(I169*H169,2)</f>
        <v>0</v>
      </c>
      <c r="R169" s="35">
        <f>ROUND(J169*H169,2)</f>
        <v>0</v>
      </c>
      <c r="T169" s="174">
        <f>S169*H169</f>
        <v>0</v>
      </c>
      <c r="U169" s="174">
        <v>0</v>
      </c>
      <c r="V169" s="174">
        <f>U169*H169</f>
        <v>0</v>
      </c>
      <c r="W169" s="174">
        <v>0</v>
      </c>
      <c r="X169" s="175">
        <f>W169*H169</f>
        <v>0</v>
      </c>
      <c r="AR169" s="176" t="s">
        <v>172</v>
      </c>
      <c r="AT169" s="176" t="s">
        <v>168</v>
      </c>
      <c r="AU169" s="176" t="s">
        <v>141</v>
      </c>
      <c r="AY169" s="17" t="s">
        <v>166</v>
      </c>
      <c r="BE169" s="101">
        <f>IF(O169="základná",K169,0)</f>
        <v>0</v>
      </c>
      <c r="BF169" s="101">
        <f>IF(O169="znížená",K169,0)</f>
        <v>0</v>
      </c>
      <c r="BG169" s="101">
        <f>IF(O169="zákl. prenesená",K169,0)</f>
        <v>0</v>
      </c>
      <c r="BH169" s="101">
        <f>IF(O169="zníž. prenesená",K169,0)</f>
        <v>0</v>
      </c>
      <c r="BI169" s="101">
        <f>IF(O169="nulová",K169,0)</f>
        <v>0</v>
      </c>
      <c r="BJ169" s="17" t="s">
        <v>141</v>
      </c>
      <c r="BK169" s="101">
        <f>ROUND(P169*H169,2)</f>
        <v>0</v>
      </c>
      <c r="BL169" s="17" t="s">
        <v>172</v>
      </c>
      <c r="BM169" s="176" t="s">
        <v>231</v>
      </c>
    </row>
    <row r="170" spans="2:65" s="12" customFormat="1" ht="45">
      <c r="B170" s="177"/>
      <c r="D170" s="178" t="s">
        <v>174</v>
      </c>
      <c r="E170" s="179" t="s">
        <v>1</v>
      </c>
      <c r="F170" s="180" t="s">
        <v>232</v>
      </c>
      <c r="H170" s="181">
        <v>3.6</v>
      </c>
      <c r="I170" s="182"/>
      <c r="J170" s="182"/>
      <c r="M170" s="177"/>
      <c r="N170" s="183"/>
      <c r="X170" s="184"/>
      <c r="AT170" s="179" t="s">
        <v>174</v>
      </c>
      <c r="AU170" s="179" t="s">
        <v>141</v>
      </c>
      <c r="AV170" s="12" t="s">
        <v>141</v>
      </c>
      <c r="AW170" s="12" t="s">
        <v>4</v>
      </c>
      <c r="AX170" s="12" t="s">
        <v>86</v>
      </c>
      <c r="AY170" s="179" t="s">
        <v>166</v>
      </c>
    </row>
    <row r="171" spans="2:65" s="1" customFormat="1" ht="16.5" customHeight="1">
      <c r="B171" s="136"/>
      <c r="C171" s="198" t="s">
        <v>233</v>
      </c>
      <c r="D171" s="198" t="s">
        <v>203</v>
      </c>
      <c r="E171" s="199" t="s">
        <v>234</v>
      </c>
      <c r="F171" s="200" t="s">
        <v>235</v>
      </c>
      <c r="G171" s="201" t="s">
        <v>236</v>
      </c>
      <c r="H171" s="202">
        <v>7.92</v>
      </c>
      <c r="I171" s="203"/>
      <c r="J171" s="204"/>
      <c r="K171" s="205">
        <f>ROUND(P171*H171,2)</f>
        <v>0</v>
      </c>
      <c r="L171" s="204"/>
      <c r="M171" s="206"/>
      <c r="N171" s="207" t="s">
        <v>1</v>
      </c>
      <c r="O171" s="135" t="s">
        <v>42</v>
      </c>
      <c r="P171" s="35">
        <f>I171+J171</f>
        <v>0</v>
      </c>
      <c r="Q171" s="35">
        <f>ROUND(I171*H171,2)</f>
        <v>0</v>
      </c>
      <c r="R171" s="35">
        <f>ROUND(J171*H171,2)</f>
        <v>0</v>
      </c>
      <c r="T171" s="174">
        <f>S171*H171</f>
        <v>0</v>
      </c>
      <c r="U171" s="174">
        <v>1</v>
      </c>
      <c r="V171" s="174">
        <f>U171*H171</f>
        <v>7.92</v>
      </c>
      <c r="W171" s="174">
        <v>0</v>
      </c>
      <c r="X171" s="175">
        <f>W171*H171</f>
        <v>0</v>
      </c>
      <c r="AR171" s="176" t="s">
        <v>206</v>
      </c>
      <c r="AT171" s="176" t="s">
        <v>203</v>
      </c>
      <c r="AU171" s="176" t="s">
        <v>141</v>
      </c>
      <c r="AY171" s="17" t="s">
        <v>166</v>
      </c>
      <c r="BE171" s="101">
        <f>IF(O171="základná",K171,0)</f>
        <v>0</v>
      </c>
      <c r="BF171" s="101">
        <f>IF(O171="znížená",K171,0)</f>
        <v>0</v>
      </c>
      <c r="BG171" s="101">
        <f>IF(O171="zákl. prenesená",K171,0)</f>
        <v>0</v>
      </c>
      <c r="BH171" s="101">
        <f>IF(O171="zníž. prenesená",K171,0)</f>
        <v>0</v>
      </c>
      <c r="BI171" s="101">
        <f>IF(O171="nulová",K171,0)</f>
        <v>0</v>
      </c>
      <c r="BJ171" s="17" t="s">
        <v>141</v>
      </c>
      <c r="BK171" s="101">
        <f>ROUND(P171*H171,2)</f>
        <v>0</v>
      </c>
      <c r="BL171" s="17" t="s">
        <v>172</v>
      </c>
      <c r="BM171" s="176" t="s">
        <v>237</v>
      </c>
    </row>
    <row r="172" spans="2:65" s="12" customFormat="1" ht="45">
      <c r="B172" s="177"/>
      <c r="D172" s="178" t="s">
        <v>174</v>
      </c>
      <c r="E172" s="179" t="s">
        <v>1</v>
      </c>
      <c r="F172" s="180" t="s">
        <v>232</v>
      </c>
      <c r="H172" s="181">
        <v>3.6</v>
      </c>
      <c r="I172" s="182"/>
      <c r="J172" s="182"/>
      <c r="M172" s="177"/>
      <c r="N172" s="183"/>
      <c r="X172" s="184"/>
      <c r="AT172" s="179" t="s">
        <v>174</v>
      </c>
      <c r="AU172" s="179" t="s">
        <v>141</v>
      </c>
      <c r="AV172" s="12" t="s">
        <v>141</v>
      </c>
      <c r="AW172" s="12" t="s">
        <v>4</v>
      </c>
      <c r="AX172" s="12" t="s">
        <v>86</v>
      </c>
      <c r="AY172" s="179" t="s">
        <v>166</v>
      </c>
    </row>
    <row r="173" spans="2:65" s="12" customFormat="1" ht="11.25">
      <c r="B173" s="177"/>
      <c r="D173" s="178" t="s">
        <v>174</v>
      </c>
      <c r="F173" s="180" t="s">
        <v>238</v>
      </c>
      <c r="H173" s="181">
        <v>7.92</v>
      </c>
      <c r="I173" s="182"/>
      <c r="J173" s="182"/>
      <c r="M173" s="177"/>
      <c r="N173" s="183"/>
      <c r="X173" s="184"/>
      <c r="AT173" s="179" t="s">
        <v>174</v>
      </c>
      <c r="AU173" s="179" t="s">
        <v>141</v>
      </c>
      <c r="AV173" s="12" t="s">
        <v>141</v>
      </c>
      <c r="AW173" s="12" t="s">
        <v>3</v>
      </c>
      <c r="AX173" s="12" t="s">
        <v>86</v>
      </c>
      <c r="AY173" s="179" t="s">
        <v>166</v>
      </c>
    </row>
    <row r="174" spans="2:65" s="1" customFormat="1" ht="24.2" customHeight="1">
      <c r="B174" s="136"/>
      <c r="C174" s="165" t="s">
        <v>239</v>
      </c>
      <c r="D174" s="165" t="s">
        <v>168</v>
      </c>
      <c r="E174" s="166" t="s">
        <v>240</v>
      </c>
      <c r="F174" s="167" t="s">
        <v>241</v>
      </c>
      <c r="G174" s="168" t="s">
        <v>171</v>
      </c>
      <c r="H174" s="169">
        <v>80.396000000000001</v>
      </c>
      <c r="I174" s="170"/>
      <c r="J174" s="170"/>
      <c r="K174" s="171">
        <f>ROUND(P174*H174,2)</f>
        <v>0</v>
      </c>
      <c r="L174" s="172"/>
      <c r="M174" s="36"/>
      <c r="N174" s="173" t="s">
        <v>1</v>
      </c>
      <c r="O174" s="135" t="s">
        <v>42</v>
      </c>
      <c r="P174" s="35">
        <f>I174+J174</f>
        <v>0</v>
      </c>
      <c r="Q174" s="35">
        <f>ROUND(I174*H174,2)</f>
        <v>0</v>
      </c>
      <c r="R174" s="35">
        <f>ROUND(J174*H174,2)</f>
        <v>0</v>
      </c>
      <c r="T174" s="174">
        <f>S174*H174</f>
        <v>0</v>
      </c>
      <c r="U174" s="174">
        <v>2.0699999999999998</v>
      </c>
      <c r="V174" s="174">
        <f>U174*H174</f>
        <v>166.41971999999998</v>
      </c>
      <c r="W174" s="174">
        <v>0</v>
      </c>
      <c r="X174" s="175">
        <f>W174*H174</f>
        <v>0</v>
      </c>
      <c r="AR174" s="176" t="s">
        <v>172</v>
      </c>
      <c r="AT174" s="176" t="s">
        <v>168</v>
      </c>
      <c r="AU174" s="176" t="s">
        <v>141</v>
      </c>
      <c r="AY174" s="17" t="s">
        <v>166</v>
      </c>
      <c r="BE174" s="101">
        <f>IF(O174="základná",K174,0)</f>
        <v>0</v>
      </c>
      <c r="BF174" s="101">
        <f>IF(O174="znížená",K174,0)</f>
        <v>0</v>
      </c>
      <c r="BG174" s="101">
        <f>IF(O174="zákl. prenesená",K174,0)</f>
        <v>0</v>
      </c>
      <c r="BH174" s="101">
        <f>IF(O174="zníž. prenesená",K174,0)</f>
        <v>0</v>
      </c>
      <c r="BI174" s="101">
        <f>IF(O174="nulová",K174,0)</f>
        <v>0</v>
      </c>
      <c r="BJ174" s="17" t="s">
        <v>141</v>
      </c>
      <c r="BK174" s="101">
        <f>ROUND(P174*H174,2)</f>
        <v>0</v>
      </c>
      <c r="BL174" s="17" t="s">
        <v>172</v>
      </c>
      <c r="BM174" s="176" t="s">
        <v>242</v>
      </c>
    </row>
    <row r="175" spans="2:65" s="12" customFormat="1" ht="11.25">
      <c r="B175" s="177"/>
      <c r="D175" s="178" t="s">
        <v>174</v>
      </c>
      <c r="E175" s="179" t="s">
        <v>1</v>
      </c>
      <c r="F175" s="180" t="s">
        <v>243</v>
      </c>
      <c r="H175" s="181">
        <v>11.087999999999999</v>
      </c>
      <c r="I175" s="182"/>
      <c r="J175" s="182"/>
      <c r="M175" s="177"/>
      <c r="N175" s="183"/>
      <c r="X175" s="184"/>
      <c r="AT175" s="179" t="s">
        <v>174</v>
      </c>
      <c r="AU175" s="179" t="s">
        <v>141</v>
      </c>
      <c r="AV175" s="12" t="s">
        <v>141</v>
      </c>
      <c r="AW175" s="12" t="s">
        <v>4</v>
      </c>
      <c r="AX175" s="12" t="s">
        <v>78</v>
      </c>
      <c r="AY175" s="179" t="s">
        <v>166</v>
      </c>
    </row>
    <row r="176" spans="2:65" s="12" customFormat="1" ht="33.75">
      <c r="B176" s="177"/>
      <c r="D176" s="178" t="s">
        <v>174</v>
      </c>
      <c r="E176" s="179" t="s">
        <v>1</v>
      </c>
      <c r="F176" s="180" t="s">
        <v>244</v>
      </c>
      <c r="H176" s="181">
        <v>4.798</v>
      </c>
      <c r="I176" s="182"/>
      <c r="J176" s="182"/>
      <c r="M176" s="177"/>
      <c r="N176" s="183"/>
      <c r="X176" s="184"/>
      <c r="AT176" s="179" t="s">
        <v>174</v>
      </c>
      <c r="AU176" s="179" t="s">
        <v>141</v>
      </c>
      <c r="AV176" s="12" t="s">
        <v>141</v>
      </c>
      <c r="AW176" s="12" t="s">
        <v>4</v>
      </c>
      <c r="AX176" s="12" t="s">
        <v>78</v>
      </c>
      <c r="AY176" s="179" t="s">
        <v>166</v>
      </c>
    </row>
    <row r="177" spans="2:65" s="12" customFormat="1" ht="22.5">
      <c r="B177" s="177"/>
      <c r="D177" s="178" t="s">
        <v>174</v>
      </c>
      <c r="E177" s="179" t="s">
        <v>1</v>
      </c>
      <c r="F177" s="180" t="s">
        <v>245</v>
      </c>
      <c r="H177" s="181">
        <v>1.31</v>
      </c>
      <c r="I177" s="182"/>
      <c r="J177" s="182"/>
      <c r="M177" s="177"/>
      <c r="N177" s="183"/>
      <c r="X177" s="184"/>
      <c r="AT177" s="179" t="s">
        <v>174</v>
      </c>
      <c r="AU177" s="179" t="s">
        <v>141</v>
      </c>
      <c r="AV177" s="12" t="s">
        <v>141</v>
      </c>
      <c r="AW177" s="12" t="s">
        <v>4</v>
      </c>
      <c r="AX177" s="12" t="s">
        <v>78</v>
      </c>
      <c r="AY177" s="179" t="s">
        <v>166</v>
      </c>
    </row>
    <row r="178" spans="2:65" s="12" customFormat="1" ht="22.5">
      <c r="B178" s="177"/>
      <c r="D178" s="178" t="s">
        <v>174</v>
      </c>
      <c r="E178" s="179" t="s">
        <v>1</v>
      </c>
      <c r="F178" s="180" t="s">
        <v>246</v>
      </c>
      <c r="H178" s="181">
        <v>63.2</v>
      </c>
      <c r="I178" s="182"/>
      <c r="J178" s="182"/>
      <c r="M178" s="177"/>
      <c r="N178" s="183"/>
      <c r="X178" s="184"/>
      <c r="AT178" s="179" t="s">
        <v>174</v>
      </c>
      <c r="AU178" s="179" t="s">
        <v>141</v>
      </c>
      <c r="AV178" s="12" t="s">
        <v>141</v>
      </c>
      <c r="AW178" s="12" t="s">
        <v>4</v>
      </c>
      <c r="AX178" s="12" t="s">
        <v>78</v>
      </c>
      <c r="AY178" s="179" t="s">
        <v>166</v>
      </c>
    </row>
    <row r="179" spans="2:65" s="14" customFormat="1" ht="11.25">
      <c r="B179" s="191"/>
      <c r="D179" s="178" t="s">
        <v>174</v>
      </c>
      <c r="E179" s="192" t="s">
        <v>1</v>
      </c>
      <c r="F179" s="193" t="s">
        <v>182</v>
      </c>
      <c r="H179" s="194">
        <v>80.396000000000001</v>
      </c>
      <c r="I179" s="195"/>
      <c r="J179" s="195"/>
      <c r="M179" s="191"/>
      <c r="N179" s="196"/>
      <c r="X179" s="197"/>
      <c r="AT179" s="192" t="s">
        <v>174</v>
      </c>
      <c r="AU179" s="192" t="s">
        <v>141</v>
      </c>
      <c r="AV179" s="14" t="s">
        <v>183</v>
      </c>
      <c r="AW179" s="14" t="s">
        <v>4</v>
      </c>
      <c r="AX179" s="14" t="s">
        <v>86</v>
      </c>
      <c r="AY179" s="192" t="s">
        <v>166</v>
      </c>
    </row>
    <row r="180" spans="2:65" s="1" customFormat="1" ht="24.2" customHeight="1">
      <c r="B180" s="136"/>
      <c r="C180" s="165" t="s">
        <v>247</v>
      </c>
      <c r="D180" s="165" t="s">
        <v>168</v>
      </c>
      <c r="E180" s="166" t="s">
        <v>248</v>
      </c>
      <c r="F180" s="167" t="s">
        <v>249</v>
      </c>
      <c r="G180" s="168" t="s">
        <v>171</v>
      </c>
      <c r="H180" s="169">
        <v>105.333</v>
      </c>
      <c r="I180" s="170"/>
      <c r="J180" s="170"/>
      <c r="K180" s="171">
        <f>ROUND(P180*H180,2)</f>
        <v>0</v>
      </c>
      <c r="L180" s="172"/>
      <c r="M180" s="36"/>
      <c r="N180" s="173" t="s">
        <v>1</v>
      </c>
      <c r="O180" s="135" t="s">
        <v>42</v>
      </c>
      <c r="P180" s="35">
        <f>I180+J180</f>
        <v>0</v>
      </c>
      <c r="Q180" s="35">
        <f>ROUND(I180*H180,2)</f>
        <v>0</v>
      </c>
      <c r="R180" s="35">
        <f>ROUND(J180*H180,2)</f>
        <v>0</v>
      </c>
      <c r="T180" s="174">
        <f>S180*H180</f>
        <v>0</v>
      </c>
      <c r="U180" s="174">
        <v>2.2151299999999998</v>
      </c>
      <c r="V180" s="174">
        <f>U180*H180</f>
        <v>233.32628828999998</v>
      </c>
      <c r="W180" s="174">
        <v>0</v>
      </c>
      <c r="X180" s="175">
        <f>W180*H180</f>
        <v>0</v>
      </c>
      <c r="AR180" s="176" t="s">
        <v>172</v>
      </c>
      <c r="AT180" s="176" t="s">
        <v>168</v>
      </c>
      <c r="AU180" s="176" t="s">
        <v>141</v>
      </c>
      <c r="AY180" s="17" t="s">
        <v>166</v>
      </c>
      <c r="BE180" s="101">
        <f>IF(O180="základná",K180,0)</f>
        <v>0</v>
      </c>
      <c r="BF180" s="101">
        <f>IF(O180="znížená",K180,0)</f>
        <v>0</v>
      </c>
      <c r="BG180" s="101">
        <f>IF(O180="zákl. prenesená",K180,0)</f>
        <v>0</v>
      </c>
      <c r="BH180" s="101">
        <f>IF(O180="zníž. prenesená",K180,0)</f>
        <v>0</v>
      </c>
      <c r="BI180" s="101">
        <f>IF(O180="nulová",K180,0)</f>
        <v>0</v>
      </c>
      <c r="BJ180" s="17" t="s">
        <v>141</v>
      </c>
      <c r="BK180" s="101">
        <f>ROUND(P180*H180,2)</f>
        <v>0</v>
      </c>
      <c r="BL180" s="17" t="s">
        <v>172</v>
      </c>
      <c r="BM180" s="176" t="s">
        <v>250</v>
      </c>
    </row>
    <row r="181" spans="2:65" s="12" customFormat="1" ht="11.25">
      <c r="B181" s="177"/>
      <c r="D181" s="178" t="s">
        <v>174</v>
      </c>
      <c r="E181" s="179" t="s">
        <v>1</v>
      </c>
      <c r="F181" s="180" t="s">
        <v>251</v>
      </c>
      <c r="H181" s="181">
        <v>105.333</v>
      </c>
      <c r="I181" s="182"/>
      <c r="J181" s="182"/>
      <c r="M181" s="177"/>
      <c r="N181" s="183"/>
      <c r="X181" s="184"/>
      <c r="AT181" s="179" t="s">
        <v>174</v>
      </c>
      <c r="AU181" s="179" t="s">
        <v>141</v>
      </c>
      <c r="AV181" s="12" t="s">
        <v>141</v>
      </c>
      <c r="AW181" s="12" t="s">
        <v>4</v>
      </c>
      <c r="AX181" s="12" t="s">
        <v>86</v>
      </c>
      <c r="AY181" s="179" t="s">
        <v>166</v>
      </c>
    </row>
    <row r="182" spans="2:65" s="1" customFormat="1" ht="24.2" customHeight="1">
      <c r="B182" s="136"/>
      <c r="C182" s="165" t="s">
        <v>252</v>
      </c>
      <c r="D182" s="165" t="s">
        <v>168</v>
      </c>
      <c r="E182" s="166" t="s">
        <v>253</v>
      </c>
      <c r="F182" s="167" t="s">
        <v>254</v>
      </c>
      <c r="G182" s="168" t="s">
        <v>199</v>
      </c>
      <c r="H182" s="169">
        <v>14.461</v>
      </c>
      <c r="I182" s="170"/>
      <c r="J182" s="170"/>
      <c r="K182" s="171">
        <f>ROUND(P182*H182,2)</f>
        <v>0</v>
      </c>
      <c r="L182" s="172"/>
      <c r="M182" s="36"/>
      <c r="N182" s="173" t="s">
        <v>1</v>
      </c>
      <c r="O182" s="135" t="s">
        <v>42</v>
      </c>
      <c r="P182" s="35">
        <f>I182+J182</f>
        <v>0</v>
      </c>
      <c r="Q182" s="35">
        <f>ROUND(I182*H182,2)</f>
        <v>0</v>
      </c>
      <c r="R182" s="35">
        <f>ROUND(J182*H182,2)</f>
        <v>0</v>
      </c>
      <c r="T182" s="174">
        <f>S182*H182</f>
        <v>0</v>
      </c>
      <c r="U182" s="174">
        <v>3.7699999999999999E-3</v>
      </c>
      <c r="V182" s="174">
        <f>U182*H182</f>
        <v>5.4517969999999999E-2</v>
      </c>
      <c r="W182" s="174">
        <v>0</v>
      </c>
      <c r="X182" s="175">
        <f>W182*H182</f>
        <v>0</v>
      </c>
      <c r="AR182" s="176" t="s">
        <v>172</v>
      </c>
      <c r="AT182" s="176" t="s">
        <v>168</v>
      </c>
      <c r="AU182" s="176" t="s">
        <v>141</v>
      </c>
      <c r="AY182" s="17" t="s">
        <v>166</v>
      </c>
      <c r="BE182" s="101">
        <f>IF(O182="základná",K182,0)</f>
        <v>0</v>
      </c>
      <c r="BF182" s="101">
        <f>IF(O182="znížená",K182,0)</f>
        <v>0</v>
      </c>
      <c r="BG182" s="101">
        <f>IF(O182="zákl. prenesená",K182,0)</f>
        <v>0</v>
      </c>
      <c r="BH182" s="101">
        <f>IF(O182="zníž. prenesená",K182,0)</f>
        <v>0</v>
      </c>
      <c r="BI182" s="101">
        <f>IF(O182="nulová",K182,0)</f>
        <v>0</v>
      </c>
      <c r="BJ182" s="17" t="s">
        <v>141</v>
      </c>
      <c r="BK182" s="101">
        <f>ROUND(P182*H182,2)</f>
        <v>0</v>
      </c>
      <c r="BL182" s="17" t="s">
        <v>172</v>
      </c>
      <c r="BM182" s="176" t="s">
        <v>255</v>
      </c>
    </row>
    <row r="183" spans="2:65" s="12" customFormat="1" ht="11.25">
      <c r="B183" s="177"/>
      <c r="D183" s="178" t="s">
        <v>174</v>
      </c>
      <c r="E183" s="179" t="s">
        <v>1</v>
      </c>
      <c r="F183" s="180" t="s">
        <v>256</v>
      </c>
      <c r="H183" s="181">
        <v>14.461</v>
      </c>
      <c r="I183" s="182"/>
      <c r="J183" s="182"/>
      <c r="M183" s="177"/>
      <c r="N183" s="183"/>
      <c r="X183" s="184"/>
      <c r="AT183" s="179" t="s">
        <v>174</v>
      </c>
      <c r="AU183" s="179" t="s">
        <v>141</v>
      </c>
      <c r="AV183" s="12" t="s">
        <v>141</v>
      </c>
      <c r="AW183" s="12" t="s">
        <v>4</v>
      </c>
      <c r="AX183" s="12" t="s">
        <v>86</v>
      </c>
      <c r="AY183" s="179" t="s">
        <v>166</v>
      </c>
    </row>
    <row r="184" spans="2:65" s="1" customFormat="1" ht="24.2" customHeight="1">
      <c r="B184" s="136"/>
      <c r="C184" s="165" t="s">
        <v>257</v>
      </c>
      <c r="D184" s="165" t="s">
        <v>168</v>
      </c>
      <c r="E184" s="166" t="s">
        <v>258</v>
      </c>
      <c r="F184" s="167" t="s">
        <v>259</v>
      </c>
      <c r="G184" s="168" t="s">
        <v>199</v>
      </c>
      <c r="H184" s="169">
        <v>14.461</v>
      </c>
      <c r="I184" s="170"/>
      <c r="J184" s="170"/>
      <c r="K184" s="171">
        <f>ROUND(P184*H184,2)</f>
        <v>0</v>
      </c>
      <c r="L184" s="172"/>
      <c r="M184" s="36"/>
      <c r="N184" s="173" t="s">
        <v>1</v>
      </c>
      <c r="O184" s="135" t="s">
        <v>42</v>
      </c>
      <c r="P184" s="35">
        <f>I184+J184</f>
        <v>0</v>
      </c>
      <c r="Q184" s="35">
        <f>ROUND(I184*H184,2)</f>
        <v>0</v>
      </c>
      <c r="R184" s="35">
        <f>ROUND(J184*H184,2)</f>
        <v>0</v>
      </c>
      <c r="T184" s="174">
        <f>S184*H184</f>
        <v>0</v>
      </c>
      <c r="U184" s="174">
        <v>0</v>
      </c>
      <c r="V184" s="174">
        <f>U184*H184</f>
        <v>0</v>
      </c>
      <c r="W184" s="174">
        <v>0</v>
      </c>
      <c r="X184" s="175">
        <f>W184*H184</f>
        <v>0</v>
      </c>
      <c r="AR184" s="176" t="s">
        <v>172</v>
      </c>
      <c r="AT184" s="176" t="s">
        <v>168</v>
      </c>
      <c r="AU184" s="176" t="s">
        <v>141</v>
      </c>
      <c r="AY184" s="17" t="s">
        <v>166</v>
      </c>
      <c r="BE184" s="101">
        <f>IF(O184="základná",K184,0)</f>
        <v>0</v>
      </c>
      <c r="BF184" s="101">
        <f>IF(O184="znížená",K184,0)</f>
        <v>0</v>
      </c>
      <c r="BG184" s="101">
        <f>IF(O184="zákl. prenesená",K184,0)</f>
        <v>0</v>
      </c>
      <c r="BH184" s="101">
        <f>IF(O184="zníž. prenesená",K184,0)</f>
        <v>0</v>
      </c>
      <c r="BI184" s="101">
        <f>IF(O184="nulová",K184,0)</f>
        <v>0</v>
      </c>
      <c r="BJ184" s="17" t="s">
        <v>141</v>
      </c>
      <c r="BK184" s="101">
        <f>ROUND(P184*H184,2)</f>
        <v>0</v>
      </c>
      <c r="BL184" s="17" t="s">
        <v>172</v>
      </c>
      <c r="BM184" s="176" t="s">
        <v>260</v>
      </c>
    </row>
    <row r="185" spans="2:65" s="12" customFormat="1" ht="11.25">
      <c r="B185" s="177"/>
      <c r="D185" s="178" t="s">
        <v>174</v>
      </c>
      <c r="E185" s="179" t="s">
        <v>1</v>
      </c>
      <c r="F185" s="180" t="s">
        <v>256</v>
      </c>
      <c r="H185" s="181">
        <v>14.461</v>
      </c>
      <c r="I185" s="182"/>
      <c r="J185" s="182"/>
      <c r="M185" s="177"/>
      <c r="N185" s="183"/>
      <c r="X185" s="184"/>
      <c r="AT185" s="179" t="s">
        <v>174</v>
      </c>
      <c r="AU185" s="179" t="s">
        <v>141</v>
      </c>
      <c r="AV185" s="12" t="s">
        <v>141</v>
      </c>
      <c r="AW185" s="12" t="s">
        <v>4</v>
      </c>
      <c r="AX185" s="12" t="s">
        <v>86</v>
      </c>
      <c r="AY185" s="179" t="s">
        <v>166</v>
      </c>
    </row>
    <row r="186" spans="2:65" s="1" customFormat="1" ht="33" customHeight="1">
      <c r="B186" s="136"/>
      <c r="C186" s="165" t="s">
        <v>261</v>
      </c>
      <c r="D186" s="165" t="s">
        <v>168</v>
      </c>
      <c r="E186" s="166" t="s">
        <v>262</v>
      </c>
      <c r="F186" s="167" t="s">
        <v>263</v>
      </c>
      <c r="G186" s="168" t="s">
        <v>199</v>
      </c>
      <c r="H186" s="169">
        <v>842.66399999999999</v>
      </c>
      <c r="I186" s="170"/>
      <c r="J186" s="170"/>
      <c r="K186" s="171">
        <f>ROUND(P186*H186,2)</f>
        <v>0</v>
      </c>
      <c r="L186" s="172"/>
      <c r="M186" s="36"/>
      <c r="N186" s="173" t="s">
        <v>1</v>
      </c>
      <c r="O186" s="135" t="s">
        <v>42</v>
      </c>
      <c r="P186" s="35">
        <f>I186+J186</f>
        <v>0</v>
      </c>
      <c r="Q186" s="35">
        <f>ROUND(I186*H186,2)</f>
        <v>0</v>
      </c>
      <c r="R186" s="35">
        <f>ROUND(J186*H186,2)</f>
        <v>0</v>
      </c>
      <c r="T186" s="174">
        <f>S186*H186</f>
        <v>0</v>
      </c>
      <c r="U186" s="174">
        <v>6.2700000000000004E-3</v>
      </c>
      <c r="V186" s="174">
        <f>U186*H186</f>
        <v>5.2835032800000006</v>
      </c>
      <c r="W186" s="174">
        <v>0</v>
      </c>
      <c r="X186" s="175">
        <f>W186*H186</f>
        <v>0</v>
      </c>
      <c r="AR186" s="176" t="s">
        <v>172</v>
      </c>
      <c r="AT186" s="176" t="s">
        <v>168</v>
      </c>
      <c r="AU186" s="176" t="s">
        <v>141</v>
      </c>
      <c r="AY186" s="17" t="s">
        <v>166</v>
      </c>
      <c r="BE186" s="101">
        <f>IF(O186="základná",K186,0)</f>
        <v>0</v>
      </c>
      <c r="BF186" s="101">
        <f>IF(O186="znížená",K186,0)</f>
        <v>0</v>
      </c>
      <c r="BG186" s="101">
        <f>IF(O186="zákl. prenesená",K186,0)</f>
        <v>0</v>
      </c>
      <c r="BH186" s="101">
        <f>IF(O186="zníž. prenesená",K186,0)</f>
        <v>0</v>
      </c>
      <c r="BI186" s="101">
        <f>IF(O186="nulová",K186,0)</f>
        <v>0</v>
      </c>
      <c r="BJ186" s="17" t="s">
        <v>141</v>
      </c>
      <c r="BK186" s="101">
        <f>ROUND(P186*H186,2)</f>
        <v>0</v>
      </c>
      <c r="BL186" s="17" t="s">
        <v>172</v>
      </c>
      <c r="BM186" s="176" t="s">
        <v>264</v>
      </c>
    </row>
    <row r="187" spans="2:65" s="12" customFormat="1" ht="11.25">
      <c r="B187" s="177"/>
      <c r="D187" s="178" t="s">
        <v>174</v>
      </c>
      <c r="E187" s="179" t="s">
        <v>1</v>
      </c>
      <c r="F187" s="180" t="s">
        <v>265</v>
      </c>
      <c r="H187" s="181">
        <v>842.66399999999999</v>
      </c>
      <c r="I187" s="182"/>
      <c r="J187" s="182"/>
      <c r="M187" s="177"/>
      <c r="N187" s="183"/>
      <c r="X187" s="184"/>
      <c r="AT187" s="179" t="s">
        <v>174</v>
      </c>
      <c r="AU187" s="179" t="s">
        <v>141</v>
      </c>
      <c r="AV187" s="12" t="s">
        <v>141</v>
      </c>
      <c r="AW187" s="12" t="s">
        <v>4</v>
      </c>
      <c r="AX187" s="12" t="s">
        <v>86</v>
      </c>
      <c r="AY187" s="179" t="s">
        <v>166</v>
      </c>
    </row>
    <row r="188" spans="2:65" s="1" customFormat="1" ht="37.9" customHeight="1">
      <c r="B188" s="136"/>
      <c r="C188" s="165" t="s">
        <v>266</v>
      </c>
      <c r="D188" s="165" t="s">
        <v>168</v>
      </c>
      <c r="E188" s="166" t="s">
        <v>267</v>
      </c>
      <c r="F188" s="167" t="s">
        <v>268</v>
      </c>
      <c r="G188" s="168" t="s">
        <v>171</v>
      </c>
      <c r="H188" s="169">
        <v>15.269</v>
      </c>
      <c r="I188" s="170"/>
      <c r="J188" s="170"/>
      <c r="K188" s="171">
        <f>ROUND(P188*H188,2)</f>
        <v>0</v>
      </c>
      <c r="L188" s="172"/>
      <c r="M188" s="36"/>
      <c r="N188" s="173" t="s">
        <v>1</v>
      </c>
      <c r="O188" s="135" t="s">
        <v>42</v>
      </c>
      <c r="P188" s="35">
        <f>I188+J188</f>
        <v>0</v>
      </c>
      <c r="Q188" s="35">
        <f>ROUND(I188*H188,2)</f>
        <v>0</v>
      </c>
      <c r="R188" s="35">
        <f>ROUND(J188*H188,2)</f>
        <v>0</v>
      </c>
      <c r="T188" s="174">
        <f>S188*H188</f>
        <v>0</v>
      </c>
      <c r="U188" s="174">
        <v>2.1564540000000001</v>
      </c>
      <c r="V188" s="174">
        <f>U188*H188</f>
        <v>32.926896126000003</v>
      </c>
      <c r="W188" s="174">
        <v>0</v>
      </c>
      <c r="X188" s="175">
        <f>W188*H188</f>
        <v>0</v>
      </c>
      <c r="AR188" s="176" t="s">
        <v>172</v>
      </c>
      <c r="AT188" s="176" t="s">
        <v>168</v>
      </c>
      <c r="AU188" s="176" t="s">
        <v>141</v>
      </c>
      <c r="AY188" s="17" t="s">
        <v>166</v>
      </c>
      <c r="BE188" s="101">
        <f>IF(O188="základná",K188,0)</f>
        <v>0</v>
      </c>
      <c r="BF188" s="101">
        <f>IF(O188="znížená",K188,0)</f>
        <v>0</v>
      </c>
      <c r="BG188" s="101">
        <f>IF(O188="zákl. prenesená",K188,0)</f>
        <v>0</v>
      </c>
      <c r="BH188" s="101">
        <f>IF(O188="zníž. prenesená",K188,0)</f>
        <v>0</v>
      </c>
      <c r="BI188" s="101">
        <f>IF(O188="nulová",K188,0)</f>
        <v>0</v>
      </c>
      <c r="BJ188" s="17" t="s">
        <v>141</v>
      </c>
      <c r="BK188" s="101">
        <f>ROUND(P188*H188,2)</f>
        <v>0</v>
      </c>
      <c r="BL188" s="17" t="s">
        <v>172</v>
      </c>
      <c r="BM188" s="176" t="s">
        <v>269</v>
      </c>
    </row>
    <row r="189" spans="2:65" s="12" customFormat="1" ht="33.75">
      <c r="B189" s="177"/>
      <c r="D189" s="178" t="s">
        <v>174</v>
      </c>
      <c r="E189" s="179" t="s">
        <v>1</v>
      </c>
      <c r="F189" s="180" t="s">
        <v>270</v>
      </c>
      <c r="H189" s="181">
        <v>11.994</v>
      </c>
      <c r="I189" s="182"/>
      <c r="J189" s="182"/>
      <c r="M189" s="177"/>
      <c r="N189" s="183"/>
      <c r="X189" s="184"/>
      <c r="AT189" s="179" t="s">
        <v>174</v>
      </c>
      <c r="AU189" s="179" t="s">
        <v>141</v>
      </c>
      <c r="AV189" s="12" t="s">
        <v>141</v>
      </c>
      <c r="AW189" s="12" t="s">
        <v>4</v>
      </c>
      <c r="AX189" s="12" t="s">
        <v>78</v>
      </c>
      <c r="AY189" s="179" t="s">
        <v>166</v>
      </c>
    </row>
    <row r="190" spans="2:65" s="12" customFormat="1" ht="22.5">
      <c r="B190" s="177"/>
      <c r="D190" s="178" t="s">
        <v>174</v>
      </c>
      <c r="E190" s="179" t="s">
        <v>1</v>
      </c>
      <c r="F190" s="180" t="s">
        <v>271</v>
      </c>
      <c r="H190" s="181">
        <v>3.2749999999999999</v>
      </c>
      <c r="I190" s="182"/>
      <c r="J190" s="182"/>
      <c r="M190" s="177"/>
      <c r="N190" s="183"/>
      <c r="X190" s="184"/>
      <c r="AT190" s="179" t="s">
        <v>174</v>
      </c>
      <c r="AU190" s="179" t="s">
        <v>141</v>
      </c>
      <c r="AV190" s="12" t="s">
        <v>141</v>
      </c>
      <c r="AW190" s="12" t="s">
        <v>4</v>
      </c>
      <c r="AX190" s="12" t="s">
        <v>78</v>
      </c>
      <c r="AY190" s="179" t="s">
        <v>166</v>
      </c>
    </row>
    <row r="191" spans="2:65" s="14" customFormat="1" ht="11.25">
      <c r="B191" s="191"/>
      <c r="D191" s="178" t="s">
        <v>174</v>
      </c>
      <c r="E191" s="192" t="s">
        <v>1</v>
      </c>
      <c r="F191" s="193" t="s">
        <v>182</v>
      </c>
      <c r="H191" s="194">
        <v>15.269</v>
      </c>
      <c r="I191" s="195"/>
      <c r="J191" s="195"/>
      <c r="M191" s="191"/>
      <c r="N191" s="196"/>
      <c r="X191" s="197"/>
      <c r="AT191" s="192" t="s">
        <v>174</v>
      </c>
      <c r="AU191" s="192" t="s">
        <v>141</v>
      </c>
      <c r="AV191" s="14" t="s">
        <v>183</v>
      </c>
      <c r="AW191" s="14" t="s">
        <v>4</v>
      </c>
      <c r="AX191" s="14" t="s">
        <v>86</v>
      </c>
      <c r="AY191" s="192" t="s">
        <v>166</v>
      </c>
    </row>
    <row r="192" spans="2:65" s="1" customFormat="1" ht="24.2" customHeight="1">
      <c r="B192" s="136"/>
      <c r="C192" s="165" t="s">
        <v>8</v>
      </c>
      <c r="D192" s="165" t="s">
        <v>168</v>
      </c>
      <c r="E192" s="166" t="s">
        <v>272</v>
      </c>
      <c r="F192" s="167" t="s">
        <v>273</v>
      </c>
      <c r="G192" s="168" t="s">
        <v>171</v>
      </c>
      <c r="H192" s="169">
        <v>36.645000000000003</v>
      </c>
      <c r="I192" s="170"/>
      <c r="J192" s="170"/>
      <c r="K192" s="171">
        <f>ROUND(P192*H192,2)</f>
        <v>0</v>
      </c>
      <c r="L192" s="172"/>
      <c r="M192" s="36"/>
      <c r="N192" s="173" t="s">
        <v>1</v>
      </c>
      <c r="O192" s="135" t="s">
        <v>42</v>
      </c>
      <c r="P192" s="35">
        <f>I192+J192</f>
        <v>0</v>
      </c>
      <c r="Q192" s="35">
        <f>ROUND(I192*H192,2)</f>
        <v>0</v>
      </c>
      <c r="R192" s="35">
        <f>ROUND(J192*H192,2)</f>
        <v>0</v>
      </c>
      <c r="T192" s="174">
        <f>S192*H192</f>
        <v>0</v>
      </c>
      <c r="U192" s="174">
        <v>2.2151299999999998</v>
      </c>
      <c r="V192" s="174">
        <f>U192*H192</f>
        <v>81.173438849999997</v>
      </c>
      <c r="W192" s="174">
        <v>0</v>
      </c>
      <c r="X192" s="175">
        <f>W192*H192</f>
        <v>0</v>
      </c>
      <c r="AR192" s="176" t="s">
        <v>172</v>
      </c>
      <c r="AT192" s="176" t="s">
        <v>168</v>
      </c>
      <c r="AU192" s="176" t="s">
        <v>141</v>
      </c>
      <c r="AY192" s="17" t="s">
        <v>166</v>
      </c>
      <c r="BE192" s="101">
        <f>IF(O192="základná",K192,0)</f>
        <v>0</v>
      </c>
      <c r="BF192" s="101">
        <f>IF(O192="znížená",K192,0)</f>
        <v>0</v>
      </c>
      <c r="BG192" s="101">
        <f>IF(O192="zákl. prenesená",K192,0)</f>
        <v>0</v>
      </c>
      <c r="BH192" s="101">
        <f>IF(O192="zníž. prenesená",K192,0)</f>
        <v>0</v>
      </c>
      <c r="BI192" s="101">
        <f>IF(O192="nulová",K192,0)</f>
        <v>0</v>
      </c>
      <c r="BJ192" s="17" t="s">
        <v>141</v>
      </c>
      <c r="BK192" s="101">
        <f>ROUND(P192*H192,2)</f>
        <v>0</v>
      </c>
      <c r="BL192" s="17" t="s">
        <v>172</v>
      </c>
      <c r="BM192" s="176" t="s">
        <v>274</v>
      </c>
    </row>
    <row r="193" spans="2:65" s="12" customFormat="1" ht="33.75">
      <c r="B193" s="177"/>
      <c r="D193" s="178" t="s">
        <v>174</v>
      </c>
      <c r="E193" s="179" t="s">
        <v>1</v>
      </c>
      <c r="F193" s="180" t="s">
        <v>275</v>
      </c>
      <c r="H193" s="181">
        <v>28.786000000000001</v>
      </c>
      <c r="I193" s="182"/>
      <c r="J193" s="182"/>
      <c r="M193" s="177"/>
      <c r="N193" s="183"/>
      <c r="X193" s="184"/>
      <c r="AT193" s="179" t="s">
        <v>174</v>
      </c>
      <c r="AU193" s="179" t="s">
        <v>141</v>
      </c>
      <c r="AV193" s="12" t="s">
        <v>141</v>
      </c>
      <c r="AW193" s="12" t="s">
        <v>4</v>
      </c>
      <c r="AX193" s="12" t="s">
        <v>78</v>
      </c>
      <c r="AY193" s="179" t="s">
        <v>166</v>
      </c>
    </row>
    <row r="194" spans="2:65" s="12" customFormat="1" ht="22.5">
      <c r="B194" s="177"/>
      <c r="D194" s="178" t="s">
        <v>174</v>
      </c>
      <c r="E194" s="179" t="s">
        <v>1</v>
      </c>
      <c r="F194" s="180" t="s">
        <v>276</v>
      </c>
      <c r="H194" s="181">
        <v>7.859</v>
      </c>
      <c r="I194" s="182"/>
      <c r="J194" s="182"/>
      <c r="M194" s="177"/>
      <c r="N194" s="183"/>
      <c r="X194" s="184"/>
      <c r="AT194" s="179" t="s">
        <v>174</v>
      </c>
      <c r="AU194" s="179" t="s">
        <v>141</v>
      </c>
      <c r="AV194" s="12" t="s">
        <v>141</v>
      </c>
      <c r="AW194" s="12" t="s">
        <v>4</v>
      </c>
      <c r="AX194" s="12" t="s">
        <v>78</v>
      </c>
      <c r="AY194" s="179" t="s">
        <v>166</v>
      </c>
    </row>
    <row r="195" spans="2:65" s="14" customFormat="1" ht="11.25">
      <c r="B195" s="191"/>
      <c r="D195" s="178" t="s">
        <v>174</v>
      </c>
      <c r="E195" s="192" t="s">
        <v>1</v>
      </c>
      <c r="F195" s="193" t="s">
        <v>182</v>
      </c>
      <c r="H195" s="194">
        <v>36.645000000000003</v>
      </c>
      <c r="I195" s="195"/>
      <c r="J195" s="195"/>
      <c r="M195" s="191"/>
      <c r="N195" s="196"/>
      <c r="X195" s="197"/>
      <c r="AT195" s="192" t="s">
        <v>174</v>
      </c>
      <c r="AU195" s="192" t="s">
        <v>141</v>
      </c>
      <c r="AV195" s="14" t="s">
        <v>183</v>
      </c>
      <c r="AW195" s="14" t="s">
        <v>4</v>
      </c>
      <c r="AX195" s="14" t="s">
        <v>86</v>
      </c>
      <c r="AY195" s="192" t="s">
        <v>166</v>
      </c>
    </row>
    <row r="196" spans="2:65" s="1" customFormat="1" ht="16.5" customHeight="1">
      <c r="B196" s="136"/>
      <c r="C196" s="165" t="s">
        <v>277</v>
      </c>
      <c r="D196" s="165" t="s">
        <v>168</v>
      </c>
      <c r="E196" s="166" t="s">
        <v>278</v>
      </c>
      <c r="F196" s="167" t="s">
        <v>279</v>
      </c>
      <c r="G196" s="168" t="s">
        <v>236</v>
      </c>
      <c r="H196" s="169">
        <v>1.466</v>
      </c>
      <c r="I196" s="170"/>
      <c r="J196" s="170"/>
      <c r="K196" s="171">
        <f>ROUND(P196*H196,2)</f>
        <v>0</v>
      </c>
      <c r="L196" s="172"/>
      <c r="M196" s="36"/>
      <c r="N196" s="173" t="s">
        <v>1</v>
      </c>
      <c r="O196" s="135" t="s">
        <v>42</v>
      </c>
      <c r="P196" s="35">
        <f>I196+J196</f>
        <v>0</v>
      </c>
      <c r="Q196" s="35">
        <f>ROUND(I196*H196,2)</f>
        <v>0</v>
      </c>
      <c r="R196" s="35">
        <f>ROUND(J196*H196,2)</f>
        <v>0</v>
      </c>
      <c r="T196" s="174">
        <f>S196*H196</f>
        <v>0</v>
      </c>
      <c r="U196" s="174">
        <v>1.0189600000000001</v>
      </c>
      <c r="V196" s="174">
        <f>U196*H196</f>
        <v>1.49379536</v>
      </c>
      <c r="W196" s="174">
        <v>0</v>
      </c>
      <c r="X196" s="175">
        <f>W196*H196</f>
        <v>0</v>
      </c>
      <c r="AR196" s="176" t="s">
        <v>172</v>
      </c>
      <c r="AT196" s="176" t="s">
        <v>168</v>
      </c>
      <c r="AU196" s="176" t="s">
        <v>141</v>
      </c>
      <c r="AY196" s="17" t="s">
        <v>166</v>
      </c>
      <c r="BE196" s="101">
        <f>IF(O196="základná",K196,0)</f>
        <v>0</v>
      </c>
      <c r="BF196" s="101">
        <f>IF(O196="znížená",K196,0)</f>
        <v>0</v>
      </c>
      <c r="BG196" s="101">
        <f>IF(O196="zákl. prenesená",K196,0)</f>
        <v>0</v>
      </c>
      <c r="BH196" s="101">
        <f>IF(O196="zníž. prenesená",K196,0)</f>
        <v>0</v>
      </c>
      <c r="BI196" s="101">
        <f>IF(O196="nulová",K196,0)</f>
        <v>0</v>
      </c>
      <c r="BJ196" s="17" t="s">
        <v>141</v>
      </c>
      <c r="BK196" s="101">
        <f>ROUND(P196*H196,2)</f>
        <v>0</v>
      </c>
      <c r="BL196" s="17" t="s">
        <v>172</v>
      </c>
      <c r="BM196" s="176" t="s">
        <v>280</v>
      </c>
    </row>
    <row r="197" spans="2:65" s="12" customFormat="1" ht="11.25">
      <c r="B197" s="177"/>
      <c r="D197" s="178" t="s">
        <v>174</v>
      </c>
      <c r="E197" s="179" t="s">
        <v>1</v>
      </c>
      <c r="F197" s="180" t="s">
        <v>281</v>
      </c>
      <c r="H197" s="181">
        <v>1.466</v>
      </c>
      <c r="I197" s="182"/>
      <c r="J197" s="182"/>
      <c r="M197" s="177"/>
      <c r="N197" s="183"/>
      <c r="X197" s="184"/>
      <c r="AT197" s="179" t="s">
        <v>174</v>
      </c>
      <c r="AU197" s="179" t="s">
        <v>141</v>
      </c>
      <c r="AV197" s="12" t="s">
        <v>141</v>
      </c>
      <c r="AW197" s="12" t="s">
        <v>4</v>
      </c>
      <c r="AX197" s="12" t="s">
        <v>86</v>
      </c>
      <c r="AY197" s="179" t="s">
        <v>166</v>
      </c>
    </row>
    <row r="198" spans="2:65" s="1" customFormat="1" ht="37.9" customHeight="1">
      <c r="B198" s="136"/>
      <c r="C198" s="165" t="s">
        <v>282</v>
      </c>
      <c r="D198" s="165" t="s">
        <v>168</v>
      </c>
      <c r="E198" s="166" t="s">
        <v>283</v>
      </c>
      <c r="F198" s="167" t="s">
        <v>284</v>
      </c>
      <c r="G198" s="168" t="s">
        <v>236</v>
      </c>
      <c r="H198" s="169">
        <v>0.45800000000000002</v>
      </c>
      <c r="I198" s="170"/>
      <c r="J198" s="170"/>
      <c r="K198" s="171">
        <f>ROUND(P198*H198,2)</f>
        <v>0</v>
      </c>
      <c r="L198" s="172"/>
      <c r="M198" s="36"/>
      <c r="N198" s="173" t="s">
        <v>1</v>
      </c>
      <c r="O198" s="135" t="s">
        <v>42</v>
      </c>
      <c r="P198" s="35">
        <f>I198+J198</f>
        <v>0</v>
      </c>
      <c r="Q198" s="35">
        <f>ROUND(I198*H198,2)</f>
        <v>0</v>
      </c>
      <c r="R198" s="35">
        <f>ROUND(J198*H198,2)</f>
        <v>0</v>
      </c>
      <c r="T198" s="174">
        <f>S198*H198</f>
        <v>0</v>
      </c>
      <c r="U198" s="174">
        <v>1.002</v>
      </c>
      <c r="V198" s="174">
        <f>U198*H198</f>
        <v>0.45891600000000005</v>
      </c>
      <c r="W198" s="174">
        <v>0</v>
      </c>
      <c r="X198" s="175">
        <f>W198*H198</f>
        <v>0</v>
      </c>
      <c r="AR198" s="176" t="s">
        <v>172</v>
      </c>
      <c r="AT198" s="176" t="s">
        <v>168</v>
      </c>
      <c r="AU198" s="176" t="s">
        <v>141</v>
      </c>
      <c r="AY198" s="17" t="s">
        <v>166</v>
      </c>
      <c r="BE198" s="101">
        <f>IF(O198="základná",K198,0)</f>
        <v>0</v>
      </c>
      <c r="BF198" s="101">
        <f>IF(O198="znížená",K198,0)</f>
        <v>0</v>
      </c>
      <c r="BG198" s="101">
        <f>IF(O198="zákl. prenesená",K198,0)</f>
        <v>0</v>
      </c>
      <c r="BH198" s="101">
        <f>IF(O198="zníž. prenesená",K198,0)</f>
        <v>0</v>
      </c>
      <c r="BI198" s="101">
        <f>IF(O198="nulová",K198,0)</f>
        <v>0</v>
      </c>
      <c r="BJ198" s="17" t="s">
        <v>141</v>
      </c>
      <c r="BK198" s="101">
        <f>ROUND(P198*H198,2)</f>
        <v>0</v>
      </c>
      <c r="BL198" s="17" t="s">
        <v>172</v>
      </c>
      <c r="BM198" s="176" t="s">
        <v>285</v>
      </c>
    </row>
    <row r="199" spans="2:65" s="12" customFormat="1" ht="11.25">
      <c r="B199" s="177"/>
      <c r="D199" s="178" t="s">
        <v>174</v>
      </c>
      <c r="E199" s="179" t="s">
        <v>1</v>
      </c>
      <c r="F199" s="180" t="s">
        <v>286</v>
      </c>
      <c r="H199" s="181">
        <v>0.45800000000000002</v>
      </c>
      <c r="I199" s="182"/>
      <c r="J199" s="182"/>
      <c r="M199" s="177"/>
      <c r="N199" s="183"/>
      <c r="X199" s="184"/>
      <c r="AT199" s="179" t="s">
        <v>174</v>
      </c>
      <c r="AU199" s="179" t="s">
        <v>141</v>
      </c>
      <c r="AV199" s="12" t="s">
        <v>141</v>
      </c>
      <c r="AW199" s="12" t="s">
        <v>4</v>
      </c>
      <c r="AX199" s="12" t="s">
        <v>86</v>
      </c>
      <c r="AY199" s="179" t="s">
        <v>166</v>
      </c>
    </row>
    <row r="200" spans="2:65" s="1" customFormat="1" ht="24.2" customHeight="1">
      <c r="B200" s="136"/>
      <c r="C200" s="165" t="s">
        <v>287</v>
      </c>
      <c r="D200" s="165" t="s">
        <v>168</v>
      </c>
      <c r="E200" s="166" t="s">
        <v>288</v>
      </c>
      <c r="F200" s="167" t="s">
        <v>289</v>
      </c>
      <c r="G200" s="168" t="s">
        <v>171</v>
      </c>
      <c r="H200" s="169">
        <v>66.528000000000006</v>
      </c>
      <c r="I200" s="170"/>
      <c r="J200" s="170"/>
      <c r="K200" s="171">
        <f>ROUND(P200*H200,2)</f>
        <v>0</v>
      </c>
      <c r="L200" s="172"/>
      <c r="M200" s="36"/>
      <c r="N200" s="173" t="s">
        <v>1</v>
      </c>
      <c r="O200" s="135" t="s">
        <v>42</v>
      </c>
      <c r="P200" s="35">
        <f>I200+J200</f>
        <v>0</v>
      </c>
      <c r="Q200" s="35">
        <f>ROUND(I200*H200,2)</f>
        <v>0</v>
      </c>
      <c r="R200" s="35">
        <f>ROUND(J200*H200,2)</f>
        <v>0</v>
      </c>
      <c r="T200" s="174">
        <f>S200*H200</f>
        <v>0</v>
      </c>
      <c r="U200" s="174">
        <v>2.2151299999999998</v>
      </c>
      <c r="V200" s="174">
        <f>U200*H200</f>
        <v>147.36816863999999</v>
      </c>
      <c r="W200" s="174">
        <v>0</v>
      </c>
      <c r="X200" s="175">
        <f>W200*H200</f>
        <v>0</v>
      </c>
      <c r="AR200" s="176" t="s">
        <v>172</v>
      </c>
      <c r="AT200" s="176" t="s">
        <v>168</v>
      </c>
      <c r="AU200" s="176" t="s">
        <v>141</v>
      </c>
      <c r="AY200" s="17" t="s">
        <v>166</v>
      </c>
      <c r="BE200" s="101">
        <f>IF(O200="základná",K200,0)</f>
        <v>0</v>
      </c>
      <c r="BF200" s="101">
        <f>IF(O200="znížená",K200,0)</f>
        <v>0</v>
      </c>
      <c r="BG200" s="101">
        <f>IF(O200="zákl. prenesená",K200,0)</f>
        <v>0</v>
      </c>
      <c r="BH200" s="101">
        <f>IF(O200="zníž. prenesená",K200,0)</f>
        <v>0</v>
      </c>
      <c r="BI200" s="101">
        <f>IF(O200="nulová",K200,0)</f>
        <v>0</v>
      </c>
      <c r="BJ200" s="17" t="s">
        <v>141</v>
      </c>
      <c r="BK200" s="101">
        <f>ROUND(P200*H200,2)</f>
        <v>0</v>
      </c>
      <c r="BL200" s="17" t="s">
        <v>172</v>
      </c>
      <c r="BM200" s="176" t="s">
        <v>290</v>
      </c>
    </row>
    <row r="201" spans="2:65" s="12" customFormat="1" ht="11.25">
      <c r="B201" s="177"/>
      <c r="D201" s="178" t="s">
        <v>174</v>
      </c>
      <c r="E201" s="179" t="s">
        <v>1</v>
      </c>
      <c r="F201" s="180" t="s">
        <v>291</v>
      </c>
      <c r="H201" s="181">
        <v>66.528000000000006</v>
      </c>
      <c r="I201" s="182"/>
      <c r="J201" s="182"/>
      <c r="M201" s="177"/>
      <c r="N201" s="183"/>
      <c r="X201" s="184"/>
      <c r="AT201" s="179" t="s">
        <v>174</v>
      </c>
      <c r="AU201" s="179" t="s">
        <v>141</v>
      </c>
      <c r="AV201" s="12" t="s">
        <v>141</v>
      </c>
      <c r="AW201" s="12" t="s">
        <v>4</v>
      </c>
      <c r="AX201" s="12" t="s">
        <v>86</v>
      </c>
      <c r="AY201" s="179" t="s">
        <v>166</v>
      </c>
    </row>
    <row r="202" spans="2:65" s="1" customFormat="1" ht="16.5" customHeight="1">
      <c r="B202" s="136"/>
      <c r="C202" s="165" t="s">
        <v>292</v>
      </c>
      <c r="D202" s="165" t="s">
        <v>168</v>
      </c>
      <c r="E202" s="166" t="s">
        <v>293</v>
      </c>
      <c r="F202" s="167" t="s">
        <v>294</v>
      </c>
      <c r="G202" s="168" t="s">
        <v>236</v>
      </c>
      <c r="H202" s="169">
        <v>3.3260000000000001</v>
      </c>
      <c r="I202" s="170"/>
      <c r="J202" s="170"/>
      <c r="K202" s="171">
        <f>ROUND(P202*H202,2)</f>
        <v>0</v>
      </c>
      <c r="L202" s="172"/>
      <c r="M202" s="36"/>
      <c r="N202" s="173" t="s">
        <v>1</v>
      </c>
      <c r="O202" s="135" t="s">
        <v>42</v>
      </c>
      <c r="P202" s="35">
        <f>I202+J202</f>
        <v>0</v>
      </c>
      <c r="Q202" s="35">
        <f>ROUND(I202*H202,2)</f>
        <v>0</v>
      </c>
      <c r="R202" s="35">
        <f>ROUND(J202*H202,2)</f>
        <v>0</v>
      </c>
      <c r="T202" s="174">
        <f>S202*H202</f>
        <v>0</v>
      </c>
      <c r="U202" s="174">
        <v>1.0189600000000001</v>
      </c>
      <c r="V202" s="174">
        <f>U202*H202</f>
        <v>3.3890609600000006</v>
      </c>
      <c r="W202" s="174">
        <v>0</v>
      </c>
      <c r="X202" s="175">
        <f>W202*H202</f>
        <v>0</v>
      </c>
      <c r="AR202" s="176" t="s">
        <v>172</v>
      </c>
      <c r="AT202" s="176" t="s">
        <v>168</v>
      </c>
      <c r="AU202" s="176" t="s">
        <v>141</v>
      </c>
      <c r="AY202" s="17" t="s">
        <v>166</v>
      </c>
      <c r="BE202" s="101">
        <f>IF(O202="základná",K202,0)</f>
        <v>0</v>
      </c>
      <c r="BF202" s="101">
        <f>IF(O202="znížená",K202,0)</f>
        <v>0</v>
      </c>
      <c r="BG202" s="101">
        <f>IF(O202="zákl. prenesená",K202,0)</f>
        <v>0</v>
      </c>
      <c r="BH202" s="101">
        <f>IF(O202="zníž. prenesená",K202,0)</f>
        <v>0</v>
      </c>
      <c r="BI202" s="101">
        <f>IF(O202="nulová",K202,0)</f>
        <v>0</v>
      </c>
      <c r="BJ202" s="17" t="s">
        <v>141</v>
      </c>
      <c r="BK202" s="101">
        <f>ROUND(P202*H202,2)</f>
        <v>0</v>
      </c>
      <c r="BL202" s="17" t="s">
        <v>172</v>
      </c>
      <c r="BM202" s="176" t="s">
        <v>295</v>
      </c>
    </row>
    <row r="203" spans="2:65" s="12" customFormat="1" ht="11.25">
      <c r="B203" s="177"/>
      <c r="D203" s="178" t="s">
        <v>174</v>
      </c>
      <c r="E203" s="179" t="s">
        <v>1</v>
      </c>
      <c r="F203" s="180" t="s">
        <v>296</v>
      </c>
      <c r="H203" s="181">
        <v>3.3260000000000001</v>
      </c>
      <c r="I203" s="182"/>
      <c r="J203" s="182"/>
      <c r="M203" s="177"/>
      <c r="N203" s="183"/>
      <c r="X203" s="184"/>
      <c r="AT203" s="179" t="s">
        <v>174</v>
      </c>
      <c r="AU203" s="179" t="s">
        <v>141</v>
      </c>
      <c r="AV203" s="12" t="s">
        <v>141</v>
      </c>
      <c r="AW203" s="12" t="s">
        <v>4</v>
      </c>
      <c r="AX203" s="12" t="s">
        <v>86</v>
      </c>
      <c r="AY203" s="179" t="s">
        <v>166</v>
      </c>
    </row>
    <row r="204" spans="2:65" s="1" customFormat="1" ht="24.2" customHeight="1">
      <c r="B204" s="136"/>
      <c r="C204" s="165" t="s">
        <v>297</v>
      </c>
      <c r="D204" s="165" t="s">
        <v>168</v>
      </c>
      <c r="E204" s="166" t="s">
        <v>298</v>
      </c>
      <c r="F204" s="167" t="s">
        <v>299</v>
      </c>
      <c r="G204" s="168" t="s">
        <v>199</v>
      </c>
      <c r="H204" s="169">
        <v>69.744</v>
      </c>
      <c r="I204" s="170"/>
      <c r="J204" s="170"/>
      <c r="K204" s="171">
        <f>ROUND(P204*H204,2)</f>
        <v>0</v>
      </c>
      <c r="L204" s="172"/>
      <c r="M204" s="36"/>
      <c r="N204" s="173" t="s">
        <v>1</v>
      </c>
      <c r="O204" s="135" t="s">
        <v>42</v>
      </c>
      <c r="P204" s="35">
        <f>I204+J204</f>
        <v>0</v>
      </c>
      <c r="Q204" s="35">
        <f>ROUND(I204*H204,2)</f>
        <v>0</v>
      </c>
      <c r="R204" s="35">
        <f>ROUND(J204*H204,2)</f>
        <v>0</v>
      </c>
      <c r="T204" s="174">
        <f>S204*H204</f>
        <v>0</v>
      </c>
      <c r="U204" s="174">
        <v>3.0000000000000001E-5</v>
      </c>
      <c r="V204" s="174">
        <f>U204*H204</f>
        <v>2.0923199999999999E-3</v>
      </c>
      <c r="W204" s="174">
        <v>0</v>
      </c>
      <c r="X204" s="175">
        <f>W204*H204</f>
        <v>0</v>
      </c>
      <c r="AR204" s="176" t="s">
        <v>172</v>
      </c>
      <c r="AT204" s="176" t="s">
        <v>168</v>
      </c>
      <c r="AU204" s="176" t="s">
        <v>141</v>
      </c>
      <c r="AY204" s="17" t="s">
        <v>166</v>
      </c>
      <c r="BE204" s="101">
        <f>IF(O204="základná",K204,0)</f>
        <v>0</v>
      </c>
      <c r="BF204" s="101">
        <f>IF(O204="znížená",K204,0)</f>
        <v>0</v>
      </c>
      <c r="BG204" s="101">
        <f>IF(O204="zákl. prenesená",K204,0)</f>
        <v>0</v>
      </c>
      <c r="BH204" s="101">
        <f>IF(O204="zníž. prenesená",K204,0)</f>
        <v>0</v>
      </c>
      <c r="BI204" s="101">
        <f>IF(O204="nulová",K204,0)</f>
        <v>0</v>
      </c>
      <c r="BJ204" s="17" t="s">
        <v>141</v>
      </c>
      <c r="BK204" s="101">
        <f>ROUND(P204*H204,2)</f>
        <v>0</v>
      </c>
      <c r="BL204" s="17" t="s">
        <v>172</v>
      </c>
      <c r="BM204" s="176" t="s">
        <v>300</v>
      </c>
    </row>
    <row r="205" spans="2:65" s="12" customFormat="1" ht="11.25">
      <c r="B205" s="177"/>
      <c r="D205" s="178" t="s">
        <v>174</v>
      </c>
      <c r="E205" s="179" t="s">
        <v>1</v>
      </c>
      <c r="F205" s="180" t="s">
        <v>301</v>
      </c>
      <c r="H205" s="181">
        <v>69.744</v>
      </c>
      <c r="I205" s="182"/>
      <c r="J205" s="182"/>
      <c r="M205" s="177"/>
      <c r="N205" s="183"/>
      <c r="X205" s="184"/>
      <c r="AT205" s="179" t="s">
        <v>174</v>
      </c>
      <c r="AU205" s="179" t="s">
        <v>141</v>
      </c>
      <c r="AV205" s="12" t="s">
        <v>141</v>
      </c>
      <c r="AW205" s="12" t="s">
        <v>4</v>
      </c>
      <c r="AX205" s="12" t="s">
        <v>86</v>
      </c>
      <c r="AY205" s="179" t="s">
        <v>166</v>
      </c>
    </row>
    <row r="206" spans="2:65" s="1" customFormat="1" ht="16.5" customHeight="1">
      <c r="B206" s="136"/>
      <c r="C206" s="198" t="s">
        <v>302</v>
      </c>
      <c r="D206" s="198" t="s">
        <v>203</v>
      </c>
      <c r="E206" s="199" t="s">
        <v>303</v>
      </c>
      <c r="F206" s="200" t="s">
        <v>304</v>
      </c>
      <c r="G206" s="201" t="s">
        <v>199</v>
      </c>
      <c r="H206" s="202">
        <v>71.138999999999996</v>
      </c>
      <c r="I206" s="203"/>
      <c r="J206" s="204"/>
      <c r="K206" s="205">
        <f>ROUND(P206*H206,2)</f>
        <v>0</v>
      </c>
      <c r="L206" s="204"/>
      <c r="M206" s="206"/>
      <c r="N206" s="207" t="s">
        <v>1</v>
      </c>
      <c r="O206" s="135" t="s">
        <v>42</v>
      </c>
      <c r="P206" s="35">
        <f>I206+J206</f>
        <v>0</v>
      </c>
      <c r="Q206" s="35">
        <f>ROUND(I206*H206,2)</f>
        <v>0</v>
      </c>
      <c r="R206" s="35">
        <f>ROUND(J206*H206,2)</f>
        <v>0</v>
      </c>
      <c r="T206" s="174">
        <f>S206*H206</f>
        <v>0</v>
      </c>
      <c r="U206" s="174">
        <v>2.0000000000000001E-4</v>
      </c>
      <c r="V206" s="174">
        <f>U206*H206</f>
        <v>1.4227800000000001E-2</v>
      </c>
      <c r="W206" s="174">
        <v>0</v>
      </c>
      <c r="X206" s="175">
        <f>W206*H206</f>
        <v>0</v>
      </c>
      <c r="AR206" s="176" t="s">
        <v>206</v>
      </c>
      <c r="AT206" s="176" t="s">
        <v>203</v>
      </c>
      <c r="AU206" s="176" t="s">
        <v>141</v>
      </c>
      <c r="AY206" s="17" t="s">
        <v>166</v>
      </c>
      <c r="BE206" s="101">
        <f>IF(O206="základná",K206,0)</f>
        <v>0</v>
      </c>
      <c r="BF206" s="101">
        <f>IF(O206="znížená",K206,0)</f>
        <v>0</v>
      </c>
      <c r="BG206" s="101">
        <f>IF(O206="zákl. prenesená",K206,0)</f>
        <v>0</v>
      </c>
      <c r="BH206" s="101">
        <f>IF(O206="zníž. prenesená",K206,0)</f>
        <v>0</v>
      </c>
      <c r="BI206" s="101">
        <f>IF(O206="nulová",K206,0)</f>
        <v>0</v>
      </c>
      <c r="BJ206" s="17" t="s">
        <v>141</v>
      </c>
      <c r="BK206" s="101">
        <f>ROUND(P206*H206,2)</f>
        <v>0</v>
      </c>
      <c r="BL206" s="17" t="s">
        <v>172</v>
      </c>
      <c r="BM206" s="176" t="s">
        <v>305</v>
      </c>
    </row>
    <row r="207" spans="2:65" s="12" customFormat="1" ht="11.25">
      <c r="B207" s="177"/>
      <c r="D207" s="178" t="s">
        <v>174</v>
      </c>
      <c r="F207" s="180" t="s">
        <v>306</v>
      </c>
      <c r="H207" s="181">
        <v>71.138999999999996</v>
      </c>
      <c r="I207" s="182"/>
      <c r="J207" s="182"/>
      <c r="M207" s="177"/>
      <c r="N207" s="183"/>
      <c r="X207" s="184"/>
      <c r="AT207" s="179" t="s">
        <v>174</v>
      </c>
      <c r="AU207" s="179" t="s">
        <v>141</v>
      </c>
      <c r="AV207" s="12" t="s">
        <v>141</v>
      </c>
      <c r="AW207" s="12" t="s">
        <v>3</v>
      </c>
      <c r="AX207" s="12" t="s">
        <v>86</v>
      </c>
      <c r="AY207" s="179" t="s">
        <v>166</v>
      </c>
    </row>
    <row r="208" spans="2:65" s="11" customFormat="1" ht="22.9" customHeight="1">
      <c r="B208" s="152"/>
      <c r="D208" s="153" t="s">
        <v>77</v>
      </c>
      <c r="E208" s="163" t="s">
        <v>183</v>
      </c>
      <c r="F208" s="163" t="s">
        <v>307</v>
      </c>
      <c r="I208" s="155"/>
      <c r="J208" s="155"/>
      <c r="K208" s="164">
        <f>BK208</f>
        <v>0</v>
      </c>
      <c r="M208" s="152"/>
      <c r="N208" s="157"/>
      <c r="Q208" s="158">
        <f>SUM(Q209:Q230)</f>
        <v>0</v>
      </c>
      <c r="R208" s="158">
        <f>SUM(R209:R230)</f>
        <v>0</v>
      </c>
      <c r="T208" s="159">
        <f>SUM(T209:T230)</f>
        <v>0</v>
      </c>
      <c r="V208" s="159">
        <f>SUM(V209:V230)</f>
        <v>107.47974240503999</v>
      </c>
      <c r="X208" s="160">
        <f>SUM(X209:X230)</f>
        <v>0</v>
      </c>
      <c r="AR208" s="153" t="s">
        <v>86</v>
      </c>
      <c r="AT208" s="161" t="s">
        <v>77</v>
      </c>
      <c r="AU208" s="161" t="s">
        <v>86</v>
      </c>
      <c r="AY208" s="153" t="s">
        <v>166</v>
      </c>
      <c r="BK208" s="162">
        <f>SUM(BK209:BK230)</f>
        <v>0</v>
      </c>
    </row>
    <row r="209" spans="2:65" s="1" customFormat="1" ht="33" customHeight="1">
      <c r="B209" s="136"/>
      <c r="C209" s="165" t="s">
        <v>308</v>
      </c>
      <c r="D209" s="165" t="s">
        <v>168</v>
      </c>
      <c r="E209" s="166" t="s">
        <v>309</v>
      </c>
      <c r="F209" s="167" t="s">
        <v>310</v>
      </c>
      <c r="G209" s="168" t="s">
        <v>171</v>
      </c>
      <c r="H209" s="169">
        <v>4.9059999999999997</v>
      </c>
      <c r="I209" s="170"/>
      <c r="J209" s="170"/>
      <c r="K209" s="171">
        <f>ROUND(P209*H209,2)</f>
        <v>0</v>
      </c>
      <c r="L209" s="172"/>
      <c r="M209" s="36"/>
      <c r="N209" s="173" t="s">
        <v>1</v>
      </c>
      <c r="O209" s="135" t="s">
        <v>42</v>
      </c>
      <c r="P209" s="35">
        <f>I209+J209</f>
        <v>0</v>
      </c>
      <c r="Q209" s="35">
        <f>ROUND(I209*H209,2)</f>
        <v>0</v>
      </c>
      <c r="R209" s="35">
        <f>ROUND(J209*H209,2)</f>
        <v>0</v>
      </c>
      <c r="T209" s="174">
        <f>S209*H209</f>
        <v>0</v>
      </c>
      <c r="U209" s="174">
        <v>2.1669900000000002</v>
      </c>
      <c r="V209" s="174">
        <f>U209*H209</f>
        <v>10.63125294</v>
      </c>
      <c r="W209" s="174">
        <v>0</v>
      </c>
      <c r="X209" s="175">
        <f>W209*H209</f>
        <v>0</v>
      </c>
      <c r="AR209" s="176" t="s">
        <v>172</v>
      </c>
      <c r="AT209" s="176" t="s">
        <v>168</v>
      </c>
      <c r="AU209" s="176" t="s">
        <v>141</v>
      </c>
      <c r="AY209" s="17" t="s">
        <v>166</v>
      </c>
      <c r="BE209" s="101">
        <f>IF(O209="základná",K209,0)</f>
        <v>0</v>
      </c>
      <c r="BF209" s="101">
        <f>IF(O209="znížená",K209,0)</f>
        <v>0</v>
      </c>
      <c r="BG209" s="101">
        <f>IF(O209="zákl. prenesená",K209,0)</f>
        <v>0</v>
      </c>
      <c r="BH209" s="101">
        <f>IF(O209="zníž. prenesená",K209,0)</f>
        <v>0</v>
      </c>
      <c r="BI209" s="101">
        <f>IF(O209="nulová",K209,0)</f>
        <v>0</v>
      </c>
      <c r="BJ209" s="17" t="s">
        <v>141</v>
      </c>
      <c r="BK209" s="101">
        <f>ROUND(P209*H209,2)</f>
        <v>0</v>
      </c>
      <c r="BL209" s="17" t="s">
        <v>172</v>
      </c>
      <c r="BM209" s="176" t="s">
        <v>311</v>
      </c>
    </row>
    <row r="210" spans="2:65" s="12" customFormat="1" ht="11.25">
      <c r="B210" s="177"/>
      <c r="D210" s="178" t="s">
        <v>174</v>
      </c>
      <c r="E210" s="179" t="s">
        <v>1</v>
      </c>
      <c r="F210" s="180" t="s">
        <v>312</v>
      </c>
      <c r="H210" s="181">
        <v>4.9059999999999997</v>
      </c>
      <c r="I210" s="182"/>
      <c r="J210" s="182"/>
      <c r="M210" s="177"/>
      <c r="N210" s="183"/>
      <c r="X210" s="184"/>
      <c r="AT210" s="179" t="s">
        <v>174</v>
      </c>
      <c r="AU210" s="179" t="s">
        <v>141</v>
      </c>
      <c r="AV210" s="12" t="s">
        <v>141</v>
      </c>
      <c r="AW210" s="12" t="s">
        <v>4</v>
      </c>
      <c r="AX210" s="12" t="s">
        <v>86</v>
      </c>
      <c r="AY210" s="179" t="s">
        <v>166</v>
      </c>
    </row>
    <row r="211" spans="2:65" s="1" customFormat="1" ht="33" customHeight="1">
      <c r="B211" s="136"/>
      <c r="C211" s="165" t="s">
        <v>313</v>
      </c>
      <c r="D211" s="165" t="s">
        <v>168</v>
      </c>
      <c r="E211" s="166" t="s">
        <v>314</v>
      </c>
      <c r="F211" s="167" t="s">
        <v>315</v>
      </c>
      <c r="G211" s="168" t="s">
        <v>171</v>
      </c>
      <c r="H211" s="169">
        <v>9.11</v>
      </c>
      <c r="I211" s="170"/>
      <c r="J211" s="170"/>
      <c r="K211" s="171">
        <f>ROUND(P211*H211,2)</f>
        <v>0</v>
      </c>
      <c r="L211" s="172"/>
      <c r="M211" s="36"/>
      <c r="N211" s="173" t="s">
        <v>1</v>
      </c>
      <c r="O211" s="135" t="s">
        <v>42</v>
      </c>
      <c r="P211" s="35">
        <f>I211+J211</f>
        <v>0</v>
      </c>
      <c r="Q211" s="35">
        <f>ROUND(I211*H211,2)</f>
        <v>0</v>
      </c>
      <c r="R211" s="35">
        <f>ROUND(J211*H211,2)</f>
        <v>0</v>
      </c>
      <c r="T211" s="174">
        <f>S211*H211</f>
        <v>0</v>
      </c>
      <c r="U211" s="174">
        <v>2.119093264</v>
      </c>
      <c r="V211" s="174">
        <f>U211*H211</f>
        <v>19.30493963504</v>
      </c>
      <c r="W211" s="174">
        <v>0</v>
      </c>
      <c r="X211" s="175">
        <f>W211*H211</f>
        <v>0</v>
      </c>
      <c r="AR211" s="176" t="s">
        <v>172</v>
      </c>
      <c r="AT211" s="176" t="s">
        <v>168</v>
      </c>
      <c r="AU211" s="176" t="s">
        <v>141</v>
      </c>
      <c r="AY211" s="17" t="s">
        <v>166</v>
      </c>
      <c r="BE211" s="101">
        <f>IF(O211="základná",K211,0)</f>
        <v>0</v>
      </c>
      <c r="BF211" s="101">
        <f>IF(O211="znížená",K211,0)</f>
        <v>0</v>
      </c>
      <c r="BG211" s="101">
        <f>IF(O211="zákl. prenesená",K211,0)</f>
        <v>0</v>
      </c>
      <c r="BH211" s="101">
        <f>IF(O211="zníž. prenesená",K211,0)</f>
        <v>0</v>
      </c>
      <c r="BI211" s="101">
        <f>IF(O211="nulová",K211,0)</f>
        <v>0</v>
      </c>
      <c r="BJ211" s="17" t="s">
        <v>141</v>
      </c>
      <c r="BK211" s="101">
        <f>ROUND(P211*H211,2)</f>
        <v>0</v>
      </c>
      <c r="BL211" s="17" t="s">
        <v>172</v>
      </c>
      <c r="BM211" s="176" t="s">
        <v>316</v>
      </c>
    </row>
    <row r="212" spans="2:65" s="12" customFormat="1" ht="11.25">
      <c r="B212" s="177"/>
      <c r="D212" s="178" t="s">
        <v>174</v>
      </c>
      <c r="E212" s="179" t="s">
        <v>1</v>
      </c>
      <c r="F212" s="180" t="s">
        <v>317</v>
      </c>
      <c r="H212" s="181">
        <v>9.11</v>
      </c>
      <c r="I212" s="182"/>
      <c r="J212" s="182"/>
      <c r="M212" s="177"/>
      <c r="N212" s="183"/>
      <c r="X212" s="184"/>
      <c r="AT212" s="179" t="s">
        <v>174</v>
      </c>
      <c r="AU212" s="179" t="s">
        <v>141</v>
      </c>
      <c r="AV212" s="12" t="s">
        <v>141</v>
      </c>
      <c r="AW212" s="12" t="s">
        <v>4</v>
      </c>
      <c r="AX212" s="12" t="s">
        <v>86</v>
      </c>
      <c r="AY212" s="179" t="s">
        <v>166</v>
      </c>
    </row>
    <row r="213" spans="2:65" s="1" customFormat="1" ht="37.9" customHeight="1">
      <c r="B213" s="136"/>
      <c r="C213" s="165" t="s">
        <v>318</v>
      </c>
      <c r="D213" s="165" t="s">
        <v>168</v>
      </c>
      <c r="E213" s="166" t="s">
        <v>319</v>
      </c>
      <c r="F213" s="167" t="s">
        <v>320</v>
      </c>
      <c r="G213" s="168" t="s">
        <v>171</v>
      </c>
      <c r="H213" s="169">
        <v>3.0339999999999998</v>
      </c>
      <c r="I213" s="170"/>
      <c r="J213" s="170"/>
      <c r="K213" s="171">
        <f>ROUND(P213*H213,2)</f>
        <v>0</v>
      </c>
      <c r="L213" s="172"/>
      <c r="M213" s="36"/>
      <c r="N213" s="173" t="s">
        <v>1</v>
      </c>
      <c r="O213" s="135" t="s">
        <v>42</v>
      </c>
      <c r="P213" s="35">
        <f>I213+J213</f>
        <v>0</v>
      </c>
      <c r="Q213" s="35">
        <f>ROUND(I213*H213,2)</f>
        <v>0</v>
      </c>
      <c r="R213" s="35">
        <f>ROUND(J213*H213,2)</f>
        <v>0</v>
      </c>
      <c r="T213" s="174">
        <f>S213*H213</f>
        <v>0</v>
      </c>
      <c r="U213" s="174">
        <v>0.78917999999999999</v>
      </c>
      <c r="V213" s="174">
        <f>U213*H213</f>
        <v>2.3943721199999999</v>
      </c>
      <c r="W213" s="174">
        <v>0</v>
      </c>
      <c r="X213" s="175">
        <f>W213*H213</f>
        <v>0</v>
      </c>
      <c r="AR213" s="176" t="s">
        <v>172</v>
      </c>
      <c r="AT213" s="176" t="s">
        <v>168</v>
      </c>
      <c r="AU213" s="176" t="s">
        <v>141</v>
      </c>
      <c r="AY213" s="17" t="s">
        <v>166</v>
      </c>
      <c r="BE213" s="101">
        <f>IF(O213="základná",K213,0)</f>
        <v>0</v>
      </c>
      <c r="BF213" s="101">
        <f>IF(O213="znížená",K213,0)</f>
        <v>0</v>
      </c>
      <c r="BG213" s="101">
        <f>IF(O213="zákl. prenesená",K213,0)</f>
        <v>0</v>
      </c>
      <c r="BH213" s="101">
        <f>IF(O213="zníž. prenesená",K213,0)</f>
        <v>0</v>
      </c>
      <c r="BI213" s="101">
        <f>IF(O213="nulová",K213,0)</f>
        <v>0</v>
      </c>
      <c r="BJ213" s="17" t="s">
        <v>141</v>
      </c>
      <c r="BK213" s="101">
        <f>ROUND(P213*H213,2)</f>
        <v>0</v>
      </c>
      <c r="BL213" s="17" t="s">
        <v>172</v>
      </c>
      <c r="BM213" s="176" t="s">
        <v>321</v>
      </c>
    </row>
    <row r="214" spans="2:65" s="12" customFormat="1" ht="11.25">
      <c r="B214" s="177"/>
      <c r="D214" s="178" t="s">
        <v>174</v>
      </c>
      <c r="E214" s="179" t="s">
        <v>1</v>
      </c>
      <c r="F214" s="180" t="s">
        <v>322</v>
      </c>
      <c r="H214" s="181">
        <v>3.0339999999999998</v>
      </c>
      <c r="I214" s="182"/>
      <c r="J214" s="182"/>
      <c r="M214" s="177"/>
      <c r="N214" s="183"/>
      <c r="X214" s="184"/>
      <c r="AT214" s="179" t="s">
        <v>174</v>
      </c>
      <c r="AU214" s="179" t="s">
        <v>141</v>
      </c>
      <c r="AV214" s="12" t="s">
        <v>141</v>
      </c>
      <c r="AW214" s="12" t="s">
        <v>4</v>
      </c>
      <c r="AX214" s="12" t="s">
        <v>86</v>
      </c>
      <c r="AY214" s="179" t="s">
        <v>166</v>
      </c>
    </row>
    <row r="215" spans="2:65" s="1" customFormat="1" ht="37.9" customHeight="1">
      <c r="B215" s="136"/>
      <c r="C215" s="165" t="s">
        <v>323</v>
      </c>
      <c r="D215" s="165" t="s">
        <v>168</v>
      </c>
      <c r="E215" s="166" t="s">
        <v>324</v>
      </c>
      <c r="F215" s="167" t="s">
        <v>325</v>
      </c>
      <c r="G215" s="168" t="s">
        <v>171</v>
      </c>
      <c r="H215" s="169">
        <v>36.293999999999997</v>
      </c>
      <c r="I215" s="170"/>
      <c r="J215" s="170"/>
      <c r="K215" s="171">
        <f>ROUND(P215*H215,2)</f>
        <v>0</v>
      </c>
      <c r="L215" s="172"/>
      <c r="M215" s="36"/>
      <c r="N215" s="173" t="s">
        <v>1</v>
      </c>
      <c r="O215" s="135" t="s">
        <v>42</v>
      </c>
      <c r="P215" s="35">
        <f>I215+J215</f>
        <v>0</v>
      </c>
      <c r="Q215" s="35">
        <f>ROUND(I215*H215,2)</f>
        <v>0</v>
      </c>
      <c r="R215" s="35">
        <f>ROUND(J215*H215,2)</f>
        <v>0</v>
      </c>
      <c r="T215" s="174">
        <f>S215*H215</f>
        <v>0</v>
      </c>
      <c r="U215" s="174">
        <v>0.82155999999999996</v>
      </c>
      <c r="V215" s="174">
        <f>U215*H215</f>
        <v>29.817698639999996</v>
      </c>
      <c r="W215" s="174">
        <v>0</v>
      </c>
      <c r="X215" s="175">
        <f>W215*H215</f>
        <v>0</v>
      </c>
      <c r="AR215" s="176" t="s">
        <v>172</v>
      </c>
      <c r="AT215" s="176" t="s">
        <v>168</v>
      </c>
      <c r="AU215" s="176" t="s">
        <v>141</v>
      </c>
      <c r="AY215" s="17" t="s">
        <v>166</v>
      </c>
      <c r="BE215" s="101">
        <f>IF(O215="základná",K215,0)</f>
        <v>0</v>
      </c>
      <c r="BF215" s="101">
        <f>IF(O215="znížená",K215,0)</f>
        <v>0</v>
      </c>
      <c r="BG215" s="101">
        <f>IF(O215="zákl. prenesená",K215,0)</f>
        <v>0</v>
      </c>
      <c r="BH215" s="101">
        <f>IF(O215="zníž. prenesená",K215,0)</f>
        <v>0</v>
      </c>
      <c r="BI215" s="101">
        <f>IF(O215="nulová",K215,0)</f>
        <v>0</v>
      </c>
      <c r="BJ215" s="17" t="s">
        <v>141</v>
      </c>
      <c r="BK215" s="101">
        <f>ROUND(P215*H215,2)</f>
        <v>0</v>
      </c>
      <c r="BL215" s="17" t="s">
        <v>172</v>
      </c>
      <c r="BM215" s="176" t="s">
        <v>326</v>
      </c>
    </row>
    <row r="216" spans="2:65" s="12" customFormat="1" ht="22.5">
      <c r="B216" s="177"/>
      <c r="D216" s="178" t="s">
        <v>174</v>
      </c>
      <c r="E216" s="179" t="s">
        <v>1</v>
      </c>
      <c r="F216" s="180" t="s">
        <v>327</v>
      </c>
      <c r="H216" s="181">
        <v>22.960999999999999</v>
      </c>
      <c r="I216" s="182"/>
      <c r="J216" s="182"/>
      <c r="M216" s="177"/>
      <c r="N216" s="183"/>
      <c r="X216" s="184"/>
      <c r="AT216" s="179" t="s">
        <v>174</v>
      </c>
      <c r="AU216" s="179" t="s">
        <v>141</v>
      </c>
      <c r="AV216" s="12" t="s">
        <v>141</v>
      </c>
      <c r="AW216" s="12" t="s">
        <v>4</v>
      </c>
      <c r="AX216" s="12" t="s">
        <v>78</v>
      </c>
      <c r="AY216" s="179" t="s">
        <v>166</v>
      </c>
    </row>
    <row r="217" spans="2:65" s="12" customFormat="1" ht="11.25">
      <c r="B217" s="177"/>
      <c r="D217" s="178" t="s">
        <v>174</v>
      </c>
      <c r="E217" s="179" t="s">
        <v>1</v>
      </c>
      <c r="F217" s="180" t="s">
        <v>328</v>
      </c>
      <c r="H217" s="181">
        <v>13.333</v>
      </c>
      <c r="I217" s="182"/>
      <c r="J217" s="182"/>
      <c r="M217" s="177"/>
      <c r="N217" s="183"/>
      <c r="X217" s="184"/>
      <c r="AT217" s="179" t="s">
        <v>174</v>
      </c>
      <c r="AU217" s="179" t="s">
        <v>141</v>
      </c>
      <c r="AV217" s="12" t="s">
        <v>141</v>
      </c>
      <c r="AW217" s="12" t="s">
        <v>4</v>
      </c>
      <c r="AX217" s="12" t="s">
        <v>78</v>
      </c>
      <c r="AY217" s="179" t="s">
        <v>166</v>
      </c>
    </row>
    <row r="218" spans="2:65" s="14" customFormat="1" ht="11.25">
      <c r="B218" s="191"/>
      <c r="D218" s="178" t="s">
        <v>174</v>
      </c>
      <c r="E218" s="192" t="s">
        <v>1</v>
      </c>
      <c r="F218" s="193" t="s">
        <v>182</v>
      </c>
      <c r="H218" s="194">
        <v>36.293999999999997</v>
      </c>
      <c r="I218" s="195"/>
      <c r="J218" s="195"/>
      <c r="M218" s="191"/>
      <c r="N218" s="196"/>
      <c r="X218" s="197"/>
      <c r="AT218" s="192" t="s">
        <v>174</v>
      </c>
      <c r="AU218" s="192" t="s">
        <v>141</v>
      </c>
      <c r="AV218" s="14" t="s">
        <v>183</v>
      </c>
      <c r="AW218" s="14" t="s">
        <v>4</v>
      </c>
      <c r="AX218" s="14" t="s">
        <v>86</v>
      </c>
      <c r="AY218" s="192" t="s">
        <v>166</v>
      </c>
    </row>
    <row r="219" spans="2:65" s="1" customFormat="1" ht="33" customHeight="1">
      <c r="B219" s="136"/>
      <c r="C219" s="165" t="s">
        <v>329</v>
      </c>
      <c r="D219" s="165" t="s">
        <v>168</v>
      </c>
      <c r="E219" s="166" t="s">
        <v>330</v>
      </c>
      <c r="F219" s="167" t="s">
        <v>331</v>
      </c>
      <c r="G219" s="168" t="s">
        <v>236</v>
      </c>
      <c r="H219" s="169">
        <v>0.42</v>
      </c>
      <c r="I219" s="170"/>
      <c r="J219" s="170"/>
      <c r="K219" s="171">
        <f>ROUND(P219*H219,2)</f>
        <v>0</v>
      </c>
      <c r="L219" s="172"/>
      <c r="M219" s="36"/>
      <c r="N219" s="173" t="s">
        <v>1</v>
      </c>
      <c r="O219" s="135" t="s">
        <v>42</v>
      </c>
      <c r="P219" s="35">
        <f>I219+J219</f>
        <v>0</v>
      </c>
      <c r="Q219" s="35">
        <f>ROUND(I219*H219,2)</f>
        <v>0</v>
      </c>
      <c r="R219" s="35">
        <f>ROUND(J219*H219,2)</f>
        <v>0</v>
      </c>
      <c r="T219" s="174">
        <f>S219*H219</f>
        <v>0</v>
      </c>
      <c r="U219" s="174">
        <v>1.002</v>
      </c>
      <c r="V219" s="174">
        <f>U219*H219</f>
        <v>0.42083999999999999</v>
      </c>
      <c r="W219" s="174">
        <v>0</v>
      </c>
      <c r="X219" s="175">
        <f>W219*H219</f>
        <v>0</v>
      </c>
      <c r="AR219" s="176" t="s">
        <v>172</v>
      </c>
      <c r="AT219" s="176" t="s">
        <v>168</v>
      </c>
      <c r="AU219" s="176" t="s">
        <v>141</v>
      </c>
      <c r="AY219" s="17" t="s">
        <v>166</v>
      </c>
      <c r="BE219" s="101">
        <f>IF(O219="základná",K219,0)</f>
        <v>0</v>
      </c>
      <c r="BF219" s="101">
        <f>IF(O219="znížená",K219,0)</f>
        <v>0</v>
      </c>
      <c r="BG219" s="101">
        <f>IF(O219="zákl. prenesená",K219,0)</f>
        <v>0</v>
      </c>
      <c r="BH219" s="101">
        <f>IF(O219="zníž. prenesená",K219,0)</f>
        <v>0</v>
      </c>
      <c r="BI219" s="101">
        <f>IF(O219="nulová",K219,0)</f>
        <v>0</v>
      </c>
      <c r="BJ219" s="17" t="s">
        <v>141</v>
      </c>
      <c r="BK219" s="101">
        <f>ROUND(P219*H219,2)</f>
        <v>0</v>
      </c>
      <c r="BL219" s="17" t="s">
        <v>172</v>
      </c>
      <c r="BM219" s="176" t="s">
        <v>332</v>
      </c>
    </row>
    <row r="220" spans="2:65" s="12" customFormat="1" ht="11.25">
      <c r="B220" s="177"/>
      <c r="D220" s="178" t="s">
        <v>174</v>
      </c>
      <c r="E220" s="179" t="s">
        <v>1</v>
      </c>
      <c r="F220" s="180" t="s">
        <v>333</v>
      </c>
      <c r="H220" s="181">
        <v>0.42</v>
      </c>
      <c r="I220" s="182"/>
      <c r="J220" s="182"/>
      <c r="M220" s="177"/>
      <c r="N220" s="183"/>
      <c r="X220" s="184"/>
      <c r="AT220" s="179" t="s">
        <v>174</v>
      </c>
      <c r="AU220" s="179" t="s">
        <v>141</v>
      </c>
      <c r="AV220" s="12" t="s">
        <v>141</v>
      </c>
      <c r="AW220" s="12" t="s">
        <v>4</v>
      </c>
      <c r="AX220" s="12" t="s">
        <v>86</v>
      </c>
      <c r="AY220" s="179" t="s">
        <v>166</v>
      </c>
    </row>
    <row r="221" spans="2:65" s="1" customFormat="1" ht="24.2" customHeight="1">
      <c r="B221" s="136"/>
      <c r="C221" s="165" t="s">
        <v>334</v>
      </c>
      <c r="D221" s="165" t="s">
        <v>168</v>
      </c>
      <c r="E221" s="166" t="s">
        <v>335</v>
      </c>
      <c r="F221" s="167" t="s">
        <v>336</v>
      </c>
      <c r="G221" s="168" t="s">
        <v>199</v>
      </c>
      <c r="H221" s="169">
        <v>147.4</v>
      </c>
      <c r="I221" s="170"/>
      <c r="J221" s="170"/>
      <c r="K221" s="171">
        <f>ROUND(P221*H221,2)</f>
        <v>0</v>
      </c>
      <c r="L221" s="172"/>
      <c r="M221" s="36"/>
      <c r="N221" s="173" t="s">
        <v>1</v>
      </c>
      <c r="O221" s="135" t="s">
        <v>42</v>
      </c>
      <c r="P221" s="35">
        <f>I221+J221</f>
        <v>0</v>
      </c>
      <c r="Q221" s="35">
        <f>ROUND(I221*H221,2)</f>
        <v>0</v>
      </c>
      <c r="R221" s="35">
        <f>ROUND(J221*H221,2)</f>
        <v>0</v>
      </c>
      <c r="T221" s="174">
        <f>S221*H221</f>
        <v>0</v>
      </c>
      <c r="U221" s="174">
        <v>0</v>
      </c>
      <c r="V221" s="174">
        <f>U221*H221</f>
        <v>0</v>
      </c>
      <c r="W221" s="174">
        <v>0</v>
      </c>
      <c r="X221" s="175">
        <f>W221*H221</f>
        <v>0</v>
      </c>
      <c r="AR221" s="176" t="s">
        <v>172</v>
      </c>
      <c r="AT221" s="176" t="s">
        <v>168</v>
      </c>
      <c r="AU221" s="176" t="s">
        <v>141</v>
      </c>
      <c r="AY221" s="17" t="s">
        <v>166</v>
      </c>
      <c r="BE221" s="101">
        <f>IF(O221="základná",K221,0)</f>
        <v>0</v>
      </c>
      <c r="BF221" s="101">
        <f>IF(O221="znížená",K221,0)</f>
        <v>0</v>
      </c>
      <c r="BG221" s="101">
        <f>IF(O221="zákl. prenesená",K221,0)</f>
        <v>0</v>
      </c>
      <c r="BH221" s="101">
        <f>IF(O221="zníž. prenesená",K221,0)</f>
        <v>0</v>
      </c>
      <c r="BI221" s="101">
        <f>IF(O221="nulová",K221,0)</f>
        <v>0</v>
      </c>
      <c r="BJ221" s="17" t="s">
        <v>141</v>
      </c>
      <c r="BK221" s="101">
        <f>ROUND(P221*H221,2)</f>
        <v>0</v>
      </c>
      <c r="BL221" s="17" t="s">
        <v>172</v>
      </c>
      <c r="BM221" s="176" t="s">
        <v>337</v>
      </c>
    </row>
    <row r="222" spans="2:65" s="12" customFormat="1" ht="11.25">
      <c r="B222" s="177"/>
      <c r="D222" s="178" t="s">
        <v>174</v>
      </c>
      <c r="E222" s="179" t="s">
        <v>1</v>
      </c>
      <c r="F222" s="180" t="s">
        <v>338</v>
      </c>
      <c r="H222" s="181">
        <v>147.4</v>
      </c>
      <c r="I222" s="182"/>
      <c r="J222" s="182"/>
      <c r="M222" s="177"/>
      <c r="N222" s="183"/>
      <c r="X222" s="184"/>
      <c r="AT222" s="179" t="s">
        <v>174</v>
      </c>
      <c r="AU222" s="179" t="s">
        <v>141</v>
      </c>
      <c r="AV222" s="12" t="s">
        <v>141</v>
      </c>
      <c r="AW222" s="12" t="s">
        <v>4</v>
      </c>
      <c r="AX222" s="12" t="s">
        <v>86</v>
      </c>
      <c r="AY222" s="179" t="s">
        <v>166</v>
      </c>
    </row>
    <row r="223" spans="2:65" s="1" customFormat="1" ht="33" customHeight="1">
      <c r="B223" s="136"/>
      <c r="C223" s="165" t="s">
        <v>339</v>
      </c>
      <c r="D223" s="165" t="s">
        <v>168</v>
      </c>
      <c r="E223" s="166" t="s">
        <v>340</v>
      </c>
      <c r="F223" s="167" t="s">
        <v>341</v>
      </c>
      <c r="G223" s="168" t="s">
        <v>171</v>
      </c>
      <c r="H223" s="169">
        <v>17.687999999999999</v>
      </c>
      <c r="I223" s="170"/>
      <c r="J223" s="170"/>
      <c r="K223" s="171">
        <f>ROUND(P223*H223,2)</f>
        <v>0</v>
      </c>
      <c r="L223" s="172"/>
      <c r="M223" s="36"/>
      <c r="N223" s="173" t="s">
        <v>1</v>
      </c>
      <c r="O223" s="135" t="s">
        <v>42</v>
      </c>
      <c r="P223" s="35">
        <f>I223+J223</f>
        <v>0</v>
      </c>
      <c r="Q223" s="35">
        <f>ROUND(I223*H223,2)</f>
        <v>0</v>
      </c>
      <c r="R223" s="35">
        <f>ROUND(J223*H223,2)</f>
        <v>0</v>
      </c>
      <c r="T223" s="174">
        <f>S223*H223</f>
        <v>0</v>
      </c>
      <c r="U223" s="174">
        <v>2.4017599999999999</v>
      </c>
      <c r="V223" s="174">
        <f>U223*H223</f>
        <v>42.482330879999992</v>
      </c>
      <c r="W223" s="174">
        <v>0</v>
      </c>
      <c r="X223" s="175">
        <f>W223*H223</f>
        <v>0</v>
      </c>
      <c r="AR223" s="176" t="s">
        <v>172</v>
      </c>
      <c r="AT223" s="176" t="s">
        <v>168</v>
      </c>
      <c r="AU223" s="176" t="s">
        <v>141</v>
      </c>
      <c r="AY223" s="17" t="s">
        <v>166</v>
      </c>
      <c r="BE223" s="101">
        <f>IF(O223="základná",K223,0)</f>
        <v>0</v>
      </c>
      <c r="BF223" s="101">
        <f>IF(O223="znížená",K223,0)</f>
        <v>0</v>
      </c>
      <c r="BG223" s="101">
        <f>IF(O223="zákl. prenesená",K223,0)</f>
        <v>0</v>
      </c>
      <c r="BH223" s="101">
        <f>IF(O223="zníž. prenesená",K223,0)</f>
        <v>0</v>
      </c>
      <c r="BI223" s="101">
        <f>IF(O223="nulová",K223,0)</f>
        <v>0</v>
      </c>
      <c r="BJ223" s="17" t="s">
        <v>141</v>
      </c>
      <c r="BK223" s="101">
        <f>ROUND(P223*H223,2)</f>
        <v>0</v>
      </c>
      <c r="BL223" s="17" t="s">
        <v>172</v>
      </c>
      <c r="BM223" s="176" t="s">
        <v>342</v>
      </c>
    </row>
    <row r="224" spans="2:65" s="12" customFormat="1" ht="11.25">
      <c r="B224" s="177"/>
      <c r="D224" s="178" t="s">
        <v>174</v>
      </c>
      <c r="E224" s="179" t="s">
        <v>1</v>
      </c>
      <c r="F224" s="180" t="s">
        <v>343</v>
      </c>
      <c r="H224" s="181">
        <v>17.687999999999999</v>
      </c>
      <c r="I224" s="182"/>
      <c r="J224" s="182"/>
      <c r="M224" s="177"/>
      <c r="N224" s="183"/>
      <c r="X224" s="184"/>
      <c r="AT224" s="179" t="s">
        <v>174</v>
      </c>
      <c r="AU224" s="179" t="s">
        <v>141</v>
      </c>
      <c r="AV224" s="12" t="s">
        <v>141</v>
      </c>
      <c r="AW224" s="12" t="s">
        <v>4</v>
      </c>
      <c r="AX224" s="12" t="s">
        <v>86</v>
      </c>
      <c r="AY224" s="179" t="s">
        <v>166</v>
      </c>
    </row>
    <row r="225" spans="2:65" s="1" customFormat="1" ht="24.2" customHeight="1">
      <c r="B225" s="136"/>
      <c r="C225" s="165" t="s">
        <v>344</v>
      </c>
      <c r="D225" s="165" t="s">
        <v>168</v>
      </c>
      <c r="E225" s="166" t="s">
        <v>345</v>
      </c>
      <c r="F225" s="167" t="s">
        <v>346</v>
      </c>
      <c r="G225" s="168" t="s">
        <v>199</v>
      </c>
      <c r="H225" s="169">
        <v>147.4</v>
      </c>
      <c r="I225" s="170"/>
      <c r="J225" s="170"/>
      <c r="K225" s="171">
        <f>ROUND(P225*H225,2)</f>
        <v>0</v>
      </c>
      <c r="L225" s="172"/>
      <c r="M225" s="36"/>
      <c r="N225" s="173" t="s">
        <v>1</v>
      </c>
      <c r="O225" s="135" t="s">
        <v>42</v>
      </c>
      <c r="P225" s="35">
        <f>I225+J225</f>
        <v>0</v>
      </c>
      <c r="Q225" s="35">
        <f>ROUND(I225*H225,2)</f>
        <v>0</v>
      </c>
      <c r="R225" s="35">
        <f>ROUND(J225*H225,2)</f>
        <v>0</v>
      </c>
      <c r="T225" s="174">
        <f>S225*H225</f>
        <v>0</v>
      </c>
      <c r="U225" s="174">
        <v>1.7899999999999999E-3</v>
      </c>
      <c r="V225" s="174">
        <f>U225*H225</f>
        <v>0.26384600000000002</v>
      </c>
      <c r="W225" s="174">
        <v>0</v>
      </c>
      <c r="X225" s="175">
        <f>W225*H225</f>
        <v>0</v>
      </c>
      <c r="AR225" s="176" t="s">
        <v>172</v>
      </c>
      <c r="AT225" s="176" t="s">
        <v>168</v>
      </c>
      <c r="AU225" s="176" t="s">
        <v>141</v>
      </c>
      <c r="AY225" s="17" t="s">
        <v>166</v>
      </c>
      <c r="BE225" s="101">
        <f>IF(O225="základná",K225,0)</f>
        <v>0</v>
      </c>
      <c r="BF225" s="101">
        <f>IF(O225="znížená",K225,0)</f>
        <v>0</v>
      </c>
      <c r="BG225" s="101">
        <f>IF(O225="zákl. prenesená",K225,0)</f>
        <v>0</v>
      </c>
      <c r="BH225" s="101">
        <f>IF(O225="zníž. prenesená",K225,0)</f>
        <v>0</v>
      </c>
      <c r="BI225" s="101">
        <f>IF(O225="nulová",K225,0)</f>
        <v>0</v>
      </c>
      <c r="BJ225" s="17" t="s">
        <v>141</v>
      </c>
      <c r="BK225" s="101">
        <f>ROUND(P225*H225,2)</f>
        <v>0</v>
      </c>
      <c r="BL225" s="17" t="s">
        <v>172</v>
      </c>
      <c r="BM225" s="176" t="s">
        <v>347</v>
      </c>
    </row>
    <row r="226" spans="2:65" s="12" customFormat="1" ht="11.25">
      <c r="B226" s="177"/>
      <c r="D226" s="178" t="s">
        <v>174</v>
      </c>
      <c r="E226" s="179" t="s">
        <v>1</v>
      </c>
      <c r="F226" s="180" t="s">
        <v>338</v>
      </c>
      <c r="H226" s="181">
        <v>147.4</v>
      </c>
      <c r="I226" s="182"/>
      <c r="J226" s="182"/>
      <c r="M226" s="177"/>
      <c r="N226" s="183"/>
      <c r="X226" s="184"/>
      <c r="AT226" s="179" t="s">
        <v>174</v>
      </c>
      <c r="AU226" s="179" t="s">
        <v>141</v>
      </c>
      <c r="AV226" s="12" t="s">
        <v>141</v>
      </c>
      <c r="AW226" s="12" t="s">
        <v>4</v>
      </c>
      <c r="AX226" s="12" t="s">
        <v>86</v>
      </c>
      <c r="AY226" s="179" t="s">
        <v>166</v>
      </c>
    </row>
    <row r="227" spans="2:65" s="1" customFormat="1" ht="24.2" customHeight="1">
      <c r="B227" s="136"/>
      <c r="C227" s="165" t="s">
        <v>348</v>
      </c>
      <c r="D227" s="165" t="s">
        <v>168</v>
      </c>
      <c r="E227" s="166" t="s">
        <v>349</v>
      </c>
      <c r="F227" s="167" t="s">
        <v>350</v>
      </c>
      <c r="G227" s="168" t="s">
        <v>199</v>
      </c>
      <c r="H227" s="169">
        <v>147.4</v>
      </c>
      <c r="I227" s="170"/>
      <c r="J227" s="170"/>
      <c r="K227" s="171">
        <f>ROUND(P227*H227,2)</f>
        <v>0</v>
      </c>
      <c r="L227" s="172"/>
      <c r="M227" s="36"/>
      <c r="N227" s="173" t="s">
        <v>1</v>
      </c>
      <c r="O227" s="135" t="s">
        <v>42</v>
      </c>
      <c r="P227" s="35">
        <f>I227+J227</f>
        <v>0</v>
      </c>
      <c r="Q227" s="35">
        <f>ROUND(I227*H227,2)</f>
        <v>0</v>
      </c>
      <c r="R227" s="35">
        <f>ROUND(J227*H227,2)</f>
        <v>0</v>
      </c>
      <c r="T227" s="174">
        <f>S227*H227</f>
        <v>0</v>
      </c>
      <c r="U227" s="174">
        <v>0</v>
      </c>
      <c r="V227" s="174">
        <f>U227*H227</f>
        <v>0</v>
      </c>
      <c r="W227" s="174">
        <v>0</v>
      </c>
      <c r="X227" s="175">
        <f>W227*H227</f>
        <v>0</v>
      </c>
      <c r="AR227" s="176" t="s">
        <v>172</v>
      </c>
      <c r="AT227" s="176" t="s">
        <v>168</v>
      </c>
      <c r="AU227" s="176" t="s">
        <v>141</v>
      </c>
      <c r="AY227" s="17" t="s">
        <v>166</v>
      </c>
      <c r="BE227" s="101">
        <f>IF(O227="základná",K227,0)</f>
        <v>0</v>
      </c>
      <c r="BF227" s="101">
        <f>IF(O227="znížená",K227,0)</f>
        <v>0</v>
      </c>
      <c r="BG227" s="101">
        <f>IF(O227="zákl. prenesená",K227,0)</f>
        <v>0</v>
      </c>
      <c r="BH227" s="101">
        <f>IF(O227="zníž. prenesená",K227,0)</f>
        <v>0</v>
      </c>
      <c r="BI227" s="101">
        <f>IF(O227="nulová",K227,0)</f>
        <v>0</v>
      </c>
      <c r="BJ227" s="17" t="s">
        <v>141</v>
      </c>
      <c r="BK227" s="101">
        <f>ROUND(P227*H227,2)</f>
        <v>0</v>
      </c>
      <c r="BL227" s="17" t="s">
        <v>172</v>
      </c>
      <c r="BM227" s="176" t="s">
        <v>351</v>
      </c>
    </row>
    <row r="228" spans="2:65" s="12" customFormat="1" ht="11.25">
      <c r="B228" s="177"/>
      <c r="D228" s="178" t="s">
        <v>174</v>
      </c>
      <c r="E228" s="179" t="s">
        <v>1</v>
      </c>
      <c r="F228" s="180" t="s">
        <v>338</v>
      </c>
      <c r="H228" s="181">
        <v>147.4</v>
      </c>
      <c r="I228" s="182"/>
      <c r="J228" s="182"/>
      <c r="M228" s="177"/>
      <c r="N228" s="183"/>
      <c r="X228" s="184"/>
      <c r="AT228" s="179" t="s">
        <v>174</v>
      </c>
      <c r="AU228" s="179" t="s">
        <v>141</v>
      </c>
      <c r="AV228" s="12" t="s">
        <v>141</v>
      </c>
      <c r="AW228" s="12" t="s">
        <v>4</v>
      </c>
      <c r="AX228" s="12" t="s">
        <v>86</v>
      </c>
      <c r="AY228" s="179" t="s">
        <v>166</v>
      </c>
    </row>
    <row r="229" spans="2:65" s="1" customFormat="1" ht="24.2" customHeight="1">
      <c r="B229" s="136"/>
      <c r="C229" s="165" t="s">
        <v>352</v>
      </c>
      <c r="D229" s="165" t="s">
        <v>168</v>
      </c>
      <c r="E229" s="166" t="s">
        <v>353</v>
      </c>
      <c r="F229" s="167" t="s">
        <v>354</v>
      </c>
      <c r="G229" s="168" t="s">
        <v>236</v>
      </c>
      <c r="H229" s="169">
        <v>2.1230000000000002</v>
      </c>
      <c r="I229" s="170"/>
      <c r="J229" s="170"/>
      <c r="K229" s="171">
        <f>ROUND(P229*H229,2)</f>
        <v>0</v>
      </c>
      <c r="L229" s="172"/>
      <c r="M229" s="36"/>
      <c r="N229" s="173" t="s">
        <v>1</v>
      </c>
      <c r="O229" s="135" t="s">
        <v>42</v>
      </c>
      <c r="P229" s="35">
        <f>I229+J229</f>
        <v>0</v>
      </c>
      <c r="Q229" s="35">
        <f>ROUND(I229*H229,2)</f>
        <v>0</v>
      </c>
      <c r="R229" s="35">
        <f>ROUND(J229*H229,2)</f>
        <v>0</v>
      </c>
      <c r="T229" s="174">
        <f>S229*H229</f>
        <v>0</v>
      </c>
      <c r="U229" s="174">
        <v>1.01953</v>
      </c>
      <c r="V229" s="174">
        <f>U229*H229</f>
        <v>2.1644621900000005</v>
      </c>
      <c r="W229" s="174">
        <v>0</v>
      </c>
      <c r="X229" s="175">
        <f>W229*H229</f>
        <v>0</v>
      </c>
      <c r="AR229" s="176" t="s">
        <v>172</v>
      </c>
      <c r="AT229" s="176" t="s">
        <v>168</v>
      </c>
      <c r="AU229" s="176" t="s">
        <v>141</v>
      </c>
      <c r="AY229" s="17" t="s">
        <v>166</v>
      </c>
      <c r="BE229" s="101">
        <f>IF(O229="základná",K229,0)</f>
        <v>0</v>
      </c>
      <c r="BF229" s="101">
        <f>IF(O229="znížená",K229,0)</f>
        <v>0</v>
      </c>
      <c r="BG229" s="101">
        <f>IF(O229="zákl. prenesená",K229,0)</f>
        <v>0</v>
      </c>
      <c r="BH229" s="101">
        <f>IF(O229="zníž. prenesená",K229,0)</f>
        <v>0</v>
      </c>
      <c r="BI229" s="101">
        <f>IF(O229="nulová",K229,0)</f>
        <v>0</v>
      </c>
      <c r="BJ229" s="17" t="s">
        <v>141</v>
      </c>
      <c r="BK229" s="101">
        <f>ROUND(P229*H229,2)</f>
        <v>0</v>
      </c>
      <c r="BL229" s="17" t="s">
        <v>172</v>
      </c>
      <c r="BM229" s="176" t="s">
        <v>355</v>
      </c>
    </row>
    <row r="230" spans="2:65" s="12" customFormat="1" ht="22.5">
      <c r="B230" s="177"/>
      <c r="D230" s="178" t="s">
        <v>174</v>
      </c>
      <c r="E230" s="179" t="s">
        <v>1</v>
      </c>
      <c r="F230" s="180" t="s">
        <v>356</v>
      </c>
      <c r="H230" s="181">
        <v>2.1230000000000002</v>
      </c>
      <c r="I230" s="182"/>
      <c r="J230" s="182"/>
      <c r="M230" s="177"/>
      <c r="N230" s="183"/>
      <c r="X230" s="184"/>
      <c r="AT230" s="179" t="s">
        <v>174</v>
      </c>
      <c r="AU230" s="179" t="s">
        <v>141</v>
      </c>
      <c r="AV230" s="12" t="s">
        <v>141</v>
      </c>
      <c r="AW230" s="12" t="s">
        <v>4</v>
      </c>
      <c r="AX230" s="12" t="s">
        <v>86</v>
      </c>
      <c r="AY230" s="179" t="s">
        <v>166</v>
      </c>
    </row>
    <row r="231" spans="2:65" s="11" customFormat="1" ht="22.9" customHeight="1">
      <c r="B231" s="152"/>
      <c r="D231" s="153" t="s">
        <v>77</v>
      </c>
      <c r="E231" s="163" t="s">
        <v>172</v>
      </c>
      <c r="F231" s="163" t="s">
        <v>357</v>
      </c>
      <c r="I231" s="155"/>
      <c r="J231" s="155"/>
      <c r="K231" s="164">
        <f>BK231</f>
        <v>0</v>
      </c>
      <c r="M231" s="152"/>
      <c r="N231" s="157"/>
      <c r="Q231" s="158">
        <f>SUM(Q232:Q285)</f>
        <v>0</v>
      </c>
      <c r="R231" s="158">
        <f>SUM(R232:R285)</f>
        <v>0</v>
      </c>
      <c r="T231" s="159">
        <f>SUM(T232:T285)</f>
        <v>0</v>
      </c>
      <c r="V231" s="159">
        <f>SUM(V232:V285)</f>
        <v>237.66318646000005</v>
      </c>
      <c r="X231" s="160">
        <f>SUM(X232:X285)</f>
        <v>0</v>
      </c>
      <c r="AR231" s="153" t="s">
        <v>86</v>
      </c>
      <c r="AT231" s="161" t="s">
        <v>77</v>
      </c>
      <c r="AU231" s="161" t="s">
        <v>86</v>
      </c>
      <c r="AY231" s="153" t="s">
        <v>166</v>
      </c>
      <c r="BK231" s="162">
        <f>SUM(BK232:BK285)</f>
        <v>0</v>
      </c>
    </row>
    <row r="232" spans="2:65" s="1" customFormat="1" ht="24.2" customHeight="1">
      <c r="B232" s="136"/>
      <c r="C232" s="165" t="s">
        <v>358</v>
      </c>
      <c r="D232" s="165" t="s">
        <v>168</v>
      </c>
      <c r="E232" s="166" t="s">
        <v>359</v>
      </c>
      <c r="F232" s="167" t="s">
        <v>360</v>
      </c>
      <c r="G232" s="168" t="s">
        <v>171</v>
      </c>
      <c r="H232" s="169">
        <v>81.603999999999999</v>
      </c>
      <c r="I232" s="170"/>
      <c r="J232" s="170"/>
      <c r="K232" s="171">
        <f>ROUND(P232*H232,2)</f>
        <v>0</v>
      </c>
      <c r="L232" s="172"/>
      <c r="M232" s="36"/>
      <c r="N232" s="173" t="s">
        <v>1</v>
      </c>
      <c r="O232" s="135" t="s">
        <v>42</v>
      </c>
      <c r="P232" s="35">
        <f>I232+J232</f>
        <v>0</v>
      </c>
      <c r="Q232" s="35">
        <f>ROUND(I232*H232,2)</f>
        <v>0</v>
      </c>
      <c r="R232" s="35">
        <f>ROUND(J232*H232,2)</f>
        <v>0</v>
      </c>
      <c r="T232" s="174">
        <f>S232*H232</f>
        <v>0</v>
      </c>
      <c r="U232" s="174">
        <v>2.4018999999999999</v>
      </c>
      <c r="V232" s="174">
        <f>U232*H232</f>
        <v>196.0046476</v>
      </c>
      <c r="W232" s="174">
        <v>0</v>
      </c>
      <c r="X232" s="175">
        <f>W232*H232</f>
        <v>0</v>
      </c>
      <c r="AR232" s="176" t="s">
        <v>172</v>
      </c>
      <c r="AT232" s="176" t="s">
        <v>168</v>
      </c>
      <c r="AU232" s="176" t="s">
        <v>141</v>
      </c>
      <c r="AY232" s="17" t="s">
        <v>166</v>
      </c>
      <c r="BE232" s="101">
        <f>IF(O232="základná",K232,0)</f>
        <v>0</v>
      </c>
      <c r="BF232" s="101">
        <f>IF(O232="znížená",K232,0)</f>
        <v>0</v>
      </c>
      <c r="BG232" s="101">
        <f>IF(O232="zákl. prenesená",K232,0)</f>
        <v>0</v>
      </c>
      <c r="BH232" s="101">
        <f>IF(O232="zníž. prenesená",K232,0)</f>
        <v>0</v>
      </c>
      <c r="BI232" s="101">
        <f>IF(O232="nulová",K232,0)</f>
        <v>0</v>
      </c>
      <c r="BJ232" s="17" t="s">
        <v>141</v>
      </c>
      <c r="BK232" s="101">
        <f>ROUND(P232*H232,2)</f>
        <v>0</v>
      </c>
      <c r="BL232" s="17" t="s">
        <v>172</v>
      </c>
      <c r="BM232" s="176" t="s">
        <v>361</v>
      </c>
    </row>
    <row r="233" spans="2:65" s="12" customFormat="1" ht="11.25">
      <c r="B233" s="177"/>
      <c r="D233" s="178" t="s">
        <v>174</v>
      </c>
      <c r="E233" s="179" t="s">
        <v>1</v>
      </c>
      <c r="F233" s="180" t="s">
        <v>362</v>
      </c>
      <c r="H233" s="181">
        <v>84.266000000000005</v>
      </c>
      <c r="I233" s="182"/>
      <c r="J233" s="182"/>
      <c r="M233" s="177"/>
      <c r="N233" s="183"/>
      <c r="X233" s="184"/>
      <c r="AT233" s="179" t="s">
        <v>174</v>
      </c>
      <c r="AU233" s="179" t="s">
        <v>141</v>
      </c>
      <c r="AV233" s="12" t="s">
        <v>141</v>
      </c>
      <c r="AW233" s="12" t="s">
        <v>4</v>
      </c>
      <c r="AX233" s="12" t="s">
        <v>78</v>
      </c>
      <c r="AY233" s="179" t="s">
        <v>166</v>
      </c>
    </row>
    <row r="234" spans="2:65" s="12" customFormat="1" ht="11.25">
      <c r="B234" s="177"/>
      <c r="D234" s="178" t="s">
        <v>174</v>
      </c>
      <c r="E234" s="179" t="s">
        <v>1</v>
      </c>
      <c r="F234" s="180" t="s">
        <v>363</v>
      </c>
      <c r="H234" s="181">
        <v>-2.6619999999999999</v>
      </c>
      <c r="I234" s="182"/>
      <c r="J234" s="182"/>
      <c r="M234" s="177"/>
      <c r="N234" s="183"/>
      <c r="X234" s="184"/>
      <c r="AT234" s="179" t="s">
        <v>174</v>
      </c>
      <c r="AU234" s="179" t="s">
        <v>141</v>
      </c>
      <c r="AV234" s="12" t="s">
        <v>141</v>
      </c>
      <c r="AW234" s="12" t="s">
        <v>4</v>
      </c>
      <c r="AX234" s="12" t="s">
        <v>78</v>
      </c>
      <c r="AY234" s="179" t="s">
        <v>166</v>
      </c>
    </row>
    <row r="235" spans="2:65" s="14" customFormat="1" ht="11.25">
      <c r="B235" s="191"/>
      <c r="D235" s="178" t="s">
        <v>174</v>
      </c>
      <c r="E235" s="192" t="s">
        <v>1</v>
      </c>
      <c r="F235" s="193" t="s">
        <v>182</v>
      </c>
      <c r="H235" s="194">
        <v>81.603999999999999</v>
      </c>
      <c r="I235" s="195"/>
      <c r="J235" s="195"/>
      <c r="M235" s="191"/>
      <c r="N235" s="196"/>
      <c r="X235" s="197"/>
      <c r="AT235" s="192" t="s">
        <v>174</v>
      </c>
      <c r="AU235" s="192" t="s">
        <v>141</v>
      </c>
      <c r="AV235" s="14" t="s">
        <v>183</v>
      </c>
      <c r="AW235" s="14" t="s">
        <v>4</v>
      </c>
      <c r="AX235" s="14" t="s">
        <v>86</v>
      </c>
      <c r="AY235" s="192" t="s">
        <v>166</v>
      </c>
    </row>
    <row r="236" spans="2:65" s="1" customFormat="1" ht="16.5" customHeight="1">
      <c r="B236" s="136"/>
      <c r="C236" s="165" t="s">
        <v>364</v>
      </c>
      <c r="D236" s="165" t="s">
        <v>168</v>
      </c>
      <c r="E236" s="166" t="s">
        <v>365</v>
      </c>
      <c r="F236" s="167" t="s">
        <v>366</v>
      </c>
      <c r="G236" s="168" t="s">
        <v>199</v>
      </c>
      <c r="H236" s="169">
        <v>372.75099999999998</v>
      </c>
      <c r="I236" s="170"/>
      <c r="J236" s="170"/>
      <c r="K236" s="171">
        <f>ROUND(P236*H236,2)</f>
        <v>0</v>
      </c>
      <c r="L236" s="172"/>
      <c r="M236" s="36"/>
      <c r="N236" s="173" t="s">
        <v>1</v>
      </c>
      <c r="O236" s="135" t="s">
        <v>42</v>
      </c>
      <c r="P236" s="35">
        <f>I236+J236</f>
        <v>0</v>
      </c>
      <c r="Q236" s="35">
        <f>ROUND(I236*H236,2)</f>
        <v>0</v>
      </c>
      <c r="R236" s="35">
        <f>ROUND(J236*H236,2)</f>
        <v>0</v>
      </c>
      <c r="T236" s="174">
        <f>S236*H236</f>
        <v>0</v>
      </c>
      <c r="U236" s="174">
        <v>2.0200000000000001E-3</v>
      </c>
      <c r="V236" s="174">
        <f>U236*H236</f>
        <v>0.75295701999999998</v>
      </c>
      <c r="W236" s="174">
        <v>0</v>
      </c>
      <c r="X236" s="175">
        <f>W236*H236</f>
        <v>0</v>
      </c>
      <c r="AR236" s="176" t="s">
        <v>172</v>
      </c>
      <c r="AT236" s="176" t="s">
        <v>168</v>
      </c>
      <c r="AU236" s="176" t="s">
        <v>141</v>
      </c>
      <c r="AY236" s="17" t="s">
        <v>166</v>
      </c>
      <c r="BE236" s="101">
        <f>IF(O236="základná",K236,0)</f>
        <v>0</v>
      </c>
      <c r="BF236" s="101">
        <f>IF(O236="znížená",K236,0)</f>
        <v>0</v>
      </c>
      <c r="BG236" s="101">
        <f>IF(O236="zákl. prenesená",K236,0)</f>
        <v>0</v>
      </c>
      <c r="BH236" s="101">
        <f>IF(O236="zníž. prenesená",K236,0)</f>
        <v>0</v>
      </c>
      <c r="BI236" s="101">
        <f>IF(O236="nulová",K236,0)</f>
        <v>0</v>
      </c>
      <c r="BJ236" s="17" t="s">
        <v>141</v>
      </c>
      <c r="BK236" s="101">
        <f>ROUND(P236*H236,2)</f>
        <v>0</v>
      </c>
      <c r="BL236" s="17" t="s">
        <v>172</v>
      </c>
      <c r="BM236" s="176" t="s">
        <v>367</v>
      </c>
    </row>
    <row r="237" spans="2:65" s="12" customFormat="1" ht="11.25">
      <c r="B237" s="177"/>
      <c r="D237" s="178" t="s">
        <v>174</v>
      </c>
      <c r="E237" s="179" t="s">
        <v>1</v>
      </c>
      <c r="F237" s="180" t="s">
        <v>368</v>
      </c>
      <c r="H237" s="181">
        <v>421.33199999999999</v>
      </c>
      <c r="I237" s="182"/>
      <c r="J237" s="182"/>
      <c r="M237" s="177"/>
      <c r="N237" s="183"/>
      <c r="X237" s="184"/>
      <c r="AT237" s="179" t="s">
        <v>174</v>
      </c>
      <c r="AU237" s="179" t="s">
        <v>141</v>
      </c>
      <c r="AV237" s="12" t="s">
        <v>141</v>
      </c>
      <c r="AW237" s="12" t="s">
        <v>4</v>
      </c>
      <c r="AX237" s="12" t="s">
        <v>78</v>
      </c>
      <c r="AY237" s="179" t="s">
        <v>166</v>
      </c>
    </row>
    <row r="238" spans="2:65" s="12" customFormat="1" ht="11.25">
      <c r="B238" s="177"/>
      <c r="D238" s="178" t="s">
        <v>174</v>
      </c>
      <c r="E238" s="179" t="s">
        <v>1</v>
      </c>
      <c r="F238" s="180" t="s">
        <v>369</v>
      </c>
      <c r="H238" s="181">
        <v>-13.31</v>
      </c>
      <c r="I238" s="182"/>
      <c r="J238" s="182"/>
      <c r="M238" s="177"/>
      <c r="N238" s="183"/>
      <c r="X238" s="184"/>
      <c r="AT238" s="179" t="s">
        <v>174</v>
      </c>
      <c r="AU238" s="179" t="s">
        <v>141</v>
      </c>
      <c r="AV238" s="12" t="s">
        <v>141</v>
      </c>
      <c r="AW238" s="12" t="s">
        <v>4</v>
      </c>
      <c r="AX238" s="12" t="s">
        <v>78</v>
      </c>
      <c r="AY238" s="179" t="s">
        <v>166</v>
      </c>
    </row>
    <row r="239" spans="2:65" s="12" customFormat="1" ht="33.75">
      <c r="B239" s="177"/>
      <c r="D239" s="178" t="s">
        <v>174</v>
      </c>
      <c r="E239" s="179" t="s">
        <v>1</v>
      </c>
      <c r="F239" s="180" t="s">
        <v>370</v>
      </c>
      <c r="H239" s="181">
        <v>22.248000000000001</v>
      </c>
      <c r="I239" s="182"/>
      <c r="J239" s="182"/>
      <c r="M239" s="177"/>
      <c r="N239" s="183"/>
      <c r="X239" s="184"/>
      <c r="AT239" s="179" t="s">
        <v>174</v>
      </c>
      <c r="AU239" s="179" t="s">
        <v>141</v>
      </c>
      <c r="AV239" s="12" t="s">
        <v>141</v>
      </c>
      <c r="AW239" s="12" t="s">
        <v>4</v>
      </c>
      <c r="AX239" s="12" t="s">
        <v>78</v>
      </c>
      <c r="AY239" s="179" t="s">
        <v>166</v>
      </c>
    </row>
    <row r="240" spans="2:65" s="12" customFormat="1" ht="33.75">
      <c r="B240" s="177"/>
      <c r="D240" s="178" t="s">
        <v>174</v>
      </c>
      <c r="E240" s="179" t="s">
        <v>1</v>
      </c>
      <c r="F240" s="180" t="s">
        <v>371</v>
      </c>
      <c r="H240" s="181">
        <v>-57.518999999999998</v>
      </c>
      <c r="I240" s="182"/>
      <c r="J240" s="182"/>
      <c r="M240" s="177"/>
      <c r="N240" s="183"/>
      <c r="X240" s="184"/>
      <c r="AT240" s="179" t="s">
        <v>174</v>
      </c>
      <c r="AU240" s="179" t="s">
        <v>141</v>
      </c>
      <c r="AV240" s="12" t="s">
        <v>141</v>
      </c>
      <c r="AW240" s="12" t="s">
        <v>4</v>
      </c>
      <c r="AX240" s="12" t="s">
        <v>78</v>
      </c>
      <c r="AY240" s="179" t="s">
        <v>166</v>
      </c>
    </row>
    <row r="241" spans="2:65" s="14" customFormat="1" ht="11.25">
      <c r="B241" s="191"/>
      <c r="D241" s="178" t="s">
        <v>174</v>
      </c>
      <c r="E241" s="192" t="s">
        <v>1</v>
      </c>
      <c r="F241" s="193" t="s">
        <v>182</v>
      </c>
      <c r="H241" s="194">
        <v>372.75099999999998</v>
      </c>
      <c r="I241" s="195"/>
      <c r="J241" s="195"/>
      <c r="M241" s="191"/>
      <c r="N241" s="196"/>
      <c r="X241" s="197"/>
      <c r="AT241" s="192" t="s">
        <v>174</v>
      </c>
      <c r="AU241" s="192" t="s">
        <v>141</v>
      </c>
      <c r="AV241" s="14" t="s">
        <v>183</v>
      </c>
      <c r="AW241" s="14" t="s">
        <v>4</v>
      </c>
      <c r="AX241" s="14" t="s">
        <v>86</v>
      </c>
      <c r="AY241" s="192" t="s">
        <v>166</v>
      </c>
    </row>
    <row r="242" spans="2:65" s="1" customFormat="1" ht="16.5" customHeight="1">
      <c r="B242" s="136"/>
      <c r="C242" s="165" t="s">
        <v>372</v>
      </c>
      <c r="D242" s="165" t="s">
        <v>168</v>
      </c>
      <c r="E242" s="166" t="s">
        <v>373</v>
      </c>
      <c r="F242" s="167" t="s">
        <v>374</v>
      </c>
      <c r="G242" s="168" t="s">
        <v>199</v>
      </c>
      <c r="H242" s="169">
        <v>372.75099999999998</v>
      </c>
      <c r="I242" s="170"/>
      <c r="J242" s="170"/>
      <c r="K242" s="171">
        <f>ROUND(P242*H242,2)</f>
        <v>0</v>
      </c>
      <c r="L242" s="172"/>
      <c r="M242" s="36"/>
      <c r="N242" s="173" t="s">
        <v>1</v>
      </c>
      <c r="O242" s="135" t="s">
        <v>42</v>
      </c>
      <c r="P242" s="35">
        <f>I242+J242</f>
        <v>0</v>
      </c>
      <c r="Q242" s="35">
        <f>ROUND(I242*H242,2)</f>
        <v>0</v>
      </c>
      <c r="R242" s="35">
        <f>ROUND(J242*H242,2)</f>
        <v>0</v>
      </c>
      <c r="T242" s="174">
        <f>S242*H242</f>
        <v>0</v>
      </c>
      <c r="U242" s="174">
        <v>0</v>
      </c>
      <c r="V242" s="174">
        <f>U242*H242</f>
        <v>0</v>
      </c>
      <c r="W242" s="174">
        <v>0</v>
      </c>
      <c r="X242" s="175">
        <f>W242*H242</f>
        <v>0</v>
      </c>
      <c r="AR242" s="176" t="s">
        <v>172</v>
      </c>
      <c r="AT242" s="176" t="s">
        <v>168</v>
      </c>
      <c r="AU242" s="176" t="s">
        <v>141</v>
      </c>
      <c r="AY242" s="17" t="s">
        <v>166</v>
      </c>
      <c r="BE242" s="101">
        <f>IF(O242="základná",K242,0)</f>
        <v>0</v>
      </c>
      <c r="BF242" s="101">
        <f>IF(O242="znížená",K242,0)</f>
        <v>0</v>
      </c>
      <c r="BG242" s="101">
        <f>IF(O242="zákl. prenesená",K242,0)</f>
        <v>0</v>
      </c>
      <c r="BH242" s="101">
        <f>IF(O242="zníž. prenesená",K242,0)</f>
        <v>0</v>
      </c>
      <c r="BI242" s="101">
        <f>IF(O242="nulová",K242,0)</f>
        <v>0</v>
      </c>
      <c r="BJ242" s="17" t="s">
        <v>141</v>
      </c>
      <c r="BK242" s="101">
        <f>ROUND(P242*H242,2)</f>
        <v>0</v>
      </c>
      <c r="BL242" s="17" t="s">
        <v>172</v>
      </c>
      <c r="BM242" s="176" t="s">
        <v>375</v>
      </c>
    </row>
    <row r="243" spans="2:65" s="12" customFormat="1" ht="11.25">
      <c r="B243" s="177"/>
      <c r="D243" s="178" t="s">
        <v>174</v>
      </c>
      <c r="E243" s="179" t="s">
        <v>1</v>
      </c>
      <c r="F243" s="180" t="s">
        <v>368</v>
      </c>
      <c r="H243" s="181">
        <v>421.33199999999999</v>
      </c>
      <c r="I243" s="182"/>
      <c r="J243" s="182"/>
      <c r="M243" s="177"/>
      <c r="N243" s="183"/>
      <c r="X243" s="184"/>
      <c r="AT243" s="179" t="s">
        <v>174</v>
      </c>
      <c r="AU243" s="179" t="s">
        <v>141</v>
      </c>
      <c r="AV243" s="12" t="s">
        <v>141</v>
      </c>
      <c r="AW243" s="12" t="s">
        <v>4</v>
      </c>
      <c r="AX243" s="12" t="s">
        <v>78</v>
      </c>
      <c r="AY243" s="179" t="s">
        <v>166</v>
      </c>
    </row>
    <row r="244" spans="2:65" s="12" customFormat="1" ht="11.25">
      <c r="B244" s="177"/>
      <c r="D244" s="178" t="s">
        <v>174</v>
      </c>
      <c r="E244" s="179" t="s">
        <v>1</v>
      </c>
      <c r="F244" s="180" t="s">
        <v>369</v>
      </c>
      <c r="H244" s="181">
        <v>-13.31</v>
      </c>
      <c r="I244" s="182"/>
      <c r="J244" s="182"/>
      <c r="M244" s="177"/>
      <c r="N244" s="183"/>
      <c r="X244" s="184"/>
      <c r="AT244" s="179" t="s">
        <v>174</v>
      </c>
      <c r="AU244" s="179" t="s">
        <v>141</v>
      </c>
      <c r="AV244" s="12" t="s">
        <v>141</v>
      </c>
      <c r="AW244" s="12" t="s">
        <v>4</v>
      </c>
      <c r="AX244" s="12" t="s">
        <v>78</v>
      </c>
      <c r="AY244" s="179" t="s">
        <v>166</v>
      </c>
    </row>
    <row r="245" spans="2:65" s="12" customFormat="1" ht="33.75">
      <c r="B245" s="177"/>
      <c r="D245" s="178" t="s">
        <v>174</v>
      </c>
      <c r="E245" s="179" t="s">
        <v>1</v>
      </c>
      <c r="F245" s="180" t="s">
        <v>376</v>
      </c>
      <c r="H245" s="181">
        <v>22.248000000000001</v>
      </c>
      <c r="I245" s="182"/>
      <c r="J245" s="182"/>
      <c r="M245" s="177"/>
      <c r="N245" s="183"/>
      <c r="X245" s="184"/>
      <c r="AT245" s="179" t="s">
        <v>174</v>
      </c>
      <c r="AU245" s="179" t="s">
        <v>141</v>
      </c>
      <c r="AV245" s="12" t="s">
        <v>141</v>
      </c>
      <c r="AW245" s="12" t="s">
        <v>4</v>
      </c>
      <c r="AX245" s="12" t="s">
        <v>78</v>
      </c>
      <c r="AY245" s="179" t="s">
        <v>166</v>
      </c>
    </row>
    <row r="246" spans="2:65" s="12" customFormat="1" ht="33.75">
      <c r="B246" s="177"/>
      <c r="D246" s="178" t="s">
        <v>174</v>
      </c>
      <c r="E246" s="179" t="s">
        <v>1</v>
      </c>
      <c r="F246" s="180" t="s">
        <v>377</v>
      </c>
      <c r="H246" s="181">
        <v>-57.518999999999998</v>
      </c>
      <c r="I246" s="182"/>
      <c r="J246" s="182"/>
      <c r="M246" s="177"/>
      <c r="N246" s="183"/>
      <c r="X246" s="184"/>
      <c r="AT246" s="179" t="s">
        <v>174</v>
      </c>
      <c r="AU246" s="179" t="s">
        <v>141</v>
      </c>
      <c r="AV246" s="12" t="s">
        <v>141</v>
      </c>
      <c r="AW246" s="12" t="s">
        <v>4</v>
      </c>
      <c r="AX246" s="12" t="s">
        <v>78</v>
      </c>
      <c r="AY246" s="179" t="s">
        <v>166</v>
      </c>
    </row>
    <row r="247" spans="2:65" s="14" customFormat="1" ht="11.25">
      <c r="B247" s="191"/>
      <c r="D247" s="178" t="s">
        <v>174</v>
      </c>
      <c r="E247" s="192" t="s">
        <v>1</v>
      </c>
      <c r="F247" s="193" t="s">
        <v>182</v>
      </c>
      <c r="H247" s="194">
        <v>372.75099999999998</v>
      </c>
      <c r="I247" s="195"/>
      <c r="J247" s="195"/>
      <c r="M247" s="191"/>
      <c r="N247" s="196"/>
      <c r="X247" s="197"/>
      <c r="AT247" s="192" t="s">
        <v>174</v>
      </c>
      <c r="AU247" s="192" t="s">
        <v>141</v>
      </c>
      <c r="AV247" s="14" t="s">
        <v>183</v>
      </c>
      <c r="AW247" s="14" t="s">
        <v>4</v>
      </c>
      <c r="AX247" s="14" t="s">
        <v>86</v>
      </c>
      <c r="AY247" s="192" t="s">
        <v>166</v>
      </c>
    </row>
    <row r="248" spans="2:65" s="1" customFormat="1" ht="24.2" customHeight="1">
      <c r="B248" s="136"/>
      <c r="C248" s="165" t="s">
        <v>378</v>
      </c>
      <c r="D248" s="165" t="s">
        <v>168</v>
      </c>
      <c r="E248" s="166" t="s">
        <v>379</v>
      </c>
      <c r="F248" s="167" t="s">
        <v>380</v>
      </c>
      <c r="G248" s="168" t="s">
        <v>199</v>
      </c>
      <c r="H248" s="169">
        <v>350.50299999999999</v>
      </c>
      <c r="I248" s="170"/>
      <c r="J248" s="170"/>
      <c r="K248" s="171">
        <f>ROUND(P248*H248,2)</f>
        <v>0</v>
      </c>
      <c r="L248" s="172"/>
      <c r="M248" s="36"/>
      <c r="N248" s="173" t="s">
        <v>1</v>
      </c>
      <c r="O248" s="135" t="s">
        <v>42</v>
      </c>
      <c r="P248" s="35">
        <f>I248+J248</f>
        <v>0</v>
      </c>
      <c r="Q248" s="35">
        <f>ROUND(I248*H248,2)</f>
        <v>0</v>
      </c>
      <c r="R248" s="35">
        <f>ROUND(J248*H248,2)</f>
        <v>0</v>
      </c>
      <c r="T248" s="174">
        <f>S248*H248</f>
        <v>0</v>
      </c>
      <c r="U248" s="174">
        <v>3.7499999999999999E-3</v>
      </c>
      <c r="V248" s="174">
        <f>U248*H248</f>
        <v>1.3143862499999999</v>
      </c>
      <c r="W248" s="174">
        <v>0</v>
      </c>
      <c r="X248" s="175">
        <f>W248*H248</f>
        <v>0</v>
      </c>
      <c r="AR248" s="176" t="s">
        <v>172</v>
      </c>
      <c r="AT248" s="176" t="s">
        <v>168</v>
      </c>
      <c r="AU248" s="176" t="s">
        <v>141</v>
      </c>
      <c r="AY248" s="17" t="s">
        <v>166</v>
      </c>
      <c r="BE248" s="101">
        <f>IF(O248="základná",K248,0)</f>
        <v>0</v>
      </c>
      <c r="BF248" s="101">
        <f>IF(O248="znížená",K248,0)</f>
        <v>0</v>
      </c>
      <c r="BG248" s="101">
        <f>IF(O248="zákl. prenesená",K248,0)</f>
        <v>0</v>
      </c>
      <c r="BH248" s="101">
        <f>IF(O248="zníž. prenesená",K248,0)</f>
        <v>0</v>
      </c>
      <c r="BI248" s="101">
        <f>IF(O248="nulová",K248,0)</f>
        <v>0</v>
      </c>
      <c r="BJ248" s="17" t="s">
        <v>141</v>
      </c>
      <c r="BK248" s="101">
        <f>ROUND(P248*H248,2)</f>
        <v>0</v>
      </c>
      <c r="BL248" s="17" t="s">
        <v>172</v>
      </c>
      <c r="BM248" s="176" t="s">
        <v>381</v>
      </c>
    </row>
    <row r="249" spans="2:65" s="12" customFormat="1" ht="11.25">
      <c r="B249" s="177"/>
      <c r="D249" s="178" t="s">
        <v>174</v>
      </c>
      <c r="E249" s="179" t="s">
        <v>1</v>
      </c>
      <c r="F249" s="180" t="s">
        <v>368</v>
      </c>
      <c r="H249" s="181">
        <v>421.33199999999999</v>
      </c>
      <c r="I249" s="182"/>
      <c r="J249" s="182"/>
      <c r="M249" s="177"/>
      <c r="N249" s="183"/>
      <c r="X249" s="184"/>
      <c r="AT249" s="179" t="s">
        <v>174</v>
      </c>
      <c r="AU249" s="179" t="s">
        <v>141</v>
      </c>
      <c r="AV249" s="12" t="s">
        <v>141</v>
      </c>
      <c r="AW249" s="12" t="s">
        <v>4</v>
      </c>
      <c r="AX249" s="12" t="s">
        <v>78</v>
      </c>
      <c r="AY249" s="179" t="s">
        <v>166</v>
      </c>
    </row>
    <row r="250" spans="2:65" s="12" customFormat="1" ht="11.25">
      <c r="B250" s="177"/>
      <c r="D250" s="178" t="s">
        <v>174</v>
      </c>
      <c r="E250" s="179" t="s">
        <v>1</v>
      </c>
      <c r="F250" s="180" t="s">
        <v>369</v>
      </c>
      <c r="H250" s="181">
        <v>-13.31</v>
      </c>
      <c r="I250" s="182"/>
      <c r="J250" s="182"/>
      <c r="M250" s="177"/>
      <c r="N250" s="183"/>
      <c r="X250" s="184"/>
      <c r="AT250" s="179" t="s">
        <v>174</v>
      </c>
      <c r="AU250" s="179" t="s">
        <v>141</v>
      </c>
      <c r="AV250" s="12" t="s">
        <v>141</v>
      </c>
      <c r="AW250" s="12" t="s">
        <v>4</v>
      </c>
      <c r="AX250" s="12" t="s">
        <v>78</v>
      </c>
      <c r="AY250" s="179" t="s">
        <v>166</v>
      </c>
    </row>
    <row r="251" spans="2:65" s="12" customFormat="1" ht="22.5">
      <c r="B251" s="177"/>
      <c r="D251" s="178" t="s">
        <v>174</v>
      </c>
      <c r="E251" s="179" t="s">
        <v>1</v>
      </c>
      <c r="F251" s="180" t="s">
        <v>382</v>
      </c>
      <c r="H251" s="181">
        <v>-57.518999999999998</v>
      </c>
      <c r="I251" s="182"/>
      <c r="J251" s="182"/>
      <c r="M251" s="177"/>
      <c r="N251" s="183"/>
      <c r="X251" s="184"/>
      <c r="AT251" s="179" t="s">
        <v>174</v>
      </c>
      <c r="AU251" s="179" t="s">
        <v>141</v>
      </c>
      <c r="AV251" s="12" t="s">
        <v>141</v>
      </c>
      <c r="AW251" s="12" t="s">
        <v>4</v>
      </c>
      <c r="AX251" s="12" t="s">
        <v>78</v>
      </c>
      <c r="AY251" s="179" t="s">
        <v>166</v>
      </c>
    </row>
    <row r="252" spans="2:65" s="14" customFormat="1" ht="11.25">
      <c r="B252" s="191"/>
      <c r="D252" s="178" t="s">
        <v>174</v>
      </c>
      <c r="E252" s="192" t="s">
        <v>1</v>
      </c>
      <c r="F252" s="193" t="s">
        <v>182</v>
      </c>
      <c r="H252" s="194">
        <v>350.50299999999999</v>
      </c>
      <c r="I252" s="195"/>
      <c r="J252" s="195"/>
      <c r="M252" s="191"/>
      <c r="N252" s="196"/>
      <c r="X252" s="197"/>
      <c r="AT252" s="192" t="s">
        <v>174</v>
      </c>
      <c r="AU252" s="192" t="s">
        <v>141</v>
      </c>
      <c r="AV252" s="14" t="s">
        <v>183</v>
      </c>
      <c r="AW252" s="14" t="s">
        <v>4</v>
      </c>
      <c r="AX252" s="14" t="s">
        <v>86</v>
      </c>
      <c r="AY252" s="192" t="s">
        <v>166</v>
      </c>
    </row>
    <row r="253" spans="2:65" s="1" customFormat="1" ht="24.2" customHeight="1">
      <c r="B253" s="136"/>
      <c r="C253" s="165" t="s">
        <v>383</v>
      </c>
      <c r="D253" s="165" t="s">
        <v>168</v>
      </c>
      <c r="E253" s="166" t="s">
        <v>384</v>
      </c>
      <c r="F253" s="167" t="s">
        <v>385</v>
      </c>
      <c r="G253" s="168" t="s">
        <v>199</v>
      </c>
      <c r="H253" s="169">
        <v>350.50299999999999</v>
      </c>
      <c r="I253" s="170"/>
      <c r="J253" s="170"/>
      <c r="K253" s="171">
        <f>ROUND(P253*H253,2)</f>
        <v>0</v>
      </c>
      <c r="L253" s="172"/>
      <c r="M253" s="36"/>
      <c r="N253" s="173" t="s">
        <v>1</v>
      </c>
      <c r="O253" s="135" t="s">
        <v>42</v>
      </c>
      <c r="P253" s="35">
        <f>I253+J253</f>
        <v>0</v>
      </c>
      <c r="Q253" s="35">
        <f>ROUND(I253*H253,2)</f>
        <v>0</v>
      </c>
      <c r="R253" s="35">
        <f>ROUND(J253*H253,2)</f>
        <v>0</v>
      </c>
      <c r="T253" s="174">
        <f>S253*H253</f>
        <v>0</v>
      </c>
      <c r="U253" s="174">
        <v>0</v>
      </c>
      <c r="V253" s="174">
        <f>U253*H253</f>
        <v>0</v>
      </c>
      <c r="W253" s="174">
        <v>0</v>
      </c>
      <c r="X253" s="175">
        <f>W253*H253</f>
        <v>0</v>
      </c>
      <c r="AR253" s="176" t="s">
        <v>172</v>
      </c>
      <c r="AT253" s="176" t="s">
        <v>168</v>
      </c>
      <c r="AU253" s="176" t="s">
        <v>141</v>
      </c>
      <c r="AY253" s="17" t="s">
        <v>166</v>
      </c>
      <c r="BE253" s="101">
        <f>IF(O253="základná",K253,0)</f>
        <v>0</v>
      </c>
      <c r="BF253" s="101">
        <f>IF(O253="znížená",K253,0)</f>
        <v>0</v>
      </c>
      <c r="BG253" s="101">
        <f>IF(O253="zákl. prenesená",K253,0)</f>
        <v>0</v>
      </c>
      <c r="BH253" s="101">
        <f>IF(O253="zníž. prenesená",K253,0)</f>
        <v>0</v>
      </c>
      <c r="BI253" s="101">
        <f>IF(O253="nulová",K253,0)</f>
        <v>0</v>
      </c>
      <c r="BJ253" s="17" t="s">
        <v>141</v>
      </c>
      <c r="BK253" s="101">
        <f>ROUND(P253*H253,2)</f>
        <v>0</v>
      </c>
      <c r="BL253" s="17" t="s">
        <v>172</v>
      </c>
      <c r="BM253" s="176" t="s">
        <v>386</v>
      </c>
    </row>
    <row r="254" spans="2:65" s="12" customFormat="1" ht="11.25">
      <c r="B254" s="177"/>
      <c r="D254" s="178" t="s">
        <v>174</v>
      </c>
      <c r="E254" s="179" t="s">
        <v>1</v>
      </c>
      <c r="F254" s="180" t="s">
        <v>368</v>
      </c>
      <c r="H254" s="181">
        <v>421.33199999999999</v>
      </c>
      <c r="I254" s="182"/>
      <c r="J254" s="182"/>
      <c r="M254" s="177"/>
      <c r="N254" s="183"/>
      <c r="X254" s="184"/>
      <c r="AT254" s="179" t="s">
        <v>174</v>
      </c>
      <c r="AU254" s="179" t="s">
        <v>141</v>
      </c>
      <c r="AV254" s="12" t="s">
        <v>141</v>
      </c>
      <c r="AW254" s="12" t="s">
        <v>4</v>
      </c>
      <c r="AX254" s="12" t="s">
        <v>78</v>
      </c>
      <c r="AY254" s="179" t="s">
        <v>166</v>
      </c>
    </row>
    <row r="255" spans="2:65" s="12" customFormat="1" ht="11.25">
      <c r="B255" s="177"/>
      <c r="D255" s="178" t="s">
        <v>174</v>
      </c>
      <c r="E255" s="179" t="s">
        <v>1</v>
      </c>
      <c r="F255" s="180" t="s">
        <v>369</v>
      </c>
      <c r="H255" s="181">
        <v>-13.31</v>
      </c>
      <c r="I255" s="182"/>
      <c r="J255" s="182"/>
      <c r="M255" s="177"/>
      <c r="N255" s="183"/>
      <c r="X255" s="184"/>
      <c r="AT255" s="179" t="s">
        <v>174</v>
      </c>
      <c r="AU255" s="179" t="s">
        <v>141</v>
      </c>
      <c r="AV255" s="12" t="s">
        <v>141</v>
      </c>
      <c r="AW255" s="12" t="s">
        <v>4</v>
      </c>
      <c r="AX255" s="12" t="s">
        <v>78</v>
      </c>
      <c r="AY255" s="179" t="s">
        <v>166</v>
      </c>
    </row>
    <row r="256" spans="2:65" s="12" customFormat="1" ht="22.5">
      <c r="B256" s="177"/>
      <c r="D256" s="178" t="s">
        <v>174</v>
      </c>
      <c r="E256" s="179" t="s">
        <v>1</v>
      </c>
      <c r="F256" s="180" t="s">
        <v>382</v>
      </c>
      <c r="H256" s="181">
        <v>-57.518999999999998</v>
      </c>
      <c r="I256" s="182"/>
      <c r="J256" s="182"/>
      <c r="M256" s="177"/>
      <c r="N256" s="183"/>
      <c r="X256" s="184"/>
      <c r="AT256" s="179" t="s">
        <v>174</v>
      </c>
      <c r="AU256" s="179" t="s">
        <v>141</v>
      </c>
      <c r="AV256" s="12" t="s">
        <v>141</v>
      </c>
      <c r="AW256" s="12" t="s">
        <v>4</v>
      </c>
      <c r="AX256" s="12" t="s">
        <v>78</v>
      </c>
      <c r="AY256" s="179" t="s">
        <v>166</v>
      </c>
    </row>
    <row r="257" spans="2:65" s="14" customFormat="1" ht="11.25">
      <c r="B257" s="191"/>
      <c r="D257" s="178" t="s">
        <v>174</v>
      </c>
      <c r="E257" s="192" t="s">
        <v>1</v>
      </c>
      <c r="F257" s="193" t="s">
        <v>182</v>
      </c>
      <c r="H257" s="194">
        <v>350.50299999999999</v>
      </c>
      <c r="I257" s="195"/>
      <c r="J257" s="195"/>
      <c r="M257" s="191"/>
      <c r="N257" s="196"/>
      <c r="X257" s="197"/>
      <c r="AT257" s="192" t="s">
        <v>174</v>
      </c>
      <c r="AU257" s="192" t="s">
        <v>141</v>
      </c>
      <c r="AV257" s="14" t="s">
        <v>183</v>
      </c>
      <c r="AW257" s="14" t="s">
        <v>4</v>
      </c>
      <c r="AX257" s="14" t="s">
        <v>86</v>
      </c>
      <c r="AY257" s="192" t="s">
        <v>166</v>
      </c>
    </row>
    <row r="258" spans="2:65" s="1" customFormat="1" ht="37.9" customHeight="1">
      <c r="B258" s="136"/>
      <c r="C258" s="165" t="s">
        <v>387</v>
      </c>
      <c r="D258" s="165" t="s">
        <v>168</v>
      </c>
      <c r="E258" s="166" t="s">
        <v>388</v>
      </c>
      <c r="F258" s="167" t="s">
        <v>389</v>
      </c>
      <c r="G258" s="168" t="s">
        <v>236</v>
      </c>
      <c r="H258" s="169">
        <v>9.7919999999999998</v>
      </c>
      <c r="I258" s="170"/>
      <c r="J258" s="170"/>
      <c r="K258" s="171">
        <f>ROUND(P258*H258,2)</f>
        <v>0</v>
      </c>
      <c r="L258" s="172"/>
      <c r="M258" s="36"/>
      <c r="N258" s="173" t="s">
        <v>1</v>
      </c>
      <c r="O258" s="135" t="s">
        <v>42</v>
      </c>
      <c r="P258" s="35">
        <f>I258+J258</f>
        <v>0</v>
      </c>
      <c r="Q258" s="35">
        <f>ROUND(I258*H258,2)</f>
        <v>0</v>
      </c>
      <c r="R258" s="35">
        <f>ROUND(J258*H258,2)</f>
        <v>0</v>
      </c>
      <c r="T258" s="174">
        <f>S258*H258</f>
        <v>0</v>
      </c>
      <c r="U258" s="174">
        <v>1.0162800000000001</v>
      </c>
      <c r="V258" s="174">
        <f>U258*H258</f>
        <v>9.9514137600000012</v>
      </c>
      <c r="W258" s="174">
        <v>0</v>
      </c>
      <c r="X258" s="175">
        <f>W258*H258</f>
        <v>0</v>
      </c>
      <c r="AR258" s="176" t="s">
        <v>172</v>
      </c>
      <c r="AT258" s="176" t="s">
        <v>168</v>
      </c>
      <c r="AU258" s="176" t="s">
        <v>141</v>
      </c>
      <c r="AY258" s="17" t="s">
        <v>166</v>
      </c>
      <c r="BE258" s="101">
        <f>IF(O258="základná",K258,0)</f>
        <v>0</v>
      </c>
      <c r="BF258" s="101">
        <f>IF(O258="znížená",K258,0)</f>
        <v>0</v>
      </c>
      <c r="BG258" s="101">
        <f>IF(O258="zákl. prenesená",K258,0)</f>
        <v>0</v>
      </c>
      <c r="BH258" s="101">
        <f>IF(O258="zníž. prenesená",K258,0)</f>
        <v>0</v>
      </c>
      <c r="BI258" s="101">
        <f>IF(O258="nulová",K258,0)</f>
        <v>0</v>
      </c>
      <c r="BJ258" s="17" t="s">
        <v>141</v>
      </c>
      <c r="BK258" s="101">
        <f>ROUND(P258*H258,2)</f>
        <v>0</v>
      </c>
      <c r="BL258" s="17" t="s">
        <v>172</v>
      </c>
      <c r="BM258" s="176" t="s">
        <v>390</v>
      </c>
    </row>
    <row r="259" spans="2:65" s="12" customFormat="1" ht="11.25">
      <c r="B259" s="177"/>
      <c r="D259" s="178" t="s">
        <v>174</v>
      </c>
      <c r="E259" s="179" t="s">
        <v>1</v>
      </c>
      <c r="F259" s="180" t="s">
        <v>391</v>
      </c>
      <c r="H259" s="181">
        <v>9.7919999999999998</v>
      </c>
      <c r="I259" s="182"/>
      <c r="J259" s="182"/>
      <c r="M259" s="177"/>
      <c r="N259" s="183"/>
      <c r="X259" s="184"/>
      <c r="AT259" s="179" t="s">
        <v>174</v>
      </c>
      <c r="AU259" s="179" t="s">
        <v>141</v>
      </c>
      <c r="AV259" s="12" t="s">
        <v>141</v>
      </c>
      <c r="AW259" s="12" t="s">
        <v>4</v>
      </c>
      <c r="AX259" s="12" t="s">
        <v>86</v>
      </c>
      <c r="AY259" s="179" t="s">
        <v>166</v>
      </c>
    </row>
    <row r="260" spans="2:65" s="1" customFormat="1" ht="16.5" customHeight="1">
      <c r="B260" s="136"/>
      <c r="C260" s="165" t="s">
        <v>392</v>
      </c>
      <c r="D260" s="165" t="s">
        <v>168</v>
      </c>
      <c r="E260" s="166" t="s">
        <v>393</v>
      </c>
      <c r="F260" s="167" t="s">
        <v>394</v>
      </c>
      <c r="G260" s="168" t="s">
        <v>171</v>
      </c>
      <c r="H260" s="169">
        <v>8.6280000000000001</v>
      </c>
      <c r="I260" s="170"/>
      <c r="J260" s="170"/>
      <c r="K260" s="171">
        <f>ROUND(P260*H260,2)</f>
        <v>0</v>
      </c>
      <c r="L260" s="172"/>
      <c r="M260" s="36"/>
      <c r="N260" s="173" t="s">
        <v>1</v>
      </c>
      <c r="O260" s="135" t="s">
        <v>42</v>
      </c>
      <c r="P260" s="35">
        <f>I260+J260</f>
        <v>0</v>
      </c>
      <c r="Q260" s="35">
        <f>ROUND(I260*H260,2)</f>
        <v>0</v>
      </c>
      <c r="R260" s="35">
        <f>ROUND(J260*H260,2)</f>
        <v>0</v>
      </c>
      <c r="T260" s="174">
        <f>S260*H260</f>
        <v>0</v>
      </c>
      <c r="U260" s="174">
        <v>2.4018999999999999</v>
      </c>
      <c r="V260" s="174">
        <f>U260*H260</f>
        <v>20.7235932</v>
      </c>
      <c r="W260" s="174">
        <v>0</v>
      </c>
      <c r="X260" s="175">
        <f>W260*H260</f>
        <v>0</v>
      </c>
      <c r="AR260" s="176" t="s">
        <v>172</v>
      </c>
      <c r="AT260" s="176" t="s">
        <v>168</v>
      </c>
      <c r="AU260" s="176" t="s">
        <v>141</v>
      </c>
      <c r="AY260" s="17" t="s">
        <v>166</v>
      </c>
      <c r="BE260" s="101">
        <f>IF(O260="základná",K260,0)</f>
        <v>0</v>
      </c>
      <c r="BF260" s="101">
        <f>IF(O260="znížená",K260,0)</f>
        <v>0</v>
      </c>
      <c r="BG260" s="101">
        <f>IF(O260="zákl. prenesená",K260,0)</f>
        <v>0</v>
      </c>
      <c r="BH260" s="101">
        <f>IF(O260="zníž. prenesená",K260,0)</f>
        <v>0</v>
      </c>
      <c r="BI260" s="101">
        <f>IF(O260="nulová",K260,0)</f>
        <v>0</v>
      </c>
      <c r="BJ260" s="17" t="s">
        <v>141</v>
      </c>
      <c r="BK260" s="101">
        <f>ROUND(P260*H260,2)</f>
        <v>0</v>
      </c>
      <c r="BL260" s="17" t="s">
        <v>172</v>
      </c>
      <c r="BM260" s="176" t="s">
        <v>395</v>
      </c>
    </row>
    <row r="261" spans="2:65" s="12" customFormat="1" ht="22.5">
      <c r="B261" s="177"/>
      <c r="D261" s="178" t="s">
        <v>174</v>
      </c>
      <c r="E261" s="179" t="s">
        <v>1</v>
      </c>
      <c r="F261" s="180" t="s">
        <v>396</v>
      </c>
      <c r="H261" s="181">
        <v>8.6280000000000001</v>
      </c>
      <c r="I261" s="182"/>
      <c r="J261" s="182"/>
      <c r="M261" s="177"/>
      <c r="N261" s="183"/>
      <c r="X261" s="184"/>
      <c r="AT261" s="179" t="s">
        <v>174</v>
      </c>
      <c r="AU261" s="179" t="s">
        <v>141</v>
      </c>
      <c r="AV261" s="12" t="s">
        <v>141</v>
      </c>
      <c r="AW261" s="12" t="s">
        <v>4</v>
      </c>
      <c r="AX261" s="12" t="s">
        <v>86</v>
      </c>
      <c r="AY261" s="179" t="s">
        <v>166</v>
      </c>
    </row>
    <row r="262" spans="2:65" s="1" customFormat="1" ht="16.5" customHeight="1">
      <c r="B262" s="136"/>
      <c r="C262" s="165" t="s">
        <v>397</v>
      </c>
      <c r="D262" s="165" t="s">
        <v>168</v>
      </c>
      <c r="E262" s="166" t="s">
        <v>398</v>
      </c>
      <c r="F262" s="167" t="s">
        <v>399</v>
      </c>
      <c r="G262" s="168" t="s">
        <v>199</v>
      </c>
      <c r="H262" s="169">
        <v>94.105999999999995</v>
      </c>
      <c r="I262" s="170"/>
      <c r="J262" s="170"/>
      <c r="K262" s="171">
        <f>ROUND(P262*H262,2)</f>
        <v>0</v>
      </c>
      <c r="L262" s="172"/>
      <c r="M262" s="36"/>
      <c r="N262" s="173" t="s">
        <v>1</v>
      </c>
      <c r="O262" s="135" t="s">
        <v>42</v>
      </c>
      <c r="P262" s="35">
        <f>I262+J262</f>
        <v>0</v>
      </c>
      <c r="Q262" s="35">
        <f>ROUND(I262*H262,2)</f>
        <v>0</v>
      </c>
      <c r="R262" s="35">
        <f>ROUND(J262*H262,2)</f>
        <v>0</v>
      </c>
      <c r="T262" s="174">
        <f>S262*H262</f>
        <v>0</v>
      </c>
      <c r="U262" s="174">
        <v>1.09E-3</v>
      </c>
      <c r="V262" s="174">
        <f>U262*H262</f>
        <v>0.10257553999999999</v>
      </c>
      <c r="W262" s="174">
        <v>0</v>
      </c>
      <c r="X262" s="175">
        <f>W262*H262</f>
        <v>0</v>
      </c>
      <c r="AR262" s="176" t="s">
        <v>172</v>
      </c>
      <c r="AT262" s="176" t="s">
        <v>168</v>
      </c>
      <c r="AU262" s="176" t="s">
        <v>141</v>
      </c>
      <c r="AY262" s="17" t="s">
        <v>166</v>
      </c>
      <c r="BE262" s="101">
        <f>IF(O262="základná",K262,0)</f>
        <v>0</v>
      </c>
      <c r="BF262" s="101">
        <f>IF(O262="znížená",K262,0)</f>
        <v>0</v>
      </c>
      <c r="BG262" s="101">
        <f>IF(O262="zákl. prenesená",K262,0)</f>
        <v>0</v>
      </c>
      <c r="BH262" s="101">
        <f>IF(O262="zníž. prenesená",K262,0)</f>
        <v>0</v>
      </c>
      <c r="BI262" s="101">
        <f>IF(O262="nulová",K262,0)</f>
        <v>0</v>
      </c>
      <c r="BJ262" s="17" t="s">
        <v>141</v>
      </c>
      <c r="BK262" s="101">
        <f>ROUND(P262*H262,2)</f>
        <v>0</v>
      </c>
      <c r="BL262" s="17" t="s">
        <v>172</v>
      </c>
      <c r="BM262" s="176" t="s">
        <v>400</v>
      </c>
    </row>
    <row r="263" spans="2:65" s="12" customFormat="1" ht="22.5">
      <c r="B263" s="177"/>
      <c r="D263" s="178" t="s">
        <v>174</v>
      </c>
      <c r="E263" s="179" t="s">
        <v>1</v>
      </c>
      <c r="F263" s="180" t="s">
        <v>401</v>
      </c>
      <c r="H263" s="181">
        <v>94.105999999999995</v>
      </c>
      <c r="I263" s="182"/>
      <c r="J263" s="182"/>
      <c r="M263" s="177"/>
      <c r="N263" s="183"/>
      <c r="X263" s="184"/>
      <c r="AT263" s="179" t="s">
        <v>174</v>
      </c>
      <c r="AU263" s="179" t="s">
        <v>141</v>
      </c>
      <c r="AV263" s="12" t="s">
        <v>141</v>
      </c>
      <c r="AW263" s="12" t="s">
        <v>4</v>
      </c>
      <c r="AX263" s="12" t="s">
        <v>86</v>
      </c>
      <c r="AY263" s="179" t="s">
        <v>166</v>
      </c>
    </row>
    <row r="264" spans="2:65" s="1" customFormat="1" ht="16.5" customHeight="1">
      <c r="B264" s="136"/>
      <c r="C264" s="165" t="s">
        <v>402</v>
      </c>
      <c r="D264" s="165" t="s">
        <v>168</v>
      </c>
      <c r="E264" s="166" t="s">
        <v>403</v>
      </c>
      <c r="F264" s="167" t="s">
        <v>404</v>
      </c>
      <c r="G264" s="168" t="s">
        <v>199</v>
      </c>
      <c r="H264" s="169">
        <v>94.105999999999995</v>
      </c>
      <c r="I264" s="170"/>
      <c r="J264" s="170"/>
      <c r="K264" s="171">
        <f>ROUND(P264*H264,2)</f>
        <v>0</v>
      </c>
      <c r="L264" s="172"/>
      <c r="M264" s="36"/>
      <c r="N264" s="173" t="s">
        <v>1</v>
      </c>
      <c r="O264" s="135" t="s">
        <v>42</v>
      </c>
      <c r="P264" s="35">
        <f>I264+J264</f>
        <v>0</v>
      </c>
      <c r="Q264" s="35">
        <f>ROUND(I264*H264,2)</f>
        <v>0</v>
      </c>
      <c r="R264" s="35">
        <f>ROUND(J264*H264,2)</f>
        <v>0</v>
      </c>
      <c r="T264" s="174">
        <f>S264*H264</f>
        <v>0</v>
      </c>
      <c r="U264" s="174">
        <v>0</v>
      </c>
      <c r="V264" s="174">
        <f>U264*H264</f>
        <v>0</v>
      </c>
      <c r="W264" s="174">
        <v>0</v>
      </c>
      <c r="X264" s="175">
        <f>W264*H264</f>
        <v>0</v>
      </c>
      <c r="AR264" s="176" t="s">
        <v>172</v>
      </c>
      <c r="AT264" s="176" t="s">
        <v>168</v>
      </c>
      <c r="AU264" s="176" t="s">
        <v>141</v>
      </c>
      <c r="AY264" s="17" t="s">
        <v>166</v>
      </c>
      <c r="BE264" s="101">
        <f>IF(O264="základná",K264,0)</f>
        <v>0</v>
      </c>
      <c r="BF264" s="101">
        <f>IF(O264="znížená",K264,0)</f>
        <v>0</v>
      </c>
      <c r="BG264" s="101">
        <f>IF(O264="zákl. prenesená",K264,0)</f>
        <v>0</v>
      </c>
      <c r="BH264" s="101">
        <f>IF(O264="zníž. prenesená",K264,0)</f>
        <v>0</v>
      </c>
      <c r="BI264" s="101">
        <f>IF(O264="nulová",K264,0)</f>
        <v>0</v>
      </c>
      <c r="BJ264" s="17" t="s">
        <v>141</v>
      </c>
      <c r="BK264" s="101">
        <f>ROUND(P264*H264,2)</f>
        <v>0</v>
      </c>
      <c r="BL264" s="17" t="s">
        <v>172</v>
      </c>
      <c r="BM264" s="176" t="s">
        <v>405</v>
      </c>
    </row>
    <row r="265" spans="2:65" s="12" customFormat="1" ht="22.5">
      <c r="B265" s="177"/>
      <c r="D265" s="178" t="s">
        <v>174</v>
      </c>
      <c r="E265" s="179" t="s">
        <v>1</v>
      </c>
      <c r="F265" s="180" t="s">
        <v>401</v>
      </c>
      <c r="H265" s="181">
        <v>94.105999999999995</v>
      </c>
      <c r="I265" s="182"/>
      <c r="J265" s="182"/>
      <c r="M265" s="177"/>
      <c r="N265" s="183"/>
      <c r="X265" s="184"/>
      <c r="AT265" s="179" t="s">
        <v>174</v>
      </c>
      <c r="AU265" s="179" t="s">
        <v>141</v>
      </c>
      <c r="AV265" s="12" t="s">
        <v>141</v>
      </c>
      <c r="AW265" s="12" t="s">
        <v>4</v>
      </c>
      <c r="AX265" s="12" t="s">
        <v>86</v>
      </c>
      <c r="AY265" s="179" t="s">
        <v>166</v>
      </c>
    </row>
    <row r="266" spans="2:65" s="1" customFormat="1" ht="24.2" customHeight="1">
      <c r="B266" s="136"/>
      <c r="C266" s="165" t="s">
        <v>406</v>
      </c>
      <c r="D266" s="165" t="s">
        <v>168</v>
      </c>
      <c r="E266" s="166" t="s">
        <v>407</v>
      </c>
      <c r="F266" s="167" t="s">
        <v>408</v>
      </c>
      <c r="G266" s="168" t="s">
        <v>199</v>
      </c>
      <c r="H266" s="169">
        <v>57.518999999999998</v>
      </c>
      <c r="I266" s="170"/>
      <c r="J266" s="170"/>
      <c r="K266" s="171">
        <f>ROUND(P266*H266,2)</f>
        <v>0</v>
      </c>
      <c r="L266" s="172"/>
      <c r="M266" s="36"/>
      <c r="N266" s="173" t="s">
        <v>1</v>
      </c>
      <c r="O266" s="135" t="s">
        <v>42</v>
      </c>
      <c r="P266" s="35">
        <f>I266+J266</f>
        <v>0</v>
      </c>
      <c r="Q266" s="35">
        <f>ROUND(I266*H266,2)</f>
        <v>0</v>
      </c>
      <c r="R266" s="35">
        <f>ROUND(J266*H266,2)</f>
        <v>0</v>
      </c>
      <c r="T266" s="174">
        <f>S266*H266</f>
        <v>0</v>
      </c>
      <c r="U266" s="174">
        <v>6.1599999999999997E-3</v>
      </c>
      <c r="V266" s="174">
        <f>U266*H266</f>
        <v>0.35431703999999997</v>
      </c>
      <c r="W266" s="174">
        <v>0</v>
      </c>
      <c r="X266" s="175">
        <f>W266*H266</f>
        <v>0</v>
      </c>
      <c r="AR266" s="176" t="s">
        <v>172</v>
      </c>
      <c r="AT266" s="176" t="s">
        <v>168</v>
      </c>
      <c r="AU266" s="176" t="s">
        <v>141</v>
      </c>
      <c r="AY266" s="17" t="s">
        <v>166</v>
      </c>
      <c r="BE266" s="101">
        <f>IF(O266="základná",K266,0)</f>
        <v>0</v>
      </c>
      <c r="BF266" s="101">
        <f>IF(O266="znížená",K266,0)</f>
        <v>0</v>
      </c>
      <c r="BG266" s="101">
        <f>IF(O266="zákl. prenesená",K266,0)</f>
        <v>0</v>
      </c>
      <c r="BH266" s="101">
        <f>IF(O266="zníž. prenesená",K266,0)</f>
        <v>0</v>
      </c>
      <c r="BI266" s="101">
        <f>IF(O266="nulová",K266,0)</f>
        <v>0</v>
      </c>
      <c r="BJ266" s="17" t="s">
        <v>141</v>
      </c>
      <c r="BK266" s="101">
        <f>ROUND(P266*H266,2)</f>
        <v>0</v>
      </c>
      <c r="BL266" s="17" t="s">
        <v>172</v>
      </c>
      <c r="BM266" s="176" t="s">
        <v>409</v>
      </c>
    </row>
    <row r="267" spans="2:65" s="12" customFormat="1" ht="22.5">
      <c r="B267" s="177"/>
      <c r="D267" s="178" t="s">
        <v>174</v>
      </c>
      <c r="E267" s="179" t="s">
        <v>1</v>
      </c>
      <c r="F267" s="180" t="s">
        <v>410</v>
      </c>
      <c r="H267" s="181">
        <v>57.518999999999998</v>
      </c>
      <c r="I267" s="182"/>
      <c r="J267" s="182"/>
      <c r="M267" s="177"/>
      <c r="N267" s="183"/>
      <c r="X267" s="184"/>
      <c r="AT267" s="179" t="s">
        <v>174</v>
      </c>
      <c r="AU267" s="179" t="s">
        <v>141</v>
      </c>
      <c r="AV267" s="12" t="s">
        <v>141</v>
      </c>
      <c r="AW267" s="12" t="s">
        <v>4</v>
      </c>
      <c r="AX267" s="12" t="s">
        <v>86</v>
      </c>
      <c r="AY267" s="179" t="s">
        <v>166</v>
      </c>
    </row>
    <row r="268" spans="2:65" s="1" customFormat="1" ht="24.2" customHeight="1">
      <c r="B268" s="136"/>
      <c r="C268" s="165" t="s">
        <v>411</v>
      </c>
      <c r="D268" s="165" t="s">
        <v>168</v>
      </c>
      <c r="E268" s="166" t="s">
        <v>412</v>
      </c>
      <c r="F268" s="167" t="s">
        <v>413</v>
      </c>
      <c r="G268" s="168" t="s">
        <v>199</v>
      </c>
      <c r="H268" s="169">
        <v>57.518999999999998</v>
      </c>
      <c r="I268" s="170"/>
      <c r="J268" s="170"/>
      <c r="K268" s="171">
        <f>ROUND(P268*H268,2)</f>
        <v>0</v>
      </c>
      <c r="L268" s="172"/>
      <c r="M268" s="36"/>
      <c r="N268" s="173" t="s">
        <v>1</v>
      </c>
      <c r="O268" s="135" t="s">
        <v>42</v>
      </c>
      <c r="P268" s="35">
        <f>I268+J268</f>
        <v>0</v>
      </c>
      <c r="Q268" s="35">
        <f>ROUND(I268*H268,2)</f>
        <v>0</v>
      </c>
      <c r="R268" s="35">
        <f>ROUND(J268*H268,2)</f>
        <v>0</v>
      </c>
      <c r="T268" s="174">
        <f>S268*H268</f>
        <v>0</v>
      </c>
      <c r="U268" s="174">
        <v>0</v>
      </c>
      <c r="V268" s="174">
        <f>U268*H268</f>
        <v>0</v>
      </c>
      <c r="W268" s="174">
        <v>0</v>
      </c>
      <c r="X268" s="175">
        <f>W268*H268</f>
        <v>0</v>
      </c>
      <c r="AR268" s="176" t="s">
        <v>172</v>
      </c>
      <c r="AT268" s="176" t="s">
        <v>168</v>
      </c>
      <c r="AU268" s="176" t="s">
        <v>141</v>
      </c>
      <c r="AY268" s="17" t="s">
        <v>166</v>
      </c>
      <c r="BE268" s="101">
        <f>IF(O268="základná",K268,0)</f>
        <v>0</v>
      </c>
      <c r="BF268" s="101">
        <f>IF(O268="znížená",K268,0)</f>
        <v>0</v>
      </c>
      <c r="BG268" s="101">
        <f>IF(O268="zákl. prenesená",K268,0)</f>
        <v>0</v>
      </c>
      <c r="BH268" s="101">
        <f>IF(O268="zníž. prenesená",K268,0)</f>
        <v>0</v>
      </c>
      <c r="BI268" s="101">
        <f>IF(O268="nulová",K268,0)</f>
        <v>0</v>
      </c>
      <c r="BJ268" s="17" t="s">
        <v>141</v>
      </c>
      <c r="BK268" s="101">
        <f>ROUND(P268*H268,2)</f>
        <v>0</v>
      </c>
      <c r="BL268" s="17" t="s">
        <v>172</v>
      </c>
      <c r="BM268" s="176" t="s">
        <v>414</v>
      </c>
    </row>
    <row r="269" spans="2:65" s="12" customFormat="1" ht="22.5">
      <c r="B269" s="177"/>
      <c r="D269" s="178" t="s">
        <v>174</v>
      </c>
      <c r="E269" s="179" t="s">
        <v>1</v>
      </c>
      <c r="F269" s="180" t="s">
        <v>410</v>
      </c>
      <c r="H269" s="181">
        <v>57.518999999999998</v>
      </c>
      <c r="I269" s="182"/>
      <c r="J269" s="182"/>
      <c r="M269" s="177"/>
      <c r="N269" s="183"/>
      <c r="X269" s="184"/>
      <c r="AT269" s="179" t="s">
        <v>174</v>
      </c>
      <c r="AU269" s="179" t="s">
        <v>141</v>
      </c>
      <c r="AV269" s="12" t="s">
        <v>141</v>
      </c>
      <c r="AW269" s="12" t="s">
        <v>4</v>
      </c>
      <c r="AX269" s="12" t="s">
        <v>86</v>
      </c>
      <c r="AY269" s="179" t="s">
        <v>166</v>
      </c>
    </row>
    <row r="270" spans="2:65" s="1" customFormat="1" ht="24.2" customHeight="1">
      <c r="B270" s="136"/>
      <c r="C270" s="165" t="s">
        <v>415</v>
      </c>
      <c r="D270" s="165" t="s">
        <v>168</v>
      </c>
      <c r="E270" s="166" t="s">
        <v>416</v>
      </c>
      <c r="F270" s="167" t="s">
        <v>417</v>
      </c>
      <c r="G270" s="168" t="s">
        <v>236</v>
      </c>
      <c r="H270" s="169">
        <v>1.0349999999999999</v>
      </c>
      <c r="I270" s="170"/>
      <c r="J270" s="170"/>
      <c r="K270" s="171">
        <f>ROUND(P270*H270,2)</f>
        <v>0</v>
      </c>
      <c r="L270" s="172"/>
      <c r="M270" s="36"/>
      <c r="N270" s="173" t="s">
        <v>1</v>
      </c>
      <c r="O270" s="135" t="s">
        <v>42</v>
      </c>
      <c r="P270" s="35">
        <f>I270+J270</f>
        <v>0</v>
      </c>
      <c r="Q270" s="35">
        <f>ROUND(I270*H270,2)</f>
        <v>0</v>
      </c>
      <c r="R270" s="35">
        <f>ROUND(J270*H270,2)</f>
        <v>0</v>
      </c>
      <c r="T270" s="174">
        <f>S270*H270</f>
        <v>0</v>
      </c>
      <c r="U270" s="174">
        <v>1.0162800000000001</v>
      </c>
      <c r="V270" s="174">
        <f>U270*H270</f>
        <v>1.0518498000000001</v>
      </c>
      <c r="W270" s="174">
        <v>0</v>
      </c>
      <c r="X270" s="175">
        <f>W270*H270</f>
        <v>0</v>
      </c>
      <c r="AR270" s="176" t="s">
        <v>172</v>
      </c>
      <c r="AT270" s="176" t="s">
        <v>168</v>
      </c>
      <c r="AU270" s="176" t="s">
        <v>141</v>
      </c>
      <c r="AY270" s="17" t="s">
        <v>166</v>
      </c>
      <c r="BE270" s="101">
        <f>IF(O270="základná",K270,0)</f>
        <v>0</v>
      </c>
      <c r="BF270" s="101">
        <f>IF(O270="znížená",K270,0)</f>
        <v>0</v>
      </c>
      <c r="BG270" s="101">
        <f>IF(O270="zákl. prenesená",K270,0)</f>
        <v>0</v>
      </c>
      <c r="BH270" s="101">
        <f>IF(O270="zníž. prenesená",K270,0)</f>
        <v>0</v>
      </c>
      <c r="BI270" s="101">
        <f>IF(O270="nulová",K270,0)</f>
        <v>0</v>
      </c>
      <c r="BJ270" s="17" t="s">
        <v>141</v>
      </c>
      <c r="BK270" s="101">
        <f>ROUND(P270*H270,2)</f>
        <v>0</v>
      </c>
      <c r="BL270" s="17" t="s">
        <v>172</v>
      </c>
      <c r="BM270" s="176" t="s">
        <v>418</v>
      </c>
    </row>
    <row r="271" spans="2:65" s="12" customFormat="1" ht="11.25">
      <c r="B271" s="177"/>
      <c r="D271" s="178" t="s">
        <v>174</v>
      </c>
      <c r="E271" s="179" t="s">
        <v>1</v>
      </c>
      <c r="F271" s="180" t="s">
        <v>419</v>
      </c>
      <c r="H271" s="181">
        <v>1.0349999999999999</v>
      </c>
      <c r="I271" s="182"/>
      <c r="J271" s="182"/>
      <c r="M271" s="177"/>
      <c r="N271" s="183"/>
      <c r="X271" s="184"/>
      <c r="AT271" s="179" t="s">
        <v>174</v>
      </c>
      <c r="AU271" s="179" t="s">
        <v>141</v>
      </c>
      <c r="AV271" s="12" t="s">
        <v>141</v>
      </c>
      <c r="AW271" s="12" t="s">
        <v>4</v>
      </c>
      <c r="AX271" s="12" t="s">
        <v>86</v>
      </c>
      <c r="AY271" s="179" t="s">
        <v>166</v>
      </c>
    </row>
    <row r="272" spans="2:65" s="1" customFormat="1" ht="33" customHeight="1">
      <c r="B272" s="136"/>
      <c r="C272" s="165" t="s">
        <v>420</v>
      </c>
      <c r="D272" s="165" t="s">
        <v>168</v>
      </c>
      <c r="E272" s="166" t="s">
        <v>421</v>
      </c>
      <c r="F272" s="167" t="s">
        <v>422</v>
      </c>
      <c r="G272" s="168" t="s">
        <v>199</v>
      </c>
      <c r="H272" s="169">
        <v>116.354</v>
      </c>
      <c r="I272" s="170"/>
      <c r="J272" s="170"/>
      <c r="K272" s="171">
        <f>ROUND(P272*H272,2)</f>
        <v>0</v>
      </c>
      <c r="L272" s="172"/>
      <c r="M272" s="36"/>
      <c r="N272" s="173" t="s">
        <v>1</v>
      </c>
      <c r="O272" s="135" t="s">
        <v>42</v>
      </c>
      <c r="P272" s="35">
        <f>I272+J272</f>
        <v>0</v>
      </c>
      <c r="Q272" s="35">
        <f>ROUND(I272*H272,2)</f>
        <v>0</v>
      </c>
      <c r="R272" s="35">
        <f>ROUND(J272*H272,2)</f>
        <v>0</v>
      </c>
      <c r="T272" s="174">
        <f>S272*H272</f>
        <v>0</v>
      </c>
      <c r="U272" s="174">
        <v>1.4999999999999999E-4</v>
      </c>
      <c r="V272" s="174">
        <f>U272*H272</f>
        <v>1.7453099999999999E-2</v>
      </c>
      <c r="W272" s="174">
        <v>0</v>
      </c>
      <c r="X272" s="175">
        <f>W272*H272</f>
        <v>0</v>
      </c>
      <c r="AR272" s="176" t="s">
        <v>172</v>
      </c>
      <c r="AT272" s="176" t="s">
        <v>168</v>
      </c>
      <c r="AU272" s="176" t="s">
        <v>141</v>
      </c>
      <c r="AY272" s="17" t="s">
        <v>166</v>
      </c>
      <c r="BE272" s="101">
        <f>IF(O272="základná",K272,0)</f>
        <v>0</v>
      </c>
      <c r="BF272" s="101">
        <f>IF(O272="znížená",K272,0)</f>
        <v>0</v>
      </c>
      <c r="BG272" s="101">
        <f>IF(O272="zákl. prenesená",K272,0)</f>
        <v>0</v>
      </c>
      <c r="BH272" s="101">
        <f>IF(O272="zníž. prenesená",K272,0)</f>
        <v>0</v>
      </c>
      <c r="BI272" s="101">
        <f>IF(O272="nulová",K272,0)</f>
        <v>0</v>
      </c>
      <c r="BJ272" s="17" t="s">
        <v>141</v>
      </c>
      <c r="BK272" s="101">
        <f>ROUND(P272*H272,2)</f>
        <v>0</v>
      </c>
      <c r="BL272" s="17" t="s">
        <v>172</v>
      </c>
      <c r="BM272" s="176" t="s">
        <v>423</v>
      </c>
    </row>
    <row r="273" spans="2:65" s="12" customFormat="1" ht="33.75">
      <c r="B273" s="177"/>
      <c r="D273" s="178" t="s">
        <v>174</v>
      </c>
      <c r="E273" s="179" t="s">
        <v>1</v>
      </c>
      <c r="F273" s="180" t="s">
        <v>370</v>
      </c>
      <c r="H273" s="181">
        <v>22.248000000000001</v>
      </c>
      <c r="I273" s="182"/>
      <c r="J273" s="182"/>
      <c r="M273" s="177"/>
      <c r="N273" s="183"/>
      <c r="X273" s="184"/>
      <c r="AT273" s="179" t="s">
        <v>174</v>
      </c>
      <c r="AU273" s="179" t="s">
        <v>141</v>
      </c>
      <c r="AV273" s="12" t="s">
        <v>141</v>
      </c>
      <c r="AW273" s="12" t="s">
        <v>4</v>
      </c>
      <c r="AX273" s="12" t="s">
        <v>78</v>
      </c>
      <c r="AY273" s="179" t="s">
        <v>166</v>
      </c>
    </row>
    <row r="274" spans="2:65" s="12" customFormat="1" ht="33.75">
      <c r="B274" s="177"/>
      <c r="D274" s="178" t="s">
        <v>174</v>
      </c>
      <c r="E274" s="179" t="s">
        <v>1</v>
      </c>
      <c r="F274" s="180" t="s">
        <v>424</v>
      </c>
      <c r="H274" s="181">
        <v>94.105999999999995</v>
      </c>
      <c r="I274" s="182"/>
      <c r="J274" s="182"/>
      <c r="M274" s="177"/>
      <c r="N274" s="183"/>
      <c r="X274" s="184"/>
      <c r="AT274" s="179" t="s">
        <v>174</v>
      </c>
      <c r="AU274" s="179" t="s">
        <v>141</v>
      </c>
      <c r="AV274" s="12" t="s">
        <v>141</v>
      </c>
      <c r="AW274" s="12" t="s">
        <v>4</v>
      </c>
      <c r="AX274" s="12" t="s">
        <v>78</v>
      </c>
      <c r="AY274" s="179" t="s">
        <v>166</v>
      </c>
    </row>
    <row r="275" spans="2:65" s="14" customFormat="1" ht="11.25">
      <c r="B275" s="191"/>
      <c r="D275" s="178" t="s">
        <v>174</v>
      </c>
      <c r="E275" s="192" t="s">
        <v>1</v>
      </c>
      <c r="F275" s="193" t="s">
        <v>182</v>
      </c>
      <c r="H275" s="194">
        <v>116.354</v>
      </c>
      <c r="I275" s="195"/>
      <c r="J275" s="195"/>
      <c r="M275" s="191"/>
      <c r="N275" s="196"/>
      <c r="X275" s="197"/>
      <c r="AT275" s="192" t="s">
        <v>174</v>
      </c>
      <c r="AU275" s="192" t="s">
        <v>141</v>
      </c>
      <c r="AV275" s="14" t="s">
        <v>183</v>
      </c>
      <c r="AW275" s="14" t="s">
        <v>4</v>
      </c>
      <c r="AX275" s="14" t="s">
        <v>86</v>
      </c>
      <c r="AY275" s="192" t="s">
        <v>166</v>
      </c>
    </row>
    <row r="276" spans="2:65" s="1" customFormat="1" ht="24.2" customHeight="1">
      <c r="B276" s="136"/>
      <c r="C276" s="198" t="s">
        <v>425</v>
      </c>
      <c r="D276" s="198" t="s">
        <v>203</v>
      </c>
      <c r="E276" s="199" t="s">
        <v>426</v>
      </c>
      <c r="F276" s="200" t="s">
        <v>427</v>
      </c>
      <c r="G276" s="201" t="s">
        <v>199</v>
      </c>
      <c r="H276" s="202">
        <v>122.172</v>
      </c>
      <c r="I276" s="203"/>
      <c r="J276" s="204"/>
      <c r="K276" s="205">
        <f>ROUND(P276*H276,2)</f>
        <v>0</v>
      </c>
      <c r="L276" s="204"/>
      <c r="M276" s="206"/>
      <c r="N276" s="207" t="s">
        <v>1</v>
      </c>
      <c r="O276" s="135" t="s">
        <v>42</v>
      </c>
      <c r="P276" s="35">
        <f>I276+J276</f>
        <v>0</v>
      </c>
      <c r="Q276" s="35">
        <f>ROUND(I276*H276,2)</f>
        <v>0</v>
      </c>
      <c r="R276" s="35">
        <f>ROUND(J276*H276,2)</f>
        <v>0</v>
      </c>
      <c r="T276" s="174">
        <f>S276*H276</f>
        <v>0</v>
      </c>
      <c r="U276" s="174">
        <v>1.5E-3</v>
      </c>
      <c r="V276" s="174">
        <f>U276*H276</f>
        <v>0.183258</v>
      </c>
      <c r="W276" s="174">
        <v>0</v>
      </c>
      <c r="X276" s="175">
        <f>W276*H276</f>
        <v>0</v>
      </c>
      <c r="AR276" s="176" t="s">
        <v>206</v>
      </c>
      <c r="AT276" s="176" t="s">
        <v>203</v>
      </c>
      <c r="AU276" s="176" t="s">
        <v>141</v>
      </c>
      <c r="AY276" s="17" t="s">
        <v>166</v>
      </c>
      <c r="BE276" s="101">
        <f>IF(O276="základná",K276,0)</f>
        <v>0</v>
      </c>
      <c r="BF276" s="101">
        <f>IF(O276="znížená",K276,0)</f>
        <v>0</v>
      </c>
      <c r="BG276" s="101">
        <f>IF(O276="zákl. prenesená",K276,0)</f>
        <v>0</v>
      </c>
      <c r="BH276" s="101">
        <f>IF(O276="zníž. prenesená",K276,0)</f>
        <v>0</v>
      </c>
      <c r="BI276" s="101">
        <f>IF(O276="nulová",K276,0)</f>
        <v>0</v>
      </c>
      <c r="BJ276" s="17" t="s">
        <v>141</v>
      </c>
      <c r="BK276" s="101">
        <f>ROUND(P276*H276,2)</f>
        <v>0</v>
      </c>
      <c r="BL276" s="17" t="s">
        <v>172</v>
      </c>
      <c r="BM276" s="176" t="s">
        <v>428</v>
      </c>
    </row>
    <row r="277" spans="2:65" s="12" customFormat="1" ht="11.25">
      <c r="B277" s="177"/>
      <c r="D277" s="178" t="s">
        <v>174</v>
      </c>
      <c r="F277" s="180" t="s">
        <v>429</v>
      </c>
      <c r="H277" s="181">
        <v>122.172</v>
      </c>
      <c r="I277" s="182"/>
      <c r="J277" s="182"/>
      <c r="M277" s="177"/>
      <c r="N277" s="183"/>
      <c r="X277" s="184"/>
      <c r="AT277" s="179" t="s">
        <v>174</v>
      </c>
      <c r="AU277" s="179" t="s">
        <v>141</v>
      </c>
      <c r="AV277" s="12" t="s">
        <v>141</v>
      </c>
      <c r="AW277" s="12" t="s">
        <v>3</v>
      </c>
      <c r="AX277" s="12" t="s">
        <v>86</v>
      </c>
      <c r="AY277" s="179" t="s">
        <v>166</v>
      </c>
    </row>
    <row r="278" spans="2:65" s="1" customFormat="1" ht="21.75" customHeight="1">
      <c r="B278" s="136"/>
      <c r="C278" s="165" t="s">
        <v>430</v>
      </c>
      <c r="D278" s="165" t="s">
        <v>168</v>
      </c>
      <c r="E278" s="166" t="s">
        <v>431</v>
      </c>
      <c r="F278" s="167" t="s">
        <v>432</v>
      </c>
      <c r="G278" s="168" t="s">
        <v>171</v>
      </c>
      <c r="H278" s="169">
        <v>2.8559999999999999</v>
      </c>
      <c r="I278" s="170"/>
      <c r="J278" s="170"/>
      <c r="K278" s="171">
        <f>ROUND(P278*H278,2)</f>
        <v>0</v>
      </c>
      <c r="L278" s="172"/>
      <c r="M278" s="36"/>
      <c r="N278" s="173" t="s">
        <v>1</v>
      </c>
      <c r="O278" s="135" t="s">
        <v>42</v>
      </c>
      <c r="P278" s="35">
        <f>I278+J278</f>
        <v>0</v>
      </c>
      <c r="Q278" s="35">
        <f>ROUND(I278*H278,2)</f>
        <v>0</v>
      </c>
      <c r="R278" s="35">
        <f>ROUND(J278*H278,2)</f>
        <v>0</v>
      </c>
      <c r="T278" s="174">
        <f>S278*H278</f>
        <v>0</v>
      </c>
      <c r="U278" s="174">
        <v>2.4157899999999999</v>
      </c>
      <c r="V278" s="174">
        <f>U278*H278</f>
        <v>6.8994962399999995</v>
      </c>
      <c r="W278" s="174">
        <v>0</v>
      </c>
      <c r="X278" s="175">
        <f>W278*H278</f>
        <v>0</v>
      </c>
      <c r="AR278" s="176" t="s">
        <v>172</v>
      </c>
      <c r="AT278" s="176" t="s">
        <v>168</v>
      </c>
      <c r="AU278" s="176" t="s">
        <v>141</v>
      </c>
      <c r="AY278" s="17" t="s">
        <v>166</v>
      </c>
      <c r="BE278" s="101">
        <f>IF(O278="základná",K278,0)</f>
        <v>0</v>
      </c>
      <c r="BF278" s="101">
        <f>IF(O278="znížená",K278,0)</f>
        <v>0</v>
      </c>
      <c r="BG278" s="101">
        <f>IF(O278="zákl. prenesená",K278,0)</f>
        <v>0</v>
      </c>
      <c r="BH278" s="101">
        <f>IF(O278="zníž. prenesená",K278,0)</f>
        <v>0</v>
      </c>
      <c r="BI278" s="101">
        <f>IF(O278="nulová",K278,0)</f>
        <v>0</v>
      </c>
      <c r="BJ278" s="17" t="s">
        <v>141</v>
      </c>
      <c r="BK278" s="101">
        <f>ROUND(P278*H278,2)</f>
        <v>0</v>
      </c>
      <c r="BL278" s="17" t="s">
        <v>172</v>
      </c>
      <c r="BM278" s="176" t="s">
        <v>433</v>
      </c>
    </row>
    <row r="279" spans="2:65" s="12" customFormat="1" ht="11.25">
      <c r="B279" s="177"/>
      <c r="D279" s="178" t="s">
        <v>174</v>
      </c>
      <c r="E279" s="179" t="s">
        <v>1</v>
      </c>
      <c r="F279" s="180" t="s">
        <v>434</v>
      </c>
      <c r="H279" s="181">
        <v>2.8559999999999999</v>
      </c>
      <c r="I279" s="182"/>
      <c r="J279" s="182"/>
      <c r="M279" s="177"/>
      <c r="N279" s="183"/>
      <c r="X279" s="184"/>
      <c r="AT279" s="179" t="s">
        <v>174</v>
      </c>
      <c r="AU279" s="179" t="s">
        <v>141</v>
      </c>
      <c r="AV279" s="12" t="s">
        <v>141</v>
      </c>
      <c r="AW279" s="12" t="s">
        <v>4</v>
      </c>
      <c r="AX279" s="12" t="s">
        <v>86</v>
      </c>
      <c r="AY279" s="179" t="s">
        <v>166</v>
      </c>
    </row>
    <row r="280" spans="2:65" s="1" customFormat="1" ht="24.2" customHeight="1">
      <c r="B280" s="136"/>
      <c r="C280" s="165" t="s">
        <v>435</v>
      </c>
      <c r="D280" s="165" t="s">
        <v>168</v>
      </c>
      <c r="E280" s="166" t="s">
        <v>436</v>
      </c>
      <c r="F280" s="167" t="s">
        <v>437</v>
      </c>
      <c r="G280" s="168" t="s">
        <v>236</v>
      </c>
      <c r="H280" s="169">
        <v>0.17100000000000001</v>
      </c>
      <c r="I280" s="170"/>
      <c r="J280" s="170"/>
      <c r="K280" s="171">
        <f>ROUND(P280*H280,2)</f>
        <v>0</v>
      </c>
      <c r="L280" s="172"/>
      <c r="M280" s="36"/>
      <c r="N280" s="173" t="s">
        <v>1</v>
      </c>
      <c r="O280" s="135" t="s">
        <v>42</v>
      </c>
      <c r="P280" s="35">
        <f>I280+J280</f>
        <v>0</v>
      </c>
      <c r="Q280" s="35">
        <f>ROUND(I280*H280,2)</f>
        <v>0</v>
      </c>
      <c r="R280" s="35">
        <f>ROUND(J280*H280,2)</f>
        <v>0</v>
      </c>
      <c r="T280" s="174">
        <f>S280*H280</f>
        <v>0</v>
      </c>
      <c r="U280" s="174">
        <v>1.01657</v>
      </c>
      <c r="V280" s="174">
        <f>U280*H280</f>
        <v>0.17383347000000002</v>
      </c>
      <c r="W280" s="174">
        <v>0</v>
      </c>
      <c r="X280" s="175">
        <f>W280*H280</f>
        <v>0</v>
      </c>
      <c r="AR280" s="176" t="s">
        <v>172</v>
      </c>
      <c r="AT280" s="176" t="s">
        <v>168</v>
      </c>
      <c r="AU280" s="176" t="s">
        <v>141</v>
      </c>
      <c r="AY280" s="17" t="s">
        <v>166</v>
      </c>
      <c r="BE280" s="101">
        <f>IF(O280="základná",K280,0)</f>
        <v>0</v>
      </c>
      <c r="BF280" s="101">
        <f>IF(O280="znížená",K280,0)</f>
        <v>0</v>
      </c>
      <c r="BG280" s="101">
        <f>IF(O280="zákl. prenesená",K280,0)</f>
        <v>0</v>
      </c>
      <c r="BH280" s="101">
        <f>IF(O280="zníž. prenesená",K280,0)</f>
        <v>0</v>
      </c>
      <c r="BI280" s="101">
        <f>IF(O280="nulová",K280,0)</f>
        <v>0</v>
      </c>
      <c r="BJ280" s="17" t="s">
        <v>141</v>
      </c>
      <c r="BK280" s="101">
        <f>ROUND(P280*H280,2)</f>
        <v>0</v>
      </c>
      <c r="BL280" s="17" t="s">
        <v>172</v>
      </c>
      <c r="BM280" s="176" t="s">
        <v>438</v>
      </c>
    </row>
    <row r="281" spans="2:65" s="12" customFormat="1" ht="22.5">
      <c r="B281" s="177"/>
      <c r="D281" s="178" t="s">
        <v>174</v>
      </c>
      <c r="E281" s="179" t="s">
        <v>1</v>
      </c>
      <c r="F281" s="180" t="s">
        <v>439</v>
      </c>
      <c r="H281" s="181">
        <v>0.17100000000000001</v>
      </c>
      <c r="I281" s="182"/>
      <c r="J281" s="182"/>
      <c r="M281" s="177"/>
      <c r="N281" s="183"/>
      <c r="X281" s="184"/>
      <c r="AT281" s="179" t="s">
        <v>174</v>
      </c>
      <c r="AU281" s="179" t="s">
        <v>141</v>
      </c>
      <c r="AV281" s="12" t="s">
        <v>141</v>
      </c>
      <c r="AW281" s="12" t="s">
        <v>4</v>
      </c>
      <c r="AX281" s="12" t="s">
        <v>86</v>
      </c>
      <c r="AY281" s="179" t="s">
        <v>166</v>
      </c>
    </row>
    <row r="282" spans="2:65" s="1" customFormat="1" ht="33" customHeight="1">
      <c r="B282" s="136"/>
      <c r="C282" s="165" t="s">
        <v>440</v>
      </c>
      <c r="D282" s="165" t="s">
        <v>168</v>
      </c>
      <c r="E282" s="166" t="s">
        <v>441</v>
      </c>
      <c r="F282" s="167" t="s">
        <v>442</v>
      </c>
      <c r="G282" s="168" t="s">
        <v>199</v>
      </c>
      <c r="H282" s="169">
        <v>17.015999999999998</v>
      </c>
      <c r="I282" s="170"/>
      <c r="J282" s="170"/>
      <c r="K282" s="171">
        <f>ROUND(P282*H282,2)</f>
        <v>0</v>
      </c>
      <c r="L282" s="172"/>
      <c r="M282" s="36"/>
      <c r="N282" s="173" t="s">
        <v>1</v>
      </c>
      <c r="O282" s="135" t="s">
        <v>42</v>
      </c>
      <c r="P282" s="35">
        <f>I282+J282</f>
        <v>0</v>
      </c>
      <c r="Q282" s="35">
        <f>ROUND(I282*H282,2)</f>
        <v>0</v>
      </c>
      <c r="R282" s="35">
        <f>ROUND(J282*H282,2)</f>
        <v>0</v>
      </c>
      <c r="T282" s="174">
        <f>S282*H282</f>
        <v>0</v>
      </c>
      <c r="U282" s="174">
        <v>7.8399999999999997E-3</v>
      </c>
      <c r="V282" s="174">
        <f>U282*H282</f>
        <v>0.13340543999999999</v>
      </c>
      <c r="W282" s="174">
        <v>0</v>
      </c>
      <c r="X282" s="175">
        <f>W282*H282</f>
        <v>0</v>
      </c>
      <c r="AR282" s="176" t="s">
        <v>172</v>
      </c>
      <c r="AT282" s="176" t="s">
        <v>168</v>
      </c>
      <c r="AU282" s="176" t="s">
        <v>141</v>
      </c>
      <c r="AY282" s="17" t="s">
        <v>166</v>
      </c>
      <c r="BE282" s="101">
        <f>IF(O282="základná",K282,0)</f>
        <v>0</v>
      </c>
      <c r="BF282" s="101">
        <f>IF(O282="znížená",K282,0)</f>
        <v>0</v>
      </c>
      <c r="BG282" s="101">
        <f>IF(O282="zákl. prenesená",K282,0)</f>
        <v>0</v>
      </c>
      <c r="BH282" s="101">
        <f>IF(O282="zníž. prenesená",K282,0)</f>
        <v>0</v>
      </c>
      <c r="BI282" s="101">
        <f>IF(O282="nulová",K282,0)</f>
        <v>0</v>
      </c>
      <c r="BJ282" s="17" t="s">
        <v>141</v>
      </c>
      <c r="BK282" s="101">
        <f>ROUND(P282*H282,2)</f>
        <v>0</v>
      </c>
      <c r="BL282" s="17" t="s">
        <v>172</v>
      </c>
      <c r="BM282" s="176" t="s">
        <v>443</v>
      </c>
    </row>
    <row r="283" spans="2:65" s="12" customFormat="1" ht="11.25">
      <c r="B283" s="177"/>
      <c r="D283" s="178" t="s">
        <v>174</v>
      </c>
      <c r="E283" s="179" t="s">
        <v>1</v>
      </c>
      <c r="F283" s="180" t="s">
        <v>444</v>
      </c>
      <c r="H283" s="181">
        <v>17.015999999999998</v>
      </c>
      <c r="I283" s="182"/>
      <c r="J283" s="182"/>
      <c r="M283" s="177"/>
      <c r="N283" s="183"/>
      <c r="X283" s="184"/>
      <c r="AT283" s="179" t="s">
        <v>174</v>
      </c>
      <c r="AU283" s="179" t="s">
        <v>141</v>
      </c>
      <c r="AV283" s="12" t="s">
        <v>141</v>
      </c>
      <c r="AW283" s="12" t="s">
        <v>4</v>
      </c>
      <c r="AX283" s="12" t="s">
        <v>86</v>
      </c>
      <c r="AY283" s="179" t="s">
        <v>166</v>
      </c>
    </row>
    <row r="284" spans="2:65" s="1" customFormat="1" ht="33" customHeight="1">
      <c r="B284" s="136"/>
      <c r="C284" s="165" t="s">
        <v>445</v>
      </c>
      <c r="D284" s="165" t="s">
        <v>168</v>
      </c>
      <c r="E284" s="166" t="s">
        <v>446</v>
      </c>
      <c r="F284" s="167" t="s">
        <v>447</v>
      </c>
      <c r="G284" s="168" t="s">
        <v>199</v>
      </c>
      <c r="H284" s="169">
        <v>17.015999999999998</v>
      </c>
      <c r="I284" s="170"/>
      <c r="J284" s="170"/>
      <c r="K284" s="171">
        <f>ROUND(P284*H284,2)</f>
        <v>0</v>
      </c>
      <c r="L284" s="172"/>
      <c r="M284" s="36"/>
      <c r="N284" s="173" t="s">
        <v>1</v>
      </c>
      <c r="O284" s="135" t="s">
        <v>42</v>
      </c>
      <c r="P284" s="35">
        <f>I284+J284</f>
        <v>0</v>
      </c>
      <c r="Q284" s="35">
        <f>ROUND(I284*H284,2)</f>
        <v>0</v>
      </c>
      <c r="R284" s="35">
        <f>ROUND(J284*H284,2)</f>
        <v>0</v>
      </c>
      <c r="T284" s="174">
        <f>S284*H284</f>
        <v>0</v>
      </c>
      <c r="U284" s="174">
        <v>0</v>
      </c>
      <c r="V284" s="174">
        <f>U284*H284</f>
        <v>0</v>
      </c>
      <c r="W284" s="174">
        <v>0</v>
      </c>
      <c r="X284" s="175">
        <f>W284*H284</f>
        <v>0</v>
      </c>
      <c r="AR284" s="176" t="s">
        <v>172</v>
      </c>
      <c r="AT284" s="176" t="s">
        <v>168</v>
      </c>
      <c r="AU284" s="176" t="s">
        <v>141</v>
      </c>
      <c r="AY284" s="17" t="s">
        <v>166</v>
      </c>
      <c r="BE284" s="101">
        <f>IF(O284="základná",K284,0)</f>
        <v>0</v>
      </c>
      <c r="BF284" s="101">
        <f>IF(O284="znížená",K284,0)</f>
        <v>0</v>
      </c>
      <c r="BG284" s="101">
        <f>IF(O284="zákl. prenesená",K284,0)</f>
        <v>0</v>
      </c>
      <c r="BH284" s="101">
        <f>IF(O284="zníž. prenesená",K284,0)</f>
        <v>0</v>
      </c>
      <c r="BI284" s="101">
        <f>IF(O284="nulová",K284,0)</f>
        <v>0</v>
      </c>
      <c r="BJ284" s="17" t="s">
        <v>141</v>
      </c>
      <c r="BK284" s="101">
        <f>ROUND(P284*H284,2)</f>
        <v>0</v>
      </c>
      <c r="BL284" s="17" t="s">
        <v>172</v>
      </c>
      <c r="BM284" s="176" t="s">
        <v>448</v>
      </c>
    </row>
    <row r="285" spans="2:65" s="12" customFormat="1" ht="11.25">
      <c r="B285" s="177"/>
      <c r="D285" s="178" t="s">
        <v>174</v>
      </c>
      <c r="E285" s="179" t="s">
        <v>1</v>
      </c>
      <c r="F285" s="180" t="s">
        <v>444</v>
      </c>
      <c r="H285" s="181">
        <v>17.015999999999998</v>
      </c>
      <c r="I285" s="182"/>
      <c r="J285" s="182"/>
      <c r="M285" s="177"/>
      <c r="N285" s="183"/>
      <c r="X285" s="184"/>
      <c r="AT285" s="179" t="s">
        <v>174</v>
      </c>
      <c r="AU285" s="179" t="s">
        <v>141</v>
      </c>
      <c r="AV285" s="12" t="s">
        <v>141</v>
      </c>
      <c r="AW285" s="12" t="s">
        <v>4</v>
      </c>
      <c r="AX285" s="12" t="s">
        <v>86</v>
      </c>
      <c r="AY285" s="179" t="s">
        <v>166</v>
      </c>
    </row>
    <row r="286" spans="2:65" s="11" customFormat="1" ht="22.9" customHeight="1">
      <c r="B286" s="152"/>
      <c r="D286" s="153" t="s">
        <v>77</v>
      </c>
      <c r="E286" s="163" t="s">
        <v>191</v>
      </c>
      <c r="F286" s="163" t="s">
        <v>449</v>
      </c>
      <c r="I286" s="155"/>
      <c r="J286" s="155"/>
      <c r="K286" s="164">
        <f>BK286</f>
        <v>0</v>
      </c>
      <c r="M286" s="152"/>
      <c r="N286" s="157"/>
      <c r="Q286" s="158">
        <f>SUM(Q287:Q290)</f>
        <v>0</v>
      </c>
      <c r="R286" s="158">
        <f>SUM(R287:R290)</f>
        <v>0</v>
      </c>
      <c r="T286" s="159">
        <f>SUM(T287:T290)</f>
        <v>0</v>
      </c>
      <c r="V286" s="159">
        <f>SUM(V287:V290)</f>
        <v>112.55</v>
      </c>
      <c r="X286" s="160">
        <f>SUM(X287:X290)</f>
        <v>0</v>
      </c>
      <c r="AR286" s="153" t="s">
        <v>86</v>
      </c>
      <c r="AT286" s="161" t="s">
        <v>77</v>
      </c>
      <c r="AU286" s="161" t="s">
        <v>86</v>
      </c>
      <c r="AY286" s="153" t="s">
        <v>166</v>
      </c>
      <c r="BK286" s="162">
        <f>SUM(BK287:BK290)</f>
        <v>0</v>
      </c>
    </row>
    <row r="287" spans="2:65" s="1" customFormat="1" ht="37.9" customHeight="1">
      <c r="B287" s="136"/>
      <c r="C287" s="165" t="s">
        <v>450</v>
      </c>
      <c r="D287" s="165" t="s">
        <v>168</v>
      </c>
      <c r="E287" s="166" t="s">
        <v>451</v>
      </c>
      <c r="F287" s="167" t="s">
        <v>452</v>
      </c>
      <c r="G287" s="168" t="s">
        <v>199</v>
      </c>
      <c r="H287" s="169">
        <v>500</v>
      </c>
      <c r="I287" s="170"/>
      <c r="J287" s="170"/>
      <c r="K287" s="171">
        <f>ROUND(P287*H287,2)</f>
        <v>0</v>
      </c>
      <c r="L287" s="172"/>
      <c r="M287" s="36"/>
      <c r="N287" s="173" t="s">
        <v>1</v>
      </c>
      <c r="O287" s="135" t="s">
        <v>42</v>
      </c>
      <c r="P287" s="35">
        <f>I287+J287</f>
        <v>0</v>
      </c>
      <c r="Q287" s="35">
        <f>ROUND(I287*H287,2)</f>
        <v>0</v>
      </c>
      <c r="R287" s="35">
        <f>ROUND(J287*H287,2)</f>
        <v>0</v>
      </c>
      <c r="T287" s="174">
        <f>S287*H287</f>
        <v>0</v>
      </c>
      <c r="U287" s="174">
        <v>9.2499999999999999E-2</v>
      </c>
      <c r="V287" s="174">
        <f>U287*H287</f>
        <v>46.25</v>
      </c>
      <c r="W287" s="174">
        <v>0</v>
      </c>
      <c r="X287" s="175">
        <f>W287*H287</f>
        <v>0</v>
      </c>
      <c r="AR287" s="176" t="s">
        <v>172</v>
      </c>
      <c r="AT287" s="176" t="s">
        <v>168</v>
      </c>
      <c r="AU287" s="176" t="s">
        <v>141</v>
      </c>
      <c r="AY287" s="17" t="s">
        <v>166</v>
      </c>
      <c r="BE287" s="101">
        <f>IF(O287="základná",K287,0)</f>
        <v>0</v>
      </c>
      <c r="BF287" s="101">
        <f>IF(O287="znížená",K287,0)</f>
        <v>0</v>
      </c>
      <c r="BG287" s="101">
        <f>IF(O287="zákl. prenesená",K287,0)</f>
        <v>0</v>
      </c>
      <c r="BH287" s="101">
        <f>IF(O287="zníž. prenesená",K287,0)</f>
        <v>0</v>
      </c>
      <c r="BI287" s="101">
        <f>IF(O287="nulová",K287,0)</f>
        <v>0</v>
      </c>
      <c r="BJ287" s="17" t="s">
        <v>141</v>
      </c>
      <c r="BK287" s="101">
        <f>ROUND(P287*H287,2)</f>
        <v>0</v>
      </c>
      <c r="BL287" s="17" t="s">
        <v>172</v>
      </c>
      <c r="BM287" s="176" t="s">
        <v>453</v>
      </c>
    </row>
    <row r="288" spans="2:65" s="12" customFormat="1" ht="11.25">
      <c r="B288" s="177"/>
      <c r="D288" s="178" t="s">
        <v>174</v>
      </c>
      <c r="E288" s="179" t="s">
        <v>1</v>
      </c>
      <c r="F288" s="180" t="s">
        <v>454</v>
      </c>
      <c r="H288" s="181">
        <v>500</v>
      </c>
      <c r="I288" s="182"/>
      <c r="J288" s="182"/>
      <c r="M288" s="177"/>
      <c r="N288" s="183"/>
      <c r="X288" s="184"/>
      <c r="AT288" s="179" t="s">
        <v>174</v>
      </c>
      <c r="AU288" s="179" t="s">
        <v>141</v>
      </c>
      <c r="AV288" s="12" t="s">
        <v>141</v>
      </c>
      <c r="AW288" s="12" t="s">
        <v>4</v>
      </c>
      <c r="AX288" s="12" t="s">
        <v>86</v>
      </c>
      <c r="AY288" s="179" t="s">
        <v>166</v>
      </c>
    </row>
    <row r="289" spans="2:65" s="1" customFormat="1" ht="24.2" customHeight="1">
      <c r="B289" s="136"/>
      <c r="C289" s="198" t="s">
        <v>455</v>
      </c>
      <c r="D289" s="198" t="s">
        <v>203</v>
      </c>
      <c r="E289" s="199" t="s">
        <v>456</v>
      </c>
      <c r="F289" s="200" t="s">
        <v>457</v>
      </c>
      <c r="G289" s="201" t="s">
        <v>199</v>
      </c>
      <c r="H289" s="202">
        <v>510</v>
      </c>
      <c r="I289" s="203"/>
      <c r="J289" s="204"/>
      <c r="K289" s="205">
        <f>ROUND(P289*H289,2)</f>
        <v>0</v>
      </c>
      <c r="L289" s="204"/>
      <c r="M289" s="206"/>
      <c r="N289" s="207" t="s">
        <v>1</v>
      </c>
      <c r="O289" s="135" t="s">
        <v>42</v>
      </c>
      <c r="P289" s="35">
        <f>I289+J289</f>
        <v>0</v>
      </c>
      <c r="Q289" s="35">
        <f>ROUND(I289*H289,2)</f>
        <v>0</v>
      </c>
      <c r="R289" s="35">
        <f>ROUND(J289*H289,2)</f>
        <v>0</v>
      </c>
      <c r="T289" s="174">
        <f>S289*H289</f>
        <v>0</v>
      </c>
      <c r="U289" s="174">
        <v>0.13</v>
      </c>
      <c r="V289" s="174">
        <f>U289*H289</f>
        <v>66.3</v>
      </c>
      <c r="W289" s="174">
        <v>0</v>
      </c>
      <c r="X289" s="175">
        <f>W289*H289</f>
        <v>0</v>
      </c>
      <c r="AR289" s="176" t="s">
        <v>206</v>
      </c>
      <c r="AT289" s="176" t="s">
        <v>203</v>
      </c>
      <c r="AU289" s="176" t="s">
        <v>141</v>
      </c>
      <c r="AY289" s="17" t="s">
        <v>166</v>
      </c>
      <c r="BE289" s="101">
        <f>IF(O289="základná",K289,0)</f>
        <v>0</v>
      </c>
      <c r="BF289" s="101">
        <f>IF(O289="znížená",K289,0)</f>
        <v>0</v>
      </c>
      <c r="BG289" s="101">
        <f>IF(O289="zákl. prenesená",K289,0)</f>
        <v>0</v>
      </c>
      <c r="BH289" s="101">
        <f>IF(O289="zníž. prenesená",K289,0)</f>
        <v>0</v>
      </c>
      <c r="BI289" s="101">
        <f>IF(O289="nulová",K289,0)</f>
        <v>0</v>
      </c>
      <c r="BJ289" s="17" t="s">
        <v>141</v>
      </c>
      <c r="BK289" s="101">
        <f>ROUND(P289*H289,2)</f>
        <v>0</v>
      </c>
      <c r="BL289" s="17" t="s">
        <v>172</v>
      </c>
      <c r="BM289" s="176" t="s">
        <v>458</v>
      </c>
    </row>
    <row r="290" spans="2:65" s="12" customFormat="1" ht="11.25">
      <c r="B290" s="177"/>
      <c r="D290" s="178" t="s">
        <v>174</v>
      </c>
      <c r="F290" s="180" t="s">
        <v>459</v>
      </c>
      <c r="H290" s="181">
        <v>510</v>
      </c>
      <c r="I290" s="182"/>
      <c r="J290" s="182"/>
      <c r="M290" s="177"/>
      <c r="N290" s="183"/>
      <c r="X290" s="184"/>
      <c r="AT290" s="179" t="s">
        <v>174</v>
      </c>
      <c r="AU290" s="179" t="s">
        <v>141</v>
      </c>
      <c r="AV290" s="12" t="s">
        <v>141</v>
      </c>
      <c r="AW290" s="12" t="s">
        <v>3</v>
      </c>
      <c r="AX290" s="12" t="s">
        <v>86</v>
      </c>
      <c r="AY290" s="179" t="s">
        <v>166</v>
      </c>
    </row>
    <row r="291" spans="2:65" s="11" customFormat="1" ht="22.9" customHeight="1">
      <c r="B291" s="152"/>
      <c r="D291" s="153" t="s">
        <v>77</v>
      </c>
      <c r="E291" s="163" t="s">
        <v>196</v>
      </c>
      <c r="F291" s="163" t="s">
        <v>460</v>
      </c>
      <c r="I291" s="155"/>
      <c r="J291" s="155"/>
      <c r="K291" s="164">
        <f>BK291</f>
        <v>0</v>
      </c>
      <c r="M291" s="152"/>
      <c r="N291" s="157"/>
      <c r="Q291" s="158">
        <f>SUM(Q292:Q328)</f>
        <v>0</v>
      </c>
      <c r="R291" s="158">
        <f>SUM(R292:R328)</f>
        <v>0</v>
      </c>
      <c r="T291" s="159">
        <f>SUM(T292:T328)</f>
        <v>0</v>
      </c>
      <c r="V291" s="159">
        <f>SUM(V292:V328)</f>
        <v>198.12602817000001</v>
      </c>
      <c r="X291" s="160">
        <f>SUM(X292:X328)</f>
        <v>0</v>
      </c>
      <c r="AR291" s="153" t="s">
        <v>86</v>
      </c>
      <c r="AT291" s="161" t="s">
        <v>77</v>
      </c>
      <c r="AU291" s="161" t="s">
        <v>86</v>
      </c>
      <c r="AY291" s="153" t="s">
        <v>166</v>
      </c>
      <c r="BK291" s="162">
        <f>SUM(BK292:BK328)</f>
        <v>0</v>
      </c>
    </row>
    <row r="292" spans="2:65" s="1" customFormat="1" ht="24.2" customHeight="1">
      <c r="B292" s="136"/>
      <c r="C292" s="165" t="s">
        <v>461</v>
      </c>
      <c r="D292" s="165" t="s">
        <v>168</v>
      </c>
      <c r="E292" s="166" t="s">
        <v>462</v>
      </c>
      <c r="F292" s="167" t="s">
        <v>463</v>
      </c>
      <c r="G292" s="168" t="s">
        <v>199</v>
      </c>
      <c r="H292" s="169">
        <v>408.02199999999999</v>
      </c>
      <c r="I292" s="170"/>
      <c r="J292" s="170"/>
      <c r="K292" s="171">
        <f>ROUND(P292*H292,2)</f>
        <v>0</v>
      </c>
      <c r="L292" s="172"/>
      <c r="M292" s="36"/>
      <c r="N292" s="173" t="s">
        <v>1</v>
      </c>
      <c r="O292" s="135" t="s">
        <v>42</v>
      </c>
      <c r="P292" s="35">
        <f>I292+J292</f>
        <v>0</v>
      </c>
      <c r="Q292" s="35">
        <f>ROUND(I292*H292,2)</f>
        <v>0</v>
      </c>
      <c r="R292" s="35">
        <f>ROUND(J292*H292,2)</f>
        <v>0</v>
      </c>
      <c r="T292" s="174">
        <f>S292*H292</f>
        <v>0</v>
      </c>
      <c r="U292" s="174">
        <v>4.0000000000000002E-4</v>
      </c>
      <c r="V292" s="174">
        <f>U292*H292</f>
        <v>0.16320880000000001</v>
      </c>
      <c r="W292" s="174">
        <v>0</v>
      </c>
      <c r="X292" s="175">
        <f>W292*H292</f>
        <v>0</v>
      </c>
      <c r="AR292" s="176" t="s">
        <v>172</v>
      </c>
      <c r="AT292" s="176" t="s">
        <v>168</v>
      </c>
      <c r="AU292" s="176" t="s">
        <v>141</v>
      </c>
      <c r="AY292" s="17" t="s">
        <v>166</v>
      </c>
      <c r="BE292" s="101">
        <f>IF(O292="základná",K292,0)</f>
        <v>0</v>
      </c>
      <c r="BF292" s="101">
        <f>IF(O292="znížená",K292,0)</f>
        <v>0</v>
      </c>
      <c r="BG292" s="101">
        <f>IF(O292="zákl. prenesená",K292,0)</f>
        <v>0</v>
      </c>
      <c r="BH292" s="101">
        <f>IF(O292="zníž. prenesená",K292,0)</f>
        <v>0</v>
      </c>
      <c r="BI292" s="101">
        <f>IF(O292="nulová",K292,0)</f>
        <v>0</v>
      </c>
      <c r="BJ292" s="17" t="s">
        <v>141</v>
      </c>
      <c r="BK292" s="101">
        <f>ROUND(P292*H292,2)</f>
        <v>0</v>
      </c>
      <c r="BL292" s="17" t="s">
        <v>172</v>
      </c>
      <c r="BM292" s="176" t="s">
        <v>464</v>
      </c>
    </row>
    <row r="293" spans="2:65" s="12" customFormat="1" ht="11.25">
      <c r="B293" s="177"/>
      <c r="D293" s="178" t="s">
        <v>174</v>
      </c>
      <c r="E293" s="179" t="s">
        <v>1</v>
      </c>
      <c r="F293" s="180" t="s">
        <v>368</v>
      </c>
      <c r="H293" s="181">
        <v>421.33199999999999</v>
      </c>
      <c r="I293" s="182"/>
      <c r="J293" s="182"/>
      <c r="M293" s="177"/>
      <c r="N293" s="183"/>
      <c r="X293" s="184"/>
      <c r="AT293" s="179" t="s">
        <v>174</v>
      </c>
      <c r="AU293" s="179" t="s">
        <v>141</v>
      </c>
      <c r="AV293" s="12" t="s">
        <v>141</v>
      </c>
      <c r="AW293" s="12" t="s">
        <v>4</v>
      </c>
      <c r="AX293" s="12" t="s">
        <v>78</v>
      </c>
      <c r="AY293" s="179" t="s">
        <v>166</v>
      </c>
    </row>
    <row r="294" spans="2:65" s="12" customFormat="1" ht="11.25">
      <c r="B294" s="177"/>
      <c r="D294" s="178" t="s">
        <v>174</v>
      </c>
      <c r="E294" s="179" t="s">
        <v>1</v>
      </c>
      <c r="F294" s="180" t="s">
        <v>369</v>
      </c>
      <c r="H294" s="181">
        <v>-13.31</v>
      </c>
      <c r="I294" s="182"/>
      <c r="J294" s="182"/>
      <c r="M294" s="177"/>
      <c r="N294" s="183"/>
      <c r="X294" s="184"/>
      <c r="AT294" s="179" t="s">
        <v>174</v>
      </c>
      <c r="AU294" s="179" t="s">
        <v>141</v>
      </c>
      <c r="AV294" s="12" t="s">
        <v>141</v>
      </c>
      <c r="AW294" s="12" t="s">
        <v>4</v>
      </c>
      <c r="AX294" s="12" t="s">
        <v>78</v>
      </c>
      <c r="AY294" s="179" t="s">
        <v>166</v>
      </c>
    </row>
    <row r="295" spans="2:65" s="14" customFormat="1" ht="11.25">
      <c r="B295" s="191"/>
      <c r="D295" s="178" t="s">
        <v>174</v>
      </c>
      <c r="E295" s="192" t="s">
        <v>1</v>
      </c>
      <c r="F295" s="193" t="s">
        <v>182</v>
      </c>
      <c r="H295" s="194">
        <v>408.02199999999999</v>
      </c>
      <c r="I295" s="195"/>
      <c r="J295" s="195"/>
      <c r="M295" s="191"/>
      <c r="N295" s="196"/>
      <c r="X295" s="197"/>
      <c r="AT295" s="192" t="s">
        <v>174</v>
      </c>
      <c r="AU295" s="192" t="s">
        <v>141</v>
      </c>
      <c r="AV295" s="14" t="s">
        <v>183</v>
      </c>
      <c r="AW295" s="14" t="s">
        <v>4</v>
      </c>
      <c r="AX295" s="14" t="s">
        <v>86</v>
      </c>
      <c r="AY295" s="192" t="s">
        <v>166</v>
      </c>
    </row>
    <row r="296" spans="2:65" s="1" customFormat="1" ht="24.2" customHeight="1">
      <c r="B296" s="136"/>
      <c r="C296" s="165" t="s">
        <v>465</v>
      </c>
      <c r="D296" s="165" t="s">
        <v>168</v>
      </c>
      <c r="E296" s="166" t="s">
        <v>466</v>
      </c>
      <c r="F296" s="167" t="s">
        <v>467</v>
      </c>
      <c r="G296" s="168" t="s">
        <v>199</v>
      </c>
      <c r="H296" s="169">
        <v>408.02199999999999</v>
      </c>
      <c r="I296" s="170"/>
      <c r="J296" s="170"/>
      <c r="K296" s="171">
        <f>ROUND(P296*H296,2)</f>
        <v>0</v>
      </c>
      <c r="L296" s="172"/>
      <c r="M296" s="36"/>
      <c r="N296" s="173" t="s">
        <v>1</v>
      </c>
      <c r="O296" s="135" t="s">
        <v>42</v>
      </c>
      <c r="P296" s="35">
        <f>I296+J296</f>
        <v>0</v>
      </c>
      <c r="Q296" s="35">
        <f>ROUND(I296*H296,2)</f>
        <v>0</v>
      </c>
      <c r="R296" s="35">
        <f>ROUND(J296*H296,2)</f>
        <v>0</v>
      </c>
      <c r="T296" s="174">
        <f>S296*H296</f>
        <v>0</v>
      </c>
      <c r="U296" s="174">
        <v>3.3E-3</v>
      </c>
      <c r="V296" s="174">
        <f>U296*H296</f>
        <v>1.3464726</v>
      </c>
      <c r="W296" s="174">
        <v>0</v>
      </c>
      <c r="X296" s="175">
        <f>W296*H296</f>
        <v>0</v>
      </c>
      <c r="AR296" s="176" t="s">
        <v>172</v>
      </c>
      <c r="AT296" s="176" t="s">
        <v>168</v>
      </c>
      <c r="AU296" s="176" t="s">
        <v>141</v>
      </c>
      <c r="AY296" s="17" t="s">
        <v>166</v>
      </c>
      <c r="BE296" s="101">
        <f>IF(O296="základná",K296,0)</f>
        <v>0</v>
      </c>
      <c r="BF296" s="101">
        <f>IF(O296="znížená",K296,0)</f>
        <v>0</v>
      </c>
      <c r="BG296" s="101">
        <f>IF(O296="zákl. prenesená",K296,0)</f>
        <v>0</v>
      </c>
      <c r="BH296" s="101">
        <f>IF(O296="zníž. prenesená",K296,0)</f>
        <v>0</v>
      </c>
      <c r="BI296" s="101">
        <f>IF(O296="nulová",K296,0)</f>
        <v>0</v>
      </c>
      <c r="BJ296" s="17" t="s">
        <v>141</v>
      </c>
      <c r="BK296" s="101">
        <f>ROUND(P296*H296,2)</f>
        <v>0</v>
      </c>
      <c r="BL296" s="17" t="s">
        <v>172</v>
      </c>
      <c r="BM296" s="176" t="s">
        <v>468</v>
      </c>
    </row>
    <row r="297" spans="2:65" s="12" customFormat="1" ht="11.25">
      <c r="B297" s="177"/>
      <c r="D297" s="178" t="s">
        <v>174</v>
      </c>
      <c r="E297" s="179" t="s">
        <v>1</v>
      </c>
      <c r="F297" s="180" t="s">
        <v>368</v>
      </c>
      <c r="H297" s="181">
        <v>421.33199999999999</v>
      </c>
      <c r="I297" s="182"/>
      <c r="J297" s="182"/>
      <c r="M297" s="177"/>
      <c r="N297" s="183"/>
      <c r="X297" s="184"/>
      <c r="AT297" s="179" t="s">
        <v>174</v>
      </c>
      <c r="AU297" s="179" t="s">
        <v>141</v>
      </c>
      <c r="AV297" s="12" t="s">
        <v>141</v>
      </c>
      <c r="AW297" s="12" t="s">
        <v>4</v>
      </c>
      <c r="AX297" s="12" t="s">
        <v>78</v>
      </c>
      <c r="AY297" s="179" t="s">
        <v>166</v>
      </c>
    </row>
    <row r="298" spans="2:65" s="12" customFormat="1" ht="11.25">
      <c r="B298" s="177"/>
      <c r="D298" s="178" t="s">
        <v>174</v>
      </c>
      <c r="E298" s="179" t="s">
        <v>1</v>
      </c>
      <c r="F298" s="180" t="s">
        <v>369</v>
      </c>
      <c r="H298" s="181">
        <v>-13.31</v>
      </c>
      <c r="I298" s="182"/>
      <c r="J298" s="182"/>
      <c r="M298" s="177"/>
      <c r="N298" s="183"/>
      <c r="X298" s="184"/>
      <c r="AT298" s="179" t="s">
        <v>174</v>
      </c>
      <c r="AU298" s="179" t="s">
        <v>141</v>
      </c>
      <c r="AV298" s="12" t="s">
        <v>141</v>
      </c>
      <c r="AW298" s="12" t="s">
        <v>4</v>
      </c>
      <c r="AX298" s="12" t="s">
        <v>78</v>
      </c>
      <c r="AY298" s="179" t="s">
        <v>166</v>
      </c>
    </row>
    <row r="299" spans="2:65" s="14" customFormat="1" ht="11.25">
      <c r="B299" s="191"/>
      <c r="D299" s="178" t="s">
        <v>174</v>
      </c>
      <c r="E299" s="192" t="s">
        <v>1</v>
      </c>
      <c r="F299" s="193" t="s">
        <v>182</v>
      </c>
      <c r="H299" s="194">
        <v>408.02199999999999</v>
      </c>
      <c r="I299" s="195"/>
      <c r="J299" s="195"/>
      <c r="M299" s="191"/>
      <c r="N299" s="196"/>
      <c r="X299" s="197"/>
      <c r="AT299" s="192" t="s">
        <v>174</v>
      </c>
      <c r="AU299" s="192" t="s">
        <v>141</v>
      </c>
      <c r="AV299" s="14" t="s">
        <v>183</v>
      </c>
      <c r="AW299" s="14" t="s">
        <v>4</v>
      </c>
      <c r="AX299" s="14" t="s">
        <v>86</v>
      </c>
      <c r="AY299" s="192" t="s">
        <v>166</v>
      </c>
    </row>
    <row r="300" spans="2:65" s="1" customFormat="1" ht="24.2" customHeight="1">
      <c r="B300" s="136"/>
      <c r="C300" s="165" t="s">
        <v>469</v>
      </c>
      <c r="D300" s="165" t="s">
        <v>168</v>
      </c>
      <c r="E300" s="166" t="s">
        <v>470</v>
      </c>
      <c r="F300" s="167" t="s">
        <v>471</v>
      </c>
      <c r="G300" s="168" t="s">
        <v>199</v>
      </c>
      <c r="H300" s="169">
        <v>408.02199999999999</v>
      </c>
      <c r="I300" s="170"/>
      <c r="J300" s="170"/>
      <c r="K300" s="171">
        <f>ROUND(P300*H300,2)</f>
        <v>0</v>
      </c>
      <c r="L300" s="172"/>
      <c r="M300" s="36"/>
      <c r="N300" s="173" t="s">
        <v>1</v>
      </c>
      <c r="O300" s="135" t="s">
        <v>42</v>
      </c>
      <c r="P300" s="35">
        <f>I300+J300</f>
        <v>0</v>
      </c>
      <c r="Q300" s="35">
        <f>ROUND(I300*H300,2)</f>
        <v>0</v>
      </c>
      <c r="R300" s="35">
        <f>ROUND(J300*H300,2)</f>
        <v>0</v>
      </c>
      <c r="T300" s="174">
        <f>S300*H300</f>
        <v>0</v>
      </c>
      <c r="U300" s="174">
        <v>5.1500000000000001E-3</v>
      </c>
      <c r="V300" s="174">
        <f>U300*H300</f>
        <v>2.1013133000000002</v>
      </c>
      <c r="W300" s="174">
        <v>0</v>
      </c>
      <c r="X300" s="175">
        <f>W300*H300</f>
        <v>0</v>
      </c>
      <c r="AR300" s="176" t="s">
        <v>172</v>
      </c>
      <c r="AT300" s="176" t="s">
        <v>168</v>
      </c>
      <c r="AU300" s="176" t="s">
        <v>141</v>
      </c>
      <c r="AY300" s="17" t="s">
        <v>166</v>
      </c>
      <c r="BE300" s="101">
        <f>IF(O300="základná",K300,0)</f>
        <v>0</v>
      </c>
      <c r="BF300" s="101">
        <f>IF(O300="znížená",K300,0)</f>
        <v>0</v>
      </c>
      <c r="BG300" s="101">
        <f>IF(O300="zákl. prenesená",K300,0)</f>
        <v>0</v>
      </c>
      <c r="BH300" s="101">
        <f>IF(O300="zníž. prenesená",K300,0)</f>
        <v>0</v>
      </c>
      <c r="BI300" s="101">
        <f>IF(O300="nulová",K300,0)</f>
        <v>0</v>
      </c>
      <c r="BJ300" s="17" t="s">
        <v>141</v>
      </c>
      <c r="BK300" s="101">
        <f>ROUND(P300*H300,2)</f>
        <v>0</v>
      </c>
      <c r="BL300" s="17" t="s">
        <v>172</v>
      </c>
      <c r="BM300" s="176" t="s">
        <v>472</v>
      </c>
    </row>
    <row r="301" spans="2:65" s="12" customFormat="1" ht="11.25">
      <c r="B301" s="177"/>
      <c r="D301" s="178" t="s">
        <v>174</v>
      </c>
      <c r="E301" s="179" t="s">
        <v>1</v>
      </c>
      <c r="F301" s="180" t="s">
        <v>368</v>
      </c>
      <c r="H301" s="181">
        <v>421.33199999999999</v>
      </c>
      <c r="I301" s="182"/>
      <c r="J301" s="182"/>
      <c r="M301" s="177"/>
      <c r="N301" s="183"/>
      <c r="X301" s="184"/>
      <c r="AT301" s="179" t="s">
        <v>174</v>
      </c>
      <c r="AU301" s="179" t="s">
        <v>141</v>
      </c>
      <c r="AV301" s="12" t="s">
        <v>141</v>
      </c>
      <c r="AW301" s="12" t="s">
        <v>4</v>
      </c>
      <c r="AX301" s="12" t="s">
        <v>78</v>
      </c>
      <c r="AY301" s="179" t="s">
        <v>166</v>
      </c>
    </row>
    <row r="302" spans="2:65" s="12" customFormat="1" ht="11.25">
      <c r="B302" s="177"/>
      <c r="D302" s="178" t="s">
        <v>174</v>
      </c>
      <c r="E302" s="179" t="s">
        <v>1</v>
      </c>
      <c r="F302" s="180" t="s">
        <v>369</v>
      </c>
      <c r="H302" s="181">
        <v>-13.31</v>
      </c>
      <c r="I302" s="182"/>
      <c r="J302" s="182"/>
      <c r="M302" s="177"/>
      <c r="N302" s="183"/>
      <c r="X302" s="184"/>
      <c r="AT302" s="179" t="s">
        <v>174</v>
      </c>
      <c r="AU302" s="179" t="s">
        <v>141</v>
      </c>
      <c r="AV302" s="12" t="s">
        <v>141</v>
      </c>
      <c r="AW302" s="12" t="s">
        <v>4</v>
      </c>
      <c r="AX302" s="12" t="s">
        <v>78</v>
      </c>
      <c r="AY302" s="179" t="s">
        <v>166</v>
      </c>
    </row>
    <row r="303" spans="2:65" s="14" customFormat="1" ht="11.25">
      <c r="B303" s="191"/>
      <c r="D303" s="178" t="s">
        <v>174</v>
      </c>
      <c r="E303" s="192" t="s">
        <v>1</v>
      </c>
      <c r="F303" s="193" t="s">
        <v>182</v>
      </c>
      <c r="H303" s="194">
        <v>408.02199999999999</v>
      </c>
      <c r="I303" s="195"/>
      <c r="J303" s="195"/>
      <c r="M303" s="191"/>
      <c r="N303" s="196"/>
      <c r="X303" s="197"/>
      <c r="AT303" s="192" t="s">
        <v>174</v>
      </c>
      <c r="AU303" s="192" t="s">
        <v>141</v>
      </c>
      <c r="AV303" s="14" t="s">
        <v>183</v>
      </c>
      <c r="AW303" s="14" t="s">
        <v>4</v>
      </c>
      <c r="AX303" s="14" t="s">
        <v>86</v>
      </c>
      <c r="AY303" s="192" t="s">
        <v>166</v>
      </c>
    </row>
    <row r="304" spans="2:65" s="1" customFormat="1" ht="24.2" customHeight="1">
      <c r="B304" s="136"/>
      <c r="C304" s="165" t="s">
        <v>473</v>
      </c>
      <c r="D304" s="165" t="s">
        <v>168</v>
      </c>
      <c r="E304" s="166" t="s">
        <v>474</v>
      </c>
      <c r="F304" s="167" t="s">
        <v>475</v>
      </c>
      <c r="G304" s="168" t="s">
        <v>199</v>
      </c>
      <c r="H304" s="169">
        <v>248.06800000000001</v>
      </c>
      <c r="I304" s="170"/>
      <c r="J304" s="170"/>
      <c r="K304" s="171">
        <f>ROUND(P304*H304,2)</f>
        <v>0</v>
      </c>
      <c r="L304" s="172"/>
      <c r="M304" s="36"/>
      <c r="N304" s="173" t="s">
        <v>1</v>
      </c>
      <c r="O304" s="135" t="s">
        <v>42</v>
      </c>
      <c r="P304" s="35">
        <f>I304+J304</f>
        <v>0</v>
      </c>
      <c r="Q304" s="35">
        <f>ROUND(I304*H304,2)</f>
        <v>0</v>
      </c>
      <c r="R304" s="35">
        <f>ROUND(J304*H304,2)</f>
        <v>0</v>
      </c>
      <c r="T304" s="174">
        <f>S304*H304</f>
        <v>0</v>
      </c>
      <c r="U304" s="174">
        <v>4.0000000000000002E-4</v>
      </c>
      <c r="V304" s="174">
        <f>U304*H304</f>
        <v>9.9227200000000015E-2</v>
      </c>
      <c r="W304" s="174">
        <v>0</v>
      </c>
      <c r="X304" s="175">
        <f>W304*H304</f>
        <v>0</v>
      </c>
      <c r="AR304" s="176" t="s">
        <v>172</v>
      </c>
      <c r="AT304" s="176" t="s">
        <v>168</v>
      </c>
      <c r="AU304" s="176" t="s">
        <v>141</v>
      </c>
      <c r="AY304" s="17" t="s">
        <v>166</v>
      </c>
      <c r="BE304" s="101">
        <f>IF(O304="základná",K304,0)</f>
        <v>0</v>
      </c>
      <c r="BF304" s="101">
        <f>IF(O304="znížená",K304,0)</f>
        <v>0</v>
      </c>
      <c r="BG304" s="101">
        <f>IF(O304="zákl. prenesená",K304,0)</f>
        <v>0</v>
      </c>
      <c r="BH304" s="101">
        <f>IF(O304="zníž. prenesená",K304,0)</f>
        <v>0</v>
      </c>
      <c r="BI304" s="101">
        <f>IF(O304="nulová",K304,0)</f>
        <v>0</v>
      </c>
      <c r="BJ304" s="17" t="s">
        <v>141</v>
      </c>
      <c r="BK304" s="101">
        <f>ROUND(P304*H304,2)</f>
        <v>0</v>
      </c>
      <c r="BL304" s="17" t="s">
        <v>172</v>
      </c>
      <c r="BM304" s="176" t="s">
        <v>476</v>
      </c>
    </row>
    <row r="305" spans="2:65" s="12" customFormat="1" ht="22.5">
      <c r="B305" s="177"/>
      <c r="D305" s="178" t="s">
        <v>174</v>
      </c>
      <c r="E305" s="179" t="s">
        <v>1</v>
      </c>
      <c r="F305" s="180" t="s">
        <v>477</v>
      </c>
      <c r="H305" s="181">
        <v>72.653000000000006</v>
      </c>
      <c r="I305" s="182"/>
      <c r="J305" s="182"/>
      <c r="M305" s="177"/>
      <c r="N305" s="183"/>
      <c r="X305" s="184"/>
      <c r="AT305" s="179" t="s">
        <v>174</v>
      </c>
      <c r="AU305" s="179" t="s">
        <v>141</v>
      </c>
      <c r="AV305" s="12" t="s">
        <v>141</v>
      </c>
      <c r="AW305" s="12" t="s">
        <v>4</v>
      </c>
      <c r="AX305" s="12" t="s">
        <v>78</v>
      </c>
      <c r="AY305" s="179" t="s">
        <v>166</v>
      </c>
    </row>
    <row r="306" spans="2:65" s="12" customFormat="1" ht="22.5">
      <c r="B306" s="177"/>
      <c r="D306" s="178" t="s">
        <v>174</v>
      </c>
      <c r="E306" s="179" t="s">
        <v>1</v>
      </c>
      <c r="F306" s="180" t="s">
        <v>478</v>
      </c>
      <c r="H306" s="181">
        <v>105.946</v>
      </c>
      <c r="I306" s="182"/>
      <c r="J306" s="182"/>
      <c r="M306" s="177"/>
      <c r="N306" s="183"/>
      <c r="X306" s="184"/>
      <c r="AT306" s="179" t="s">
        <v>174</v>
      </c>
      <c r="AU306" s="179" t="s">
        <v>141</v>
      </c>
      <c r="AV306" s="12" t="s">
        <v>141</v>
      </c>
      <c r="AW306" s="12" t="s">
        <v>4</v>
      </c>
      <c r="AX306" s="12" t="s">
        <v>78</v>
      </c>
      <c r="AY306" s="179" t="s">
        <v>166</v>
      </c>
    </row>
    <row r="307" spans="2:65" s="12" customFormat="1" ht="11.25">
      <c r="B307" s="177"/>
      <c r="D307" s="178" t="s">
        <v>174</v>
      </c>
      <c r="E307" s="179" t="s">
        <v>1</v>
      </c>
      <c r="F307" s="180" t="s">
        <v>479</v>
      </c>
      <c r="H307" s="181">
        <v>44.444000000000003</v>
      </c>
      <c r="I307" s="182"/>
      <c r="J307" s="182"/>
      <c r="M307" s="177"/>
      <c r="N307" s="183"/>
      <c r="X307" s="184"/>
      <c r="AT307" s="179" t="s">
        <v>174</v>
      </c>
      <c r="AU307" s="179" t="s">
        <v>141</v>
      </c>
      <c r="AV307" s="12" t="s">
        <v>141</v>
      </c>
      <c r="AW307" s="12" t="s">
        <v>4</v>
      </c>
      <c r="AX307" s="12" t="s">
        <v>78</v>
      </c>
      <c r="AY307" s="179" t="s">
        <v>166</v>
      </c>
    </row>
    <row r="308" spans="2:65" s="12" customFormat="1" ht="11.25">
      <c r="B308" s="177"/>
      <c r="D308" s="178" t="s">
        <v>174</v>
      </c>
      <c r="E308" s="179" t="s">
        <v>1</v>
      </c>
      <c r="F308" s="180" t="s">
        <v>480</v>
      </c>
      <c r="H308" s="181">
        <v>25.024999999999999</v>
      </c>
      <c r="I308" s="182"/>
      <c r="J308" s="182"/>
      <c r="M308" s="177"/>
      <c r="N308" s="183"/>
      <c r="X308" s="184"/>
      <c r="AT308" s="179" t="s">
        <v>174</v>
      </c>
      <c r="AU308" s="179" t="s">
        <v>141</v>
      </c>
      <c r="AV308" s="12" t="s">
        <v>141</v>
      </c>
      <c r="AW308" s="12" t="s">
        <v>4</v>
      </c>
      <c r="AX308" s="12" t="s">
        <v>78</v>
      </c>
      <c r="AY308" s="179" t="s">
        <v>166</v>
      </c>
    </row>
    <row r="309" spans="2:65" s="14" customFormat="1" ht="11.25">
      <c r="B309" s="191"/>
      <c r="D309" s="178" t="s">
        <v>174</v>
      </c>
      <c r="E309" s="192" t="s">
        <v>1</v>
      </c>
      <c r="F309" s="193" t="s">
        <v>182</v>
      </c>
      <c r="H309" s="194">
        <v>248.06800000000001</v>
      </c>
      <c r="I309" s="195"/>
      <c r="J309" s="195"/>
      <c r="M309" s="191"/>
      <c r="N309" s="196"/>
      <c r="X309" s="197"/>
      <c r="AT309" s="192" t="s">
        <v>174</v>
      </c>
      <c r="AU309" s="192" t="s">
        <v>141</v>
      </c>
      <c r="AV309" s="14" t="s">
        <v>183</v>
      </c>
      <c r="AW309" s="14" t="s">
        <v>4</v>
      </c>
      <c r="AX309" s="14" t="s">
        <v>86</v>
      </c>
      <c r="AY309" s="192" t="s">
        <v>166</v>
      </c>
    </row>
    <row r="310" spans="2:65" s="1" customFormat="1" ht="24.2" customHeight="1">
      <c r="B310" s="136"/>
      <c r="C310" s="165" t="s">
        <v>481</v>
      </c>
      <c r="D310" s="165" t="s">
        <v>168</v>
      </c>
      <c r="E310" s="166" t="s">
        <v>482</v>
      </c>
      <c r="F310" s="167" t="s">
        <v>483</v>
      </c>
      <c r="G310" s="168" t="s">
        <v>199</v>
      </c>
      <c r="H310" s="169">
        <v>248.06800000000001</v>
      </c>
      <c r="I310" s="170"/>
      <c r="J310" s="170"/>
      <c r="K310" s="171">
        <f>ROUND(P310*H310,2)</f>
        <v>0</v>
      </c>
      <c r="L310" s="172"/>
      <c r="M310" s="36"/>
      <c r="N310" s="173" t="s">
        <v>1</v>
      </c>
      <c r="O310" s="135" t="s">
        <v>42</v>
      </c>
      <c r="P310" s="35">
        <f>I310+J310</f>
        <v>0</v>
      </c>
      <c r="Q310" s="35">
        <f>ROUND(I310*H310,2)</f>
        <v>0</v>
      </c>
      <c r="R310" s="35">
        <f>ROUND(J310*H310,2)</f>
        <v>0</v>
      </c>
      <c r="T310" s="174">
        <f>S310*H310</f>
        <v>0</v>
      </c>
      <c r="U310" s="174">
        <v>3.3E-3</v>
      </c>
      <c r="V310" s="174">
        <f>U310*H310</f>
        <v>0.81862440000000003</v>
      </c>
      <c r="W310" s="174">
        <v>0</v>
      </c>
      <c r="X310" s="175">
        <f>W310*H310</f>
        <v>0</v>
      </c>
      <c r="AR310" s="176" t="s">
        <v>172</v>
      </c>
      <c r="AT310" s="176" t="s">
        <v>168</v>
      </c>
      <c r="AU310" s="176" t="s">
        <v>141</v>
      </c>
      <c r="AY310" s="17" t="s">
        <v>166</v>
      </c>
      <c r="BE310" s="101">
        <f>IF(O310="základná",K310,0)</f>
        <v>0</v>
      </c>
      <c r="BF310" s="101">
        <f>IF(O310="znížená",K310,0)</f>
        <v>0</v>
      </c>
      <c r="BG310" s="101">
        <f>IF(O310="zákl. prenesená",K310,0)</f>
        <v>0</v>
      </c>
      <c r="BH310" s="101">
        <f>IF(O310="zníž. prenesená",K310,0)</f>
        <v>0</v>
      </c>
      <c r="BI310" s="101">
        <f>IF(O310="nulová",K310,0)</f>
        <v>0</v>
      </c>
      <c r="BJ310" s="17" t="s">
        <v>141</v>
      </c>
      <c r="BK310" s="101">
        <f>ROUND(P310*H310,2)</f>
        <v>0</v>
      </c>
      <c r="BL310" s="17" t="s">
        <v>172</v>
      </c>
      <c r="BM310" s="176" t="s">
        <v>484</v>
      </c>
    </row>
    <row r="311" spans="2:65" s="12" customFormat="1" ht="22.5">
      <c r="B311" s="177"/>
      <c r="D311" s="178" t="s">
        <v>174</v>
      </c>
      <c r="E311" s="179" t="s">
        <v>1</v>
      </c>
      <c r="F311" s="180" t="s">
        <v>477</v>
      </c>
      <c r="H311" s="181">
        <v>72.653000000000006</v>
      </c>
      <c r="I311" s="182"/>
      <c r="J311" s="182"/>
      <c r="M311" s="177"/>
      <c r="N311" s="183"/>
      <c r="X311" s="184"/>
      <c r="AT311" s="179" t="s">
        <v>174</v>
      </c>
      <c r="AU311" s="179" t="s">
        <v>141</v>
      </c>
      <c r="AV311" s="12" t="s">
        <v>141</v>
      </c>
      <c r="AW311" s="12" t="s">
        <v>4</v>
      </c>
      <c r="AX311" s="12" t="s">
        <v>78</v>
      </c>
      <c r="AY311" s="179" t="s">
        <v>166</v>
      </c>
    </row>
    <row r="312" spans="2:65" s="12" customFormat="1" ht="22.5">
      <c r="B312" s="177"/>
      <c r="D312" s="178" t="s">
        <v>174</v>
      </c>
      <c r="E312" s="179" t="s">
        <v>1</v>
      </c>
      <c r="F312" s="180" t="s">
        <v>478</v>
      </c>
      <c r="H312" s="181">
        <v>105.946</v>
      </c>
      <c r="I312" s="182"/>
      <c r="J312" s="182"/>
      <c r="M312" s="177"/>
      <c r="N312" s="183"/>
      <c r="X312" s="184"/>
      <c r="AT312" s="179" t="s">
        <v>174</v>
      </c>
      <c r="AU312" s="179" t="s">
        <v>141</v>
      </c>
      <c r="AV312" s="12" t="s">
        <v>141</v>
      </c>
      <c r="AW312" s="12" t="s">
        <v>4</v>
      </c>
      <c r="AX312" s="12" t="s">
        <v>78</v>
      </c>
      <c r="AY312" s="179" t="s">
        <v>166</v>
      </c>
    </row>
    <row r="313" spans="2:65" s="12" customFormat="1" ht="11.25">
      <c r="B313" s="177"/>
      <c r="D313" s="178" t="s">
        <v>174</v>
      </c>
      <c r="E313" s="179" t="s">
        <v>1</v>
      </c>
      <c r="F313" s="180" t="s">
        <v>479</v>
      </c>
      <c r="H313" s="181">
        <v>44.444000000000003</v>
      </c>
      <c r="I313" s="182"/>
      <c r="J313" s="182"/>
      <c r="M313" s="177"/>
      <c r="N313" s="183"/>
      <c r="X313" s="184"/>
      <c r="AT313" s="179" t="s">
        <v>174</v>
      </c>
      <c r="AU313" s="179" t="s">
        <v>141</v>
      </c>
      <c r="AV313" s="12" t="s">
        <v>141</v>
      </c>
      <c r="AW313" s="12" t="s">
        <v>4</v>
      </c>
      <c r="AX313" s="12" t="s">
        <v>78</v>
      </c>
      <c r="AY313" s="179" t="s">
        <v>166</v>
      </c>
    </row>
    <row r="314" spans="2:65" s="12" customFormat="1" ht="11.25">
      <c r="B314" s="177"/>
      <c r="D314" s="178" t="s">
        <v>174</v>
      </c>
      <c r="E314" s="179" t="s">
        <v>1</v>
      </c>
      <c r="F314" s="180" t="s">
        <v>480</v>
      </c>
      <c r="H314" s="181">
        <v>25.024999999999999</v>
      </c>
      <c r="I314" s="182"/>
      <c r="J314" s="182"/>
      <c r="M314" s="177"/>
      <c r="N314" s="183"/>
      <c r="X314" s="184"/>
      <c r="AT314" s="179" t="s">
        <v>174</v>
      </c>
      <c r="AU314" s="179" t="s">
        <v>141</v>
      </c>
      <c r="AV314" s="12" t="s">
        <v>141</v>
      </c>
      <c r="AW314" s="12" t="s">
        <v>4</v>
      </c>
      <c r="AX314" s="12" t="s">
        <v>78</v>
      </c>
      <c r="AY314" s="179" t="s">
        <v>166</v>
      </c>
    </row>
    <row r="315" spans="2:65" s="14" customFormat="1" ht="11.25">
      <c r="B315" s="191"/>
      <c r="D315" s="178" t="s">
        <v>174</v>
      </c>
      <c r="E315" s="192" t="s">
        <v>1</v>
      </c>
      <c r="F315" s="193" t="s">
        <v>182</v>
      </c>
      <c r="H315" s="194">
        <v>248.06800000000001</v>
      </c>
      <c r="I315" s="195"/>
      <c r="J315" s="195"/>
      <c r="M315" s="191"/>
      <c r="N315" s="196"/>
      <c r="X315" s="197"/>
      <c r="AT315" s="192" t="s">
        <v>174</v>
      </c>
      <c r="AU315" s="192" t="s">
        <v>141</v>
      </c>
      <c r="AV315" s="14" t="s">
        <v>183</v>
      </c>
      <c r="AW315" s="14" t="s">
        <v>4</v>
      </c>
      <c r="AX315" s="14" t="s">
        <v>86</v>
      </c>
      <c r="AY315" s="192" t="s">
        <v>166</v>
      </c>
    </row>
    <row r="316" spans="2:65" s="1" customFormat="1" ht="24.2" customHeight="1">
      <c r="B316" s="136"/>
      <c r="C316" s="165" t="s">
        <v>485</v>
      </c>
      <c r="D316" s="165" t="s">
        <v>168</v>
      </c>
      <c r="E316" s="166" t="s">
        <v>486</v>
      </c>
      <c r="F316" s="167" t="s">
        <v>487</v>
      </c>
      <c r="G316" s="168" t="s">
        <v>199</v>
      </c>
      <c r="H316" s="169">
        <v>175.41499999999999</v>
      </c>
      <c r="I316" s="170"/>
      <c r="J316" s="170"/>
      <c r="K316" s="171">
        <f>ROUND(P316*H316,2)</f>
        <v>0</v>
      </c>
      <c r="L316" s="172"/>
      <c r="M316" s="36"/>
      <c r="N316" s="173" t="s">
        <v>1</v>
      </c>
      <c r="O316" s="135" t="s">
        <v>42</v>
      </c>
      <c r="P316" s="35">
        <f>I316+J316</f>
        <v>0</v>
      </c>
      <c r="Q316" s="35">
        <f>ROUND(I316*H316,2)</f>
        <v>0</v>
      </c>
      <c r="R316" s="35">
        <f>ROUND(J316*H316,2)</f>
        <v>0</v>
      </c>
      <c r="T316" s="174">
        <f>S316*H316</f>
        <v>0</v>
      </c>
      <c r="U316" s="174">
        <v>5.1500000000000001E-3</v>
      </c>
      <c r="V316" s="174">
        <f>U316*H316</f>
        <v>0.90338724999999998</v>
      </c>
      <c r="W316" s="174">
        <v>0</v>
      </c>
      <c r="X316" s="175">
        <f>W316*H316</f>
        <v>0</v>
      </c>
      <c r="AR316" s="176" t="s">
        <v>172</v>
      </c>
      <c r="AT316" s="176" t="s">
        <v>168</v>
      </c>
      <c r="AU316" s="176" t="s">
        <v>141</v>
      </c>
      <c r="AY316" s="17" t="s">
        <v>166</v>
      </c>
      <c r="BE316" s="101">
        <f>IF(O316="základná",K316,0)</f>
        <v>0</v>
      </c>
      <c r="BF316" s="101">
        <f>IF(O316="znížená",K316,0)</f>
        <v>0</v>
      </c>
      <c r="BG316" s="101">
        <f>IF(O316="zákl. prenesená",K316,0)</f>
        <v>0</v>
      </c>
      <c r="BH316" s="101">
        <f>IF(O316="zníž. prenesená",K316,0)</f>
        <v>0</v>
      </c>
      <c r="BI316" s="101">
        <f>IF(O316="nulová",K316,0)</f>
        <v>0</v>
      </c>
      <c r="BJ316" s="17" t="s">
        <v>141</v>
      </c>
      <c r="BK316" s="101">
        <f>ROUND(P316*H316,2)</f>
        <v>0</v>
      </c>
      <c r="BL316" s="17" t="s">
        <v>172</v>
      </c>
      <c r="BM316" s="176" t="s">
        <v>488</v>
      </c>
    </row>
    <row r="317" spans="2:65" s="12" customFormat="1" ht="22.5">
      <c r="B317" s="177"/>
      <c r="D317" s="178" t="s">
        <v>174</v>
      </c>
      <c r="E317" s="179" t="s">
        <v>1</v>
      </c>
      <c r="F317" s="180" t="s">
        <v>478</v>
      </c>
      <c r="H317" s="181">
        <v>105.946</v>
      </c>
      <c r="I317" s="182"/>
      <c r="J317" s="182"/>
      <c r="M317" s="177"/>
      <c r="N317" s="183"/>
      <c r="X317" s="184"/>
      <c r="AT317" s="179" t="s">
        <v>174</v>
      </c>
      <c r="AU317" s="179" t="s">
        <v>141</v>
      </c>
      <c r="AV317" s="12" t="s">
        <v>141</v>
      </c>
      <c r="AW317" s="12" t="s">
        <v>4</v>
      </c>
      <c r="AX317" s="12" t="s">
        <v>78</v>
      </c>
      <c r="AY317" s="179" t="s">
        <v>166</v>
      </c>
    </row>
    <row r="318" spans="2:65" s="12" customFormat="1" ht="11.25">
      <c r="B318" s="177"/>
      <c r="D318" s="178" t="s">
        <v>174</v>
      </c>
      <c r="E318" s="179" t="s">
        <v>1</v>
      </c>
      <c r="F318" s="180" t="s">
        <v>479</v>
      </c>
      <c r="H318" s="181">
        <v>44.444000000000003</v>
      </c>
      <c r="I318" s="182"/>
      <c r="J318" s="182"/>
      <c r="M318" s="177"/>
      <c r="N318" s="183"/>
      <c r="X318" s="184"/>
      <c r="AT318" s="179" t="s">
        <v>174</v>
      </c>
      <c r="AU318" s="179" t="s">
        <v>141</v>
      </c>
      <c r="AV318" s="12" t="s">
        <v>141</v>
      </c>
      <c r="AW318" s="12" t="s">
        <v>4</v>
      </c>
      <c r="AX318" s="12" t="s">
        <v>78</v>
      </c>
      <c r="AY318" s="179" t="s">
        <v>166</v>
      </c>
    </row>
    <row r="319" spans="2:65" s="12" customFormat="1" ht="11.25">
      <c r="B319" s="177"/>
      <c r="D319" s="178" t="s">
        <v>174</v>
      </c>
      <c r="E319" s="179" t="s">
        <v>1</v>
      </c>
      <c r="F319" s="180" t="s">
        <v>480</v>
      </c>
      <c r="H319" s="181">
        <v>25.024999999999999</v>
      </c>
      <c r="I319" s="182"/>
      <c r="J319" s="182"/>
      <c r="M319" s="177"/>
      <c r="N319" s="183"/>
      <c r="X319" s="184"/>
      <c r="AT319" s="179" t="s">
        <v>174</v>
      </c>
      <c r="AU319" s="179" t="s">
        <v>141</v>
      </c>
      <c r="AV319" s="12" t="s">
        <v>141</v>
      </c>
      <c r="AW319" s="12" t="s">
        <v>4</v>
      </c>
      <c r="AX319" s="12" t="s">
        <v>78</v>
      </c>
      <c r="AY319" s="179" t="s">
        <v>166</v>
      </c>
    </row>
    <row r="320" spans="2:65" s="14" customFormat="1" ht="11.25">
      <c r="B320" s="191"/>
      <c r="D320" s="178" t="s">
        <v>174</v>
      </c>
      <c r="E320" s="192" t="s">
        <v>1</v>
      </c>
      <c r="F320" s="193" t="s">
        <v>182</v>
      </c>
      <c r="H320" s="194">
        <v>175.41499999999999</v>
      </c>
      <c r="I320" s="195"/>
      <c r="J320" s="195"/>
      <c r="M320" s="191"/>
      <c r="N320" s="196"/>
      <c r="X320" s="197"/>
      <c r="AT320" s="192" t="s">
        <v>174</v>
      </c>
      <c r="AU320" s="192" t="s">
        <v>141</v>
      </c>
      <c r="AV320" s="14" t="s">
        <v>183</v>
      </c>
      <c r="AW320" s="14" t="s">
        <v>4</v>
      </c>
      <c r="AX320" s="14" t="s">
        <v>86</v>
      </c>
      <c r="AY320" s="192" t="s">
        <v>166</v>
      </c>
    </row>
    <row r="321" spans="2:65" s="1" customFormat="1" ht="33" customHeight="1">
      <c r="B321" s="136"/>
      <c r="C321" s="165" t="s">
        <v>489</v>
      </c>
      <c r="D321" s="165" t="s">
        <v>168</v>
      </c>
      <c r="E321" s="166" t="s">
        <v>490</v>
      </c>
      <c r="F321" s="167" t="s">
        <v>491</v>
      </c>
      <c r="G321" s="168" t="s">
        <v>199</v>
      </c>
      <c r="H321" s="169">
        <v>72.653000000000006</v>
      </c>
      <c r="I321" s="170"/>
      <c r="J321" s="170"/>
      <c r="K321" s="171">
        <f>ROUND(P321*H321,2)</f>
        <v>0</v>
      </c>
      <c r="L321" s="172"/>
      <c r="M321" s="36"/>
      <c r="N321" s="173" t="s">
        <v>1</v>
      </c>
      <c r="O321" s="135" t="s">
        <v>42</v>
      </c>
      <c r="P321" s="35">
        <f>I321+J321</f>
        <v>0</v>
      </c>
      <c r="Q321" s="35">
        <f>ROUND(I321*H321,2)</f>
        <v>0</v>
      </c>
      <c r="R321" s="35">
        <f>ROUND(J321*H321,2)</f>
        <v>0</v>
      </c>
      <c r="T321" s="174">
        <f>S321*H321</f>
        <v>0</v>
      </c>
      <c r="U321" s="174">
        <v>1.299E-2</v>
      </c>
      <c r="V321" s="174">
        <f>U321*H321</f>
        <v>0.94376247000000002</v>
      </c>
      <c r="W321" s="174">
        <v>0</v>
      </c>
      <c r="X321" s="175">
        <f>W321*H321</f>
        <v>0</v>
      </c>
      <c r="AR321" s="176" t="s">
        <v>172</v>
      </c>
      <c r="AT321" s="176" t="s">
        <v>168</v>
      </c>
      <c r="AU321" s="176" t="s">
        <v>141</v>
      </c>
      <c r="AY321" s="17" t="s">
        <v>166</v>
      </c>
      <c r="BE321" s="101">
        <f>IF(O321="základná",K321,0)</f>
        <v>0</v>
      </c>
      <c r="BF321" s="101">
        <f>IF(O321="znížená",K321,0)</f>
        <v>0</v>
      </c>
      <c r="BG321" s="101">
        <f>IF(O321="zákl. prenesená",K321,0)</f>
        <v>0</v>
      </c>
      <c r="BH321" s="101">
        <f>IF(O321="zníž. prenesená",K321,0)</f>
        <v>0</v>
      </c>
      <c r="BI321" s="101">
        <f>IF(O321="nulová",K321,0)</f>
        <v>0</v>
      </c>
      <c r="BJ321" s="17" t="s">
        <v>141</v>
      </c>
      <c r="BK321" s="101">
        <f>ROUND(P321*H321,2)</f>
        <v>0</v>
      </c>
      <c r="BL321" s="17" t="s">
        <v>172</v>
      </c>
      <c r="BM321" s="176" t="s">
        <v>492</v>
      </c>
    </row>
    <row r="322" spans="2:65" s="12" customFormat="1" ht="22.5">
      <c r="B322" s="177"/>
      <c r="D322" s="178" t="s">
        <v>174</v>
      </c>
      <c r="E322" s="179" t="s">
        <v>1</v>
      </c>
      <c r="F322" s="180" t="s">
        <v>477</v>
      </c>
      <c r="H322" s="181">
        <v>72.653000000000006</v>
      </c>
      <c r="I322" s="182"/>
      <c r="J322" s="182"/>
      <c r="M322" s="177"/>
      <c r="N322" s="183"/>
      <c r="X322" s="184"/>
      <c r="AT322" s="179" t="s">
        <v>174</v>
      </c>
      <c r="AU322" s="179" t="s">
        <v>141</v>
      </c>
      <c r="AV322" s="12" t="s">
        <v>141</v>
      </c>
      <c r="AW322" s="12" t="s">
        <v>4</v>
      </c>
      <c r="AX322" s="12" t="s">
        <v>86</v>
      </c>
      <c r="AY322" s="179" t="s">
        <v>166</v>
      </c>
    </row>
    <row r="323" spans="2:65" s="1" customFormat="1" ht="21.75" customHeight="1">
      <c r="B323" s="136"/>
      <c r="C323" s="165" t="s">
        <v>493</v>
      </c>
      <c r="D323" s="165" t="s">
        <v>168</v>
      </c>
      <c r="E323" s="166" t="s">
        <v>494</v>
      </c>
      <c r="F323" s="167" t="s">
        <v>495</v>
      </c>
      <c r="G323" s="168" t="s">
        <v>171</v>
      </c>
      <c r="H323" s="169">
        <v>80</v>
      </c>
      <c r="I323" s="170"/>
      <c r="J323" s="170"/>
      <c r="K323" s="171">
        <f>ROUND(P323*H323,2)</f>
        <v>0</v>
      </c>
      <c r="L323" s="172"/>
      <c r="M323" s="36"/>
      <c r="N323" s="173" t="s">
        <v>1</v>
      </c>
      <c r="O323" s="135" t="s">
        <v>42</v>
      </c>
      <c r="P323" s="35">
        <f>I323+J323</f>
        <v>0</v>
      </c>
      <c r="Q323" s="35">
        <f>ROUND(I323*H323,2)</f>
        <v>0</v>
      </c>
      <c r="R323" s="35">
        <f>ROUND(J323*H323,2)</f>
        <v>0</v>
      </c>
      <c r="T323" s="174">
        <f>S323*H323</f>
        <v>0</v>
      </c>
      <c r="U323" s="174">
        <v>1.837</v>
      </c>
      <c r="V323" s="174">
        <f>U323*H323</f>
        <v>146.96</v>
      </c>
      <c r="W323" s="174">
        <v>0</v>
      </c>
      <c r="X323" s="175">
        <f>W323*H323</f>
        <v>0</v>
      </c>
      <c r="AR323" s="176" t="s">
        <v>172</v>
      </c>
      <c r="AT323" s="176" t="s">
        <v>168</v>
      </c>
      <c r="AU323" s="176" t="s">
        <v>141</v>
      </c>
      <c r="AY323" s="17" t="s">
        <v>166</v>
      </c>
      <c r="BE323" s="101">
        <f>IF(O323="základná",K323,0)</f>
        <v>0</v>
      </c>
      <c r="BF323" s="101">
        <f>IF(O323="znížená",K323,0)</f>
        <v>0</v>
      </c>
      <c r="BG323" s="101">
        <f>IF(O323="zákl. prenesená",K323,0)</f>
        <v>0</v>
      </c>
      <c r="BH323" s="101">
        <f>IF(O323="zníž. prenesená",K323,0)</f>
        <v>0</v>
      </c>
      <c r="BI323" s="101">
        <f>IF(O323="nulová",K323,0)</f>
        <v>0</v>
      </c>
      <c r="BJ323" s="17" t="s">
        <v>141</v>
      </c>
      <c r="BK323" s="101">
        <f>ROUND(P323*H323,2)</f>
        <v>0</v>
      </c>
      <c r="BL323" s="17" t="s">
        <v>172</v>
      </c>
      <c r="BM323" s="176" t="s">
        <v>496</v>
      </c>
    </row>
    <row r="324" spans="2:65" s="12" customFormat="1" ht="11.25">
      <c r="B324" s="177"/>
      <c r="D324" s="178" t="s">
        <v>174</v>
      </c>
      <c r="E324" s="179" t="s">
        <v>1</v>
      </c>
      <c r="F324" s="180" t="s">
        <v>497</v>
      </c>
      <c r="H324" s="181">
        <v>80</v>
      </c>
      <c r="I324" s="182"/>
      <c r="J324" s="182"/>
      <c r="M324" s="177"/>
      <c r="N324" s="183"/>
      <c r="X324" s="184"/>
      <c r="AT324" s="179" t="s">
        <v>174</v>
      </c>
      <c r="AU324" s="179" t="s">
        <v>141</v>
      </c>
      <c r="AV324" s="12" t="s">
        <v>141</v>
      </c>
      <c r="AW324" s="12" t="s">
        <v>4</v>
      </c>
      <c r="AX324" s="12" t="s">
        <v>86</v>
      </c>
      <c r="AY324" s="179" t="s">
        <v>166</v>
      </c>
    </row>
    <row r="325" spans="2:65" s="1" customFormat="1" ht="24.2" customHeight="1">
      <c r="B325" s="136"/>
      <c r="C325" s="165" t="s">
        <v>498</v>
      </c>
      <c r="D325" s="165" t="s">
        <v>168</v>
      </c>
      <c r="E325" s="166" t="s">
        <v>499</v>
      </c>
      <c r="F325" s="167" t="s">
        <v>500</v>
      </c>
      <c r="G325" s="168" t="s">
        <v>199</v>
      </c>
      <c r="H325" s="169">
        <v>500</v>
      </c>
      <c r="I325" s="170"/>
      <c r="J325" s="170"/>
      <c r="K325" s="171">
        <f>ROUND(P325*H325,2)</f>
        <v>0</v>
      </c>
      <c r="L325" s="172"/>
      <c r="M325" s="36"/>
      <c r="N325" s="173" t="s">
        <v>1</v>
      </c>
      <c r="O325" s="135" t="s">
        <v>42</v>
      </c>
      <c r="P325" s="35">
        <f>I325+J325</f>
        <v>0</v>
      </c>
      <c r="Q325" s="35">
        <f>ROUND(I325*H325,2)</f>
        <v>0</v>
      </c>
      <c r="R325" s="35">
        <f>ROUND(J325*H325,2)</f>
        <v>0</v>
      </c>
      <c r="T325" s="174">
        <f>S325*H325</f>
        <v>0</v>
      </c>
      <c r="U325" s="174">
        <v>7.8280000000000002E-2</v>
      </c>
      <c r="V325" s="174">
        <f>U325*H325</f>
        <v>39.14</v>
      </c>
      <c r="W325" s="174">
        <v>0</v>
      </c>
      <c r="X325" s="175">
        <f>W325*H325</f>
        <v>0</v>
      </c>
      <c r="AR325" s="176" t="s">
        <v>172</v>
      </c>
      <c r="AT325" s="176" t="s">
        <v>168</v>
      </c>
      <c r="AU325" s="176" t="s">
        <v>141</v>
      </c>
      <c r="AY325" s="17" t="s">
        <v>166</v>
      </c>
      <c r="BE325" s="101">
        <f>IF(O325="základná",K325,0)</f>
        <v>0</v>
      </c>
      <c r="BF325" s="101">
        <f>IF(O325="znížená",K325,0)</f>
        <v>0</v>
      </c>
      <c r="BG325" s="101">
        <f>IF(O325="zákl. prenesená",K325,0)</f>
        <v>0</v>
      </c>
      <c r="BH325" s="101">
        <f>IF(O325="zníž. prenesená",K325,0)</f>
        <v>0</v>
      </c>
      <c r="BI325" s="101">
        <f>IF(O325="nulová",K325,0)</f>
        <v>0</v>
      </c>
      <c r="BJ325" s="17" t="s">
        <v>141</v>
      </c>
      <c r="BK325" s="101">
        <f>ROUND(P325*H325,2)</f>
        <v>0</v>
      </c>
      <c r="BL325" s="17" t="s">
        <v>172</v>
      </c>
      <c r="BM325" s="176" t="s">
        <v>501</v>
      </c>
    </row>
    <row r="326" spans="2:65" s="12" customFormat="1" ht="11.25">
      <c r="B326" s="177"/>
      <c r="D326" s="178" t="s">
        <v>174</v>
      </c>
      <c r="E326" s="179" t="s">
        <v>1</v>
      </c>
      <c r="F326" s="180" t="s">
        <v>454</v>
      </c>
      <c r="H326" s="181">
        <v>500</v>
      </c>
      <c r="I326" s="182"/>
      <c r="J326" s="182"/>
      <c r="M326" s="177"/>
      <c r="N326" s="183"/>
      <c r="X326" s="184"/>
      <c r="AT326" s="179" t="s">
        <v>174</v>
      </c>
      <c r="AU326" s="179" t="s">
        <v>141</v>
      </c>
      <c r="AV326" s="12" t="s">
        <v>141</v>
      </c>
      <c r="AW326" s="12" t="s">
        <v>4</v>
      </c>
      <c r="AX326" s="12" t="s">
        <v>86</v>
      </c>
      <c r="AY326" s="179" t="s">
        <v>166</v>
      </c>
    </row>
    <row r="327" spans="2:65" s="1" customFormat="1" ht="24.2" customHeight="1">
      <c r="B327" s="136"/>
      <c r="C327" s="165" t="s">
        <v>502</v>
      </c>
      <c r="D327" s="165" t="s">
        <v>168</v>
      </c>
      <c r="E327" s="166" t="s">
        <v>503</v>
      </c>
      <c r="F327" s="167" t="s">
        <v>504</v>
      </c>
      <c r="G327" s="168" t="s">
        <v>199</v>
      </c>
      <c r="H327" s="169">
        <v>44.414999999999999</v>
      </c>
      <c r="I327" s="170"/>
      <c r="J327" s="170"/>
      <c r="K327" s="171">
        <f>ROUND(P327*H327,2)</f>
        <v>0</v>
      </c>
      <c r="L327" s="172"/>
      <c r="M327" s="36"/>
      <c r="N327" s="173" t="s">
        <v>1</v>
      </c>
      <c r="O327" s="135" t="s">
        <v>42</v>
      </c>
      <c r="P327" s="35">
        <f>I327+J327</f>
        <v>0</v>
      </c>
      <c r="Q327" s="35">
        <f>ROUND(I327*H327,2)</f>
        <v>0</v>
      </c>
      <c r="R327" s="35">
        <f>ROUND(J327*H327,2)</f>
        <v>0</v>
      </c>
      <c r="T327" s="174">
        <f>S327*H327</f>
        <v>0</v>
      </c>
      <c r="U327" s="174">
        <v>0.12720999999999999</v>
      </c>
      <c r="V327" s="174">
        <f>U327*H327</f>
        <v>5.6500321499999995</v>
      </c>
      <c r="W327" s="174">
        <v>0</v>
      </c>
      <c r="X327" s="175">
        <f>W327*H327</f>
        <v>0</v>
      </c>
      <c r="AR327" s="176" t="s">
        <v>172</v>
      </c>
      <c r="AT327" s="176" t="s">
        <v>168</v>
      </c>
      <c r="AU327" s="176" t="s">
        <v>141</v>
      </c>
      <c r="AY327" s="17" t="s">
        <v>166</v>
      </c>
      <c r="BE327" s="101">
        <f>IF(O327="základná",K327,0)</f>
        <v>0</v>
      </c>
      <c r="BF327" s="101">
        <f>IF(O327="znížená",K327,0)</f>
        <v>0</v>
      </c>
      <c r="BG327" s="101">
        <f>IF(O327="zákl. prenesená",K327,0)</f>
        <v>0</v>
      </c>
      <c r="BH327" s="101">
        <f>IF(O327="zníž. prenesená",K327,0)</f>
        <v>0</v>
      </c>
      <c r="BI327" s="101">
        <f>IF(O327="nulová",K327,0)</f>
        <v>0</v>
      </c>
      <c r="BJ327" s="17" t="s">
        <v>141</v>
      </c>
      <c r="BK327" s="101">
        <f>ROUND(P327*H327,2)</f>
        <v>0</v>
      </c>
      <c r="BL327" s="17" t="s">
        <v>172</v>
      </c>
      <c r="BM327" s="176" t="s">
        <v>505</v>
      </c>
    </row>
    <row r="328" spans="2:65" s="12" customFormat="1" ht="11.25">
      <c r="B328" s="177"/>
      <c r="D328" s="178" t="s">
        <v>174</v>
      </c>
      <c r="E328" s="179" t="s">
        <v>1</v>
      </c>
      <c r="F328" s="180" t="s">
        <v>506</v>
      </c>
      <c r="H328" s="181">
        <v>44.414999999999999</v>
      </c>
      <c r="I328" s="182"/>
      <c r="J328" s="182"/>
      <c r="M328" s="177"/>
      <c r="N328" s="183"/>
      <c r="X328" s="184"/>
      <c r="AT328" s="179" t="s">
        <v>174</v>
      </c>
      <c r="AU328" s="179" t="s">
        <v>141</v>
      </c>
      <c r="AV328" s="12" t="s">
        <v>141</v>
      </c>
      <c r="AW328" s="12" t="s">
        <v>4</v>
      </c>
      <c r="AX328" s="12" t="s">
        <v>86</v>
      </c>
      <c r="AY328" s="179" t="s">
        <v>166</v>
      </c>
    </row>
    <row r="329" spans="2:65" s="11" customFormat="1" ht="22.9" customHeight="1">
      <c r="B329" s="152"/>
      <c r="D329" s="153" t="s">
        <v>77</v>
      </c>
      <c r="E329" s="163" t="s">
        <v>507</v>
      </c>
      <c r="F329" s="163" t="s">
        <v>508</v>
      </c>
      <c r="I329" s="155"/>
      <c r="J329" s="155"/>
      <c r="K329" s="164">
        <f>BK329</f>
        <v>0</v>
      </c>
      <c r="M329" s="152"/>
      <c r="N329" s="157"/>
      <c r="Q329" s="158">
        <f>Q330</f>
        <v>0</v>
      </c>
      <c r="R329" s="158">
        <f>R330</f>
        <v>0</v>
      </c>
      <c r="T329" s="159">
        <f>T330</f>
        <v>0</v>
      </c>
      <c r="V329" s="159">
        <f>V330</f>
        <v>0</v>
      </c>
      <c r="X329" s="160">
        <f>X330</f>
        <v>0</v>
      </c>
      <c r="AR329" s="153" t="s">
        <v>86</v>
      </c>
      <c r="AT329" s="161" t="s">
        <v>77</v>
      </c>
      <c r="AU329" s="161" t="s">
        <v>86</v>
      </c>
      <c r="AY329" s="153" t="s">
        <v>166</v>
      </c>
      <c r="BK329" s="162">
        <f>BK330</f>
        <v>0</v>
      </c>
    </row>
    <row r="330" spans="2:65" s="1" customFormat="1" ht="24.2" customHeight="1">
      <c r="B330" s="136"/>
      <c r="C330" s="165" t="s">
        <v>509</v>
      </c>
      <c r="D330" s="165" t="s">
        <v>168</v>
      </c>
      <c r="E330" s="166" t="s">
        <v>510</v>
      </c>
      <c r="F330" s="167" t="s">
        <v>511</v>
      </c>
      <c r="G330" s="168" t="s">
        <v>236</v>
      </c>
      <c r="H330" s="169">
        <v>1380.346</v>
      </c>
      <c r="I330" s="170"/>
      <c r="J330" s="170"/>
      <c r="K330" s="171">
        <f>ROUND(P330*H330,2)</f>
        <v>0</v>
      </c>
      <c r="L330" s="172"/>
      <c r="M330" s="36"/>
      <c r="N330" s="173" t="s">
        <v>1</v>
      </c>
      <c r="O330" s="135" t="s">
        <v>42</v>
      </c>
      <c r="P330" s="35">
        <f>I330+J330</f>
        <v>0</v>
      </c>
      <c r="Q330" s="35">
        <f>ROUND(I330*H330,2)</f>
        <v>0</v>
      </c>
      <c r="R330" s="35">
        <f>ROUND(J330*H330,2)</f>
        <v>0</v>
      </c>
      <c r="T330" s="174">
        <f>S330*H330</f>
        <v>0</v>
      </c>
      <c r="U330" s="174">
        <v>0</v>
      </c>
      <c r="V330" s="174">
        <f>U330*H330</f>
        <v>0</v>
      </c>
      <c r="W330" s="174">
        <v>0</v>
      </c>
      <c r="X330" s="175">
        <f>W330*H330</f>
        <v>0</v>
      </c>
      <c r="AR330" s="176" t="s">
        <v>172</v>
      </c>
      <c r="AT330" s="176" t="s">
        <v>168</v>
      </c>
      <c r="AU330" s="176" t="s">
        <v>141</v>
      </c>
      <c r="AY330" s="17" t="s">
        <v>166</v>
      </c>
      <c r="BE330" s="101">
        <f>IF(O330="základná",K330,0)</f>
        <v>0</v>
      </c>
      <c r="BF330" s="101">
        <f>IF(O330="znížená",K330,0)</f>
        <v>0</v>
      </c>
      <c r="BG330" s="101">
        <f>IF(O330="zákl. prenesená",K330,0)</f>
        <v>0</v>
      </c>
      <c r="BH330" s="101">
        <f>IF(O330="zníž. prenesená",K330,0)</f>
        <v>0</v>
      </c>
      <c r="BI330" s="101">
        <f>IF(O330="nulová",K330,0)</f>
        <v>0</v>
      </c>
      <c r="BJ330" s="17" t="s">
        <v>141</v>
      </c>
      <c r="BK330" s="101">
        <f>ROUND(P330*H330,2)</f>
        <v>0</v>
      </c>
      <c r="BL330" s="17" t="s">
        <v>172</v>
      </c>
      <c r="BM330" s="176" t="s">
        <v>512</v>
      </c>
    </row>
    <row r="331" spans="2:65" s="11" customFormat="1" ht="25.9" customHeight="1">
      <c r="B331" s="152"/>
      <c r="D331" s="153" t="s">
        <v>77</v>
      </c>
      <c r="E331" s="154" t="s">
        <v>513</v>
      </c>
      <c r="F331" s="154" t="s">
        <v>514</v>
      </c>
      <c r="I331" s="155"/>
      <c r="J331" s="155"/>
      <c r="K331" s="156">
        <f>BK331</f>
        <v>0</v>
      </c>
      <c r="M331" s="152"/>
      <c r="N331" s="157"/>
      <c r="Q331" s="158">
        <f>Q332+Q340+Q358</f>
        <v>0</v>
      </c>
      <c r="R331" s="158">
        <f>R332+R340+R358</f>
        <v>0</v>
      </c>
      <c r="T331" s="159">
        <f>T332+T340+T358</f>
        <v>0</v>
      </c>
      <c r="V331" s="159">
        <f>V332+V340+V358</f>
        <v>11.800074199999999</v>
      </c>
      <c r="X331" s="160">
        <f>X332+X340+X358</f>
        <v>0</v>
      </c>
      <c r="AR331" s="153" t="s">
        <v>141</v>
      </c>
      <c r="AT331" s="161" t="s">
        <v>77</v>
      </c>
      <c r="AU331" s="161" t="s">
        <v>78</v>
      </c>
      <c r="AY331" s="153" t="s">
        <v>166</v>
      </c>
      <c r="BK331" s="162">
        <f>BK332+BK340+BK358</f>
        <v>0</v>
      </c>
    </row>
    <row r="332" spans="2:65" s="11" customFormat="1" ht="22.9" customHeight="1">
      <c r="B332" s="152"/>
      <c r="D332" s="153" t="s">
        <v>77</v>
      </c>
      <c r="E332" s="163" t="s">
        <v>515</v>
      </c>
      <c r="F332" s="163" t="s">
        <v>516</v>
      </c>
      <c r="I332" s="155"/>
      <c r="J332" s="155"/>
      <c r="K332" s="164">
        <f>BK332</f>
        <v>0</v>
      </c>
      <c r="M332" s="152"/>
      <c r="N332" s="157"/>
      <c r="Q332" s="158">
        <f>SUM(Q333:Q339)</f>
        <v>0</v>
      </c>
      <c r="R332" s="158">
        <f>SUM(R333:R339)</f>
        <v>0</v>
      </c>
      <c r="T332" s="159">
        <f>SUM(T333:T339)</f>
        <v>0</v>
      </c>
      <c r="V332" s="159">
        <f>SUM(V333:V339)</f>
        <v>1.6006619999999998</v>
      </c>
      <c r="X332" s="160">
        <f>SUM(X333:X339)</f>
        <v>0</v>
      </c>
      <c r="AR332" s="153" t="s">
        <v>141</v>
      </c>
      <c r="AT332" s="161" t="s">
        <v>77</v>
      </c>
      <c r="AU332" s="161" t="s">
        <v>86</v>
      </c>
      <c r="AY332" s="153" t="s">
        <v>166</v>
      </c>
      <c r="BK332" s="162">
        <f>SUM(BK333:BK339)</f>
        <v>0</v>
      </c>
    </row>
    <row r="333" spans="2:65" s="1" customFormat="1" ht="24.2" customHeight="1">
      <c r="B333" s="136"/>
      <c r="C333" s="165" t="s">
        <v>517</v>
      </c>
      <c r="D333" s="165" t="s">
        <v>168</v>
      </c>
      <c r="E333" s="166" t="s">
        <v>518</v>
      </c>
      <c r="F333" s="167" t="s">
        <v>519</v>
      </c>
      <c r="G333" s="168" t="s">
        <v>199</v>
      </c>
      <c r="H333" s="169">
        <v>421.33199999999999</v>
      </c>
      <c r="I333" s="170"/>
      <c r="J333" s="170"/>
      <c r="K333" s="171">
        <f>ROUND(P333*H333,2)</f>
        <v>0</v>
      </c>
      <c r="L333" s="172"/>
      <c r="M333" s="36"/>
      <c r="N333" s="173" t="s">
        <v>1</v>
      </c>
      <c r="O333" s="135" t="s">
        <v>42</v>
      </c>
      <c r="P333" s="35">
        <f>I333+J333</f>
        <v>0</v>
      </c>
      <c r="Q333" s="35">
        <f>ROUND(I333*H333,2)</f>
        <v>0</v>
      </c>
      <c r="R333" s="35">
        <f>ROUND(J333*H333,2)</f>
        <v>0</v>
      </c>
      <c r="T333" s="174">
        <f>S333*H333</f>
        <v>0</v>
      </c>
      <c r="U333" s="174">
        <v>0</v>
      </c>
      <c r="V333" s="174">
        <f>U333*H333</f>
        <v>0</v>
      </c>
      <c r="W333" s="174">
        <v>0</v>
      </c>
      <c r="X333" s="175">
        <f>W333*H333</f>
        <v>0</v>
      </c>
      <c r="AR333" s="176" t="s">
        <v>252</v>
      </c>
      <c r="AT333" s="176" t="s">
        <v>168</v>
      </c>
      <c r="AU333" s="176" t="s">
        <v>141</v>
      </c>
      <c r="AY333" s="17" t="s">
        <v>166</v>
      </c>
      <c r="BE333" s="101">
        <f>IF(O333="základná",K333,0)</f>
        <v>0</v>
      </c>
      <c r="BF333" s="101">
        <f>IF(O333="znížená",K333,0)</f>
        <v>0</v>
      </c>
      <c r="BG333" s="101">
        <f>IF(O333="zákl. prenesená",K333,0)</f>
        <v>0</v>
      </c>
      <c r="BH333" s="101">
        <f>IF(O333="zníž. prenesená",K333,0)</f>
        <v>0</v>
      </c>
      <c r="BI333" s="101">
        <f>IF(O333="nulová",K333,0)</f>
        <v>0</v>
      </c>
      <c r="BJ333" s="17" t="s">
        <v>141</v>
      </c>
      <c r="BK333" s="101">
        <f>ROUND(P333*H333,2)</f>
        <v>0</v>
      </c>
      <c r="BL333" s="17" t="s">
        <v>252</v>
      </c>
      <c r="BM333" s="176" t="s">
        <v>520</v>
      </c>
    </row>
    <row r="334" spans="2:65" s="12" customFormat="1" ht="11.25">
      <c r="B334" s="177"/>
      <c r="D334" s="178" t="s">
        <v>174</v>
      </c>
      <c r="E334" s="179" t="s">
        <v>1</v>
      </c>
      <c r="F334" s="180" t="s">
        <v>368</v>
      </c>
      <c r="H334" s="181">
        <v>421.33199999999999</v>
      </c>
      <c r="I334" s="182"/>
      <c r="J334" s="182"/>
      <c r="M334" s="177"/>
      <c r="N334" s="183"/>
      <c r="X334" s="184"/>
      <c r="AT334" s="179" t="s">
        <v>174</v>
      </c>
      <c r="AU334" s="179" t="s">
        <v>141</v>
      </c>
      <c r="AV334" s="12" t="s">
        <v>141</v>
      </c>
      <c r="AW334" s="12" t="s">
        <v>4</v>
      </c>
      <c r="AX334" s="12" t="s">
        <v>86</v>
      </c>
      <c r="AY334" s="179" t="s">
        <v>166</v>
      </c>
    </row>
    <row r="335" spans="2:65" s="1" customFormat="1" ht="16.5" customHeight="1">
      <c r="B335" s="136"/>
      <c r="C335" s="198" t="s">
        <v>521</v>
      </c>
      <c r="D335" s="198" t="s">
        <v>203</v>
      </c>
      <c r="E335" s="199" t="s">
        <v>522</v>
      </c>
      <c r="F335" s="200" t="s">
        <v>523</v>
      </c>
      <c r="G335" s="201" t="s">
        <v>236</v>
      </c>
      <c r="H335" s="202">
        <v>0.126</v>
      </c>
      <c r="I335" s="203"/>
      <c r="J335" s="204"/>
      <c r="K335" s="205">
        <f>ROUND(P335*H335,2)</f>
        <v>0</v>
      </c>
      <c r="L335" s="204"/>
      <c r="M335" s="206"/>
      <c r="N335" s="207" t="s">
        <v>1</v>
      </c>
      <c r="O335" s="135" t="s">
        <v>42</v>
      </c>
      <c r="P335" s="35">
        <f>I335+J335</f>
        <v>0</v>
      </c>
      <c r="Q335" s="35">
        <f>ROUND(I335*H335,2)</f>
        <v>0</v>
      </c>
      <c r="R335" s="35">
        <f>ROUND(J335*H335,2)</f>
        <v>0</v>
      </c>
      <c r="T335" s="174">
        <f>S335*H335</f>
        <v>0</v>
      </c>
      <c r="U335" s="174">
        <v>1</v>
      </c>
      <c r="V335" s="174">
        <f>U335*H335</f>
        <v>0.126</v>
      </c>
      <c r="W335" s="174">
        <v>0</v>
      </c>
      <c r="X335" s="175">
        <f>W335*H335</f>
        <v>0</v>
      </c>
      <c r="AR335" s="176" t="s">
        <v>334</v>
      </c>
      <c r="AT335" s="176" t="s">
        <v>203</v>
      </c>
      <c r="AU335" s="176" t="s">
        <v>141</v>
      </c>
      <c r="AY335" s="17" t="s">
        <v>166</v>
      </c>
      <c r="BE335" s="101">
        <f>IF(O335="základná",K335,0)</f>
        <v>0</v>
      </c>
      <c r="BF335" s="101">
        <f>IF(O335="znížená",K335,0)</f>
        <v>0</v>
      </c>
      <c r="BG335" s="101">
        <f>IF(O335="zákl. prenesená",K335,0)</f>
        <v>0</v>
      </c>
      <c r="BH335" s="101">
        <f>IF(O335="zníž. prenesená",K335,0)</f>
        <v>0</v>
      </c>
      <c r="BI335" s="101">
        <f>IF(O335="nulová",K335,0)</f>
        <v>0</v>
      </c>
      <c r="BJ335" s="17" t="s">
        <v>141</v>
      </c>
      <c r="BK335" s="101">
        <f>ROUND(P335*H335,2)</f>
        <v>0</v>
      </c>
      <c r="BL335" s="17" t="s">
        <v>252</v>
      </c>
      <c r="BM335" s="176" t="s">
        <v>524</v>
      </c>
    </row>
    <row r="336" spans="2:65" s="12" customFormat="1" ht="11.25">
      <c r="B336" s="177"/>
      <c r="D336" s="178" t="s">
        <v>174</v>
      </c>
      <c r="F336" s="180" t="s">
        <v>525</v>
      </c>
      <c r="H336" s="181">
        <v>0.126</v>
      </c>
      <c r="I336" s="182"/>
      <c r="J336" s="182"/>
      <c r="M336" s="177"/>
      <c r="N336" s="183"/>
      <c r="X336" s="184"/>
      <c r="AT336" s="179" t="s">
        <v>174</v>
      </c>
      <c r="AU336" s="179" t="s">
        <v>141</v>
      </c>
      <c r="AV336" s="12" t="s">
        <v>141</v>
      </c>
      <c r="AW336" s="12" t="s">
        <v>3</v>
      </c>
      <c r="AX336" s="12" t="s">
        <v>86</v>
      </c>
      <c r="AY336" s="179" t="s">
        <v>166</v>
      </c>
    </row>
    <row r="337" spans="2:65" s="1" customFormat="1" ht="49.15" customHeight="1">
      <c r="B337" s="136"/>
      <c r="C337" s="165" t="s">
        <v>526</v>
      </c>
      <c r="D337" s="165" t="s">
        <v>168</v>
      </c>
      <c r="E337" s="166" t="s">
        <v>527</v>
      </c>
      <c r="F337" s="167" t="s">
        <v>528</v>
      </c>
      <c r="G337" s="168" t="s">
        <v>199</v>
      </c>
      <c r="H337" s="169">
        <v>421.33199999999999</v>
      </c>
      <c r="I337" s="170"/>
      <c r="J337" s="170"/>
      <c r="K337" s="171">
        <f>ROUND(P337*H337,2)</f>
        <v>0</v>
      </c>
      <c r="L337" s="172"/>
      <c r="M337" s="36"/>
      <c r="N337" s="173" t="s">
        <v>1</v>
      </c>
      <c r="O337" s="135" t="s">
        <v>42</v>
      </c>
      <c r="P337" s="35">
        <f>I337+J337</f>
        <v>0</v>
      </c>
      <c r="Q337" s="35">
        <f>ROUND(I337*H337,2)</f>
        <v>0</v>
      </c>
      <c r="R337" s="35">
        <f>ROUND(J337*H337,2)</f>
        <v>0</v>
      </c>
      <c r="T337" s="174">
        <f>S337*H337</f>
        <v>0</v>
      </c>
      <c r="U337" s="174">
        <v>3.5000000000000001E-3</v>
      </c>
      <c r="V337" s="174">
        <f>U337*H337</f>
        <v>1.4746619999999999</v>
      </c>
      <c r="W337" s="174">
        <v>0</v>
      </c>
      <c r="X337" s="175">
        <f>W337*H337</f>
        <v>0</v>
      </c>
      <c r="AR337" s="176" t="s">
        <v>252</v>
      </c>
      <c r="AT337" s="176" t="s">
        <v>168</v>
      </c>
      <c r="AU337" s="176" t="s">
        <v>141</v>
      </c>
      <c r="AY337" s="17" t="s">
        <v>166</v>
      </c>
      <c r="BE337" s="101">
        <f>IF(O337="základná",K337,0)</f>
        <v>0</v>
      </c>
      <c r="BF337" s="101">
        <f>IF(O337="znížená",K337,0)</f>
        <v>0</v>
      </c>
      <c r="BG337" s="101">
        <f>IF(O337="zákl. prenesená",K337,0)</f>
        <v>0</v>
      </c>
      <c r="BH337" s="101">
        <f>IF(O337="zníž. prenesená",K337,0)</f>
        <v>0</v>
      </c>
      <c r="BI337" s="101">
        <f>IF(O337="nulová",K337,0)</f>
        <v>0</v>
      </c>
      <c r="BJ337" s="17" t="s">
        <v>141</v>
      </c>
      <c r="BK337" s="101">
        <f>ROUND(P337*H337,2)</f>
        <v>0</v>
      </c>
      <c r="BL337" s="17" t="s">
        <v>252</v>
      </c>
      <c r="BM337" s="176" t="s">
        <v>529</v>
      </c>
    </row>
    <row r="338" spans="2:65" s="12" customFormat="1" ht="11.25">
      <c r="B338" s="177"/>
      <c r="D338" s="178" t="s">
        <v>174</v>
      </c>
      <c r="E338" s="179" t="s">
        <v>1</v>
      </c>
      <c r="F338" s="180" t="s">
        <v>368</v>
      </c>
      <c r="H338" s="181">
        <v>421.33199999999999</v>
      </c>
      <c r="I338" s="182"/>
      <c r="J338" s="182"/>
      <c r="M338" s="177"/>
      <c r="N338" s="183"/>
      <c r="X338" s="184"/>
      <c r="AT338" s="179" t="s">
        <v>174</v>
      </c>
      <c r="AU338" s="179" t="s">
        <v>141</v>
      </c>
      <c r="AV338" s="12" t="s">
        <v>141</v>
      </c>
      <c r="AW338" s="12" t="s">
        <v>4</v>
      </c>
      <c r="AX338" s="12" t="s">
        <v>86</v>
      </c>
      <c r="AY338" s="179" t="s">
        <v>166</v>
      </c>
    </row>
    <row r="339" spans="2:65" s="1" customFormat="1" ht="24.2" customHeight="1">
      <c r="B339" s="136"/>
      <c r="C339" s="165" t="s">
        <v>530</v>
      </c>
      <c r="D339" s="165" t="s">
        <v>168</v>
      </c>
      <c r="E339" s="166" t="s">
        <v>531</v>
      </c>
      <c r="F339" s="167" t="s">
        <v>532</v>
      </c>
      <c r="G339" s="168" t="s">
        <v>533</v>
      </c>
      <c r="H339" s="208"/>
      <c r="I339" s="170"/>
      <c r="J339" s="170"/>
      <c r="K339" s="171">
        <f>ROUND(P339*H339,2)</f>
        <v>0</v>
      </c>
      <c r="L339" s="172"/>
      <c r="M339" s="36"/>
      <c r="N339" s="173" t="s">
        <v>1</v>
      </c>
      <c r="O339" s="135" t="s">
        <v>42</v>
      </c>
      <c r="P339" s="35">
        <f>I339+J339</f>
        <v>0</v>
      </c>
      <c r="Q339" s="35">
        <f>ROUND(I339*H339,2)</f>
        <v>0</v>
      </c>
      <c r="R339" s="35">
        <f>ROUND(J339*H339,2)</f>
        <v>0</v>
      </c>
      <c r="T339" s="174">
        <f>S339*H339</f>
        <v>0</v>
      </c>
      <c r="U339" s="174">
        <v>0</v>
      </c>
      <c r="V339" s="174">
        <f>U339*H339</f>
        <v>0</v>
      </c>
      <c r="W339" s="174">
        <v>0</v>
      </c>
      <c r="X339" s="175">
        <f>W339*H339</f>
        <v>0</v>
      </c>
      <c r="AR339" s="176" t="s">
        <v>252</v>
      </c>
      <c r="AT339" s="176" t="s">
        <v>168</v>
      </c>
      <c r="AU339" s="176" t="s">
        <v>141</v>
      </c>
      <c r="AY339" s="17" t="s">
        <v>166</v>
      </c>
      <c r="BE339" s="101">
        <f>IF(O339="základná",K339,0)</f>
        <v>0</v>
      </c>
      <c r="BF339" s="101">
        <f>IF(O339="znížená",K339,0)</f>
        <v>0</v>
      </c>
      <c r="BG339" s="101">
        <f>IF(O339="zákl. prenesená",K339,0)</f>
        <v>0</v>
      </c>
      <c r="BH339" s="101">
        <f>IF(O339="zníž. prenesená",K339,0)</f>
        <v>0</v>
      </c>
      <c r="BI339" s="101">
        <f>IF(O339="nulová",K339,0)</f>
        <v>0</v>
      </c>
      <c r="BJ339" s="17" t="s">
        <v>141</v>
      </c>
      <c r="BK339" s="101">
        <f>ROUND(P339*H339,2)</f>
        <v>0</v>
      </c>
      <c r="BL339" s="17" t="s">
        <v>252</v>
      </c>
      <c r="BM339" s="176" t="s">
        <v>534</v>
      </c>
    </row>
    <row r="340" spans="2:65" s="11" customFormat="1" ht="22.9" customHeight="1">
      <c r="B340" s="152"/>
      <c r="D340" s="153" t="s">
        <v>77</v>
      </c>
      <c r="E340" s="163" t="s">
        <v>535</v>
      </c>
      <c r="F340" s="163" t="s">
        <v>536</v>
      </c>
      <c r="I340" s="155"/>
      <c r="J340" s="155"/>
      <c r="K340" s="164">
        <f>BK340</f>
        <v>0</v>
      </c>
      <c r="M340" s="152"/>
      <c r="N340" s="157"/>
      <c r="Q340" s="158">
        <f>SUM(Q341:Q357)</f>
        <v>0</v>
      </c>
      <c r="R340" s="158">
        <f>SUM(R341:R357)</f>
        <v>0</v>
      </c>
      <c r="T340" s="159">
        <f>SUM(T341:T357)</f>
        <v>0</v>
      </c>
      <c r="V340" s="159">
        <f>SUM(V341:V357)</f>
        <v>9.3258662000000001</v>
      </c>
      <c r="X340" s="160">
        <f>SUM(X341:X357)</f>
        <v>0</v>
      </c>
      <c r="AR340" s="153" t="s">
        <v>141</v>
      </c>
      <c r="AT340" s="161" t="s">
        <v>77</v>
      </c>
      <c r="AU340" s="161" t="s">
        <v>86</v>
      </c>
      <c r="AY340" s="153" t="s">
        <v>166</v>
      </c>
      <c r="BK340" s="162">
        <f>SUM(BK341:BK357)</f>
        <v>0</v>
      </c>
    </row>
    <row r="341" spans="2:65" s="1" customFormat="1" ht="24.2" customHeight="1">
      <c r="B341" s="136"/>
      <c r="C341" s="165" t="s">
        <v>537</v>
      </c>
      <c r="D341" s="165" t="s">
        <v>168</v>
      </c>
      <c r="E341" s="166" t="s">
        <v>538</v>
      </c>
      <c r="F341" s="167" t="s">
        <v>539</v>
      </c>
      <c r="G341" s="168" t="s">
        <v>199</v>
      </c>
      <c r="H341" s="169">
        <v>408.02199999999999</v>
      </c>
      <c r="I341" s="170"/>
      <c r="J341" s="170"/>
      <c r="K341" s="171">
        <f>ROUND(P341*H341,2)</f>
        <v>0</v>
      </c>
      <c r="L341" s="172"/>
      <c r="M341" s="36"/>
      <c r="N341" s="173" t="s">
        <v>1</v>
      </c>
      <c r="O341" s="135" t="s">
        <v>42</v>
      </c>
      <c r="P341" s="35">
        <f>I341+J341</f>
        <v>0</v>
      </c>
      <c r="Q341" s="35">
        <f>ROUND(I341*H341,2)</f>
        <v>0</v>
      </c>
      <c r="R341" s="35">
        <f>ROUND(J341*H341,2)</f>
        <v>0</v>
      </c>
      <c r="T341" s="174">
        <f>S341*H341</f>
        <v>0</v>
      </c>
      <c r="U341" s="174">
        <v>5.0000000000000001E-3</v>
      </c>
      <c r="V341" s="174">
        <f>U341*H341</f>
        <v>2.0401099999999999</v>
      </c>
      <c r="W341" s="174">
        <v>0</v>
      </c>
      <c r="X341" s="175">
        <f>W341*H341</f>
        <v>0</v>
      </c>
      <c r="AR341" s="176" t="s">
        <v>252</v>
      </c>
      <c r="AT341" s="176" t="s">
        <v>168</v>
      </c>
      <c r="AU341" s="176" t="s">
        <v>141</v>
      </c>
      <c r="AY341" s="17" t="s">
        <v>166</v>
      </c>
      <c r="BE341" s="101">
        <f>IF(O341="základná",K341,0)</f>
        <v>0</v>
      </c>
      <c r="BF341" s="101">
        <f>IF(O341="znížená",K341,0)</f>
        <v>0</v>
      </c>
      <c r="BG341" s="101">
        <f>IF(O341="zákl. prenesená",K341,0)</f>
        <v>0</v>
      </c>
      <c r="BH341" s="101">
        <f>IF(O341="zníž. prenesená",K341,0)</f>
        <v>0</v>
      </c>
      <c r="BI341" s="101">
        <f>IF(O341="nulová",K341,0)</f>
        <v>0</v>
      </c>
      <c r="BJ341" s="17" t="s">
        <v>141</v>
      </c>
      <c r="BK341" s="101">
        <f>ROUND(P341*H341,2)</f>
        <v>0</v>
      </c>
      <c r="BL341" s="17" t="s">
        <v>252</v>
      </c>
      <c r="BM341" s="176" t="s">
        <v>540</v>
      </c>
    </row>
    <row r="342" spans="2:65" s="12" customFormat="1" ht="11.25">
      <c r="B342" s="177"/>
      <c r="D342" s="178" t="s">
        <v>174</v>
      </c>
      <c r="E342" s="179" t="s">
        <v>1</v>
      </c>
      <c r="F342" s="180" t="s">
        <v>368</v>
      </c>
      <c r="H342" s="181">
        <v>421.33199999999999</v>
      </c>
      <c r="I342" s="182"/>
      <c r="J342" s="182"/>
      <c r="M342" s="177"/>
      <c r="N342" s="183"/>
      <c r="X342" s="184"/>
      <c r="AT342" s="179" t="s">
        <v>174</v>
      </c>
      <c r="AU342" s="179" t="s">
        <v>141</v>
      </c>
      <c r="AV342" s="12" t="s">
        <v>141</v>
      </c>
      <c r="AW342" s="12" t="s">
        <v>4</v>
      </c>
      <c r="AX342" s="12" t="s">
        <v>78</v>
      </c>
      <c r="AY342" s="179" t="s">
        <v>166</v>
      </c>
    </row>
    <row r="343" spans="2:65" s="12" customFormat="1" ht="11.25">
      <c r="B343" s="177"/>
      <c r="D343" s="178" t="s">
        <v>174</v>
      </c>
      <c r="E343" s="179" t="s">
        <v>1</v>
      </c>
      <c r="F343" s="180" t="s">
        <v>369</v>
      </c>
      <c r="H343" s="181">
        <v>-13.31</v>
      </c>
      <c r="I343" s="182"/>
      <c r="J343" s="182"/>
      <c r="M343" s="177"/>
      <c r="N343" s="183"/>
      <c r="X343" s="184"/>
      <c r="AT343" s="179" t="s">
        <v>174</v>
      </c>
      <c r="AU343" s="179" t="s">
        <v>141</v>
      </c>
      <c r="AV343" s="12" t="s">
        <v>141</v>
      </c>
      <c r="AW343" s="12" t="s">
        <v>4</v>
      </c>
      <c r="AX343" s="12" t="s">
        <v>78</v>
      </c>
      <c r="AY343" s="179" t="s">
        <v>166</v>
      </c>
    </row>
    <row r="344" spans="2:65" s="14" customFormat="1" ht="11.25">
      <c r="B344" s="191"/>
      <c r="D344" s="178" t="s">
        <v>174</v>
      </c>
      <c r="E344" s="192" t="s">
        <v>1</v>
      </c>
      <c r="F344" s="193" t="s">
        <v>182</v>
      </c>
      <c r="H344" s="194">
        <v>408.02199999999999</v>
      </c>
      <c r="I344" s="195"/>
      <c r="J344" s="195"/>
      <c r="M344" s="191"/>
      <c r="N344" s="196"/>
      <c r="X344" s="197"/>
      <c r="AT344" s="192" t="s">
        <v>174</v>
      </c>
      <c r="AU344" s="192" t="s">
        <v>141</v>
      </c>
      <c r="AV344" s="14" t="s">
        <v>183</v>
      </c>
      <c r="AW344" s="14" t="s">
        <v>4</v>
      </c>
      <c r="AX344" s="14" t="s">
        <v>86</v>
      </c>
      <c r="AY344" s="192" t="s">
        <v>166</v>
      </c>
    </row>
    <row r="345" spans="2:65" s="1" customFormat="1" ht="37.9" customHeight="1">
      <c r="B345" s="136"/>
      <c r="C345" s="198" t="s">
        <v>541</v>
      </c>
      <c r="D345" s="198" t="s">
        <v>203</v>
      </c>
      <c r="E345" s="199" t="s">
        <v>542</v>
      </c>
      <c r="F345" s="200" t="s">
        <v>543</v>
      </c>
      <c r="G345" s="201" t="s">
        <v>199</v>
      </c>
      <c r="H345" s="202">
        <v>416.18200000000002</v>
      </c>
      <c r="I345" s="203"/>
      <c r="J345" s="204"/>
      <c r="K345" s="205">
        <f>ROUND(P345*H345,2)</f>
        <v>0</v>
      </c>
      <c r="L345" s="204"/>
      <c r="M345" s="206"/>
      <c r="N345" s="207" t="s">
        <v>1</v>
      </c>
      <c r="O345" s="135" t="s">
        <v>42</v>
      </c>
      <c r="P345" s="35">
        <f>I345+J345</f>
        <v>0</v>
      </c>
      <c r="Q345" s="35">
        <f>ROUND(I345*H345,2)</f>
        <v>0</v>
      </c>
      <c r="R345" s="35">
        <f>ROUND(J345*H345,2)</f>
        <v>0</v>
      </c>
      <c r="T345" s="174">
        <f>S345*H345</f>
        <v>0</v>
      </c>
      <c r="U345" s="174">
        <v>1.72E-2</v>
      </c>
      <c r="V345" s="174">
        <f>U345*H345</f>
        <v>7.1583304000000005</v>
      </c>
      <c r="W345" s="174">
        <v>0</v>
      </c>
      <c r="X345" s="175">
        <f>W345*H345</f>
        <v>0</v>
      </c>
      <c r="AR345" s="176" t="s">
        <v>334</v>
      </c>
      <c r="AT345" s="176" t="s">
        <v>203</v>
      </c>
      <c r="AU345" s="176" t="s">
        <v>141</v>
      </c>
      <c r="AY345" s="17" t="s">
        <v>166</v>
      </c>
      <c r="BE345" s="101">
        <f>IF(O345="základná",K345,0)</f>
        <v>0</v>
      </c>
      <c r="BF345" s="101">
        <f>IF(O345="znížená",K345,0)</f>
        <v>0</v>
      </c>
      <c r="BG345" s="101">
        <f>IF(O345="zákl. prenesená",K345,0)</f>
        <v>0</v>
      </c>
      <c r="BH345" s="101">
        <f>IF(O345="zníž. prenesená",K345,0)</f>
        <v>0</v>
      </c>
      <c r="BI345" s="101">
        <f>IF(O345="nulová",K345,0)</f>
        <v>0</v>
      </c>
      <c r="BJ345" s="17" t="s">
        <v>141</v>
      </c>
      <c r="BK345" s="101">
        <f>ROUND(P345*H345,2)</f>
        <v>0</v>
      </c>
      <c r="BL345" s="17" t="s">
        <v>252</v>
      </c>
      <c r="BM345" s="176" t="s">
        <v>544</v>
      </c>
    </row>
    <row r="346" spans="2:65" s="12" customFormat="1" ht="11.25">
      <c r="B346" s="177"/>
      <c r="D346" s="178" t="s">
        <v>174</v>
      </c>
      <c r="F346" s="180" t="s">
        <v>545</v>
      </c>
      <c r="H346" s="181">
        <v>416.18200000000002</v>
      </c>
      <c r="I346" s="182"/>
      <c r="J346" s="182"/>
      <c r="M346" s="177"/>
      <c r="N346" s="183"/>
      <c r="X346" s="184"/>
      <c r="AT346" s="179" t="s">
        <v>174</v>
      </c>
      <c r="AU346" s="179" t="s">
        <v>141</v>
      </c>
      <c r="AV346" s="12" t="s">
        <v>141</v>
      </c>
      <c r="AW346" s="12" t="s">
        <v>3</v>
      </c>
      <c r="AX346" s="12" t="s">
        <v>86</v>
      </c>
      <c r="AY346" s="179" t="s">
        <v>166</v>
      </c>
    </row>
    <row r="347" spans="2:65" s="1" customFormat="1" ht="16.5" customHeight="1">
      <c r="B347" s="136"/>
      <c r="C347" s="165" t="s">
        <v>546</v>
      </c>
      <c r="D347" s="165" t="s">
        <v>168</v>
      </c>
      <c r="E347" s="166" t="s">
        <v>547</v>
      </c>
      <c r="F347" s="167" t="s">
        <v>548</v>
      </c>
      <c r="G347" s="168" t="s">
        <v>199</v>
      </c>
      <c r="H347" s="169">
        <v>44.414999999999999</v>
      </c>
      <c r="I347" s="170"/>
      <c r="J347" s="170"/>
      <c r="K347" s="171">
        <f>ROUND(P347*H347,2)</f>
        <v>0</v>
      </c>
      <c r="L347" s="172"/>
      <c r="M347" s="36"/>
      <c r="N347" s="173" t="s">
        <v>1</v>
      </c>
      <c r="O347" s="135" t="s">
        <v>42</v>
      </c>
      <c r="P347" s="35">
        <f>I347+J347</f>
        <v>0</v>
      </c>
      <c r="Q347" s="35">
        <f>ROUND(I347*H347,2)</f>
        <v>0</v>
      </c>
      <c r="R347" s="35">
        <f>ROUND(J347*H347,2)</f>
        <v>0</v>
      </c>
      <c r="T347" s="174">
        <f>S347*H347</f>
        <v>0</v>
      </c>
      <c r="U347" s="174">
        <v>0</v>
      </c>
      <c r="V347" s="174">
        <f>U347*H347</f>
        <v>0</v>
      </c>
      <c r="W347" s="174">
        <v>0</v>
      </c>
      <c r="X347" s="175">
        <f>W347*H347</f>
        <v>0</v>
      </c>
      <c r="AR347" s="176" t="s">
        <v>252</v>
      </c>
      <c r="AT347" s="176" t="s">
        <v>168</v>
      </c>
      <c r="AU347" s="176" t="s">
        <v>141</v>
      </c>
      <c r="AY347" s="17" t="s">
        <v>166</v>
      </c>
      <c r="BE347" s="101">
        <f>IF(O347="základná",K347,0)</f>
        <v>0</v>
      </c>
      <c r="BF347" s="101">
        <f>IF(O347="znížená",K347,0)</f>
        <v>0</v>
      </c>
      <c r="BG347" s="101">
        <f>IF(O347="zákl. prenesená",K347,0)</f>
        <v>0</v>
      </c>
      <c r="BH347" s="101">
        <f>IF(O347="zníž. prenesená",K347,0)</f>
        <v>0</v>
      </c>
      <c r="BI347" s="101">
        <f>IF(O347="nulová",K347,0)</f>
        <v>0</v>
      </c>
      <c r="BJ347" s="17" t="s">
        <v>141</v>
      </c>
      <c r="BK347" s="101">
        <f>ROUND(P347*H347,2)</f>
        <v>0</v>
      </c>
      <c r="BL347" s="17" t="s">
        <v>252</v>
      </c>
      <c r="BM347" s="176" t="s">
        <v>549</v>
      </c>
    </row>
    <row r="348" spans="2:65" s="12" customFormat="1" ht="11.25">
      <c r="B348" s="177"/>
      <c r="D348" s="178" t="s">
        <v>174</v>
      </c>
      <c r="E348" s="179" t="s">
        <v>1</v>
      </c>
      <c r="F348" s="180" t="s">
        <v>506</v>
      </c>
      <c r="H348" s="181">
        <v>44.414999999999999</v>
      </c>
      <c r="I348" s="182"/>
      <c r="J348" s="182"/>
      <c r="M348" s="177"/>
      <c r="N348" s="183"/>
      <c r="X348" s="184"/>
      <c r="AT348" s="179" t="s">
        <v>174</v>
      </c>
      <c r="AU348" s="179" t="s">
        <v>141</v>
      </c>
      <c r="AV348" s="12" t="s">
        <v>141</v>
      </c>
      <c r="AW348" s="12" t="s">
        <v>4</v>
      </c>
      <c r="AX348" s="12" t="s">
        <v>86</v>
      </c>
      <c r="AY348" s="179" t="s">
        <v>166</v>
      </c>
    </row>
    <row r="349" spans="2:65" s="1" customFormat="1" ht="24.2" customHeight="1">
      <c r="B349" s="136"/>
      <c r="C349" s="198" t="s">
        <v>550</v>
      </c>
      <c r="D349" s="198" t="s">
        <v>203</v>
      </c>
      <c r="E349" s="199" t="s">
        <v>551</v>
      </c>
      <c r="F349" s="200" t="s">
        <v>552</v>
      </c>
      <c r="G349" s="201" t="s">
        <v>199</v>
      </c>
      <c r="H349" s="202">
        <v>51.076999999999998</v>
      </c>
      <c r="I349" s="203"/>
      <c r="J349" s="204"/>
      <c r="K349" s="205">
        <f>ROUND(P349*H349,2)</f>
        <v>0</v>
      </c>
      <c r="L349" s="204"/>
      <c r="M349" s="206"/>
      <c r="N349" s="207" t="s">
        <v>1</v>
      </c>
      <c r="O349" s="135" t="s">
        <v>42</v>
      </c>
      <c r="P349" s="35">
        <f>I349+J349</f>
        <v>0</v>
      </c>
      <c r="Q349" s="35">
        <f>ROUND(I349*H349,2)</f>
        <v>0</v>
      </c>
      <c r="R349" s="35">
        <f>ROUND(J349*H349,2)</f>
        <v>0</v>
      </c>
      <c r="T349" s="174">
        <f>S349*H349</f>
        <v>0</v>
      </c>
      <c r="U349" s="174">
        <v>1E-4</v>
      </c>
      <c r="V349" s="174">
        <f>U349*H349</f>
        <v>5.1076999999999997E-3</v>
      </c>
      <c r="W349" s="174">
        <v>0</v>
      </c>
      <c r="X349" s="175">
        <f>W349*H349</f>
        <v>0</v>
      </c>
      <c r="AR349" s="176" t="s">
        <v>334</v>
      </c>
      <c r="AT349" s="176" t="s">
        <v>203</v>
      </c>
      <c r="AU349" s="176" t="s">
        <v>141</v>
      </c>
      <c r="AY349" s="17" t="s">
        <v>166</v>
      </c>
      <c r="BE349" s="101">
        <f>IF(O349="základná",K349,0)</f>
        <v>0</v>
      </c>
      <c r="BF349" s="101">
        <f>IF(O349="znížená",K349,0)</f>
        <v>0</v>
      </c>
      <c r="BG349" s="101">
        <f>IF(O349="zákl. prenesená",K349,0)</f>
        <v>0</v>
      </c>
      <c r="BH349" s="101">
        <f>IF(O349="zníž. prenesená",K349,0)</f>
        <v>0</v>
      </c>
      <c r="BI349" s="101">
        <f>IF(O349="nulová",K349,0)</f>
        <v>0</v>
      </c>
      <c r="BJ349" s="17" t="s">
        <v>141</v>
      </c>
      <c r="BK349" s="101">
        <f>ROUND(P349*H349,2)</f>
        <v>0</v>
      </c>
      <c r="BL349" s="17" t="s">
        <v>252</v>
      </c>
      <c r="BM349" s="176" t="s">
        <v>553</v>
      </c>
    </row>
    <row r="350" spans="2:65" s="12" customFormat="1" ht="11.25">
      <c r="B350" s="177"/>
      <c r="D350" s="178" t="s">
        <v>174</v>
      </c>
      <c r="E350" s="179" t="s">
        <v>1</v>
      </c>
      <c r="F350" s="180" t="s">
        <v>506</v>
      </c>
      <c r="H350" s="181">
        <v>44.414999999999999</v>
      </c>
      <c r="I350" s="182"/>
      <c r="J350" s="182"/>
      <c r="M350" s="177"/>
      <c r="N350" s="183"/>
      <c r="X350" s="184"/>
      <c r="AT350" s="179" t="s">
        <v>174</v>
      </c>
      <c r="AU350" s="179" t="s">
        <v>141</v>
      </c>
      <c r="AV350" s="12" t="s">
        <v>141</v>
      </c>
      <c r="AW350" s="12" t="s">
        <v>4</v>
      </c>
      <c r="AX350" s="12" t="s">
        <v>86</v>
      </c>
      <c r="AY350" s="179" t="s">
        <v>166</v>
      </c>
    </row>
    <row r="351" spans="2:65" s="12" customFormat="1" ht="11.25">
      <c r="B351" s="177"/>
      <c r="D351" s="178" t="s">
        <v>174</v>
      </c>
      <c r="F351" s="180" t="s">
        <v>554</v>
      </c>
      <c r="H351" s="181">
        <v>51.076999999999998</v>
      </c>
      <c r="I351" s="182"/>
      <c r="J351" s="182"/>
      <c r="M351" s="177"/>
      <c r="N351" s="183"/>
      <c r="X351" s="184"/>
      <c r="AT351" s="179" t="s">
        <v>174</v>
      </c>
      <c r="AU351" s="179" t="s">
        <v>141</v>
      </c>
      <c r="AV351" s="12" t="s">
        <v>141</v>
      </c>
      <c r="AW351" s="12" t="s">
        <v>3</v>
      </c>
      <c r="AX351" s="12" t="s">
        <v>86</v>
      </c>
      <c r="AY351" s="179" t="s">
        <v>166</v>
      </c>
    </row>
    <row r="352" spans="2:65" s="1" customFormat="1" ht="24.2" customHeight="1">
      <c r="B352" s="136"/>
      <c r="C352" s="165" t="s">
        <v>555</v>
      </c>
      <c r="D352" s="165" t="s">
        <v>168</v>
      </c>
      <c r="E352" s="166" t="s">
        <v>556</v>
      </c>
      <c r="F352" s="167" t="s">
        <v>557</v>
      </c>
      <c r="G352" s="168" t="s">
        <v>199</v>
      </c>
      <c r="H352" s="169">
        <v>44.414999999999999</v>
      </c>
      <c r="I352" s="170"/>
      <c r="J352" s="170"/>
      <c r="K352" s="171">
        <f>ROUND(P352*H352,2)</f>
        <v>0</v>
      </c>
      <c r="L352" s="172"/>
      <c r="M352" s="36"/>
      <c r="N352" s="173" t="s">
        <v>1</v>
      </c>
      <c r="O352" s="135" t="s">
        <v>42</v>
      </c>
      <c r="P352" s="35">
        <f>I352+J352</f>
        <v>0</v>
      </c>
      <c r="Q352" s="35">
        <f>ROUND(I352*H352,2)</f>
        <v>0</v>
      </c>
      <c r="R352" s="35">
        <f>ROUND(J352*H352,2)</f>
        <v>0</v>
      </c>
      <c r="T352" s="174">
        <f>S352*H352</f>
        <v>0</v>
      </c>
      <c r="U352" s="174">
        <v>0</v>
      </c>
      <c r="V352" s="174">
        <f>U352*H352</f>
        <v>0</v>
      </c>
      <c r="W352" s="174">
        <v>0</v>
      </c>
      <c r="X352" s="175">
        <f>W352*H352</f>
        <v>0</v>
      </c>
      <c r="AR352" s="176" t="s">
        <v>252</v>
      </c>
      <c r="AT352" s="176" t="s">
        <v>168</v>
      </c>
      <c r="AU352" s="176" t="s">
        <v>141</v>
      </c>
      <c r="AY352" s="17" t="s">
        <v>166</v>
      </c>
      <c r="BE352" s="101">
        <f>IF(O352="základná",K352,0)</f>
        <v>0</v>
      </c>
      <c r="BF352" s="101">
        <f>IF(O352="znížená",K352,0)</f>
        <v>0</v>
      </c>
      <c r="BG352" s="101">
        <f>IF(O352="zákl. prenesená",K352,0)</f>
        <v>0</v>
      </c>
      <c r="BH352" s="101">
        <f>IF(O352="zníž. prenesená",K352,0)</f>
        <v>0</v>
      </c>
      <c r="BI352" s="101">
        <f>IF(O352="nulová",K352,0)</f>
        <v>0</v>
      </c>
      <c r="BJ352" s="17" t="s">
        <v>141</v>
      </c>
      <c r="BK352" s="101">
        <f>ROUND(P352*H352,2)</f>
        <v>0</v>
      </c>
      <c r="BL352" s="17" t="s">
        <v>252</v>
      </c>
      <c r="BM352" s="176" t="s">
        <v>558</v>
      </c>
    </row>
    <row r="353" spans="2:65" s="12" customFormat="1" ht="11.25">
      <c r="B353" s="177"/>
      <c r="D353" s="178" t="s">
        <v>174</v>
      </c>
      <c r="E353" s="179" t="s">
        <v>1</v>
      </c>
      <c r="F353" s="180" t="s">
        <v>506</v>
      </c>
      <c r="H353" s="181">
        <v>44.414999999999999</v>
      </c>
      <c r="I353" s="182"/>
      <c r="J353" s="182"/>
      <c r="M353" s="177"/>
      <c r="N353" s="183"/>
      <c r="X353" s="184"/>
      <c r="AT353" s="179" t="s">
        <v>174</v>
      </c>
      <c r="AU353" s="179" t="s">
        <v>141</v>
      </c>
      <c r="AV353" s="12" t="s">
        <v>141</v>
      </c>
      <c r="AW353" s="12" t="s">
        <v>4</v>
      </c>
      <c r="AX353" s="12" t="s">
        <v>86</v>
      </c>
      <c r="AY353" s="179" t="s">
        <v>166</v>
      </c>
    </row>
    <row r="354" spans="2:65" s="1" customFormat="1" ht="24.2" customHeight="1">
      <c r="B354" s="136"/>
      <c r="C354" s="198" t="s">
        <v>559</v>
      </c>
      <c r="D354" s="198" t="s">
        <v>203</v>
      </c>
      <c r="E354" s="199" t="s">
        <v>560</v>
      </c>
      <c r="F354" s="200" t="s">
        <v>561</v>
      </c>
      <c r="G354" s="201" t="s">
        <v>199</v>
      </c>
      <c r="H354" s="202">
        <v>45.302999999999997</v>
      </c>
      <c r="I354" s="203"/>
      <c r="J354" s="204"/>
      <c r="K354" s="205">
        <f>ROUND(P354*H354,2)</f>
        <v>0</v>
      </c>
      <c r="L354" s="204"/>
      <c r="M354" s="206"/>
      <c r="N354" s="207" t="s">
        <v>1</v>
      </c>
      <c r="O354" s="135" t="s">
        <v>42</v>
      </c>
      <c r="P354" s="35">
        <f>I354+J354</f>
        <v>0</v>
      </c>
      <c r="Q354" s="35">
        <f>ROUND(I354*H354,2)</f>
        <v>0</v>
      </c>
      <c r="R354" s="35">
        <f>ROUND(J354*H354,2)</f>
        <v>0</v>
      </c>
      <c r="T354" s="174">
        <f>S354*H354</f>
        <v>0</v>
      </c>
      <c r="U354" s="174">
        <v>2.7000000000000001E-3</v>
      </c>
      <c r="V354" s="174">
        <f>U354*H354</f>
        <v>0.1223181</v>
      </c>
      <c r="W354" s="174">
        <v>0</v>
      </c>
      <c r="X354" s="175">
        <f>W354*H354</f>
        <v>0</v>
      </c>
      <c r="AR354" s="176" t="s">
        <v>334</v>
      </c>
      <c r="AT354" s="176" t="s">
        <v>203</v>
      </c>
      <c r="AU354" s="176" t="s">
        <v>141</v>
      </c>
      <c r="AY354" s="17" t="s">
        <v>166</v>
      </c>
      <c r="BE354" s="101">
        <f>IF(O354="základná",K354,0)</f>
        <v>0</v>
      </c>
      <c r="BF354" s="101">
        <f>IF(O354="znížená",K354,0)</f>
        <v>0</v>
      </c>
      <c r="BG354" s="101">
        <f>IF(O354="zákl. prenesená",K354,0)</f>
        <v>0</v>
      </c>
      <c r="BH354" s="101">
        <f>IF(O354="zníž. prenesená",K354,0)</f>
        <v>0</v>
      </c>
      <c r="BI354" s="101">
        <f>IF(O354="nulová",K354,0)</f>
        <v>0</v>
      </c>
      <c r="BJ354" s="17" t="s">
        <v>141</v>
      </c>
      <c r="BK354" s="101">
        <f>ROUND(P354*H354,2)</f>
        <v>0</v>
      </c>
      <c r="BL354" s="17" t="s">
        <v>252</v>
      </c>
      <c r="BM354" s="176" t="s">
        <v>562</v>
      </c>
    </row>
    <row r="355" spans="2:65" s="12" customFormat="1" ht="11.25">
      <c r="B355" s="177"/>
      <c r="D355" s="178" t="s">
        <v>174</v>
      </c>
      <c r="E355" s="179" t="s">
        <v>1</v>
      </c>
      <c r="F355" s="180" t="s">
        <v>506</v>
      </c>
      <c r="H355" s="181">
        <v>44.414999999999999</v>
      </c>
      <c r="I355" s="182"/>
      <c r="J355" s="182"/>
      <c r="M355" s="177"/>
      <c r="N355" s="183"/>
      <c r="X355" s="184"/>
      <c r="AT355" s="179" t="s">
        <v>174</v>
      </c>
      <c r="AU355" s="179" t="s">
        <v>141</v>
      </c>
      <c r="AV355" s="12" t="s">
        <v>141</v>
      </c>
      <c r="AW355" s="12" t="s">
        <v>4</v>
      </c>
      <c r="AX355" s="12" t="s">
        <v>86</v>
      </c>
      <c r="AY355" s="179" t="s">
        <v>166</v>
      </c>
    </row>
    <row r="356" spans="2:65" s="12" customFormat="1" ht="11.25">
      <c r="B356" s="177"/>
      <c r="D356" s="178" t="s">
        <v>174</v>
      </c>
      <c r="F356" s="180" t="s">
        <v>563</v>
      </c>
      <c r="H356" s="181">
        <v>45.302999999999997</v>
      </c>
      <c r="I356" s="182"/>
      <c r="J356" s="182"/>
      <c r="M356" s="177"/>
      <c r="N356" s="183"/>
      <c r="X356" s="184"/>
      <c r="AT356" s="179" t="s">
        <v>174</v>
      </c>
      <c r="AU356" s="179" t="s">
        <v>141</v>
      </c>
      <c r="AV356" s="12" t="s">
        <v>141</v>
      </c>
      <c r="AW356" s="12" t="s">
        <v>3</v>
      </c>
      <c r="AX356" s="12" t="s">
        <v>86</v>
      </c>
      <c r="AY356" s="179" t="s">
        <v>166</v>
      </c>
    </row>
    <row r="357" spans="2:65" s="1" customFormat="1" ht="24.2" customHeight="1">
      <c r="B357" s="136"/>
      <c r="C357" s="165" t="s">
        <v>564</v>
      </c>
      <c r="D357" s="165" t="s">
        <v>168</v>
      </c>
      <c r="E357" s="166" t="s">
        <v>565</v>
      </c>
      <c r="F357" s="167" t="s">
        <v>566</v>
      </c>
      <c r="G357" s="168" t="s">
        <v>533</v>
      </c>
      <c r="H357" s="208"/>
      <c r="I357" s="170"/>
      <c r="J357" s="170"/>
      <c r="K357" s="171">
        <f>ROUND(P357*H357,2)</f>
        <v>0</v>
      </c>
      <c r="L357" s="172"/>
      <c r="M357" s="36"/>
      <c r="N357" s="173" t="s">
        <v>1</v>
      </c>
      <c r="O357" s="135" t="s">
        <v>42</v>
      </c>
      <c r="P357" s="35">
        <f>I357+J357</f>
        <v>0</v>
      </c>
      <c r="Q357" s="35">
        <f>ROUND(I357*H357,2)</f>
        <v>0</v>
      </c>
      <c r="R357" s="35">
        <f>ROUND(J357*H357,2)</f>
        <v>0</v>
      </c>
      <c r="T357" s="174">
        <f>S357*H357</f>
        <v>0</v>
      </c>
      <c r="U357" s="174">
        <v>0</v>
      </c>
      <c r="V357" s="174">
        <f>U357*H357</f>
        <v>0</v>
      </c>
      <c r="W357" s="174">
        <v>0</v>
      </c>
      <c r="X357" s="175">
        <f>W357*H357</f>
        <v>0</v>
      </c>
      <c r="AR357" s="176" t="s">
        <v>252</v>
      </c>
      <c r="AT357" s="176" t="s">
        <v>168</v>
      </c>
      <c r="AU357" s="176" t="s">
        <v>141</v>
      </c>
      <c r="AY357" s="17" t="s">
        <v>166</v>
      </c>
      <c r="BE357" s="101">
        <f>IF(O357="základná",K357,0)</f>
        <v>0</v>
      </c>
      <c r="BF357" s="101">
        <f>IF(O357="znížená",K357,0)</f>
        <v>0</v>
      </c>
      <c r="BG357" s="101">
        <f>IF(O357="zákl. prenesená",K357,0)</f>
        <v>0</v>
      </c>
      <c r="BH357" s="101">
        <f>IF(O357="zníž. prenesená",K357,0)</f>
        <v>0</v>
      </c>
      <c r="BI357" s="101">
        <f>IF(O357="nulová",K357,0)</f>
        <v>0</v>
      </c>
      <c r="BJ357" s="17" t="s">
        <v>141</v>
      </c>
      <c r="BK357" s="101">
        <f>ROUND(P357*H357,2)</f>
        <v>0</v>
      </c>
      <c r="BL357" s="17" t="s">
        <v>252</v>
      </c>
      <c r="BM357" s="176" t="s">
        <v>567</v>
      </c>
    </row>
    <row r="358" spans="2:65" s="11" customFormat="1" ht="22.9" customHeight="1">
      <c r="B358" s="152"/>
      <c r="D358" s="153" t="s">
        <v>77</v>
      </c>
      <c r="E358" s="163" t="s">
        <v>568</v>
      </c>
      <c r="F358" s="163" t="s">
        <v>569</v>
      </c>
      <c r="I358" s="155"/>
      <c r="J358" s="155"/>
      <c r="K358" s="164">
        <f>BK358</f>
        <v>0</v>
      </c>
      <c r="M358" s="152"/>
      <c r="N358" s="157"/>
      <c r="Q358" s="158">
        <f>SUM(Q359:Q367)</f>
        <v>0</v>
      </c>
      <c r="R358" s="158">
        <f>SUM(R359:R367)</f>
        <v>0</v>
      </c>
      <c r="T358" s="159">
        <f>SUM(T359:T367)</f>
        <v>0</v>
      </c>
      <c r="V358" s="159">
        <f>SUM(V359:V367)</f>
        <v>0.87354599999999993</v>
      </c>
      <c r="X358" s="160">
        <f>SUM(X359:X367)</f>
        <v>0</v>
      </c>
      <c r="AR358" s="153" t="s">
        <v>141</v>
      </c>
      <c r="AT358" s="161" t="s">
        <v>77</v>
      </c>
      <c r="AU358" s="161" t="s">
        <v>86</v>
      </c>
      <c r="AY358" s="153" t="s">
        <v>166</v>
      </c>
      <c r="BK358" s="162">
        <f>SUM(BK359:BK367)</f>
        <v>0</v>
      </c>
    </row>
    <row r="359" spans="2:65" s="1" customFormat="1" ht="24.2" customHeight="1">
      <c r="B359" s="136"/>
      <c r="C359" s="165" t="s">
        <v>570</v>
      </c>
      <c r="D359" s="165" t="s">
        <v>168</v>
      </c>
      <c r="E359" s="166" t="s">
        <v>571</v>
      </c>
      <c r="F359" s="167" t="s">
        <v>572</v>
      </c>
      <c r="G359" s="168" t="s">
        <v>216</v>
      </c>
      <c r="H359" s="169">
        <v>17.350000000000001</v>
      </c>
      <c r="I359" s="170"/>
      <c r="J359" s="170"/>
      <c r="K359" s="171">
        <f>ROUND(P359*H359,2)</f>
        <v>0</v>
      </c>
      <c r="L359" s="172"/>
      <c r="M359" s="36"/>
      <c r="N359" s="173" t="s">
        <v>1</v>
      </c>
      <c r="O359" s="135" t="s">
        <v>42</v>
      </c>
      <c r="P359" s="35">
        <f>I359+J359</f>
        <v>0</v>
      </c>
      <c r="Q359" s="35">
        <f>ROUND(I359*H359,2)</f>
        <v>0</v>
      </c>
      <c r="R359" s="35">
        <f>ROUND(J359*H359,2)</f>
        <v>0</v>
      </c>
      <c r="T359" s="174">
        <f>S359*H359</f>
        <v>0</v>
      </c>
      <c r="U359" s="174">
        <v>3.1199999999999999E-3</v>
      </c>
      <c r="V359" s="174">
        <f>U359*H359</f>
        <v>5.4132000000000007E-2</v>
      </c>
      <c r="W359" s="174">
        <v>0</v>
      </c>
      <c r="X359" s="175">
        <f>W359*H359</f>
        <v>0</v>
      </c>
      <c r="AR359" s="176" t="s">
        <v>252</v>
      </c>
      <c r="AT359" s="176" t="s">
        <v>168</v>
      </c>
      <c r="AU359" s="176" t="s">
        <v>141</v>
      </c>
      <c r="AY359" s="17" t="s">
        <v>166</v>
      </c>
      <c r="BE359" s="101">
        <f>IF(O359="základná",K359,0)</f>
        <v>0</v>
      </c>
      <c r="BF359" s="101">
        <f>IF(O359="znížená",K359,0)</f>
        <v>0</v>
      </c>
      <c r="BG359" s="101">
        <f>IF(O359="zákl. prenesená",K359,0)</f>
        <v>0</v>
      </c>
      <c r="BH359" s="101">
        <f>IF(O359="zníž. prenesená",K359,0)</f>
        <v>0</v>
      </c>
      <c r="BI359" s="101">
        <f>IF(O359="nulová",K359,0)</f>
        <v>0</v>
      </c>
      <c r="BJ359" s="17" t="s">
        <v>141</v>
      </c>
      <c r="BK359" s="101">
        <f>ROUND(P359*H359,2)</f>
        <v>0</v>
      </c>
      <c r="BL359" s="17" t="s">
        <v>252</v>
      </c>
      <c r="BM359" s="176" t="s">
        <v>573</v>
      </c>
    </row>
    <row r="360" spans="2:65" s="12" customFormat="1" ht="22.5">
      <c r="B360" s="177"/>
      <c r="D360" s="178" t="s">
        <v>174</v>
      </c>
      <c r="E360" s="179" t="s">
        <v>1</v>
      </c>
      <c r="F360" s="180" t="s">
        <v>574</v>
      </c>
      <c r="H360" s="181">
        <v>17.350000000000001</v>
      </c>
      <c r="I360" s="182"/>
      <c r="J360" s="182"/>
      <c r="M360" s="177"/>
      <c r="N360" s="183"/>
      <c r="X360" s="184"/>
      <c r="AT360" s="179" t="s">
        <v>174</v>
      </c>
      <c r="AU360" s="179" t="s">
        <v>141</v>
      </c>
      <c r="AV360" s="12" t="s">
        <v>141</v>
      </c>
      <c r="AW360" s="12" t="s">
        <v>4</v>
      </c>
      <c r="AX360" s="12" t="s">
        <v>86</v>
      </c>
      <c r="AY360" s="179" t="s">
        <v>166</v>
      </c>
    </row>
    <row r="361" spans="2:65" s="1" customFormat="1" ht="16.5" customHeight="1">
      <c r="B361" s="136"/>
      <c r="C361" s="198" t="s">
        <v>575</v>
      </c>
      <c r="D361" s="198" t="s">
        <v>203</v>
      </c>
      <c r="E361" s="199" t="s">
        <v>576</v>
      </c>
      <c r="F361" s="200" t="s">
        <v>577</v>
      </c>
      <c r="G361" s="201" t="s">
        <v>226</v>
      </c>
      <c r="H361" s="202">
        <v>60.152000000000001</v>
      </c>
      <c r="I361" s="203"/>
      <c r="J361" s="204"/>
      <c r="K361" s="205">
        <f>ROUND(P361*H361,2)</f>
        <v>0</v>
      </c>
      <c r="L361" s="204"/>
      <c r="M361" s="206"/>
      <c r="N361" s="207" t="s">
        <v>1</v>
      </c>
      <c r="O361" s="135" t="s">
        <v>42</v>
      </c>
      <c r="P361" s="35">
        <f>I361+J361</f>
        <v>0</v>
      </c>
      <c r="Q361" s="35">
        <f>ROUND(I361*H361,2)</f>
        <v>0</v>
      </c>
      <c r="R361" s="35">
        <f>ROUND(J361*H361,2)</f>
        <v>0</v>
      </c>
      <c r="T361" s="174">
        <f>S361*H361</f>
        <v>0</v>
      </c>
      <c r="U361" s="174">
        <v>4.4999999999999999E-4</v>
      </c>
      <c r="V361" s="174">
        <f>U361*H361</f>
        <v>2.7068399999999999E-2</v>
      </c>
      <c r="W361" s="174">
        <v>0</v>
      </c>
      <c r="X361" s="175">
        <f>W361*H361</f>
        <v>0</v>
      </c>
      <c r="AR361" s="176" t="s">
        <v>334</v>
      </c>
      <c r="AT361" s="176" t="s">
        <v>203</v>
      </c>
      <c r="AU361" s="176" t="s">
        <v>141</v>
      </c>
      <c r="AY361" s="17" t="s">
        <v>166</v>
      </c>
      <c r="BE361" s="101">
        <f>IF(O361="základná",K361,0)</f>
        <v>0</v>
      </c>
      <c r="BF361" s="101">
        <f>IF(O361="znížená",K361,0)</f>
        <v>0</v>
      </c>
      <c r="BG361" s="101">
        <f>IF(O361="zákl. prenesená",K361,0)</f>
        <v>0</v>
      </c>
      <c r="BH361" s="101">
        <f>IF(O361="zníž. prenesená",K361,0)</f>
        <v>0</v>
      </c>
      <c r="BI361" s="101">
        <f>IF(O361="nulová",K361,0)</f>
        <v>0</v>
      </c>
      <c r="BJ361" s="17" t="s">
        <v>141</v>
      </c>
      <c r="BK361" s="101">
        <f>ROUND(P361*H361,2)</f>
        <v>0</v>
      </c>
      <c r="BL361" s="17" t="s">
        <v>252</v>
      </c>
      <c r="BM361" s="176" t="s">
        <v>578</v>
      </c>
    </row>
    <row r="362" spans="2:65" s="12" customFormat="1" ht="11.25">
      <c r="B362" s="177"/>
      <c r="D362" s="178" t="s">
        <v>174</v>
      </c>
      <c r="F362" s="180" t="s">
        <v>579</v>
      </c>
      <c r="H362" s="181">
        <v>60.152000000000001</v>
      </c>
      <c r="I362" s="182"/>
      <c r="J362" s="182"/>
      <c r="M362" s="177"/>
      <c r="N362" s="183"/>
      <c r="X362" s="184"/>
      <c r="AT362" s="179" t="s">
        <v>174</v>
      </c>
      <c r="AU362" s="179" t="s">
        <v>141</v>
      </c>
      <c r="AV362" s="12" t="s">
        <v>141</v>
      </c>
      <c r="AW362" s="12" t="s">
        <v>3</v>
      </c>
      <c r="AX362" s="12" t="s">
        <v>86</v>
      </c>
      <c r="AY362" s="179" t="s">
        <v>166</v>
      </c>
    </row>
    <row r="363" spans="2:65" s="1" customFormat="1" ht="33" customHeight="1">
      <c r="B363" s="136"/>
      <c r="C363" s="165" t="s">
        <v>580</v>
      </c>
      <c r="D363" s="165" t="s">
        <v>168</v>
      </c>
      <c r="E363" s="166" t="s">
        <v>581</v>
      </c>
      <c r="F363" s="167" t="s">
        <v>582</v>
      </c>
      <c r="G363" s="168" t="s">
        <v>199</v>
      </c>
      <c r="H363" s="169">
        <v>34.200000000000003</v>
      </c>
      <c r="I363" s="170"/>
      <c r="J363" s="170"/>
      <c r="K363" s="171">
        <f>ROUND(P363*H363,2)</f>
        <v>0</v>
      </c>
      <c r="L363" s="172"/>
      <c r="M363" s="36"/>
      <c r="N363" s="173" t="s">
        <v>1</v>
      </c>
      <c r="O363" s="135" t="s">
        <v>42</v>
      </c>
      <c r="P363" s="35">
        <f>I363+J363</f>
        <v>0</v>
      </c>
      <c r="Q363" s="35">
        <f>ROUND(I363*H363,2)</f>
        <v>0</v>
      </c>
      <c r="R363" s="35">
        <f>ROUND(J363*H363,2)</f>
        <v>0</v>
      </c>
      <c r="T363" s="174">
        <f>S363*H363</f>
        <v>0</v>
      </c>
      <c r="U363" s="174">
        <v>3.2000000000000002E-3</v>
      </c>
      <c r="V363" s="174">
        <f>U363*H363</f>
        <v>0.10944000000000001</v>
      </c>
      <c r="W363" s="174">
        <v>0</v>
      </c>
      <c r="X363" s="175">
        <f>W363*H363</f>
        <v>0</v>
      </c>
      <c r="AR363" s="176" t="s">
        <v>252</v>
      </c>
      <c r="AT363" s="176" t="s">
        <v>168</v>
      </c>
      <c r="AU363" s="176" t="s">
        <v>141</v>
      </c>
      <c r="AY363" s="17" t="s">
        <v>166</v>
      </c>
      <c r="BE363" s="101">
        <f>IF(O363="základná",K363,0)</f>
        <v>0</v>
      </c>
      <c r="BF363" s="101">
        <f>IF(O363="znížená",K363,0)</f>
        <v>0</v>
      </c>
      <c r="BG363" s="101">
        <f>IF(O363="zákl. prenesená",K363,0)</f>
        <v>0</v>
      </c>
      <c r="BH363" s="101">
        <f>IF(O363="zníž. prenesená",K363,0)</f>
        <v>0</v>
      </c>
      <c r="BI363" s="101">
        <f>IF(O363="nulová",K363,0)</f>
        <v>0</v>
      </c>
      <c r="BJ363" s="17" t="s">
        <v>141</v>
      </c>
      <c r="BK363" s="101">
        <f>ROUND(P363*H363,2)</f>
        <v>0</v>
      </c>
      <c r="BL363" s="17" t="s">
        <v>252</v>
      </c>
      <c r="BM363" s="176" t="s">
        <v>583</v>
      </c>
    </row>
    <row r="364" spans="2:65" s="12" customFormat="1" ht="11.25">
      <c r="B364" s="177"/>
      <c r="D364" s="178" t="s">
        <v>174</v>
      </c>
      <c r="E364" s="179" t="s">
        <v>1</v>
      </c>
      <c r="F364" s="180" t="s">
        <v>584</v>
      </c>
      <c r="H364" s="181">
        <v>34.200000000000003</v>
      </c>
      <c r="I364" s="182"/>
      <c r="J364" s="182"/>
      <c r="M364" s="177"/>
      <c r="N364" s="183"/>
      <c r="X364" s="184"/>
      <c r="AT364" s="179" t="s">
        <v>174</v>
      </c>
      <c r="AU364" s="179" t="s">
        <v>141</v>
      </c>
      <c r="AV364" s="12" t="s">
        <v>141</v>
      </c>
      <c r="AW364" s="12" t="s">
        <v>4</v>
      </c>
      <c r="AX364" s="12" t="s">
        <v>86</v>
      </c>
      <c r="AY364" s="179" t="s">
        <v>166</v>
      </c>
    </row>
    <row r="365" spans="2:65" s="1" customFormat="1" ht="24.2" customHeight="1">
      <c r="B365" s="136"/>
      <c r="C365" s="198" t="s">
        <v>585</v>
      </c>
      <c r="D365" s="198" t="s">
        <v>203</v>
      </c>
      <c r="E365" s="199" t="s">
        <v>586</v>
      </c>
      <c r="F365" s="200" t="s">
        <v>587</v>
      </c>
      <c r="G365" s="201" t="s">
        <v>199</v>
      </c>
      <c r="H365" s="202">
        <v>35.567999999999998</v>
      </c>
      <c r="I365" s="203"/>
      <c r="J365" s="204"/>
      <c r="K365" s="205">
        <f>ROUND(P365*H365,2)</f>
        <v>0</v>
      </c>
      <c r="L365" s="204"/>
      <c r="M365" s="206"/>
      <c r="N365" s="207" t="s">
        <v>1</v>
      </c>
      <c r="O365" s="135" t="s">
        <v>42</v>
      </c>
      <c r="P365" s="35">
        <f>I365+J365</f>
        <v>0</v>
      </c>
      <c r="Q365" s="35">
        <f>ROUND(I365*H365,2)</f>
        <v>0</v>
      </c>
      <c r="R365" s="35">
        <f>ROUND(J365*H365,2)</f>
        <v>0</v>
      </c>
      <c r="T365" s="174">
        <f>S365*H365</f>
        <v>0</v>
      </c>
      <c r="U365" s="174">
        <v>1.9199999999999998E-2</v>
      </c>
      <c r="V365" s="174">
        <f>U365*H365</f>
        <v>0.68290559999999989</v>
      </c>
      <c r="W365" s="174">
        <v>0</v>
      </c>
      <c r="X365" s="175">
        <f>W365*H365</f>
        <v>0</v>
      </c>
      <c r="AR365" s="176" t="s">
        <v>334</v>
      </c>
      <c r="AT365" s="176" t="s">
        <v>203</v>
      </c>
      <c r="AU365" s="176" t="s">
        <v>141</v>
      </c>
      <c r="AY365" s="17" t="s">
        <v>166</v>
      </c>
      <c r="BE365" s="101">
        <f>IF(O365="základná",K365,0)</f>
        <v>0</v>
      </c>
      <c r="BF365" s="101">
        <f>IF(O365="znížená",K365,0)</f>
        <v>0</v>
      </c>
      <c r="BG365" s="101">
        <f>IF(O365="zákl. prenesená",K365,0)</f>
        <v>0</v>
      </c>
      <c r="BH365" s="101">
        <f>IF(O365="zníž. prenesená",K365,0)</f>
        <v>0</v>
      </c>
      <c r="BI365" s="101">
        <f>IF(O365="nulová",K365,0)</f>
        <v>0</v>
      </c>
      <c r="BJ365" s="17" t="s">
        <v>141</v>
      </c>
      <c r="BK365" s="101">
        <f>ROUND(P365*H365,2)</f>
        <v>0</v>
      </c>
      <c r="BL365" s="17" t="s">
        <v>252</v>
      </c>
      <c r="BM365" s="176" t="s">
        <v>588</v>
      </c>
    </row>
    <row r="366" spans="2:65" s="12" customFormat="1" ht="11.25">
      <c r="B366" s="177"/>
      <c r="D366" s="178" t="s">
        <v>174</v>
      </c>
      <c r="F366" s="180" t="s">
        <v>589</v>
      </c>
      <c r="H366" s="181">
        <v>35.567999999999998</v>
      </c>
      <c r="I366" s="182"/>
      <c r="J366" s="182"/>
      <c r="M366" s="177"/>
      <c r="N366" s="183"/>
      <c r="X366" s="184"/>
      <c r="AT366" s="179" t="s">
        <v>174</v>
      </c>
      <c r="AU366" s="179" t="s">
        <v>141</v>
      </c>
      <c r="AV366" s="12" t="s">
        <v>141</v>
      </c>
      <c r="AW366" s="12" t="s">
        <v>3</v>
      </c>
      <c r="AX366" s="12" t="s">
        <v>86</v>
      </c>
      <c r="AY366" s="179" t="s">
        <v>166</v>
      </c>
    </row>
    <row r="367" spans="2:65" s="1" customFormat="1" ht="24.2" customHeight="1">
      <c r="B367" s="136"/>
      <c r="C367" s="165" t="s">
        <v>590</v>
      </c>
      <c r="D367" s="165" t="s">
        <v>168</v>
      </c>
      <c r="E367" s="166" t="s">
        <v>591</v>
      </c>
      <c r="F367" s="167" t="s">
        <v>592</v>
      </c>
      <c r="G367" s="168" t="s">
        <v>533</v>
      </c>
      <c r="H367" s="208"/>
      <c r="I367" s="170"/>
      <c r="J367" s="170"/>
      <c r="K367" s="171">
        <f>ROUND(P367*H367,2)</f>
        <v>0</v>
      </c>
      <c r="L367" s="172"/>
      <c r="M367" s="36"/>
      <c r="N367" s="209" t="s">
        <v>1</v>
      </c>
      <c r="O367" s="210" t="s">
        <v>42</v>
      </c>
      <c r="P367" s="211">
        <f>I367+J367</f>
        <v>0</v>
      </c>
      <c r="Q367" s="211">
        <f>ROUND(I367*H367,2)</f>
        <v>0</v>
      </c>
      <c r="R367" s="211">
        <f>ROUND(J367*H367,2)</f>
        <v>0</v>
      </c>
      <c r="S367" s="212"/>
      <c r="T367" s="213">
        <f>S367*H367</f>
        <v>0</v>
      </c>
      <c r="U367" s="213">
        <v>0</v>
      </c>
      <c r="V367" s="213">
        <f>U367*H367</f>
        <v>0</v>
      </c>
      <c r="W367" s="213">
        <v>0</v>
      </c>
      <c r="X367" s="214">
        <f>W367*H367</f>
        <v>0</v>
      </c>
      <c r="AR367" s="176" t="s">
        <v>252</v>
      </c>
      <c r="AT367" s="176" t="s">
        <v>168</v>
      </c>
      <c r="AU367" s="176" t="s">
        <v>141</v>
      </c>
      <c r="AY367" s="17" t="s">
        <v>166</v>
      </c>
      <c r="BE367" s="101">
        <f>IF(O367="základná",K367,0)</f>
        <v>0</v>
      </c>
      <c r="BF367" s="101">
        <f>IF(O367="znížená",K367,0)</f>
        <v>0</v>
      </c>
      <c r="BG367" s="101">
        <f>IF(O367="zákl. prenesená",K367,0)</f>
        <v>0</v>
      </c>
      <c r="BH367" s="101">
        <f>IF(O367="zníž. prenesená",K367,0)</f>
        <v>0</v>
      </c>
      <c r="BI367" s="101">
        <f>IF(O367="nulová",K367,0)</f>
        <v>0</v>
      </c>
      <c r="BJ367" s="17" t="s">
        <v>141</v>
      </c>
      <c r="BK367" s="101">
        <f>ROUND(P367*H367,2)</f>
        <v>0</v>
      </c>
      <c r="BL367" s="17" t="s">
        <v>252</v>
      </c>
      <c r="BM367" s="176" t="s">
        <v>593</v>
      </c>
    </row>
    <row r="368" spans="2:65" s="1" customFormat="1" ht="6.95" customHeight="1"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36"/>
    </row>
  </sheetData>
  <autoFilter ref="C137:L367" xr:uid="{00000000-0009-0000-0000-000001000000}"/>
  <mergeCells count="14">
    <mergeCell ref="D116:F116"/>
    <mergeCell ref="E128:H128"/>
    <mergeCell ref="E130:H130"/>
    <mergeCell ref="M2:Z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677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63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78</v>
      </c>
    </row>
    <row r="4" spans="2:46" ht="24.95" customHeight="1">
      <c r="B4" s="20"/>
      <c r="D4" s="21" t="s">
        <v>115</v>
      </c>
      <c r="M4" s="20"/>
      <c r="N4" s="108" t="s">
        <v>10</v>
      </c>
      <c r="AT4" s="17" t="s">
        <v>3</v>
      </c>
    </row>
    <row r="5" spans="2:46" ht="6.95" customHeight="1">
      <c r="B5" s="20"/>
      <c r="M5" s="20"/>
    </row>
    <row r="6" spans="2:46" ht="12" customHeight="1">
      <c r="B6" s="20"/>
      <c r="D6" s="27" t="s">
        <v>16</v>
      </c>
      <c r="M6" s="20"/>
    </row>
    <row r="7" spans="2:46" ht="16.5" customHeight="1">
      <c r="B7" s="20"/>
      <c r="E7" s="280" t="str">
        <f>'Rekapitulácia stavby'!K6</f>
        <v>Franko-rozpracovaný rozpočet</v>
      </c>
      <c r="F7" s="281"/>
      <c r="G7" s="281"/>
      <c r="H7" s="281"/>
      <c r="M7" s="20"/>
    </row>
    <row r="8" spans="2:46" s="1" customFormat="1" ht="12" customHeight="1">
      <c r="B8" s="36"/>
      <c r="D8" s="27" t="s">
        <v>116</v>
      </c>
      <c r="M8" s="36"/>
    </row>
    <row r="9" spans="2:46" s="1" customFormat="1" ht="16.5" customHeight="1">
      <c r="B9" s="36"/>
      <c r="E9" s="237" t="s">
        <v>594</v>
      </c>
      <c r="F9" s="282"/>
      <c r="G9" s="282"/>
      <c r="H9" s="282"/>
      <c r="M9" s="36"/>
    </row>
    <row r="10" spans="2:46" s="1" customFormat="1" ht="11.25">
      <c r="B10" s="36"/>
      <c r="M10" s="36"/>
    </row>
    <row r="11" spans="2:46" s="1" customFormat="1" ht="12" customHeight="1">
      <c r="B11" s="36"/>
      <c r="D11" s="27" t="s">
        <v>18</v>
      </c>
      <c r="F11" s="25" t="s">
        <v>1</v>
      </c>
      <c r="I11" s="27" t="s">
        <v>19</v>
      </c>
      <c r="J11" s="25" t="s">
        <v>1</v>
      </c>
      <c r="M11" s="36"/>
    </row>
    <row r="12" spans="2:46" s="1" customFormat="1" ht="12" customHeight="1">
      <c r="B12" s="36"/>
      <c r="D12" s="27" t="s">
        <v>20</v>
      </c>
      <c r="F12" s="25" t="s">
        <v>21</v>
      </c>
      <c r="I12" s="27" t="s">
        <v>22</v>
      </c>
      <c r="J12" s="59" t="str">
        <f>'Rekapitulácia stavby'!AN8</f>
        <v>15. 7. 2023</v>
      </c>
      <c r="M12" s="36"/>
    </row>
    <row r="13" spans="2:46" s="1" customFormat="1" ht="10.9" customHeight="1">
      <c r="B13" s="36"/>
      <c r="M13" s="36"/>
    </row>
    <row r="14" spans="2:46" s="1" customFormat="1" ht="12" customHeight="1">
      <c r="B14" s="36"/>
      <c r="D14" s="27" t="s">
        <v>24</v>
      </c>
      <c r="I14" s="27" t="s">
        <v>25</v>
      </c>
      <c r="J14" s="25" t="str">
        <f>IF('Rekapitulácia stavby'!AN10="","",'Rekapitulácia stavby'!AN10)</f>
        <v/>
      </c>
      <c r="M14" s="36"/>
    </row>
    <row r="15" spans="2:46" s="1" customFormat="1" ht="18" customHeight="1">
      <c r="B15" s="36"/>
      <c r="E15" s="25" t="str">
        <f>IF('Rekapitulácia stavby'!E11="","",'Rekapitulácia stavby'!E11)</f>
        <v xml:space="preserve"> </v>
      </c>
      <c r="I15" s="27" t="s">
        <v>26</v>
      </c>
      <c r="J15" s="25" t="str">
        <f>IF('Rekapitulácia stavby'!AN11="","",'Rekapitulácia stavby'!AN11)</f>
        <v/>
      </c>
      <c r="M15" s="36"/>
    </row>
    <row r="16" spans="2:46" s="1" customFormat="1" ht="6.95" customHeight="1">
      <c r="B16" s="36"/>
      <c r="M16" s="36"/>
    </row>
    <row r="17" spans="2:13" s="1" customFormat="1" ht="12" customHeight="1">
      <c r="B17" s="36"/>
      <c r="D17" s="27" t="s">
        <v>27</v>
      </c>
      <c r="I17" s="27" t="s">
        <v>25</v>
      </c>
      <c r="J17" s="28" t="str">
        <f>'Rekapitulácia stavby'!AN13</f>
        <v>Vyplň údaj</v>
      </c>
      <c r="M17" s="36"/>
    </row>
    <row r="18" spans="2:13" s="1" customFormat="1" ht="18" customHeight="1">
      <c r="B18" s="36"/>
      <c r="E18" s="283" t="str">
        <f>'Rekapitulácia stavby'!E14</f>
        <v>Vyplň údaj</v>
      </c>
      <c r="F18" s="242"/>
      <c r="G18" s="242"/>
      <c r="H18" s="242"/>
      <c r="I18" s="27" t="s">
        <v>26</v>
      </c>
      <c r="J18" s="28" t="str">
        <f>'Rekapitulácia stavby'!AN14</f>
        <v>Vyplň údaj</v>
      </c>
      <c r="M18" s="36"/>
    </row>
    <row r="19" spans="2:13" s="1" customFormat="1" ht="6.95" customHeight="1">
      <c r="B19" s="36"/>
      <c r="M19" s="36"/>
    </row>
    <row r="20" spans="2:13" s="1" customFormat="1" ht="12" customHeight="1">
      <c r="B20" s="36"/>
      <c r="D20" s="27" t="s">
        <v>29</v>
      </c>
      <c r="I20" s="27" t="s">
        <v>25</v>
      </c>
      <c r="J20" s="25" t="str">
        <f>IF('Rekapitulácia stavby'!AN16="","",'Rekapitulácia stavby'!AN16)</f>
        <v/>
      </c>
      <c r="M20" s="36"/>
    </row>
    <row r="21" spans="2:13" s="1" customFormat="1" ht="18" customHeight="1">
      <c r="B21" s="36"/>
      <c r="E21" s="25" t="str">
        <f>IF('Rekapitulácia stavby'!E17="","",'Rekapitulácia stavby'!E17)</f>
        <v xml:space="preserve"> </v>
      </c>
      <c r="I21" s="27" t="s">
        <v>26</v>
      </c>
      <c r="J21" s="25" t="str">
        <f>IF('Rekapitulácia stavby'!AN17="","",'Rekapitulácia stavby'!AN17)</f>
        <v/>
      </c>
      <c r="M21" s="36"/>
    </row>
    <row r="22" spans="2:13" s="1" customFormat="1" ht="6.95" customHeight="1">
      <c r="B22" s="36"/>
      <c r="M22" s="36"/>
    </row>
    <row r="23" spans="2:13" s="1" customFormat="1" ht="12" customHeight="1">
      <c r="B23" s="36"/>
      <c r="D23" s="27" t="s">
        <v>30</v>
      </c>
      <c r="I23" s="27" t="s">
        <v>25</v>
      </c>
      <c r="J23" s="25" t="str">
        <f>IF('Rekapitulácia stavby'!AN19="","",'Rekapitulácia stavby'!AN19)</f>
        <v/>
      </c>
      <c r="M23" s="36"/>
    </row>
    <row r="24" spans="2:13" s="1" customFormat="1" ht="18" customHeight="1">
      <c r="B24" s="36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M24" s="36"/>
    </row>
    <row r="25" spans="2:13" s="1" customFormat="1" ht="6.95" customHeight="1">
      <c r="B25" s="36"/>
      <c r="M25" s="36"/>
    </row>
    <row r="26" spans="2:13" s="1" customFormat="1" ht="12" customHeight="1">
      <c r="B26" s="36"/>
      <c r="D26" s="27" t="s">
        <v>31</v>
      </c>
      <c r="M26" s="36"/>
    </row>
    <row r="27" spans="2:13" s="7" customFormat="1" ht="16.5" customHeight="1">
      <c r="B27" s="109"/>
      <c r="E27" s="247" t="s">
        <v>1</v>
      </c>
      <c r="F27" s="247"/>
      <c r="G27" s="247"/>
      <c r="H27" s="247"/>
      <c r="M27" s="109"/>
    </row>
    <row r="28" spans="2:13" s="1" customFormat="1" ht="6.95" customHeight="1">
      <c r="B28" s="36"/>
      <c r="M28" s="36"/>
    </row>
    <row r="29" spans="2:13" s="1" customFormat="1" ht="6.95" customHeight="1">
      <c r="B29" s="36"/>
      <c r="D29" s="60"/>
      <c r="E29" s="60"/>
      <c r="F29" s="60"/>
      <c r="G29" s="60"/>
      <c r="H29" s="60"/>
      <c r="I29" s="60"/>
      <c r="J29" s="60"/>
      <c r="K29" s="60"/>
      <c r="L29" s="60"/>
      <c r="M29" s="36"/>
    </row>
    <row r="30" spans="2:13" s="1" customFormat="1" ht="14.45" customHeight="1">
      <c r="B30" s="36"/>
      <c r="D30" s="25" t="s">
        <v>118</v>
      </c>
      <c r="K30" s="33">
        <f>K96</f>
        <v>0</v>
      </c>
      <c r="M30" s="36"/>
    </row>
    <row r="31" spans="2:13" s="1" customFormat="1" ht="12.75">
      <c r="B31" s="36"/>
      <c r="E31" s="27" t="s">
        <v>33</v>
      </c>
      <c r="K31" s="110">
        <f>I96</f>
        <v>0</v>
      </c>
      <c r="M31" s="36"/>
    </row>
    <row r="32" spans="2:13" s="1" customFormat="1" ht="12.75">
      <c r="B32" s="36"/>
      <c r="E32" s="27" t="s">
        <v>34</v>
      </c>
      <c r="K32" s="110">
        <f>J96</f>
        <v>0</v>
      </c>
      <c r="M32" s="36"/>
    </row>
    <row r="33" spans="2:13" s="1" customFormat="1" ht="14.45" customHeight="1">
      <c r="B33" s="36"/>
      <c r="D33" s="32" t="s">
        <v>109</v>
      </c>
      <c r="K33" s="33">
        <f>K113</f>
        <v>0</v>
      </c>
      <c r="M33" s="36"/>
    </row>
    <row r="34" spans="2:13" s="1" customFormat="1" ht="25.35" customHeight="1">
      <c r="B34" s="36"/>
      <c r="D34" s="111" t="s">
        <v>36</v>
      </c>
      <c r="K34" s="73">
        <f>ROUND(K30 + K33, 2)</f>
        <v>0</v>
      </c>
      <c r="M34" s="36"/>
    </row>
    <row r="35" spans="2:13" s="1" customFormat="1" ht="6.95" customHeight="1">
      <c r="B35" s="36"/>
      <c r="D35" s="60"/>
      <c r="E35" s="60"/>
      <c r="F35" s="60"/>
      <c r="G35" s="60"/>
      <c r="H35" s="60"/>
      <c r="I35" s="60"/>
      <c r="J35" s="60"/>
      <c r="K35" s="60"/>
      <c r="L35" s="60"/>
      <c r="M35" s="36"/>
    </row>
    <row r="36" spans="2:13" s="1" customFormat="1" ht="14.45" customHeight="1">
      <c r="B36" s="36"/>
      <c r="F36" s="39" t="s">
        <v>38</v>
      </c>
      <c r="I36" s="39" t="s">
        <v>37</v>
      </c>
      <c r="K36" s="39" t="s">
        <v>39</v>
      </c>
      <c r="M36" s="36"/>
    </row>
    <row r="37" spans="2:13" s="1" customFormat="1" ht="14.45" customHeight="1">
      <c r="B37" s="36"/>
      <c r="D37" s="62" t="s">
        <v>40</v>
      </c>
      <c r="E37" s="41" t="s">
        <v>41</v>
      </c>
      <c r="F37" s="112">
        <f>ROUND((SUM(BE113:BE120) + SUM(BE140:BE676)),  2)</f>
        <v>0</v>
      </c>
      <c r="G37" s="113"/>
      <c r="H37" s="113"/>
      <c r="I37" s="114">
        <v>0.2</v>
      </c>
      <c r="J37" s="113"/>
      <c r="K37" s="112">
        <f>ROUND(((SUM(BE113:BE120) + SUM(BE140:BE676))*I37),  2)</f>
        <v>0</v>
      </c>
      <c r="M37" s="36"/>
    </row>
    <row r="38" spans="2:13" s="1" customFormat="1" ht="14.45" customHeight="1">
      <c r="B38" s="36"/>
      <c r="E38" s="41" t="s">
        <v>42</v>
      </c>
      <c r="F38" s="112">
        <f>ROUND((SUM(BF113:BF120) + SUM(BF140:BF676)),  2)</f>
        <v>0</v>
      </c>
      <c r="G38" s="113"/>
      <c r="H38" s="113"/>
      <c r="I38" s="114">
        <v>0.2</v>
      </c>
      <c r="J38" s="113"/>
      <c r="K38" s="112">
        <f>ROUND(((SUM(BF113:BF120) + SUM(BF140:BF676))*I38),  2)</f>
        <v>0</v>
      </c>
      <c r="M38" s="36"/>
    </row>
    <row r="39" spans="2:13" s="1" customFormat="1" ht="14.45" hidden="1" customHeight="1">
      <c r="B39" s="36"/>
      <c r="E39" s="27" t="s">
        <v>43</v>
      </c>
      <c r="F39" s="110">
        <f>ROUND((SUM(BG113:BG120) + SUM(BG140:BG676)),  2)</f>
        <v>0</v>
      </c>
      <c r="I39" s="115">
        <v>0.2</v>
      </c>
      <c r="K39" s="110">
        <f>0</f>
        <v>0</v>
      </c>
      <c r="M39" s="36"/>
    </row>
    <row r="40" spans="2:13" s="1" customFormat="1" ht="14.45" hidden="1" customHeight="1">
      <c r="B40" s="36"/>
      <c r="E40" s="27" t="s">
        <v>44</v>
      </c>
      <c r="F40" s="110">
        <f>ROUND((SUM(BH113:BH120) + SUM(BH140:BH676)),  2)</f>
        <v>0</v>
      </c>
      <c r="I40" s="115">
        <v>0.2</v>
      </c>
      <c r="K40" s="110">
        <f>0</f>
        <v>0</v>
      </c>
      <c r="M40" s="36"/>
    </row>
    <row r="41" spans="2:13" s="1" customFormat="1" ht="14.45" hidden="1" customHeight="1">
      <c r="B41" s="36"/>
      <c r="E41" s="41" t="s">
        <v>45</v>
      </c>
      <c r="F41" s="112">
        <f>ROUND((SUM(BI113:BI120) + SUM(BI140:BI676)),  2)</f>
        <v>0</v>
      </c>
      <c r="G41" s="113"/>
      <c r="H41" s="113"/>
      <c r="I41" s="114">
        <v>0</v>
      </c>
      <c r="J41" s="113"/>
      <c r="K41" s="112">
        <f>0</f>
        <v>0</v>
      </c>
      <c r="M41" s="36"/>
    </row>
    <row r="42" spans="2:13" s="1" customFormat="1" ht="6.95" customHeight="1">
      <c r="B42" s="36"/>
      <c r="M42" s="36"/>
    </row>
    <row r="43" spans="2:13" s="1" customFormat="1" ht="25.35" customHeight="1">
      <c r="B43" s="36"/>
      <c r="C43" s="106"/>
      <c r="D43" s="116" t="s">
        <v>46</v>
      </c>
      <c r="E43" s="64"/>
      <c r="F43" s="64"/>
      <c r="G43" s="117" t="s">
        <v>47</v>
      </c>
      <c r="H43" s="118" t="s">
        <v>48</v>
      </c>
      <c r="I43" s="64"/>
      <c r="J43" s="64"/>
      <c r="K43" s="119">
        <f>SUM(K34:K41)</f>
        <v>0</v>
      </c>
      <c r="L43" s="120"/>
      <c r="M43" s="36"/>
    </row>
    <row r="44" spans="2:13" s="1" customFormat="1" ht="14.45" customHeight="1">
      <c r="B44" s="36"/>
      <c r="M44" s="36"/>
    </row>
    <row r="45" spans="2:13" ht="14.45" customHeight="1">
      <c r="B45" s="20"/>
      <c r="M45" s="20"/>
    </row>
    <row r="46" spans="2:13" ht="14.45" customHeight="1">
      <c r="B46" s="20"/>
      <c r="M46" s="20"/>
    </row>
    <row r="47" spans="2:13" ht="14.45" customHeight="1">
      <c r="B47" s="20"/>
      <c r="M47" s="20"/>
    </row>
    <row r="48" spans="2:13" ht="14.45" customHeight="1">
      <c r="B48" s="20"/>
      <c r="M48" s="20"/>
    </row>
    <row r="49" spans="2:13" ht="14.45" customHeight="1">
      <c r="B49" s="20"/>
      <c r="M49" s="20"/>
    </row>
    <row r="50" spans="2:13" s="1" customFormat="1" ht="14.45" customHeight="1">
      <c r="B50" s="36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9"/>
      <c r="M50" s="36"/>
    </row>
    <row r="51" spans="2:13" ht="11.25">
      <c r="B51" s="20"/>
      <c r="M51" s="20"/>
    </row>
    <row r="52" spans="2:13" ht="11.25">
      <c r="B52" s="20"/>
      <c r="M52" s="20"/>
    </row>
    <row r="53" spans="2:13" ht="11.25">
      <c r="B53" s="20"/>
      <c r="M53" s="20"/>
    </row>
    <row r="54" spans="2:13" ht="11.25">
      <c r="B54" s="20"/>
      <c r="M54" s="20"/>
    </row>
    <row r="55" spans="2:13" ht="11.25">
      <c r="B55" s="20"/>
      <c r="M55" s="20"/>
    </row>
    <row r="56" spans="2:13" ht="11.25">
      <c r="B56" s="20"/>
      <c r="M56" s="20"/>
    </row>
    <row r="57" spans="2:13" ht="11.25">
      <c r="B57" s="20"/>
      <c r="M57" s="20"/>
    </row>
    <row r="58" spans="2:13" ht="11.25">
      <c r="B58" s="20"/>
      <c r="M58" s="20"/>
    </row>
    <row r="59" spans="2:13" ht="11.25">
      <c r="B59" s="20"/>
      <c r="M59" s="20"/>
    </row>
    <row r="60" spans="2:13" ht="11.25">
      <c r="B60" s="20"/>
      <c r="M60" s="20"/>
    </row>
    <row r="61" spans="2:13" s="1" customFormat="1" ht="12.75">
      <c r="B61" s="36"/>
      <c r="D61" s="50" t="s">
        <v>51</v>
      </c>
      <c r="E61" s="38"/>
      <c r="F61" s="121" t="s">
        <v>52</v>
      </c>
      <c r="G61" s="50" t="s">
        <v>51</v>
      </c>
      <c r="H61" s="38"/>
      <c r="I61" s="38"/>
      <c r="J61" s="122" t="s">
        <v>52</v>
      </c>
      <c r="K61" s="38"/>
      <c r="L61" s="38"/>
      <c r="M61" s="36"/>
    </row>
    <row r="62" spans="2:13" ht="11.25">
      <c r="B62" s="20"/>
      <c r="M62" s="20"/>
    </row>
    <row r="63" spans="2:13" ht="11.25">
      <c r="B63" s="20"/>
      <c r="M63" s="20"/>
    </row>
    <row r="64" spans="2:13" ht="11.25">
      <c r="B64" s="20"/>
      <c r="M64" s="20"/>
    </row>
    <row r="65" spans="2:13" s="1" customFormat="1" ht="12.75">
      <c r="B65" s="36"/>
      <c r="D65" s="48" t="s">
        <v>53</v>
      </c>
      <c r="E65" s="49"/>
      <c r="F65" s="49"/>
      <c r="G65" s="48" t="s">
        <v>54</v>
      </c>
      <c r="H65" s="49"/>
      <c r="I65" s="49"/>
      <c r="J65" s="49"/>
      <c r="K65" s="49"/>
      <c r="L65" s="49"/>
      <c r="M65" s="36"/>
    </row>
    <row r="66" spans="2:13" ht="11.25">
      <c r="B66" s="20"/>
      <c r="M66" s="20"/>
    </row>
    <row r="67" spans="2:13" ht="11.25">
      <c r="B67" s="20"/>
      <c r="M67" s="20"/>
    </row>
    <row r="68" spans="2:13" ht="11.25">
      <c r="B68" s="20"/>
      <c r="M68" s="20"/>
    </row>
    <row r="69" spans="2:13" ht="11.25">
      <c r="B69" s="20"/>
      <c r="M69" s="20"/>
    </row>
    <row r="70" spans="2:13" ht="11.25">
      <c r="B70" s="20"/>
      <c r="M70" s="20"/>
    </row>
    <row r="71" spans="2:13" ht="11.25">
      <c r="B71" s="20"/>
      <c r="M71" s="20"/>
    </row>
    <row r="72" spans="2:13" ht="11.25">
      <c r="B72" s="20"/>
      <c r="M72" s="20"/>
    </row>
    <row r="73" spans="2:13" ht="11.25">
      <c r="B73" s="20"/>
      <c r="M73" s="20"/>
    </row>
    <row r="74" spans="2:13" ht="11.25">
      <c r="B74" s="20"/>
      <c r="M74" s="20"/>
    </row>
    <row r="75" spans="2:13" ht="11.25">
      <c r="B75" s="20"/>
      <c r="M75" s="20"/>
    </row>
    <row r="76" spans="2:13" s="1" customFormat="1" ht="12.75">
      <c r="B76" s="36"/>
      <c r="D76" s="50" t="s">
        <v>51</v>
      </c>
      <c r="E76" s="38"/>
      <c r="F76" s="121" t="s">
        <v>52</v>
      </c>
      <c r="G76" s="50" t="s">
        <v>51</v>
      </c>
      <c r="H76" s="38"/>
      <c r="I76" s="38"/>
      <c r="J76" s="122" t="s">
        <v>52</v>
      </c>
      <c r="K76" s="38"/>
      <c r="L76" s="38"/>
      <c r="M76" s="36"/>
    </row>
    <row r="77" spans="2:13" s="1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6"/>
    </row>
    <row r="81" spans="2:47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36"/>
    </row>
    <row r="82" spans="2:47" s="1" customFormat="1" ht="24.95" customHeight="1">
      <c r="B82" s="36"/>
      <c r="C82" s="21" t="s">
        <v>119</v>
      </c>
      <c r="M82" s="36"/>
    </row>
    <row r="83" spans="2:47" s="1" customFormat="1" ht="6.95" customHeight="1">
      <c r="B83" s="36"/>
      <c r="M83" s="36"/>
    </row>
    <row r="84" spans="2:47" s="1" customFormat="1" ht="12" customHeight="1">
      <c r="B84" s="36"/>
      <c r="C84" s="27" t="s">
        <v>16</v>
      </c>
      <c r="M84" s="36"/>
    </row>
    <row r="85" spans="2:47" s="1" customFormat="1" ht="16.5" customHeight="1">
      <c r="B85" s="36"/>
      <c r="E85" s="280" t="str">
        <f>E7</f>
        <v>Franko-rozpracovaný rozpočet</v>
      </c>
      <c r="F85" s="281"/>
      <c r="G85" s="281"/>
      <c r="H85" s="281"/>
      <c r="M85" s="36"/>
    </row>
    <row r="86" spans="2:47" s="1" customFormat="1" ht="12" customHeight="1">
      <c r="B86" s="36"/>
      <c r="C86" s="27" t="s">
        <v>116</v>
      </c>
      <c r="M86" s="36"/>
    </row>
    <row r="87" spans="2:47" s="1" customFormat="1" ht="16.5" customHeight="1">
      <c r="B87" s="36"/>
      <c r="E87" s="237" t="str">
        <f>E9</f>
        <v>23-40-03 - 2.NP</v>
      </c>
      <c r="F87" s="282"/>
      <c r="G87" s="282"/>
      <c r="H87" s="282"/>
      <c r="M87" s="36"/>
    </row>
    <row r="88" spans="2:47" s="1" customFormat="1" ht="6.95" customHeight="1">
      <c r="B88" s="36"/>
      <c r="M88" s="36"/>
    </row>
    <row r="89" spans="2:47" s="1" customFormat="1" ht="12" customHeight="1">
      <c r="B89" s="36"/>
      <c r="C89" s="27" t="s">
        <v>20</v>
      </c>
      <c r="F89" s="25" t="str">
        <f>F12</f>
        <v xml:space="preserve"> </v>
      </c>
      <c r="I89" s="27" t="s">
        <v>22</v>
      </c>
      <c r="J89" s="59" t="str">
        <f>IF(J12="","",J12)</f>
        <v>15. 7. 2023</v>
      </c>
      <c r="M89" s="36"/>
    </row>
    <row r="90" spans="2:47" s="1" customFormat="1" ht="6.95" customHeight="1">
      <c r="B90" s="36"/>
      <c r="M90" s="36"/>
    </row>
    <row r="91" spans="2:47" s="1" customFormat="1" ht="15.2" customHeight="1">
      <c r="B91" s="36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 xml:space="preserve"> </v>
      </c>
      <c r="M91" s="36"/>
    </row>
    <row r="92" spans="2:47" s="1" customFormat="1" ht="15.2" customHeight="1">
      <c r="B92" s="36"/>
      <c r="C92" s="27" t="s">
        <v>27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M92" s="36"/>
    </row>
    <row r="93" spans="2:47" s="1" customFormat="1" ht="10.35" customHeight="1">
      <c r="B93" s="36"/>
      <c r="M93" s="36"/>
    </row>
    <row r="94" spans="2:47" s="1" customFormat="1" ht="29.25" customHeight="1">
      <c r="B94" s="36"/>
      <c r="C94" s="123" t="s">
        <v>120</v>
      </c>
      <c r="D94" s="106"/>
      <c r="E94" s="106"/>
      <c r="F94" s="106"/>
      <c r="G94" s="106"/>
      <c r="H94" s="106"/>
      <c r="I94" s="124" t="s">
        <v>121</v>
      </c>
      <c r="J94" s="124" t="s">
        <v>122</v>
      </c>
      <c r="K94" s="124" t="s">
        <v>123</v>
      </c>
      <c r="L94" s="106"/>
      <c r="M94" s="36"/>
    </row>
    <row r="95" spans="2:47" s="1" customFormat="1" ht="10.35" customHeight="1">
      <c r="B95" s="36"/>
      <c r="M95" s="36"/>
    </row>
    <row r="96" spans="2:47" s="1" customFormat="1" ht="22.9" customHeight="1">
      <c r="B96" s="36"/>
      <c r="C96" s="125" t="s">
        <v>124</v>
      </c>
      <c r="I96" s="73">
        <f t="shared" ref="I96:J98" si="0">Q140</f>
        <v>0</v>
      </c>
      <c r="J96" s="73">
        <f t="shared" si="0"/>
        <v>0</v>
      </c>
      <c r="K96" s="73">
        <f>K140</f>
        <v>0</v>
      </c>
      <c r="M96" s="36"/>
      <c r="AU96" s="17" t="s">
        <v>125</v>
      </c>
    </row>
    <row r="97" spans="2:13" s="8" customFormat="1" ht="24.95" customHeight="1">
      <c r="B97" s="126"/>
      <c r="D97" s="127" t="s">
        <v>126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29">
        <f>K141</f>
        <v>0</v>
      </c>
      <c r="M97" s="126"/>
    </row>
    <row r="98" spans="2:13" s="9" customFormat="1" ht="19.899999999999999" customHeight="1">
      <c r="B98" s="130"/>
      <c r="D98" s="131" t="s">
        <v>129</v>
      </c>
      <c r="E98" s="132"/>
      <c r="F98" s="132"/>
      <c r="G98" s="132"/>
      <c r="H98" s="132"/>
      <c r="I98" s="133">
        <f t="shared" si="0"/>
        <v>0</v>
      </c>
      <c r="J98" s="133">
        <f t="shared" si="0"/>
        <v>0</v>
      </c>
      <c r="K98" s="133">
        <f>K142</f>
        <v>0</v>
      </c>
      <c r="M98" s="130"/>
    </row>
    <row r="99" spans="2:13" s="9" customFormat="1" ht="19.899999999999999" customHeight="1">
      <c r="B99" s="130"/>
      <c r="D99" s="131" t="s">
        <v>130</v>
      </c>
      <c r="E99" s="132"/>
      <c r="F99" s="132"/>
      <c r="G99" s="132"/>
      <c r="H99" s="132"/>
      <c r="I99" s="133">
        <f>Q186</f>
        <v>0</v>
      </c>
      <c r="J99" s="133">
        <f>R186</f>
        <v>0</v>
      </c>
      <c r="K99" s="133">
        <f>K186</f>
        <v>0</v>
      </c>
      <c r="M99" s="130"/>
    </row>
    <row r="100" spans="2:13" s="9" customFormat="1" ht="19.899999999999999" customHeight="1">
      <c r="B100" s="130"/>
      <c r="D100" s="131" t="s">
        <v>132</v>
      </c>
      <c r="E100" s="132"/>
      <c r="F100" s="132"/>
      <c r="G100" s="132"/>
      <c r="H100" s="132"/>
      <c r="I100" s="133">
        <f>Q264</f>
        <v>0</v>
      </c>
      <c r="J100" s="133">
        <f>R264</f>
        <v>0</v>
      </c>
      <c r="K100" s="133">
        <f>K264</f>
        <v>0</v>
      </c>
      <c r="M100" s="130"/>
    </row>
    <row r="101" spans="2:13" s="9" customFormat="1" ht="19.899999999999999" customHeight="1">
      <c r="B101" s="130"/>
      <c r="D101" s="131" t="s">
        <v>595</v>
      </c>
      <c r="E101" s="132"/>
      <c r="F101" s="132"/>
      <c r="G101" s="132"/>
      <c r="H101" s="132"/>
      <c r="I101" s="133">
        <f>Q363</f>
        <v>0</v>
      </c>
      <c r="J101" s="133">
        <f>R363</f>
        <v>0</v>
      </c>
      <c r="K101" s="133">
        <f>K363</f>
        <v>0</v>
      </c>
      <c r="M101" s="130"/>
    </row>
    <row r="102" spans="2:13" s="9" customFormat="1" ht="19.899999999999999" customHeight="1">
      <c r="B102" s="130"/>
      <c r="D102" s="131" t="s">
        <v>133</v>
      </c>
      <c r="E102" s="132"/>
      <c r="F102" s="132"/>
      <c r="G102" s="132"/>
      <c r="H102" s="132"/>
      <c r="I102" s="133">
        <f>Q368</f>
        <v>0</v>
      </c>
      <c r="J102" s="133">
        <f>R368</f>
        <v>0</v>
      </c>
      <c r="K102" s="133">
        <f>K368</f>
        <v>0</v>
      </c>
      <c r="M102" s="130"/>
    </row>
    <row r="103" spans="2:13" s="8" customFormat="1" ht="24.95" customHeight="1">
      <c r="B103" s="126"/>
      <c r="D103" s="127" t="s">
        <v>134</v>
      </c>
      <c r="E103" s="128"/>
      <c r="F103" s="128"/>
      <c r="G103" s="128"/>
      <c r="H103" s="128"/>
      <c r="I103" s="129">
        <f>Q370</f>
        <v>0</v>
      </c>
      <c r="J103" s="129">
        <f>R370</f>
        <v>0</v>
      </c>
      <c r="K103" s="129">
        <f>K370</f>
        <v>0</v>
      </c>
      <c r="M103" s="126"/>
    </row>
    <row r="104" spans="2:13" s="9" customFormat="1" ht="19.899999999999999" customHeight="1">
      <c r="B104" s="130"/>
      <c r="D104" s="131" t="s">
        <v>136</v>
      </c>
      <c r="E104" s="132"/>
      <c r="F104" s="132"/>
      <c r="G104" s="132"/>
      <c r="H104" s="132"/>
      <c r="I104" s="133">
        <f>Q371</f>
        <v>0</v>
      </c>
      <c r="J104" s="133">
        <f>R371</f>
        <v>0</v>
      </c>
      <c r="K104" s="133">
        <f>K371</f>
        <v>0</v>
      </c>
      <c r="M104" s="130"/>
    </row>
    <row r="105" spans="2:13" s="9" customFormat="1" ht="19.899999999999999" customHeight="1">
      <c r="B105" s="130"/>
      <c r="D105" s="131" t="s">
        <v>596</v>
      </c>
      <c r="E105" s="132"/>
      <c r="F105" s="132"/>
      <c r="G105" s="132"/>
      <c r="H105" s="132"/>
      <c r="I105" s="133">
        <f>Q382</f>
        <v>0</v>
      </c>
      <c r="J105" s="133">
        <f>R382</f>
        <v>0</v>
      </c>
      <c r="K105" s="133">
        <f>K382</f>
        <v>0</v>
      </c>
      <c r="M105" s="130"/>
    </row>
    <row r="106" spans="2:13" s="9" customFormat="1" ht="19.899999999999999" customHeight="1">
      <c r="B106" s="130"/>
      <c r="D106" s="131" t="s">
        <v>137</v>
      </c>
      <c r="E106" s="132"/>
      <c r="F106" s="132"/>
      <c r="G106" s="132"/>
      <c r="H106" s="132"/>
      <c r="I106" s="133">
        <f>Q409</f>
        <v>0</v>
      </c>
      <c r="J106" s="133">
        <f>R409</f>
        <v>0</v>
      </c>
      <c r="K106" s="133">
        <f>K409</f>
        <v>0</v>
      </c>
      <c r="M106" s="130"/>
    </row>
    <row r="107" spans="2:13" s="9" customFormat="1" ht="19.899999999999999" customHeight="1">
      <c r="B107" s="130"/>
      <c r="D107" s="131" t="s">
        <v>597</v>
      </c>
      <c r="E107" s="132"/>
      <c r="F107" s="132"/>
      <c r="G107" s="132"/>
      <c r="H107" s="132"/>
      <c r="I107" s="133">
        <f>Q429</f>
        <v>0</v>
      </c>
      <c r="J107" s="133">
        <f>R429</f>
        <v>0</v>
      </c>
      <c r="K107" s="133">
        <f>K429</f>
        <v>0</v>
      </c>
      <c r="M107" s="130"/>
    </row>
    <row r="108" spans="2:13" s="9" customFormat="1" ht="19.899999999999999" customHeight="1">
      <c r="B108" s="130"/>
      <c r="D108" s="131" t="s">
        <v>598</v>
      </c>
      <c r="E108" s="132"/>
      <c r="F108" s="132"/>
      <c r="G108" s="132"/>
      <c r="H108" s="132"/>
      <c r="I108" s="133">
        <f>Q491</f>
        <v>0</v>
      </c>
      <c r="J108" s="133">
        <f>R491</f>
        <v>0</v>
      </c>
      <c r="K108" s="133">
        <f>K491</f>
        <v>0</v>
      </c>
      <c r="M108" s="130"/>
    </row>
    <row r="109" spans="2:13" s="9" customFormat="1" ht="19.899999999999999" customHeight="1">
      <c r="B109" s="130"/>
      <c r="D109" s="131" t="s">
        <v>599</v>
      </c>
      <c r="E109" s="132"/>
      <c r="F109" s="132"/>
      <c r="G109" s="132"/>
      <c r="H109" s="132"/>
      <c r="I109" s="133">
        <f>Q521</f>
        <v>0</v>
      </c>
      <c r="J109" s="133">
        <f>R521</f>
        <v>0</v>
      </c>
      <c r="K109" s="133">
        <f>K521</f>
        <v>0</v>
      </c>
      <c r="M109" s="130"/>
    </row>
    <row r="110" spans="2:13" s="9" customFormat="1" ht="19.899999999999999" customHeight="1">
      <c r="B110" s="130"/>
      <c r="D110" s="131" t="s">
        <v>600</v>
      </c>
      <c r="E110" s="132"/>
      <c r="F110" s="132"/>
      <c r="G110" s="132"/>
      <c r="H110" s="132"/>
      <c r="I110" s="133">
        <f>Q552</f>
        <v>0</v>
      </c>
      <c r="J110" s="133">
        <f>R552</f>
        <v>0</v>
      </c>
      <c r="K110" s="133">
        <f>K552</f>
        <v>0</v>
      </c>
      <c r="M110" s="130"/>
    </row>
    <row r="111" spans="2:13" s="1" customFormat="1" ht="21.75" customHeight="1">
      <c r="B111" s="36"/>
      <c r="M111" s="36"/>
    </row>
    <row r="112" spans="2:13" s="1" customFormat="1" ht="6.95" customHeight="1">
      <c r="B112" s="36"/>
      <c r="M112" s="36"/>
    </row>
    <row r="113" spans="2:65" s="1" customFormat="1" ht="29.25" customHeight="1">
      <c r="B113" s="36"/>
      <c r="C113" s="125" t="s">
        <v>138</v>
      </c>
      <c r="K113" s="134">
        <f>ROUND(K114 + K115 + K116 + K117 + K118 + K119,2)</f>
        <v>0</v>
      </c>
      <c r="M113" s="36"/>
      <c r="O113" s="135" t="s">
        <v>40</v>
      </c>
    </row>
    <row r="114" spans="2:65" s="1" customFormat="1" ht="18" customHeight="1">
      <c r="B114" s="136"/>
      <c r="C114" s="137"/>
      <c r="D114" s="234" t="s">
        <v>139</v>
      </c>
      <c r="E114" s="284"/>
      <c r="F114" s="284"/>
      <c r="G114" s="137"/>
      <c r="H114" s="137"/>
      <c r="I114" s="137"/>
      <c r="J114" s="137"/>
      <c r="K114" s="97">
        <v>0</v>
      </c>
      <c r="L114" s="137"/>
      <c r="M114" s="136"/>
      <c r="N114" s="137"/>
      <c r="O114" s="139" t="s">
        <v>42</v>
      </c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40" t="s">
        <v>140</v>
      </c>
      <c r="AZ114" s="137"/>
      <c r="BA114" s="137"/>
      <c r="BB114" s="137"/>
      <c r="BC114" s="137"/>
      <c r="BD114" s="137"/>
      <c r="BE114" s="141">
        <f t="shared" ref="BE114:BE119" si="1">IF(O114="základná",K114,0)</f>
        <v>0</v>
      </c>
      <c r="BF114" s="141">
        <f t="shared" ref="BF114:BF119" si="2">IF(O114="znížená",K114,0)</f>
        <v>0</v>
      </c>
      <c r="BG114" s="141">
        <f t="shared" ref="BG114:BG119" si="3">IF(O114="zákl. prenesená",K114,0)</f>
        <v>0</v>
      </c>
      <c r="BH114" s="141">
        <f t="shared" ref="BH114:BH119" si="4">IF(O114="zníž. prenesená",K114,0)</f>
        <v>0</v>
      </c>
      <c r="BI114" s="141">
        <f t="shared" ref="BI114:BI119" si="5">IF(O114="nulová",K114,0)</f>
        <v>0</v>
      </c>
      <c r="BJ114" s="140" t="s">
        <v>141</v>
      </c>
      <c r="BK114" s="137"/>
      <c r="BL114" s="137"/>
      <c r="BM114" s="137"/>
    </row>
    <row r="115" spans="2:65" s="1" customFormat="1" ht="18" customHeight="1">
      <c r="B115" s="136"/>
      <c r="C115" s="137"/>
      <c r="D115" s="234" t="s">
        <v>142</v>
      </c>
      <c r="E115" s="284"/>
      <c r="F115" s="284"/>
      <c r="G115" s="137"/>
      <c r="H115" s="137"/>
      <c r="I115" s="137"/>
      <c r="J115" s="137"/>
      <c r="K115" s="97">
        <v>0</v>
      </c>
      <c r="L115" s="137"/>
      <c r="M115" s="136"/>
      <c r="N115" s="137"/>
      <c r="O115" s="139" t="s">
        <v>42</v>
      </c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40" t="s">
        <v>140</v>
      </c>
      <c r="AZ115" s="137"/>
      <c r="BA115" s="137"/>
      <c r="BB115" s="137"/>
      <c r="BC115" s="137"/>
      <c r="BD115" s="137"/>
      <c r="BE115" s="141">
        <f t="shared" si="1"/>
        <v>0</v>
      </c>
      <c r="BF115" s="141">
        <f t="shared" si="2"/>
        <v>0</v>
      </c>
      <c r="BG115" s="141">
        <f t="shared" si="3"/>
        <v>0</v>
      </c>
      <c r="BH115" s="141">
        <f t="shared" si="4"/>
        <v>0</v>
      </c>
      <c r="BI115" s="141">
        <f t="shared" si="5"/>
        <v>0</v>
      </c>
      <c r="BJ115" s="140" t="s">
        <v>141</v>
      </c>
      <c r="BK115" s="137"/>
      <c r="BL115" s="137"/>
      <c r="BM115" s="137"/>
    </row>
    <row r="116" spans="2:65" s="1" customFormat="1" ht="18" customHeight="1">
      <c r="B116" s="136"/>
      <c r="C116" s="137"/>
      <c r="D116" s="234" t="s">
        <v>143</v>
      </c>
      <c r="E116" s="284"/>
      <c r="F116" s="284"/>
      <c r="G116" s="137"/>
      <c r="H116" s="137"/>
      <c r="I116" s="137"/>
      <c r="J116" s="137"/>
      <c r="K116" s="97">
        <v>0</v>
      </c>
      <c r="L116" s="137"/>
      <c r="M116" s="136"/>
      <c r="N116" s="137"/>
      <c r="O116" s="139" t="s">
        <v>42</v>
      </c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40" t="s">
        <v>140</v>
      </c>
      <c r="AZ116" s="137"/>
      <c r="BA116" s="137"/>
      <c r="BB116" s="137"/>
      <c r="BC116" s="137"/>
      <c r="BD116" s="137"/>
      <c r="BE116" s="141">
        <f t="shared" si="1"/>
        <v>0</v>
      </c>
      <c r="BF116" s="141">
        <f t="shared" si="2"/>
        <v>0</v>
      </c>
      <c r="BG116" s="141">
        <f t="shared" si="3"/>
        <v>0</v>
      </c>
      <c r="BH116" s="141">
        <f t="shared" si="4"/>
        <v>0</v>
      </c>
      <c r="BI116" s="141">
        <f t="shared" si="5"/>
        <v>0</v>
      </c>
      <c r="BJ116" s="140" t="s">
        <v>141</v>
      </c>
      <c r="BK116" s="137"/>
      <c r="BL116" s="137"/>
      <c r="BM116" s="137"/>
    </row>
    <row r="117" spans="2:65" s="1" customFormat="1" ht="18" customHeight="1">
      <c r="B117" s="136"/>
      <c r="C117" s="137"/>
      <c r="D117" s="234" t="s">
        <v>144</v>
      </c>
      <c r="E117" s="284"/>
      <c r="F117" s="284"/>
      <c r="G117" s="137"/>
      <c r="H117" s="137"/>
      <c r="I117" s="137"/>
      <c r="J117" s="137"/>
      <c r="K117" s="97">
        <v>0</v>
      </c>
      <c r="L117" s="137"/>
      <c r="M117" s="136"/>
      <c r="N117" s="137"/>
      <c r="O117" s="139" t="s">
        <v>42</v>
      </c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40" t="s">
        <v>140</v>
      </c>
      <c r="AZ117" s="137"/>
      <c r="BA117" s="137"/>
      <c r="BB117" s="137"/>
      <c r="BC117" s="137"/>
      <c r="BD117" s="137"/>
      <c r="BE117" s="141">
        <f t="shared" si="1"/>
        <v>0</v>
      </c>
      <c r="BF117" s="141">
        <f t="shared" si="2"/>
        <v>0</v>
      </c>
      <c r="BG117" s="141">
        <f t="shared" si="3"/>
        <v>0</v>
      </c>
      <c r="BH117" s="141">
        <f t="shared" si="4"/>
        <v>0</v>
      </c>
      <c r="BI117" s="141">
        <f t="shared" si="5"/>
        <v>0</v>
      </c>
      <c r="BJ117" s="140" t="s">
        <v>141</v>
      </c>
      <c r="BK117" s="137"/>
      <c r="BL117" s="137"/>
      <c r="BM117" s="137"/>
    </row>
    <row r="118" spans="2:65" s="1" customFormat="1" ht="18" customHeight="1">
      <c r="B118" s="136"/>
      <c r="C118" s="137"/>
      <c r="D118" s="234" t="s">
        <v>145</v>
      </c>
      <c r="E118" s="284"/>
      <c r="F118" s="284"/>
      <c r="G118" s="137"/>
      <c r="H118" s="137"/>
      <c r="I118" s="137"/>
      <c r="J118" s="137"/>
      <c r="K118" s="97">
        <v>0</v>
      </c>
      <c r="L118" s="137"/>
      <c r="M118" s="136"/>
      <c r="N118" s="137"/>
      <c r="O118" s="139" t="s">
        <v>42</v>
      </c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40" t="s">
        <v>140</v>
      </c>
      <c r="AZ118" s="137"/>
      <c r="BA118" s="137"/>
      <c r="BB118" s="137"/>
      <c r="BC118" s="137"/>
      <c r="BD118" s="137"/>
      <c r="BE118" s="141">
        <f t="shared" si="1"/>
        <v>0</v>
      </c>
      <c r="BF118" s="141">
        <f t="shared" si="2"/>
        <v>0</v>
      </c>
      <c r="BG118" s="141">
        <f t="shared" si="3"/>
        <v>0</v>
      </c>
      <c r="BH118" s="141">
        <f t="shared" si="4"/>
        <v>0</v>
      </c>
      <c r="BI118" s="141">
        <f t="shared" si="5"/>
        <v>0</v>
      </c>
      <c r="BJ118" s="140" t="s">
        <v>141</v>
      </c>
      <c r="BK118" s="137"/>
      <c r="BL118" s="137"/>
      <c r="BM118" s="137"/>
    </row>
    <row r="119" spans="2:65" s="1" customFormat="1" ht="18" customHeight="1">
      <c r="B119" s="136"/>
      <c r="C119" s="137"/>
      <c r="D119" s="138" t="s">
        <v>146</v>
      </c>
      <c r="E119" s="137"/>
      <c r="F119" s="137"/>
      <c r="G119" s="137"/>
      <c r="H119" s="137"/>
      <c r="I119" s="137"/>
      <c r="J119" s="137"/>
      <c r="K119" s="97">
        <f>ROUND(K30*T119,2)</f>
        <v>0</v>
      </c>
      <c r="L119" s="137"/>
      <c r="M119" s="136"/>
      <c r="N119" s="137"/>
      <c r="O119" s="139" t="s">
        <v>42</v>
      </c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40" t="s">
        <v>147</v>
      </c>
      <c r="AZ119" s="137"/>
      <c r="BA119" s="137"/>
      <c r="BB119" s="137"/>
      <c r="BC119" s="137"/>
      <c r="BD119" s="137"/>
      <c r="BE119" s="141">
        <f t="shared" si="1"/>
        <v>0</v>
      </c>
      <c r="BF119" s="141">
        <f t="shared" si="2"/>
        <v>0</v>
      </c>
      <c r="BG119" s="141">
        <f t="shared" si="3"/>
        <v>0</v>
      </c>
      <c r="BH119" s="141">
        <f t="shared" si="4"/>
        <v>0</v>
      </c>
      <c r="BI119" s="141">
        <f t="shared" si="5"/>
        <v>0</v>
      </c>
      <c r="BJ119" s="140" t="s">
        <v>141</v>
      </c>
      <c r="BK119" s="137"/>
      <c r="BL119" s="137"/>
      <c r="BM119" s="137"/>
    </row>
    <row r="120" spans="2:65" s="1" customFormat="1" ht="11.25">
      <c r="B120" s="36"/>
      <c r="M120" s="36"/>
    </row>
    <row r="121" spans="2:65" s="1" customFormat="1" ht="29.25" customHeight="1">
      <c r="B121" s="36"/>
      <c r="C121" s="105" t="s">
        <v>114</v>
      </c>
      <c r="D121" s="106"/>
      <c r="E121" s="106"/>
      <c r="F121" s="106"/>
      <c r="G121" s="106"/>
      <c r="H121" s="106"/>
      <c r="I121" s="106"/>
      <c r="J121" s="106"/>
      <c r="K121" s="107">
        <f>ROUND(K96+K113,2)</f>
        <v>0</v>
      </c>
      <c r="L121" s="106"/>
      <c r="M121" s="36"/>
    </row>
    <row r="122" spans="2:65" s="1" customFormat="1" ht="6.95" customHeight="1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36"/>
    </row>
    <row r="126" spans="2:65" s="1" customFormat="1" ht="6.95" customHeight="1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36"/>
    </row>
    <row r="127" spans="2:65" s="1" customFormat="1" ht="24.95" customHeight="1">
      <c r="B127" s="36"/>
      <c r="C127" s="21" t="s">
        <v>148</v>
      </c>
      <c r="M127" s="36"/>
    </row>
    <row r="128" spans="2:65" s="1" customFormat="1" ht="6.95" customHeight="1">
      <c r="B128" s="36"/>
      <c r="M128" s="36"/>
    </row>
    <row r="129" spans="2:65" s="1" customFormat="1" ht="12" customHeight="1">
      <c r="B129" s="36"/>
      <c r="C129" s="27" t="s">
        <v>16</v>
      </c>
      <c r="M129" s="36"/>
    </row>
    <row r="130" spans="2:65" s="1" customFormat="1" ht="16.5" customHeight="1">
      <c r="B130" s="36"/>
      <c r="E130" s="280" t="str">
        <f>E7</f>
        <v>Franko-rozpracovaný rozpočet</v>
      </c>
      <c r="F130" s="281"/>
      <c r="G130" s="281"/>
      <c r="H130" s="281"/>
      <c r="M130" s="36"/>
    </row>
    <row r="131" spans="2:65" s="1" customFormat="1" ht="12" customHeight="1">
      <c r="B131" s="36"/>
      <c r="C131" s="27" t="s">
        <v>116</v>
      </c>
      <c r="M131" s="36"/>
    </row>
    <row r="132" spans="2:65" s="1" customFormat="1" ht="16.5" customHeight="1">
      <c r="B132" s="36"/>
      <c r="E132" s="237" t="str">
        <f>E9</f>
        <v>23-40-03 - 2.NP</v>
      </c>
      <c r="F132" s="282"/>
      <c r="G132" s="282"/>
      <c r="H132" s="282"/>
      <c r="M132" s="36"/>
    </row>
    <row r="133" spans="2:65" s="1" customFormat="1" ht="6.95" customHeight="1">
      <c r="B133" s="36"/>
      <c r="M133" s="36"/>
    </row>
    <row r="134" spans="2:65" s="1" customFormat="1" ht="12" customHeight="1">
      <c r="B134" s="36"/>
      <c r="C134" s="27" t="s">
        <v>20</v>
      </c>
      <c r="F134" s="25" t="str">
        <f>F12</f>
        <v xml:space="preserve"> </v>
      </c>
      <c r="I134" s="27" t="s">
        <v>22</v>
      </c>
      <c r="J134" s="59" t="str">
        <f>IF(J12="","",J12)</f>
        <v>15. 7. 2023</v>
      </c>
      <c r="M134" s="36"/>
    </row>
    <row r="135" spans="2:65" s="1" customFormat="1" ht="6.95" customHeight="1">
      <c r="B135" s="36"/>
      <c r="M135" s="36"/>
    </row>
    <row r="136" spans="2:65" s="1" customFormat="1" ht="15.2" customHeight="1">
      <c r="B136" s="36"/>
      <c r="C136" s="27" t="s">
        <v>24</v>
      </c>
      <c r="F136" s="25" t="str">
        <f>E15</f>
        <v xml:space="preserve"> </v>
      </c>
      <c r="I136" s="27" t="s">
        <v>29</v>
      </c>
      <c r="J136" s="30" t="str">
        <f>E21</f>
        <v xml:space="preserve"> </v>
      </c>
      <c r="M136" s="36"/>
    </row>
    <row r="137" spans="2:65" s="1" customFormat="1" ht="15.2" customHeight="1">
      <c r="B137" s="36"/>
      <c r="C137" s="27" t="s">
        <v>27</v>
      </c>
      <c r="F137" s="25" t="str">
        <f>IF(E18="","",E18)</f>
        <v>Vyplň údaj</v>
      </c>
      <c r="I137" s="27" t="s">
        <v>30</v>
      </c>
      <c r="J137" s="30" t="str">
        <f>E24</f>
        <v xml:space="preserve"> </v>
      </c>
      <c r="M137" s="36"/>
    </row>
    <row r="138" spans="2:65" s="1" customFormat="1" ht="10.35" customHeight="1">
      <c r="B138" s="36"/>
      <c r="M138" s="36"/>
    </row>
    <row r="139" spans="2:65" s="10" customFormat="1" ht="29.25" customHeight="1">
      <c r="B139" s="142"/>
      <c r="C139" s="143" t="s">
        <v>149</v>
      </c>
      <c r="D139" s="144" t="s">
        <v>61</v>
      </c>
      <c r="E139" s="144" t="s">
        <v>57</v>
      </c>
      <c r="F139" s="144" t="s">
        <v>58</v>
      </c>
      <c r="G139" s="144" t="s">
        <v>150</v>
      </c>
      <c r="H139" s="144" t="s">
        <v>151</v>
      </c>
      <c r="I139" s="144" t="s">
        <v>152</v>
      </c>
      <c r="J139" s="144" t="s">
        <v>153</v>
      </c>
      <c r="K139" s="145" t="s">
        <v>123</v>
      </c>
      <c r="L139" s="146" t="s">
        <v>154</v>
      </c>
      <c r="M139" s="142"/>
      <c r="N139" s="66" t="s">
        <v>1</v>
      </c>
      <c r="O139" s="67" t="s">
        <v>40</v>
      </c>
      <c r="P139" s="67" t="s">
        <v>155</v>
      </c>
      <c r="Q139" s="67" t="s">
        <v>156</v>
      </c>
      <c r="R139" s="67" t="s">
        <v>157</v>
      </c>
      <c r="S139" s="67" t="s">
        <v>158</v>
      </c>
      <c r="T139" s="67" t="s">
        <v>159</v>
      </c>
      <c r="U139" s="67" t="s">
        <v>160</v>
      </c>
      <c r="V139" s="67" t="s">
        <v>161</v>
      </c>
      <c r="W139" s="67" t="s">
        <v>162</v>
      </c>
      <c r="X139" s="68" t="s">
        <v>163</v>
      </c>
    </row>
    <row r="140" spans="2:65" s="1" customFormat="1" ht="22.9" customHeight="1">
      <c r="B140" s="36"/>
      <c r="C140" s="71" t="s">
        <v>118</v>
      </c>
      <c r="K140" s="147">
        <f>BK140</f>
        <v>0</v>
      </c>
      <c r="M140" s="36"/>
      <c r="N140" s="69"/>
      <c r="O140" s="60"/>
      <c r="P140" s="60"/>
      <c r="Q140" s="148">
        <f>Q141+Q370</f>
        <v>0</v>
      </c>
      <c r="R140" s="148">
        <f>R141+R370</f>
        <v>0</v>
      </c>
      <c r="S140" s="60"/>
      <c r="T140" s="149">
        <f>T141+T370</f>
        <v>0</v>
      </c>
      <c r="U140" s="60"/>
      <c r="V140" s="149">
        <f>V141+V370</f>
        <v>425.28314586000005</v>
      </c>
      <c r="W140" s="60"/>
      <c r="X140" s="150">
        <f>X141+X370</f>
        <v>0</v>
      </c>
      <c r="AT140" s="17" t="s">
        <v>77</v>
      </c>
      <c r="AU140" s="17" t="s">
        <v>125</v>
      </c>
      <c r="BK140" s="151">
        <f>BK141+BK370</f>
        <v>0</v>
      </c>
    </row>
    <row r="141" spans="2:65" s="11" customFormat="1" ht="25.9" customHeight="1">
      <c r="B141" s="152"/>
      <c r="D141" s="153" t="s">
        <v>77</v>
      </c>
      <c r="E141" s="154" t="s">
        <v>164</v>
      </c>
      <c r="F141" s="154" t="s">
        <v>165</v>
      </c>
      <c r="I141" s="155"/>
      <c r="J141" s="155"/>
      <c r="K141" s="156">
        <f>BK141</f>
        <v>0</v>
      </c>
      <c r="M141" s="152"/>
      <c r="N141" s="157"/>
      <c r="Q141" s="158">
        <f>Q142+Q186+Q264+Q363+Q368</f>
        <v>0</v>
      </c>
      <c r="R141" s="158">
        <f>R142+R186+R264+R363+R368</f>
        <v>0</v>
      </c>
      <c r="T141" s="159">
        <f>T142+T186+T264+T363+T368</f>
        <v>0</v>
      </c>
      <c r="V141" s="159">
        <f>V142+V186+V264+V363+V368</f>
        <v>416.74989120000004</v>
      </c>
      <c r="X141" s="160">
        <f>X142+X186+X264+X363+X368</f>
        <v>0</v>
      </c>
      <c r="AR141" s="153" t="s">
        <v>86</v>
      </c>
      <c r="AT141" s="161" t="s">
        <v>77</v>
      </c>
      <c r="AU141" s="161" t="s">
        <v>78</v>
      </c>
      <c r="AY141" s="153" t="s">
        <v>166</v>
      </c>
      <c r="BK141" s="162">
        <f>BK142+BK186+BK264+BK363+BK368</f>
        <v>0</v>
      </c>
    </row>
    <row r="142" spans="2:65" s="11" customFormat="1" ht="22.9" customHeight="1">
      <c r="B142" s="152"/>
      <c r="D142" s="153" t="s">
        <v>77</v>
      </c>
      <c r="E142" s="163" t="s">
        <v>183</v>
      </c>
      <c r="F142" s="163" t="s">
        <v>307</v>
      </c>
      <c r="I142" s="155"/>
      <c r="J142" s="155"/>
      <c r="K142" s="164">
        <f>BK142</f>
        <v>0</v>
      </c>
      <c r="M142" s="152"/>
      <c r="N142" s="157"/>
      <c r="Q142" s="158">
        <f>SUM(Q143:Q185)</f>
        <v>0</v>
      </c>
      <c r="R142" s="158">
        <f>SUM(R143:R185)</f>
        <v>0</v>
      </c>
      <c r="T142" s="159">
        <f>SUM(T143:T185)</f>
        <v>0</v>
      </c>
      <c r="V142" s="159">
        <f>SUM(V143:V185)</f>
        <v>126.35258657999999</v>
      </c>
      <c r="X142" s="160">
        <f>SUM(X143:X185)</f>
        <v>0</v>
      </c>
      <c r="AR142" s="153" t="s">
        <v>86</v>
      </c>
      <c r="AT142" s="161" t="s">
        <v>77</v>
      </c>
      <c r="AU142" s="161" t="s">
        <v>86</v>
      </c>
      <c r="AY142" s="153" t="s">
        <v>166</v>
      </c>
      <c r="BK142" s="162">
        <f>SUM(BK143:BK185)</f>
        <v>0</v>
      </c>
    </row>
    <row r="143" spans="2:65" s="1" customFormat="1" ht="33" customHeight="1">
      <c r="B143" s="136"/>
      <c r="C143" s="165" t="s">
        <v>86</v>
      </c>
      <c r="D143" s="165" t="s">
        <v>168</v>
      </c>
      <c r="E143" s="166" t="s">
        <v>309</v>
      </c>
      <c r="F143" s="167" t="s">
        <v>310</v>
      </c>
      <c r="G143" s="168" t="s">
        <v>171</v>
      </c>
      <c r="H143" s="169">
        <v>3.8980000000000001</v>
      </c>
      <c r="I143" s="170"/>
      <c r="J143" s="170"/>
      <c r="K143" s="171">
        <f>ROUND(P143*H143,2)</f>
        <v>0</v>
      </c>
      <c r="L143" s="172"/>
      <c r="M143" s="36"/>
      <c r="N143" s="173" t="s">
        <v>1</v>
      </c>
      <c r="O143" s="135" t="s">
        <v>42</v>
      </c>
      <c r="P143" s="35">
        <f>I143+J143</f>
        <v>0</v>
      </c>
      <c r="Q143" s="35">
        <f>ROUND(I143*H143,2)</f>
        <v>0</v>
      </c>
      <c r="R143" s="35">
        <f>ROUND(J143*H143,2)</f>
        <v>0</v>
      </c>
      <c r="T143" s="174">
        <f>S143*H143</f>
        <v>0</v>
      </c>
      <c r="U143" s="174">
        <v>2.1669900000000002</v>
      </c>
      <c r="V143" s="174">
        <f>U143*H143</f>
        <v>8.4469270200000004</v>
      </c>
      <c r="W143" s="174">
        <v>0</v>
      </c>
      <c r="X143" s="175">
        <f>W143*H143</f>
        <v>0</v>
      </c>
      <c r="AR143" s="176" t="s">
        <v>172</v>
      </c>
      <c r="AT143" s="176" t="s">
        <v>168</v>
      </c>
      <c r="AU143" s="176" t="s">
        <v>141</v>
      </c>
      <c r="AY143" s="17" t="s">
        <v>166</v>
      </c>
      <c r="BE143" s="101">
        <f>IF(O143="základná",K143,0)</f>
        <v>0</v>
      </c>
      <c r="BF143" s="101">
        <f>IF(O143="znížená",K143,0)</f>
        <v>0</v>
      </c>
      <c r="BG143" s="101">
        <f>IF(O143="zákl. prenesená",K143,0)</f>
        <v>0</v>
      </c>
      <c r="BH143" s="101">
        <f>IF(O143="zníž. prenesená",K143,0)</f>
        <v>0</v>
      </c>
      <c r="BI143" s="101">
        <f>IF(O143="nulová",K143,0)</f>
        <v>0</v>
      </c>
      <c r="BJ143" s="17" t="s">
        <v>141</v>
      </c>
      <c r="BK143" s="101">
        <f>ROUND(P143*H143,2)</f>
        <v>0</v>
      </c>
      <c r="BL143" s="17" t="s">
        <v>172</v>
      </c>
      <c r="BM143" s="176" t="s">
        <v>601</v>
      </c>
    </row>
    <row r="144" spans="2:65" s="12" customFormat="1" ht="11.25">
      <c r="B144" s="177"/>
      <c r="D144" s="178" t="s">
        <v>174</v>
      </c>
      <c r="E144" s="179" t="s">
        <v>1</v>
      </c>
      <c r="F144" s="180" t="s">
        <v>602</v>
      </c>
      <c r="H144" s="181">
        <v>3.8980000000000001</v>
      </c>
      <c r="I144" s="182"/>
      <c r="J144" s="182"/>
      <c r="M144" s="177"/>
      <c r="N144" s="183"/>
      <c r="X144" s="184"/>
      <c r="AT144" s="179" t="s">
        <v>174</v>
      </c>
      <c r="AU144" s="179" t="s">
        <v>141</v>
      </c>
      <c r="AV144" s="12" t="s">
        <v>141</v>
      </c>
      <c r="AW144" s="12" t="s">
        <v>4</v>
      </c>
      <c r="AX144" s="12" t="s">
        <v>86</v>
      </c>
      <c r="AY144" s="179" t="s">
        <v>166</v>
      </c>
    </row>
    <row r="145" spans="2:65" s="1" customFormat="1" ht="37.9" customHeight="1">
      <c r="B145" s="136"/>
      <c r="C145" s="165" t="s">
        <v>141</v>
      </c>
      <c r="D145" s="165" t="s">
        <v>168</v>
      </c>
      <c r="E145" s="166" t="s">
        <v>319</v>
      </c>
      <c r="F145" s="167" t="s">
        <v>320</v>
      </c>
      <c r="G145" s="168" t="s">
        <v>171</v>
      </c>
      <c r="H145" s="169">
        <v>68.721000000000004</v>
      </c>
      <c r="I145" s="170"/>
      <c r="J145" s="170"/>
      <c r="K145" s="171">
        <f>ROUND(P145*H145,2)</f>
        <v>0</v>
      </c>
      <c r="L145" s="172"/>
      <c r="M145" s="36"/>
      <c r="N145" s="173" t="s">
        <v>1</v>
      </c>
      <c r="O145" s="135" t="s">
        <v>42</v>
      </c>
      <c r="P145" s="35">
        <f>I145+J145</f>
        <v>0</v>
      </c>
      <c r="Q145" s="35">
        <f>ROUND(I145*H145,2)</f>
        <v>0</v>
      </c>
      <c r="R145" s="35">
        <f>ROUND(J145*H145,2)</f>
        <v>0</v>
      </c>
      <c r="T145" s="174">
        <f>S145*H145</f>
        <v>0</v>
      </c>
      <c r="U145" s="174">
        <v>0.78917999999999999</v>
      </c>
      <c r="V145" s="174">
        <f>U145*H145</f>
        <v>54.233238780000001</v>
      </c>
      <c r="W145" s="174">
        <v>0</v>
      </c>
      <c r="X145" s="175">
        <f>W145*H145</f>
        <v>0</v>
      </c>
      <c r="AR145" s="176" t="s">
        <v>172</v>
      </c>
      <c r="AT145" s="176" t="s">
        <v>168</v>
      </c>
      <c r="AU145" s="176" t="s">
        <v>141</v>
      </c>
      <c r="AY145" s="17" t="s">
        <v>166</v>
      </c>
      <c r="BE145" s="101">
        <f>IF(O145="základná",K145,0)</f>
        <v>0</v>
      </c>
      <c r="BF145" s="101">
        <f>IF(O145="znížená",K145,0)</f>
        <v>0</v>
      </c>
      <c r="BG145" s="101">
        <f>IF(O145="zákl. prenesená",K145,0)</f>
        <v>0</v>
      </c>
      <c r="BH145" s="101">
        <f>IF(O145="zníž. prenesená",K145,0)</f>
        <v>0</v>
      </c>
      <c r="BI145" s="101">
        <f>IF(O145="nulová",K145,0)</f>
        <v>0</v>
      </c>
      <c r="BJ145" s="17" t="s">
        <v>141</v>
      </c>
      <c r="BK145" s="101">
        <f>ROUND(P145*H145,2)</f>
        <v>0</v>
      </c>
      <c r="BL145" s="17" t="s">
        <v>172</v>
      </c>
      <c r="BM145" s="176" t="s">
        <v>603</v>
      </c>
    </row>
    <row r="146" spans="2:65" s="12" customFormat="1" ht="22.5">
      <c r="B146" s="177"/>
      <c r="D146" s="178" t="s">
        <v>174</v>
      </c>
      <c r="E146" s="179" t="s">
        <v>1</v>
      </c>
      <c r="F146" s="180" t="s">
        <v>604</v>
      </c>
      <c r="H146" s="181">
        <v>11.484</v>
      </c>
      <c r="I146" s="182"/>
      <c r="J146" s="182"/>
      <c r="M146" s="177"/>
      <c r="N146" s="183"/>
      <c r="X146" s="184"/>
      <c r="AT146" s="179" t="s">
        <v>174</v>
      </c>
      <c r="AU146" s="179" t="s">
        <v>141</v>
      </c>
      <c r="AV146" s="12" t="s">
        <v>141</v>
      </c>
      <c r="AW146" s="12" t="s">
        <v>4</v>
      </c>
      <c r="AX146" s="12" t="s">
        <v>78</v>
      </c>
      <c r="AY146" s="179" t="s">
        <v>166</v>
      </c>
    </row>
    <row r="147" spans="2:65" s="12" customFormat="1" ht="22.5">
      <c r="B147" s="177"/>
      <c r="D147" s="178" t="s">
        <v>174</v>
      </c>
      <c r="E147" s="179" t="s">
        <v>1</v>
      </c>
      <c r="F147" s="180" t="s">
        <v>605</v>
      </c>
      <c r="H147" s="181">
        <v>4.9409999999999998</v>
      </c>
      <c r="I147" s="182"/>
      <c r="J147" s="182"/>
      <c r="M147" s="177"/>
      <c r="N147" s="183"/>
      <c r="X147" s="184"/>
      <c r="AT147" s="179" t="s">
        <v>174</v>
      </c>
      <c r="AU147" s="179" t="s">
        <v>141</v>
      </c>
      <c r="AV147" s="12" t="s">
        <v>141</v>
      </c>
      <c r="AW147" s="12" t="s">
        <v>4</v>
      </c>
      <c r="AX147" s="12" t="s">
        <v>78</v>
      </c>
      <c r="AY147" s="179" t="s">
        <v>166</v>
      </c>
    </row>
    <row r="148" spans="2:65" s="12" customFormat="1" ht="33.75">
      <c r="B148" s="177"/>
      <c r="D148" s="178" t="s">
        <v>174</v>
      </c>
      <c r="E148" s="179" t="s">
        <v>1</v>
      </c>
      <c r="F148" s="180" t="s">
        <v>606</v>
      </c>
      <c r="H148" s="181">
        <v>10.153</v>
      </c>
      <c r="I148" s="182"/>
      <c r="J148" s="182"/>
      <c r="M148" s="177"/>
      <c r="N148" s="183"/>
      <c r="X148" s="184"/>
      <c r="AT148" s="179" t="s">
        <v>174</v>
      </c>
      <c r="AU148" s="179" t="s">
        <v>141</v>
      </c>
      <c r="AV148" s="12" t="s">
        <v>141</v>
      </c>
      <c r="AW148" s="12" t="s">
        <v>4</v>
      </c>
      <c r="AX148" s="12" t="s">
        <v>78</v>
      </c>
      <c r="AY148" s="179" t="s">
        <v>166</v>
      </c>
    </row>
    <row r="149" spans="2:65" s="12" customFormat="1" ht="22.5">
      <c r="B149" s="177"/>
      <c r="D149" s="178" t="s">
        <v>174</v>
      </c>
      <c r="E149" s="179" t="s">
        <v>1</v>
      </c>
      <c r="F149" s="180" t="s">
        <v>607</v>
      </c>
      <c r="H149" s="181">
        <v>5.9109999999999996</v>
      </c>
      <c r="I149" s="182"/>
      <c r="J149" s="182"/>
      <c r="M149" s="177"/>
      <c r="N149" s="183"/>
      <c r="X149" s="184"/>
      <c r="AT149" s="179" t="s">
        <v>174</v>
      </c>
      <c r="AU149" s="179" t="s">
        <v>141</v>
      </c>
      <c r="AV149" s="12" t="s">
        <v>141</v>
      </c>
      <c r="AW149" s="12" t="s">
        <v>4</v>
      </c>
      <c r="AX149" s="12" t="s">
        <v>78</v>
      </c>
      <c r="AY149" s="179" t="s">
        <v>166</v>
      </c>
    </row>
    <row r="150" spans="2:65" s="12" customFormat="1" ht="11.25">
      <c r="B150" s="177"/>
      <c r="D150" s="178" t="s">
        <v>174</v>
      </c>
      <c r="E150" s="179" t="s">
        <v>1</v>
      </c>
      <c r="F150" s="180" t="s">
        <v>608</v>
      </c>
      <c r="H150" s="181">
        <v>0.95899999999999996</v>
      </c>
      <c r="I150" s="182"/>
      <c r="J150" s="182"/>
      <c r="M150" s="177"/>
      <c r="N150" s="183"/>
      <c r="X150" s="184"/>
      <c r="AT150" s="179" t="s">
        <v>174</v>
      </c>
      <c r="AU150" s="179" t="s">
        <v>141</v>
      </c>
      <c r="AV150" s="12" t="s">
        <v>141</v>
      </c>
      <c r="AW150" s="12" t="s">
        <v>4</v>
      </c>
      <c r="AX150" s="12" t="s">
        <v>78</v>
      </c>
      <c r="AY150" s="179" t="s">
        <v>166</v>
      </c>
    </row>
    <row r="151" spans="2:65" s="12" customFormat="1" ht="33.75">
      <c r="B151" s="177"/>
      <c r="D151" s="178" t="s">
        <v>174</v>
      </c>
      <c r="E151" s="179" t="s">
        <v>1</v>
      </c>
      <c r="F151" s="180" t="s">
        <v>609</v>
      </c>
      <c r="H151" s="181">
        <v>10.034000000000001</v>
      </c>
      <c r="I151" s="182"/>
      <c r="J151" s="182"/>
      <c r="M151" s="177"/>
      <c r="N151" s="183"/>
      <c r="X151" s="184"/>
      <c r="AT151" s="179" t="s">
        <v>174</v>
      </c>
      <c r="AU151" s="179" t="s">
        <v>141</v>
      </c>
      <c r="AV151" s="12" t="s">
        <v>141</v>
      </c>
      <c r="AW151" s="12" t="s">
        <v>4</v>
      </c>
      <c r="AX151" s="12" t="s">
        <v>78</v>
      </c>
      <c r="AY151" s="179" t="s">
        <v>166</v>
      </c>
    </row>
    <row r="152" spans="2:65" s="12" customFormat="1" ht="22.5">
      <c r="B152" s="177"/>
      <c r="D152" s="178" t="s">
        <v>174</v>
      </c>
      <c r="E152" s="179" t="s">
        <v>1</v>
      </c>
      <c r="F152" s="180" t="s">
        <v>610</v>
      </c>
      <c r="H152" s="181">
        <v>6.1840000000000002</v>
      </c>
      <c r="I152" s="182"/>
      <c r="J152" s="182"/>
      <c r="M152" s="177"/>
      <c r="N152" s="183"/>
      <c r="X152" s="184"/>
      <c r="AT152" s="179" t="s">
        <v>174</v>
      </c>
      <c r="AU152" s="179" t="s">
        <v>141</v>
      </c>
      <c r="AV152" s="12" t="s">
        <v>141</v>
      </c>
      <c r="AW152" s="12" t="s">
        <v>4</v>
      </c>
      <c r="AX152" s="12" t="s">
        <v>78</v>
      </c>
      <c r="AY152" s="179" t="s">
        <v>166</v>
      </c>
    </row>
    <row r="153" spans="2:65" s="12" customFormat="1" ht="11.25">
      <c r="B153" s="177"/>
      <c r="D153" s="178" t="s">
        <v>174</v>
      </c>
      <c r="E153" s="179" t="s">
        <v>1</v>
      </c>
      <c r="F153" s="180" t="s">
        <v>611</v>
      </c>
      <c r="H153" s="181">
        <v>3.5379999999999998</v>
      </c>
      <c r="I153" s="182"/>
      <c r="J153" s="182"/>
      <c r="M153" s="177"/>
      <c r="N153" s="183"/>
      <c r="X153" s="184"/>
      <c r="AT153" s="179" t="s">
        <v>174</v>
      </c>
      <c r="AU153" s="179" t="s">
        <v>141</v>
      </c>
      <c r="AV153" s="12" t="s">
        <v>141</v>
      </c>
      <c r="AW153" s="12" t="s">
        <v>4</v>
      </c>
      <c r="AX153" s="12" t="s">
        <v>78</v>
      </c>
      <c r="AY153" s="179" t="s">
        <v>166</v>
      </c>
    </row>
    <row r="154" spans="2:65" s="12" customFormat="1" ht="11.25">
      <c r="B154" s="177"/>
      <c r="D154" s="178" t="s">
        <v>174</v>
      </c>
      <c r="E154" s="179" t="s">
        <v>1</v>
      </c>
      <c r="F154" s="180" t="s">
        <v>612</v>
      </c>
      <c r="H154" s="181">
        <v>3.0009999999999999</v>
      </c>
      <c r="I154" s="182"/>
      <c r="J154" s="182"/>
      <c r="M154" s="177"/>
      <c r="N154" s="183"/>
      <c r="X154" s="184"/>
      <c r="AT154" s="179" t="s">
        <v>174</v>
      </c>
      <c r="AU154" s="179" t="s">
        <v>141</v>
      </c>
      <c r="AV154" s="12" t="s">
        <v>141</v>
      </c>
      <c r="AW154" s="12" t="s">
        <v>4</v>
      </c>
      <c r="AX154" s="12" t="s">
        <v>78</v>
      </c>
      <c r="AY154" s="179" t="s">
        <v>166</v>
      </c>
    </row>
    <row r="155" spans="2:65" s="12" customFormat="1" ht="22.5">
      <c r="B155" s="177"/>
      <c r="D155" s="178" t="s">
        <v>174</v>
      </c>
      <c r="E155" s="179" t="s">
        <v>1</v>
      </c>
      <c r="F155" s="180" t="s">
        <v>613</v>
      </c>
      <c r="H155" s="181">
        <v>12.516</v>
      </c>
      <c r="I155" s="182"/>
      <c r="J155" s="182"/>
      <c r="M155" s="177"/>
      <c r="N155" s="183"/>
      <c r="X155" s="184"/>
      <c r="AT155" s="179" t="s">
        <v>174</v>
      </c>
      <c r="AU155" s="179" t="s">
        <v>141</v>
      </c>
      <c r="AV155" s="12" t="s">
        <v>141</v>
      </c>
      <c r="AW155" s="12" t="s">
        <v>4</v>
      </c>
      <c r="AX155" s="12" t="s">
        <v>78</v>
      </c>
      <c r="AY155" s="179" t="s">
        <v>166</v>
      </c>
    </row>
    <row r="156" spans="2:65" s="14" customFormat="1" ht="11.25">
      <c r="B156" s="191"/>
      <c r="D156" s="178" t="s">
        <v>174</v>
      </c>
      <c r="E156" s="192" t="s">
        <v>1</v>
      </c>
      <c r="F156" s="193" t="s">
        <v>182</v>
      </c>
      <c r="H156" s="194">
        <v>68.721000000000004</v>
      </c>
      <c r="I156" s="195"/>
      <c r="J156" s="195"/>
      <c r="M156" s="191"/>
      <c r="N156" s="196"/>
      <c r="X156" s="197"/>
      <c r="AT156" s="192" t="s">
        <v>174</v>
      </c>
      <c r="AU156" s="192" t="s">
        <v>141</v>
      </c>
      <c r="AV156" s="14" t="s">
        <v>183</v>
      </c>
      <c r="AW156" s="14" t="s">
        <v>4</v>
      </c>
      <c r="AX156" s="14" t="s">
        <v>86</v>
      </c>
      <c r="AY156" s="192" t="s">
        <v>166</v>
      </c>
    </row>
    <row r="157" spans="2:65" s="1" customFormat="1" ht="37.9" customHeight="1">
      <c r="B157" s="136"/>
      <c r="C157" s="165" t="s">
        <v>183</v>
      </c>
      <c r="D157" s="165" t="s">
        <v>168</v>
      </c>
      <c r="E157" s="166" t="s">
        <v>324</v>
      </c>
      <c r="F157" s="167" t="s">
        <v>325</v>
      </c>
      <c r="G157" s="168" t="s">
        <v>171</v>
      </c>
      <c r="H157" s="169">
        <v>57.564</v>
      </c>
      <c r="I157" s="170"/>
      <c r="J157" s="170"/>
      <c r="K157" s="171">
        <f>ROUND(P157*H157,2)</f>
        <v>0</v>
      </c>
      <c r="L157" s="172"/>
      <c r="M157" s="36"/>
      <c r="N157" s="173" t="s">
        <v>1</v>
      </c>
      <c r="O157" s="135" t="s">
        <v>42</v>
      </c>
      <c r="P157" s="35">
        <f>I157+J157</f>
        <v>0</v>
      </c>
      <c r="Q157" s="35">
        <f>ROUND(I157*H157,2)</f>
        <v>0</v>
      </c>
      <c r="R157" s="35">
        <f>ROUND(J157*H157,2)</f>
        <v>0</v>
      </c>
      <c r="T157" s="174">
        <f>S157*H157</f>
        <v>0</v>
      </c>
      <c r="U157" s="174">
        <v>0.82155999999999996</v>
      </c>
      <c r="V157" s="174">
        <f>U157*H157</f>
        <v>47.292279839999999</v>
      </c>
      <c r="W157" s="174">
        <v>0</v>
      </c>
      <c r="X157" s="175">
        <f>W157*H157</f>
        <v>0</v>
      </c>
      <c r="AR157" s="176" t="s">
        <v>172</v>
      </c>
      <c r="AT157" s="176" t="s">
        <v>168</v>
      </c>
      <c r="AU157" s="176" t="s">
        <v>141</v>
      </c>
      <c r="AY157" s="17" t="s">
        <v>166</v>
      </c>
      <c r="BE157" s="101">
        <f>IF(O157="základná",K157,0)</f>
        <v>0</v>
      </c>
      <c r="BF157" s="101">
        <f>IF(O157="znížená",K157,0)</f>
        <v>0</v>
      </c>
      <c r="BG157" s="101">
        <f>IF(O157="zákl. prenesená",K157,0)</f>
        <v>0</v>
      </c>
      <c r="BH157" s="101">
        <f>IF(O157="zníž. prenesená",K157,0)</f>
        <v>0</v>
      </c>
      <c r="BI157" s="101">
        <f>IF(O157="nulová",K157,0)</f>
        <v>0</v>
      </c>
      <c r="BJ157" s="17" t="s">
        <v>141</v>
      </c>
      <c r="BK157" s="101">
        <f>ROUND(P157*H157,2)</f>
        <v>0</v>
      </c>
      <c r="BL157" s="17" t="s">
        <v>172</v>
      </c>
      <c r="BM157" s="176" t="s">
        <v>614</v>
      </c>
    </row>
    <row r="158" spans="2:65" s="12" customFormat="1" ht="22.5">
      <c r="B158" s="177"/>
      <c r="D158" s="178" t="s">
        <v>174</v>
      </c>
      <c r="E158" s="179" t="s">
        <v>1</v>
      </c>
      <c r="F158" s="180" t="s">
        <v>615</v>
      </c>
      <c r="H158" s="181">
        <v>72.358999999999995</v>
      </c>
      <c r="I158" s="182"/>
      <c r="J158" s="182"/>
      <c r="M158" s="177"/>
      <c r="N158" s="183"/>
      <c r="X158" s="184"/>
      <c r="AT158" s="179" t="s">
        <v>174</v>
      </c>
      <c r="AU158" s="179" t="s">
        <v>141</v>
      </c>
      <c r="AV158" s="12" t="s">
        <v>141</v>
      </c>
      <c r="AW158" s="12" t="s">
        <v>4</v>
      </c>
      <c r="AX158" s="12" t="s">
        <v>78</v>
      </c>
      <c r="AY158" s="179" t="s">
        <v>166</v>
      </c>
    </row>
    <row r="159" spans="2:65" s="12" customFormat="1" ht="33.75">
      <c r="B159" s="177"/>
      <c r="D159" s="178" t="s">
        <v>174</v>
      </c>
      <c r="E159" s="179" t="s">
        <v>1</v>
      </c>
      <c r="F159" s="180" t="s">
        <v>616</v>
      </c>
      <c r="H159" s="181">
        <v>-14.795</v>
      </c>
      <c r="I159" s="182"/>
      <c r="J159" s="182"/>
      <c r="M159" s="177"/>
      <c r="N159" s="183"/>
      <c r="X159" s="184"/>
      <c r="AT159" s="179" t="s">
        <v>174</v>
      </c>
      <c r="AU159" s="179" t="s">
        <v>141</v>
      </c>
      <c r="AV159" s="12" t="s">
        <v>141</v>
      </c>
      <c r="AW159" s="12" t="s">
        <v>4</v>
      </c>
      <c r="AX159" s="12" t="s">
        <v>78</v>
      </c>
      <c r="AY159" s="179" t="s">
        <v>166</v>
      </c>
    </row>
    <row r="160" spans="2:65" s="14" customFormat="1" ht="11.25">
      <c r="B160" s="191"/>
      <c r="D160" s="178" t="s">
        <v>174</v>
      </c>
      <c r="E160" s="192" t="s">
        <v>1</v>
      </c>
      <c r="F160" s="193" t="s">
        <v>182</v>
      </c>
      <c r="H160" s="194">
        <v>57.563999999999993</v>
      </c>
      <c r="I160" s="195"/>
      <c r="J160" s="195"/>
      <c r="M160" s="191"/>
      <c r="N160" s="196"/>
      <c r="X160" s="197"/>
      <c r="AT160" s="192" t="s">
        <v>174</v>
      </c>
      <c r="AU160" s="192" t="s">
        <v>141</v>
      </c>
      <c r="AV160" s="14" t="s">
        <v>183</v>
      </c>
      <c r="AW160" s="14" t="s">
        <v>4</v>
      </c>
      <c r="AX160" s="14" t="s">
        <v>86</v>
      </c>
      <c r="AY160" s="192" t="s">
        <v>166</v>
      </c>
    </row>
    <row r="161" spans="2:65" s="1" customFormat="1" ht="33" customHeight="1">
      <c r="B161" s="136"/>
      <c r="C161" s="165" t="s">
        <v>172</v>
      </c>
      <c r="D161" s="165" t="s">
        <v>168</v>
      </c>
      <c r="E161" s="166" t="s">
        <v>330</v>
      </c>
      <c r="F161" s="167" t="s">
        <v>331</v>
      </c>
      <c r="G161" s="168" t="s">
        <v>236</v>
      </c>
      <c r="H161" s="169">
        <v>0.11700000000000001</v>
      </c>
      <c r="I161" s="170"/>
      <c r="J161" s="170"/>
      <c r="K161" s="171">
        <f>ROUND(P161*H161,2)</f>
        <v>0</v>
      </c>
      <c r="L161" s="172"/>
      <c r="M161" s="36"/>
      <c r="N161" s="173" t="s">
        <v>1</v>
      </c>
      <c r="O161" s="135" t="s">
        <v>42</v>
      </c>
      <c r="P161" s="35">
        <f>I161+J161</f>
        <v>0</v>
      </c>
      <c r="Q161" s="35">
        <f>ROUND(I161*H161,2)</f>
        <v>0</v>
      </c>
      <c r="R161" s="35">
        <f>ROUND(J161*H161,2)</f>
        <v>0</v>
      </c>
      <c r="T161" s="174">
        <f>S161*H161</f>
        <v>0</v>
      </c>
      <c r="U161" s="174">
        <v>1.002</v>
      </c>
      <c r="V161" s="174">
        <f>U161*H161</f>
        <v>0.117234</v>
      </c>
      <c r="W161" s="174">
        <v>0</v>
      </c>
      <c r="X161" s="175">
        <f>W161*H161</f>
        <v>0</v>
      </c>
      <c r="AR161" s="176" t="s">
        <v>172</v>
      </c>
      <c r="AT161" s="176" t="s">
        <v>168</v>
      </c>
      <c r="AU161" s="176" t="s">
        <v>141</v>
      </c>
      <c r="AY161" s="17" t="s">
        <v>166</v>
      </c>
      <c r="BE161" s="101">
        <f>IF(O161="základná",K161,0)</f>
        <v>0</v>
      </c>
      <c r="BF161" s="101">
        <f>IF(O161="znížená",K161,0)</f>
        <v>0</v>
      </c>
      <c r="BG161" s="101">
        <f>IF(O161="zákl. prenesená",K161,0)</f>
        <v>0</v>
      </c>
      <c r="BH161" s="101">
        <f>IF(O161="zníž. prenesená",K161,0)</f>
        <v>0</v>
      </c>
      <c r="BI161" s="101">
        <f>IF(O161="nulová",K161,0)</f>
        <v>0</v>
      </c>
      <c r="BJ161" s="17" t="s">
        <v>141</v>
      </c>
      <c r="BK161" s="101">
        <f>ROUND(P161*H161,2)</f>
        <v>0</v>
      </c>
      <c r="BL161" s="17" t="s">
        <v>172</v>
      </c>
      <c r="BM161" s="176" t="s">
        <v>617</v>
      </c>
    </row>
    <row r="162" spans="2:65" s="12" customFormat="1" ht="11.25">
      <c r="B162" s="177"/>
      <c r="D162" s="178" t="s">
        <v>174</v>
      </c>
      <c r="E162" s="179" t="s">
        <v>1</v>
      </c>
      <c r="F162" s="180" t="s">
        <v>618</v>
      </c>
      <c r="H162" s="181">
        <v>0.11700000000000001</v>
      </c>
      <c r="I162" s="182"/>
      <c r="J162" s="182"/>
      <c r="M162" s="177"/>
      <c r="N162" s="183"/>
      <c r="X162" s="184"/>
      <c r="AT162" s="179" t="s">
        <v>174</v>
      </c>
      <c r="AU162" s="179" t="s">
        <v>141</v>
      </c>
      <c r="AV162" s="12" t="s">
        <v>141</v>
      </c>
      <c r="AW162" s="12" t="s">
        <v>4</v>
      </c>
      <c r="AX162" s="12" t="s">
        <v>86</v>
      </c>
      <c r="AY162" s="179" t="s">
        <v>166</v>
      </c>
    </row>
    <row r="163" spans="2:65" s="1" customFormat="1" ht="33" customHeight="1">
      <c r="B163" s="136"/>
      <c r="C163" s="165" t="s">
        <v>191</v>
      </c>
      <c r="D163" s="165" t="s">
        <v>168</v>
      </c>
      <c r="E163" s="166" t="s">
        <v>619</v>
      </c>
      <c r="F163" s="167" t="s">
        <v>620</v>
      </c>
      <c r="G163" s="168" t="s">
        <v>199</v>
      </c>
      <c r="H163" s="169">
        <v>24.75</v>
      </c>
      <c r="I163" s="170"/>
      <c r="J163" s="170"/>
      <c r="K163" s="171">
        <f>ROUND(P163*H163,2)</f>
        <v>0</v>
      </c>
      <c r="L163" s="172"/>
      <c r="M163" s="36"/>
      <c r="N163" s="173" t="s">
        <v>1</v>
      </c>
      <c r="O163" s="135" t="s">
        <v>42</v>
      </c>
      <c r="P163" s="35">
        <f>I163+J163</f>
        <v>0</v>
      </c>
      <c r="Q163" s="35">
        <f>ROUND(I163*H163,2)</f>
        <v>0</v>
      </c>
      <c r="R163" s="35">
        <f>ROUND(J163*H163,2)</f>
        <v>0</v>
      </c>
      <c r="T163" s="174">
        <f>S163*H163</f>
        <v>0</v>
      </c>
      <c r="U163" s="174">
        <v>7.4230000000000004E-2</v>
      </c>
      <c r="V163" s="174">
        <f>U163*H163</f>
        <v>1.8371925</v>
      </c>
      <c r="W163" s="174">
        <v>0</v>
      </c>
      <c r="X163" s="175">
        <f>W163*H163</f>
        <v>0</v>
      </c>
      <c r="AR163" s="176" t="s">
        <v>172</v>
      </c>
      <c r="AT163" s="176" t="s">
        <v>168</v>
      </c>
      <c r="AU163" s="176" t="s">
        <v>141</v>
      </c>
      <c r="AY163" s="17" t="s">
        <v>166</v>
      </c>
      <c r="BE163" s="101">
        <f>IF(O163="základná",K163,0)</f>
        <v>0</v>
      </c>
      <c r="BF163" s="101">
        <f>IF(O163="znížená",K163,0)</f>
        <v>0</v>
      </c>
      <c r="BG163" s="101">
        <f>IF(O163="zákl. prenesená",K163,0)</f>
        <v>0</v>
      </c>
      <c r="BH163" s="101">
        <f>IF(O163="zníž. prenesená",K163,0)</f>
        <v>0</v>
      </c>
      <c r="BI163" s="101">
        <f>IF(O163="nulová",K163,0)</f>
        <v>0</v>
      </c>
      <c r="BJ163" s="17" t="s">
        <v>141</v>
      </c>
      <c r="BK163" s="101">
        <f>ROUND(P163*H163,2)</f>
        <v>0</v>
      </c>
      <c r="BL163" s="17" t="s">
        <v>172</v>
      </c>
      <c r="BM163" s="176" t="s">
        <v>621</v>
      </c>
    </row>
    <row r="164" spans="2:65" s="12" customFormat="1" ht="11.25">
      <c r="B164" s="177"/>
      <c r="D164" s="178" t="s">
        <v>174</v>
      </c>
      <c r="E164" s="179" t="s">
        <v>1</v>
      </c>
      <c r="F164" s="180" t="s">
        <v>622</v>
      </c>
      <c r="H164" s="181">
        <v>2.75</v>
      </c>
      <c r="I164" s="182"/>
      <c r="J164" s="182"/>
      <c r="M164" s="177"/>
      <c r="N164" s="183"/>
      <c r="X164" s="184"/>
      <c r="AT164" s="179" t="s">
        <v>174</v>
      </c>
      <c r="AU164" s="179" t="s">
        <v>141</v>
      </c>
      <c r="AV164" s="12" t="s">
        <v>141</v>
      </c>
      <c r="AW164" s="12" t="s">
        <v>4</v>
      </c>
      <c r="AX164" s="12" t="s">
        <v>78</v>
      </c>
      <c r="AY164" s="179" t="s">
        <v>166</v>
      </c>
    </row>
    <row r="165" spans="2:65" s="12" customFormat="1" ht="11.25">
      <c r="B165" s="177"/>
      <c r="D165" s="178" t="s">
        <v>174</v>
      </c>
      <c r="E165" s="179" t="s">
        <v>1</v>
      </c>
      <c r="F165" s="180" t="s">
        <v>623</v>
      </c>
      <c r="H165" s="181">
        <v>2.75</v>
      </c>
      <c r="I165" s="182"/>
      <c r="J165" s="182"/>
      <c r="M165" s="177"/>
      <c r="N165" s="183"/>
      <c r="X165" s="184"/>
      <c r="AT165" s="179" t="s">
        <v>174</v>
      </c>
      <c r="AU165" s="179" t="s">
        <v>141</v>
      </c>
      <c r="AV165" s="12" t="s">
        <v>141</v>
      </c>
      <c r="AW165" s="12" t="s">
        <v>4</v>
      </c>
      <c r="AX165" s="12" t="s">
        <v>78</v>
      </c>
      <c r="AY165" s="179" t="s">
        <v>166</v>
      </c>
    </row>
    <row r="166" spans="2:65" s="12" customFormat="1" ht="11.25">
      <c r="B166" s="177"/>
      <c r="D166" s="178" t="s">
        <v>174</v>
      </c>
      <c r="E166" s="179" t="s">
        <v>1</v>
      </c>
      <c r="F166" s="180" t="s">
        <v>624</v>
      </c>
      <c r="H166" s="181">
        <v>2.75</v>
      </c>
      <c r="I166" s="182"/>
      <c r="J166" s="182"/>
      <c r="M166" s="177"/>
      <c r="N166" s="183"/>
      <c r="X166" s="184"/>
      <c r="AT166" s="179" t="s">
        <v>174</v>
      </c>
      <c r="AU166" s="179" t="s">
        <v>141</v>
      </c>
      <c r="AV166" s="12" t="s">
        <v>141</v>
      </c>
      <c r="AW166" s="12" t="s">
        <v>4</v>
      </c>
      <c r="AX166" s="12" t="s">
        <v>78</v>
      </c>
      <c r="AY166" s="179" t="s">
        <v>166</v>
      </c>
    </row>
    <row r="167" spans="2:65" s="12" customFormat="1" ht="11.25">
      <c r="B167" s="177"/>
      <c r="D167" s="178" t="s">
        <v>174</v>
      </c>
      <c r="E167" s="179" t="s">
        <v>1</v>
      </c>
      <c r="F167" s="180" t="s">
        <v>625</v>
      </c>
      <c r="H167" s="181">
        <v>2.75</v>
      </c>
      <c r="I167" s="182"/>
      <c r="J167" s="182"/>
      <c r="M167" s="177"/>
      <c r="N167" s="183"/>
      <c r="X167" s="184"/>
      <c r="AT167" s="179" t="s">
        <v>174</v>
      </c>
      <c r="AU167" s="179" t="s">
        <v>141</v>
      </c>
      <c r="AV167" s="12" t="s">
        <v>141</v>
      </c>
      <c r="AW167" s="12" t="s">
        <v>4</v>
      </c>
      <c r="AX167" s="12" t="s">
        <v>78</v>
      </c>
      <c r="AY167" s="179" t="s">
        <v>166</v>
      </c>
    </row>
    <row r="168" spans="2:65" s="12" customFormat="1" ht="11.25">
      <c r="B168" s="177"/>
      <c r="D168" s="178" t="s">
        <v>174</v>
      </c>
      <c r="E168" s="179" t="s">
        <v>1</v>
      </c>
      <c r="F168" s="180" t="s">
        <v>626</v>
      </c>
      <c r="H168" s="181">
        <v>2.75</v>
      </c>
      <c r="I168" s="182"/>
      <c r="J168" s="182"/>
      <c r="M168" s="177"/>
      <c r="N168" s="183"/>
      <c r="X168" s="184"/>
      <c r="AT168" s="179" t="s">
        <v>174</v>
      </c>
      <c r="AU168" s="179" t="s">
        <v>141</v>
      </c>
      <c r="AV168" s="12" t="s">
        <v>141</v>
      </c>
      <c r="AW168" s="12" t="s">
        <v>4</v>
      </c>
      <c r="AX168" s="12" t="s">
        <v>78</v>
      </c>
      <c r="AY168" s="179" t="s">
        <v>166</v>
      </c>
    </row>
    <row r="169" spans="2:65" s="12" customFormat="1" ht="11.25">
      <c r="B169" s="177"/>
      <c r="D169" s="178" t="s">
        <v>174</v>
      </c>
      <c r="E169" s="179" t="s">
        <v>1</v>
      </c>
      <c r="F169" s="180" t="s">
        <v>627</v>
      </c>
      <c r="H169" s="181">
        <v>2.75</v>
      </c>
      <c r="I169" s="182"/>
      <c r="J169" s="182"/>
      <c r="M169" s="177"/>
      <c r="N169" s="183"/>
      <c r="X169" s="184"/>
      <c r="AT169" s="179" t="s">
        <v>174</v>
      </c>
      <c r="AU169" s="179" t="s">
        <v>141</v>
      </c>
      <c r="AV169" s="12" t="s">
        <v>141</v>
      </c>
      <c r="AW169" s="12" t="s">
        <v>4</v>
      </c>
      <c r="AX169" s="12" t="s">
        <v>78</v>
      </c>
      <c r="AY169" s="179" t="s">
        <v>166</v>
      </c>
    </row>
    <row r="170" spans="2:65" s="12" customFormat="1" ht="11.25">
      <c r="B170" s="177"/>
      <c r="D170" s="178" t="s">
        <v>174</v>
      </c>
      <c r="E170" s="179" t="s">
        <v>1</v>
      </c>
      <c r="F170" s="180" t="s">
        <v>628</v>
      </c>
      <c r="H170" s="181">
        <v>2.75</v>
      </c>
      <c r="I170" s="182"/>
      <c r="J170" s="182"/>
      <c r="M170" s="177"/>
      <c r="N170" s="183"/>
      <c r="X170" s="184"/>
      <c r="AT170" s="179" t="s">
        <v>174</v>
      </c>
      <c r="AU170" s="179" t="s">
        <v>141</v>
      </c>
      <c r="AV170" s="12" t="s">
        <v>141</v>
      </c>
      <c r="AW170" s="12" t="s">
        <v>4</v>
      </c>
      <c r="AX170" s="12" t="s">
        <v>78</v>
      </c>
      <c r="AY170" s="179" t="s">
        <v>166</v>
      </c>
    </row>
    <row r="171" spans="2:65" s="12" customFormat="1" ht="11.25">
      <c r="B171" s="177"/>
      <c r="D171" s="178" t="s">
        <v>174</v>
      </c>
      <c r="E171" s="179" t="s">
        <v>1</v>
      </c>
      <c r="F171" s="180" t="s">
        <v>629</v>
      </c>
      <c r="H171" s="181">
        <v>2.75</v>
      </c>
      <c r="I171" s="182"/>
      <c r="J171" s="182"/>
      <c r="M171" s="177"/>
      <c r="N171" s="183"/>
      <c r="X171" s="184"/>
      <c r="AT171" s="179" t="s">
        <v>174</v>
      </c>
      <c r="AU171" s="179" t="s">
        <v>141</v>
      </c>
      <c r="AV171" s="12" t="s">
        <v>141</v>
      </c>
      <c r="AW171" s="12" t="s">
        <v>4</v>
      </c>
      <c r="AX171" s="12" t="s">
        <v>78</v>
      </c>
      <c r="AY171" s="179" t="s">
        <v>166</v>
      </c>
    </row>
    <row r="172" spans="2:65" s="12" customFormat="1" ht="11.25">
      <c r="B172" s="177"/>
      <c r="D172" s="178" t="s">
        <v>174</v>
      </c>
      <c r="E172" s="179" t="s">
        <v>1</v>
      </c>
      <c r="F172" s="180" t="s">
        <v>630</v>
      </c>
      <c r="H172" s="181">
        <v>2.75</v>
      </c>
      <c r="I172" s="182"/>
      <c r="J172" s="182"/>
      <c r="M172" s="177"/>
      <c r="N172" s="183"/>
      <c r="X172" s="184"/>
      <c r="AT172" s="179" t="s">
        <v>174</v>
      </c>
      <c r="AU172" s="179" t="s">
        <v>141</v>
      </c>
      <c r="AV172" s="12" t="s">
        <v>141</v>
      </c>
      <c r="AW172" s="12" t="s">
        <v>4</v>
      </c>
      <c r="AX172" s="12" t="s">
        <v>78</v>
      </c>
      <c r="AY172" s="179" t="s">
        <v>166</v>
      </c>
    </row>
    <row r="173" spans="2:65" s="14" customFormat="1" ht="11.25">
      <c r="B173" s="191"/>
      <c r="D173" s="178" t="s">
        <v>174</v>
      </c>
      <c r="E173" s="192" t="s">
        <v>1</v>
      </c>
      <c r="F173" s="193" t="s">
        <v>182</v>
      </c>
      <c r="H173" s="194">
        <v>24.75</v>
      </c>
      <c r="I173" s="195"/>
      <c r="J173" s="195"/>
      <c r="M173" s="191"/>
      <c r="N173" s="196"/>
      <c r="X173" s="197"/>
      <c r="AT173" s="192" t="s">
        <v>174</v>
      </c>
      <c r="AU173" s="192" t="s">
        <v>141</v>
      </c>
      <c r="AV173" s="14" t="s">
        <v>183</v>
      </c>
      <c r="AW173" s="14" t="s">
        <v>4</v>
      </c>
      <c r="AX173" s="14" t="s">
        <v>86</v>
      </c>
      <c r="AY173" s="192" t="s">
        <v>166</v>
      </c>
    </row>
    <row r="174" spans="2:65" s="1" customFormat="1" ht="33" customHeight="1">
      <c r="B174" s="136"/>
      <c r="C174" s="165" t="s">
        <v>196</v>
      </c>
      <c r="D174" s="165" t="s">
        <v>168</v>
      </c>
      <c r="E174" s="166" t="s">
        <v>631</v>
      </c>
      <c r="F174" s="167" t="s">
        <v>632</v>
      </c>
      <c r="G174" s="168" t="s">
        <v>199</v>
      </c>
      <c r="H174" s="169">
        <v>129.68100000000001</v>
      </c>
      <c r="I174" s="170"/>
      <c r="J174" s="170"/>
      <c r="K174" s="171">
        <f>ROUND(P174*H174,2)</f>
        <v>0</v>
      </c>
      <c r="L174" s="172"/>
      <c r="M174" s="36"/>
      <c r="N174" s="173" t="s">
        <v>1</v>
      </c>
      <c r="O174" s="135" t="s">
        <v>42</v>
      </c>
      <c r="P174" s="35">
        <f>I174+J174</f>
        <v>0</v>
      </c>
      <c r="Q174" s="35">
        <f>ROUND(I174*H174,2)</f>
        <v>0</v>
      </c>
      <c r="R174" s="35">
        <f>ROUND(J174*H174,2)</f>
        <v>0</v>
      </c>
      <c r="T174" s="174">
        <f>S174*H174</f>
        <v>0</v>
      </c>
      <c r="U174" s="174">
        <v>0.11124000000000001</v>
      </c>
      <c r="V174" s="174">
        <f>U174*H174</f>
        <v>14.425714440000002</v>
      </c>
      <c r="W174" s="174">
        <v>0</v>
      </c>
      <c r="X174" s="175">
        <f>W174*H174</f>
        <v>0</v>
      </c>
      <c r="AR174" s="176" t="s">
        <v>172</v>
      </c>
      <c r="AT174" s="176" t="s">
        <v>168</v>
      </c>
      <c r="AU174" s="176" t="s">
        <v>141</v>
      </c>
      <c r="AY174" s="17" t="s">
        <v>166</v>
      </c>
      <c r="BE174" s="101">
        <f>IF(O174="základná",K174,0)</f>
        <v>0</v>
      </c>
      <c r="BF174" s="101">
        <f>IF(O174="znížená",K174,0)</f>
        <v>0</v>
      </c>
      <c r="BG174" s="101">
        <f>IF(O174="zákl. prenesená",K174,0)</f>
        <v>0</v>
      </c>
      <c r="BH174" s="101">
        <f>IF(O174="zníž. prenesená",K174,0)</f>
        <v>0</v>
      </c>
      <c r="BI174" s="101">
        <f>IF(O174="nulová",K174,0)</f>
        <v>0</v>
      </c>
      <c r="BJ174" s="17" t="s">
        <v>141</v>
      </c>
      <c r="BK174" s="101">
        <f>ROUND(P174*H174,2)</f>
        <v>0</v>
      </c>
      <c r="BL174" s="17" t="s">
        <v>172</v>
      </c>
      <c r="BM174" s="176" t="s">
        <v>633</v>
      </c>
    </row>
    <row r="175" spans="2:65" s="12" customFormat="1" ht="11.25">
      <c r="B175" s="177"/>
      <c r="D175" s="178" t="s">
        <v>174</v>
      </c>
      <c r="E175" s="179" t="s">
        <v>1</v>
      </c>
      <c r="F175" s="180" t="s">
        <v>634</v>
      </c>
      <c r="H175" s="181">
        <v>12.337999999999999</v>
      </c>
      <c r="I175" s="182"/>
      <c r="J175" s="182"/>
      <c r="M175" s="177"/>
      <c r="N175" s="183"/>
      <c r="X175" s="184"/>
      <c r="AT175" s="179" t="s">
        <v>174</v>
      </c>
      <c r="AU175" s="179" t="s">
        <v>141</v>
      </c>
      <c r="AV175" s="12" t="s">
        <v>141</v>
      </c>
      <c r="AW175" s="12" t="s">
        <v>4</v>
      </c>
      <c r="AX175" s="12" t="s">
        <v>78</v>
      </c>
      <c r="AY175" s="179" t="s">
        <v>166</v>
      </c>
    </row>
    <row r="176" spans="2:65" s="12" customFormat="1" ht="11.25">
      <c r="B176" s="177"/>
      <c r="D176" s="178" t="s">
        <v>174</v>
      </c>
      <c r="E176" s="179" t="s">
        <v>1</v>
      </c>
      <c r="F176" s="180" t="s">
        <v>635</v>
      </c>
      <c r="H176" s="181">
        <v>12.337999999999999</v>
      </c>
      <c r="I176" s="182"/>
      <c r="J176" s="182"/>
      <c r="M176" s="177"/>
      <c r="N176" s="183"/>
      <c r="X176" s="184"/>
      <c r="AT176" s="179" t="s">
        <v>174</v>
      </c>
      <c r="AU176" s="179" t="s">
        <v>141</v>
      </c>
      <c r="AV176" s="12" t="s">
        <v>141</v>
      </c>
      <c r="AW176" s="12" t="s">
        <v>4</v>
      </c>
      <c r="AX176" s="12" t="s">
        <v>78</v>
      </c>
      <c r="AY176" s="179" t="s">
        <v>166</v>
      </c>
    </row>
    <row r="177" spans="2:65" s="12" customFormat="1" ht="11.25">
      <c r="B177" s="177"/>
      <c r="D177" s="178" t="s">
        <v>174</v>
      </c>
      <c r="E177" s="179" t="s">
        <v>1</v>
      </c>
      <c r="F177" s="180" t="s">
        <v>636</v>
      </c>
      <c r="H177" s="181">
        <v>16.166</v>
      </c>
      <c r="I177" s="182"/>
      <c r="J177" s="182"/>
      <c r="M177" s="177"/>
      <c r="N177" s="183"/>
      <c r="X177" s="184"/>
      <c r="AT177" s="179" t="s">
        <v>174</v>
      </c>
      <c r="AU177" s="179" t="s">
        <v>141</v>
      </c>
      <c r="AV177" s="12" t="s">
        <v>141</v>
      </c>
      <c r="AW177" s="12" t="s">
        <v>4</v>
      </c>
      <c r="AX177" s="12" t="s">
        <v>78</v>
      </c>
      <c r="AY177" s="179" t="s">
        <v>166</v>
      </c>
    </row>
    <row r="178" spans="2:65" s="12" customFormat="1" ht="22.5">
      <c r="B178" s="177"/>
      <c r="D178" s="178" t="s">
        <v>174</v>
      </c>
      <c r="E178" s="179" t="s">
        <v>1</v>
      </c>
      <c r="F178" s="180" t="s">
        <v>637</v>
      </c>
      <c r="H178" s="181">
        <v>12.063000000000001</v>
      </c>
      <c r="I178" s="182"/>
      <c r="J178" s="182"/>
      <c r="M178" s="177"/>
      <c r="N178" s="183"/>
      <c r="X178" s="184"/>
      <c r="AT178" s="179" t="s">
        <v>174</v>
      </c>
      <c r="AU178" s="179" t="s">
        <v>141</v>
      </c>
      <c r="AV178" s="12" t="s">
        <v>141</v>
      </c>
      <c r="AW178" s="12" t="s">
        <v>4</v>
      </c>
      <c r="AX178" s="12" t="s">
        <v>78</v>
      </c>
      <c r="AY178" s="179" t="s">
        <v>166</v>
      </c>
    </row>
    <row r="179" spans="2:65" s="12" customFormat="1" ht="11.25">
      <c r="B179" s="177"/>
      <c r="D179" s="178" t="s">
        <v>174</v>
      </c>
      <c r="E179" s="179" t="s">
        <v>1</v>
      </c>
      <c r="F179" s="180" t="s">
        <v>638</v>
      </c>
      <c r="H179" s="181">
        <v>12.063000000000001</v>
      </c>
      <c r="I179" s="182"/>
      <c r="J179" s="182"/>
      <c r="M179" s="177"/>
      <c r="N179" s="183"/>
      <c r="X179" s="184"/>
      <c r="AT179" s="179" t="s">
        <v>174</v>
      </c>
      <c r="AU179" s="179" t="s">
        <v>141</v>
      </c>
      <c r="AV179" s="12" t="s">
        <v>141</v>
      </c>
      <c r="AW179" s="12" t="s">
        <v>4</v>
      </c>
      <c r="AX179" s="12" t="s">
        <v>78</v>
      </c>
      <c r="AY179" s="179" t="s">
        <v>166</v>
      </c>
    </row>
    <row r="180" spans="2:65" s="12" customFormat="1" ht="11.25">
      <c r="B180" s="177"/>
      <c r="D180" s="178" t="s">
        <v>174</v>
      </c>
      <c r="E180" s="179" t="s">
        <v>1</v>
      </c>
      <c r="F180" s="180" t="s">
        <v>639</v>
      </c>
      <c r="H180" s="181">
        <v>12.063000000000001</v>
      </c>
      <c r="I180" s="182"/>
      <c r="J180" s="182"/>
      <c r="M180" s="177"/>
      <c r="N180" s="183"/>
      <c r="X180" s="184"/>
      <c r="AT180" s="179" t="s">
        <v>174</v>
      </c>
      <c r="AU180" s="179" t="s">
        <v>141</v>
      </c>
      <c r="AV180" s="12" t="s">
        <v>141</v>
      </c>
      <c r="AW180" s="12" t="s">
        <v>4</v>
      </c>
      <c r="AX180" s="12" t="s">
        <v>78</v>
      </c>
      <c r="AY180" s="179" t="s">
        <v>166</v>
      </c>
    </row>
    <row r="181" spans="2:65" s="12" customFormat="1" ht="11.25">
      <c r="B181" s="177"/>
      <c r="D181" s="178" t="s">
        <v>174</v>
      </c>
      <c r="E181" s="179" t="s">
        <v>1</v>
      </c>
      <c r="F181" s="180" t="s">
        <v>640</v>
      </c>
      <c r="H181" s="181">
        <v>12.063000000000001</v>
      </c>
      <c r="I181" s="182"/>
      <c r="J181" s="182"/>
      <c r="M181" s="177"/>
      <c r="N181" s="183"/>
      <c r="X181" s="184"/>
      <c r="AT181" s="179" t="s">
        <v>174</v>
      </c>
      <c r="AU181" s="179" t="s">
        <v>141</v>
      </c>
      <c r="AV181" s="12" t="s">
        <v>141</v>
      </c>
      <c r="AW181" s="12" t="s">
        <v>4</v>
      </c>
      <c r="AX181" s="12" t="s">
        <v>78</v>
      </c>
      <c r="AY181" s="179" t="s">
        <v>166</v>
      </c>
    </row>
    <row r="182" spans="2:65" s="12" customFormat="1" ht="11.25">
      <c r="B182" s="177"/>
      <c r="D182" s="178" t="s">
        <v>174</v>
      </c>
      <c r="E182" s="179" t="s">
        <v>1</v>
      </c>
      <c r="F182" s="180" t="s">
        <v>641</v>
      </c>
      <c r="H182" s="181">
        <v>12.2</v>
      </c>
      <c r="I182" s="182"/>
      <c r="J182" s="182"/>
      <c r="M182" s="177"/>
      <c r="N182" s="183"/>
      <c r="X182" s="184"/>
      <c r="AT182" s="179" t="s">
        <v>174</v>
      </c>
      <c r="AU182" s="179" t="s">
        <v>141</v>
      </c>
      <c r="AV182" s="12" t="s">
        <v>141</v>
      </c>
      <c r="AW182" s="12" t="s">
        <v>4</v>
      </c>
      <c r="AX182" s="12" t="s">
        <v>78</v>
      </c>
      <c r="AY182" s="179" t="s">
        <v>166</v>
      </c>
    </row>
    <row r="183" spans="2:65" s="12" customFormat="1" ht="22.5">
      <c r="B183" s="177"/>
      <c r="D183" s="178" t="s">
        <v>174</v>
      </c>
      <c r="E183" s="179" t="s">
        <v>1</v>
      </c>
      <c r="F183" s="180" t="s">
        <v>642</v>
      </c>
      <c r="H183" s="181">
        <v>19.774000000000001</v>
      </c>
      <c r="I183" s="182"/>
      <c r="J183" s="182"/>
      <c r="M183" s="177"/>
      <c r="N183" s="183"/>
      <c r="X183" s="184"/>
      <c r="AT183" s="179" t="s">
        <v>174</v>
      </c>
      <c r="AU183" s="179" t="s">
        <v>141</v>
      </c>
      <c r="AV183" s="12" t="s">
        <v>141</v>
      </c>
      <c r="AW183" s="12" t="s">
        <v>4</v>
      </c>
      <c r="AX183" s="12" t="s">
        <v>78</v>
      </c>
      <c r="AY183" s="179" t="s">
        <v>166</v>
      </c>
    </row>
    <row r="184" spans="2:65" s="12" customFormat="1" ht="11.25">
      <c r="B184" s="177"/>
      <c r="D184" s="178" t="s">
        <v>174</v>
      </c>
      <c r="E184" s="179" t="s">
        <v>1</v>
      </c>
      <c r="F184" s="180" t="s">
        <v>643</v>
      </c>
      <c r="H184" s="181">
        <v>8.6129999999999995</v>
      </c>
      <c r="I184" s="182"/>
      <c r="J184" s="182"/>
      <c r="M184" s="177"/>
      <c r="N184" s="183"/>
      <c r="X184" s="184"/>
      <c r="AT184" s="179" t="s">
        <v>174</v>
      </c>
      <c r="AU184" s="179" t="s">
        <v>141</v>
      </c>
      <c r="AV184" s="12" t="s">
        <v>141</v>
      </c>
      <c r="AW184" s="12" t="s">
        <v>4</v>
      </c>
      <c r="AX184" s="12" t="s">
        <v>78</v>
      </c>
      <c r="AY184" s="179" t="s">
        <v>166</v>
      </c>
    </row>
    <row r="185" spans="2:65" s="14" customFormat="1" ht="11.25">
      <c r="B185" s="191"/>
      <c r="D185" s="178" t="s">
        <v>174</v>
      </c>
      <c r="E185" s="192" t="s">
        <v>1</v>
      </c>
      <c r="F185" s="193" t="s">
        <v>182</v>
      </c>
      <c r="H185" s="194">
        <v>129.68100000000001</v>
      </c>
      <c r="I185" s="195"/>
      <c r="J185" s="195"/>
      <c r="M185" s="191"/>
      <c r="N185" s="196"/>
      <c r="X185" s="197"/>
      <c r="AT185" s="192" t="s">
        <v>174</v>
      </c>
      <c r="AU185" s="192" t="s">
        <v>141</v>
      </c>
      <c r="AV185" s="14" t="s">
        <v>183</v>
      </c>
      <c r="AW185" s="14" t="s">
        <v>4</v>
      </c>
      <c r="AX185" s="14" t="s">
        <v>86</v>
      </c>
      <c r="AY185" s="192" t="s">
        <v>166</v>
      </c>
    </row>
    <row r="186" spans="2:65" s="11" customFormat="1" ht="22.9" customHeight="1">
      <c r="B186" s="152"/>
      <c r="D186" s="153" t="s">
        <v>77</v>
      </c>
      <c r="E186" s="163" t="s">
        <v>172</v>
      </c>
      <c r="F186" s="163" t="s">
        <v>357</v>
      </c>
      <c r="I186" s="155"/>
      <c r="J186" s="155"/>
      <c r="K186" s="164">
        <f>BK186</f>
        <v>0</v>
      </c>
      <c r="M186" s="152"/>
      <c r="N186" s="157"/>
      <c r="Q186" s="158">
        <f>SUM(Q187:Q263)</f>
        <v>0</v>
      </c>
      <c r="R186" s="158">
        <f>SUM(R187:R263)</f>
        <v>0</v>
      </c>
      <c r="T186" s="159">
        <f>SUM(T187:T263)</f>
        <v>0</v>
      </c>
      <c r="V186" s="159">
        <f>SUM(V187:V263)</f>
        <v>249.08761712999998</v>
      </c>
      <c r="X186" s="160">
        <f>SUM(X187:X263)</f>
        <v>0</v>
      </c>
      <c r="AR186" s="153" t="s">
        <v>86</v>
      </c>
      <c r="AT186" s="161" t="s">
        <v>77</v>
      </c>
      <c r="AU186" s="161" t="s">
        <v>86</v>
      </c>
      <c r="AY186" s="153" t="s">
        <v>166</v>
      </c>
      <c r="BK186" s="162">
        <f>SUM(BK187:BK263)</f>
        <v>0</v>
      </c>
    </row>
    <row r="187" spans="2:65" s="1" customFormat="1" ht="24.2" customHeight="1">
      <c r="B187" s="136"/>
      <c r="C187" s="165" t="s">
        <v>202</v>
      </c>
      <c r="D187" s="165" t="s">
        <v>168</v>
      </c>
      <c r="E187" s="166" t="s">
        <v>359</v>
      </c>
      <c r="F187" s="167" t="s">
        <v>360</v>
      </c>
      <c r="G187" s="168" t="s">
        <v>171</v>
      </c>
      <c r="H187" s="169">
        <v>81.603999999999999</v>
      </c>
      <c r="I187" s="170"/>
      <c r="J187" s="170"/>
      <c r="K187" s="171">
        <f>ROUND(P187*H187,2)</f>
        <v>0</v>
      </c>
      <c r="L187" s="172"/>
      <c r="M187" s="36"/>
      <c r="N187" s="173" t="s">
        <v>1</v>
      </c>
      <c r="O187" s="135" t="s">
        <v>42</v>
      </c>
      <c r="P187" s="35">
        <f>I187+J187</f>
        <v>0</v>
      </c>
      <c r="Q187" s="35">
        <f>ROUND(I187*H187,2)</f>
        <v>0</v>
      </c>
      <c r="R187" s="35">
        <f>ROUND(J187*H187,2)</f>
        <v>0</v>
      </c>
      <c r="T187" s="174">
        <f>S187*H187</f>
        <v>0</v>
      </c>
      <c r="U187" s="174">
        <v>2.4018999999999999</v>
      </c>
      <c r="V187" s="174">
        <f>U187*H187</f>
        <v>196.0046476</v>
      </c>
      <c r="W187" s="174">
        <v>0</v>
      </c>
      <c r="X187" s="175">
        <f>W187*H187</f>
        <v>0</v>
      </c>
      <c r="AR187" s="176" t="s">
        <v>172</v>
      </c>
      <c r="AT187" s="176" t="s">
        <v>168</v>
      </c>
      <c r="AU187" s="176" t="s">
        <v>141</v>
      </c>
      <c r="AY187" s="17" t="s">
        <v>166</v>
      </c>
      <c r="BE187" s="101">
        <f>IF(O187="základná",K187,0)</f>
        <v>0</v>
      </c>
      <c r="BF187" s="101">
        <f>IF(O187="znížená",K187,0)</f>
        <v>0</v>
      </c>
      <c r="BG187" s="101">
        <f>IF(O187="zákl. prenesená",K187,0)</f>
        <v>0</v>
      </c>
      <c r="BH187" s="101">
        <f>IF(O187="zníž. prenesená",K187,0)</f>
        <v>0</v>
      </c>
      <c r="BI187" s="101">
        <f>IF(O187="nulová",K187,0)</f>
        <v>0</v>
      </c>
      <c r="BJ187" s="17" t="s">
        <v>141</v>
      </c>
      <c r="BK187" s="101">
        <f>ROUND(P187*H187,2)</f>
        <v>0</v>
      </c>
      <c r="BL187" s="17" t="s">
        <v>172</v>
      </c>
      <c r="BM187" s="176" t="s">
        <v>644</v>
      </c>
    </row>
    <row r="188" spans="2:65" s="12" customFormat="1" ht="11.25">
      <c r="B188" s="177"/>
      <c r="D188" s="178" t="s">
        <v>174</v>
      </c>
      <c r="E188" s="179" t="s">
        <v>1</v>
      </c>
      <c r="F188" s="180" t="s">
        <v>362</v>
      </c>
      <c r="H188" s="181">
        <v>84.266000000000005</v>
      </c>
      <c r="I188" s="182"/>
      <c r="J188" s="182"/>
      <c r="M188" s="177"/>
      <c r="N188" s="183"/>
      <c r="X188" s="184"/>
      <c r="AT188" s="179" t="s">
        <v>174</v>
      </c>
      <c r="AU188" s="179" t="s">
        <v>141</v>
      </c>
      <c r="AV188" s="12" t="s">
        <v>141</v>
      </c>
      <c r="AW188" s="12" t="s">
        <v>4</v>
      </c>
      <c r="AX188" s="12" t="s">
        <v>78</v>
      </c>
      <c r="AY188" s="179" t="s">
        <v>166</v>
      </c>
    </row>
    <row r="189" spans="2:65" s="12" customFormat="1" ht="11.25">
      <c r="B189" s="177"/>
      <c r="D189" s="178" t="s">
        <v>174</v>
      </c>
      <c r="E189" s="179" t="s">
        <v>1</v>
      </c>
      <c r="F189" s="180" t="s">
        <v>363</v>
      </c>
      <c r="H189" s="181">
        <v>-2.6619999999999999</v>
      </c>
      <c r="I189" s="182"/>
      <c r="J189" s="182"/>
      <c r="M189" s="177"/>
      <c r="N189" s="183"/>
      <c r="X189" s="184"/>
      <c r="AT189" s="179" t="s">
        <v>174</v>
      </c>
      <c r="AU189" s="179" t="s">
        <v>141</v>
      </c>
      <c r="AV189" s="12" t="s">
        <v>141</v>
      </c>
      <c r="AW189" s="12" t="s">
        <v>4</v>
      </c>
      <c r="AX189" s="12" t="s">
        <v>78</v>
      </c>
      <c r="AY189" s="179" t="s">
        <v>166</v>
      </c>
    </row>
    <row r="190" spans="2:65" s="14" customFormat="1" ht="11.25">
      <c r="B190" s="191"/>
      <c r="D190" s="178" t="s">
        <v>174</v>
      </c>
      <c r="E190" s="192" t="s">
        <v>1</v>
      </c>
      <c r="F190" s="193" t="s">
        <v>182</v>
      </c>
      <c r="H190" s="194">
        <v>81.603999999999999</v>
      </c>
      <c r="I190" s="195"/>
      <c r="J190" s="195"/>
      <c r="M190" s="191"/>
      <c r="N190" s="196"/>
      <c r="X190" s="197"/>
      <c r="AT190" s="192" t="s">
        <v>174</v>
      </c>
      <c r="AU190" s="192" t="s">
        <v>141</v>
      </c>
      <c r="AV190" s="14" t="s">
        <v>183</v>
      </c>
      <c r="AW190" s="14" t="s">
        <v>4</v>
      </c>
      <c r="AX190" s="14" t="s">
        <v>86</v>
      </c>
      <c r="AY190" s="192" t="s">
        <v>166</v>
      </c>
    </row>
    <row r="191" spans="2:65" s="1" customFormat="1" ht="16.5" customHeight="1">
      <c r="B191" s="136"/>
      <c r="C191" s="165" t="s">
        <v>206</v>
      </c>
      <c r="D191" s="165" t="s">
        <v>168</v>
      </c>
      <c r="E191" s="166" t="s">
        <v>365</v>
      </c>
      <c r="F191" s="167" t="s">
        <v>366</v>
      </c>
      <c r="G191" s="168" t="s">
        <v>199</v>
      </c>
      <c r="H191" s="169">
        <v>430.27</v>
      </c>
      <c r="I191" s="170"/>
      <c r="J191" s="170"/>
      <c r="K191" s="171">
        <f>ROUND(P191*H191,2)</f>
        <v>0</v>
      </c>
      <c r="L191" s="172"/>
      <c r="M191" s="36"/>
      <c r="N191" s="173" t="s">
        <v>1</v>
      </c>
      <c r="O191" s="135" t="s">
        <v>42</v>
      </c>
      <c r="P191" s="35">
        <f>I191+J191</f>
        <v>0</v>
      </c>
      <c r="Q191" s="35">
        <f>ROUND(I191*H191,2)</f>
        <v>0</v>
      </c>
      <c r="R191" s="35">
        <f>ROUND(J191*H191,2)</f>
        <v>0</v>
      </c>
      <c r="T191" s="174">
        <f>S191*H191</f>
        <v>0</v>
      </c>
      <c r="U191" s="174">
        <v>2.0200000000000001E-3</v>
      </c>
      <c r="V191" s="174">
        <f>U191*H191</f>
        <v>0.86914539999999996</v>
      </c>
      <c r="W191" s="174">
        <v>0</v>
      </c>
      <c r="X191" s="175">
        <f>W191*H191</f>
        <v>0</v>
      </c>
      <c r="AR191" s="176" t="s">
        <v>172</v>
      </c>
      <c r="AT191" s="176" t="s">
        <v>168</v>
      </c>
      <c r="AU191" s="176" t="s">
        <v>141</v>
      </c>
      <c r="AY191" s="17" t="s">
        <v>166</v>
      </c>
      <c r="BE191" s="101">
        <f>IF(O191="základná",K191,0)</f>
        <v>0</v>
      </c>
      <c r="BF191" s="101">
        <f>IF(O191="znížená",K191,0)</f>
        <v>0</v>
      </c>
      <c r="BG191" s="101">
        <f>IF(O191="zákl. prenesená",K191,0)</f>
        <v>0</v>
      </c>
      <c r="BH191" s="101">
        <f>IF(O191="zníž. prenesená",K191,0)</f>
        <v>0</v>
      </c>
      <c r="BI191" s="101">
        <f>IF(O191="nulová",K191,0)</f>
        <v>0</v>
      </c>
      <c r="BJ191" s="17" t="s">
        <v>141</v>
      </c>
      <c r="BK191" s="101">
        <f>ROUND(P191*H191,2)</f>
        <v>0</v>
      </c>
      <c r="BL191" s="17" t="s">
        <v>172</v>
      </c>
      <c r="BM191" s="176" t="s">
        <v>645</v>
      </c>
    </row>
    <row r="192" spans="2:65" s="12" customFormat="1" ht="11.25">
      <c r="B192" s="177"/>
      <c r="D192" s="178" t="s">
        <v>174</v>
      </c>
      <c r="E192" s="179" t="s">
        <v>1</v>
      </c>
      <c r="F192" s="180" t="s">
        <v>368</v>
      </c>
      <c r="H192" s="181">
        <v>421.33199999999999</v>
      </c>
      <c r="I192" s="182"/>
      <c r="J192" s="182"/>
      <c r="M192" s="177"/>
      <c r="N192" s="183"/>
      <c r="X192" s="184"/>
      <c r="AT192" s="179" t="s">
        <v>174</v>
      </c>
      <c r="AU192" s="179" t="s">
        <v>141</v>
      </c>
      <c r="AV192" s="12" t="s">
        <v>141</v>
      </c>
      <c r="AW192" s="12" t="s">
        <v>4</v>
      </c>
      <c r="AX192" s="12" t="s">
        <v>78</v>
      </c>
      <c r="AY192" s="179" t="s">
        <v>166</v>
      </c>
    </row>
    <row r="193" spans="2:65" s="12" customFormat="1" ht="11.25">
      <c r="B193" s="177"/>
      <c r="D193" s="178" t="s">
        <v>174</v>
      </c>
      <c r="E193" s="179" t="s">
        <v>1</v>
      </c>
      <c r="F193" s="180" t="s">
        <v>369</v>
      </c>
      <c r="H193" s="181">
        <v>-13.31</v>
      </c>
      <c r="I193" s="182"/>
      <c r="J193" s="182"/>
      <c r="M193" s="177"/>
      <c r="N193" s="183"/>
      <c r="X193" s="184"/>
      <c r="AT193" s="179" t="s">
        <v>174</v>
      </c>
      <c r="AU193" s="179" t="s">
        <v>141</v>
      </c>
      <c r="AV193" s="12" t="s">
        <v>141</v>
      </c>
      <c r="AW193" s="12" t="s">
        <v>4</v>
      </c>
      <c r="AX193" s="12" t="s">
        <v>78</v>
      </c>
      <c r="AY193" s="179" t="s">
        <v>166</v>
      </c>
    </row>
    <row r="194" spans="2:65" s="12" customFormat="1" ht="33.75">
      <c r="B194" s="177"/>
      <c r="D194" s="178" t="s">
        <v>174</v>
      </c>
      <c r="E194" s="179" t="s">
        <v>1</v>
      </c>
      <c r="F194" s="180" t="s">
        <v>370</v>
      </c>
      <c r="H194" s="181">
        <v>22.248000000000001</v>
      </c>
      <c r="I194" s="182"/>
      <c r="J194" s="182"/>
      <c r="M194" s="177"/>
      <c r="N194" s="183"/>
      <c r="X194" s="184"/>
      <c r="AT194" s="179" t="s">
        <v>174</v>
      </c>
      <c r="AU194" s="179" t="s">
        <v>141</v>
      </c>
      <c r="AV194" s="12" t="s">
        <v>141</v>
      </c>
      <c r="AW194" s="12" t="s">
        <v>4</v>
      </c>
      <c r="AX194" s="12" t="s">
        <v>78</v>
      </c>
      <c r="AY194" s="179" t="s">
        <v>166</v>
      </c>
    </row>
    <row r="195" spans="2:65" s="14" customFormat="1" ht="11.25">
      <c r="B195" s="191"/>
      <c r="D195" s="178" t="s">
        <v>174</v>
      </c>
      <c r="E195" s="192" t="s">
        <v>1</v>
      </c>
      <c r="F195" s="193" t="s">
        <v>182</v>
      </c>
      <c r="H195" s="194">
        <v>430.27</v>
      </c>
      <c r="I195" s="195"/>
      <c r="J195" s="195"/>
      <c r="M195" s="191"/>
      <c r="N195" s="196"/>
      <c r="X195" s="197"/>
      <c r="AT195" s="192" t="s">
        <v>174</v>
      </c>
      <c r="AU195" s="192" t="s">
        <v>141</v>
      </c>
      <c r="AV195" s="14" t="s">
        <v>183</v>
      </c>
      <c r="AW195" s="14" t="s">
        <v>4</v>
      </c>
      <c r="AX195" s="14" t="s">
        <v>86</v>
      </c>
      <c r="AY195" s="192" t="s">
        <v>166</v>
      </c>
    </row>
    <row r="196" spans="2:65" s="1" customFormat="1" ht="16.5" customHeight="1">
      <c r="B196" s="136"/>
      <c r="C196" s="165" t="s">
        <v>213</v>
      </c>
      <c r="D196" s="165" t="s">
        <v>168</v>
      </c>
      <c r="E196" s="166" t="s">
        <v>373</v>
      </c>
      <c r="F196" s="167" t="s">
        <v>374</v>
      </c>
      <c r="G196" s="168" t="s">
        <v>199</v>
      </c>
      <c r="H196" s="169">
        <v>430.27</v>
      </c>
      <c r="I196" s="170"/>
      <c r="J196" s="170"/>
      <c r="K196" s="171">
        <f>ROUND(P196*H196,2)</f>
        <v>0</v>
      </c>
      <c r="L196" s="172"/>
      <c r="M196" s="36"/>
      <c r="N196" s="173" t="s">
        <v>1</v>
      </c>
      <c r="O196" s="135" t="s">
        <v>42</v>
      </c>
      <c r="P196" s="35">
        <f>I196+J196</f>
        <v>0</v>
      </c>
      <c r="Q196" s="35">
        <f>ROUND(I196*H196,2)</f>
        <v>0</v>
      </c>
      <c r="R196" s="35">
        <f>ROUND(J196*H196,2)</f>
        <v>0</v>
      </c>
      <c r="T196" s="174">
        <f>S196*H196</f>
        <v>0</v>
      </c>
      <c r="U196" s="174">
        <v>0</v>
      </c>
      <c r="V196" s="174">
        <f>U196*H196</f>
        <v>0</v>
      </c>
      <c r="W196" s="174">
        <v>0</v>
      </c>
      <c r="X196" s="175">
        <f>W196*H196</f>
        <v>0</v>
      </c>
      <c r="AR196" s="176" t="s">
        <v>172</v>
      </c>
      <c r="AT196" s="176" t="s">
        <v>168</v>
      </c>
      <c r="AU196" s="176" t="s">
        <v>141</v>
      </c>
      <c r="AY196" s="17" t="s">
        <v>166</v>
      </c>
      <c r="BE196" s="101">
        <f>IF(O196="základná",K196,0)</f>
        <v>0</v>
      </c>
      <c r="BF196" s="101">
        <f>IF(O196="znížená",K196,0)</f>
        <v>0</v>
      </c>
      <c r="BG196" s="101">
        <f>IF(O196="zákl. prenesená",K196,0)</f>
        <v>0</v>
      </c>
      <c r="BH196" s="101">
        <f>IF(O196="zníž. prenesená",K196,0)</f>
        <v>0</v>
      </c>
      <c r="BI196" s="101">
        <f>IF(O196="nulová",K196,0)</f>
        <v>0</v>
      </c>
      <c r="BJ196" s="17" t="s">
        <v>141</v>
      </c>
      <c r="BK196" s="101">
        <f>ROUND(P196*H196,2)</f>
        <v>0</v>
      </c>
      <c r="BL196" s="17" t="s">
        <v>172</v>
      </c>
      <c r="BM196" s="176" t="s">
        <v>646</v>
      </c>
    </row>
    <row r="197" spans="2:65" s="12" customFormat="1" ht="11.25">
      <c r="B197" s="177"/>
      <c r="D197" s="178" t="s">
        <v>174</v>
      </c>
      <c r="E197" s="179" t="s">
        <v>1</v>
      </c>
      <c r="F197" s="180" t="s">
        <v>368</v>
      </c>
      <c r="H197" s="181">
        <v>421.33199999999999</v>
      </c>
      <c r="I197" s="182"/>
      <c r="J197" s="182"/>
      <c r="M197" s="177"/>
      <c r="N197" s="183"/>
      <c r="X197" s="184"/>
      <c r="AT197" s="179" t="s">
        <v>174</v>
      </c>
      <c r="AU197" s="179" t="s">
        <v>141</v>
      </c>
      <c r="AV197" s="12" t="s">
        <v>141</v>
      </c>
      <c r="AW197" s="12" t="s">
        <v>4</v>
      </c>
      <c r="AX197" s="12" t="s">
        <v>78</v>
      </c>
      <c r="AY197" s="179" t="s">
        <v>166</v>
      </c>
    </row>
    <row r="198" spans="2:65" s="12" customFormat="1" ht="11.25">
      <c r="B198" s="177"/>
      <c r="D198" s="178" t="s">
        <v>174</v>
      </c>
      <c r="E198" s="179" t="s">
        <v>1</v>
      </c>
      <c r="F198" s="180" t="s">
        <v>369</v>
      </c>
      <c r="H198" s="181">
        <v>-13.31</v>
      </c>
      <c r="I198" s="182"/>
      <c r="J198" s="182"/>
      <c r="M198" s="177"/>
      <c r="N198" s="183"/>
      <c r="X198" s="184"/>
      <c r="AT198" s="179" t="s">
        <v>174</v>
      </c>
      <c r="AU198" s="179" t="s">
        <v>141</v>
      </c>
      <c r="AV198" s="12" t="s">
        <v>141</v>
      </c>
      <c r="AW198" s="12" t="s">
        <v>4</v>
      </c>
      <c r="AX198" s="12" t="s">
        <v>78</v>
      </c>
      <c r="AY198" s="179" t="s">
        <v>166</v>
      </c>
    </row>
    <row r="199" spans="2:65" s="12" customFormat="1" ht="33.75">
      <c r="B199" s="177"/>
      <c r="D199" s="178" t="s">
        <v>174</v>
      </c>
      <c r="E199" s="179" t="s">
        <v>1</v>
      </c>
      <c r="F199" s="180" t="s">
        <v>376</v>
      </c>
      <c r="H199" s="181">
        <v>22.248000000000001</v>
      </c>
      <c r="I199" s="182"/>
      <c r="J199" s="182"/>
      <c r="M199" s="177"/>
      <c r="N199" s="183"/>
      <c r="X199" s="184"/>
      <c r="AT199" s="179" t="s">
        <v>174</v>
      </c>
      <c r="AU199" s="179" t="s">
        <v>141</v>
      </c>
      <c r="AV199" s="12" t="s">
        <v>141</v>
      </c>
      <c r="AW199" s="12" t="s">
        <v>4</v>
      </c>
      <c r="AX199" s="12" t="s">
        <v>78</v>
      </c>
      <c r="AY199" s="179" t="s">
        <v>166</v>
      </c>
    </row>
    <row r="200" spans="2:65" s="14" customFormat="1" ht="11.25">
      <c r="B200" s="191"/>
      <c r="D200" s="178" t="s">
        <v>174</v>
      </c>
      <c r="E200" s="192" t="s">
        <v>1</v>
      </c>
      <c r="F200" s="193" t="s">
        <v>182</v>
      </c>
      <c r="H200" s="194">
        <v>430.27</v>
      </c>
      <c r="I200" s="195"/>
      <c r="J200" s="195"/>
      <c r="M200" s="191"/>
      <c r="N200" s="196"/>
      <c r="X200" s="197"/>
      <c r="AT200" s="192" t="s">
        <v>174</v>
      </c>
      <c r="AU200" s="192" t="s">
        <v>141</v>
      </c>
      <c r="AV200" s="14" t="s">
        <v>183</v>
      </c>
      <c r="AW200" s="14" t="s">
        <v>4</v>
      </c>
      <c r="AX200" s="14" t="s">
        <v>86</v>
      </c>
      <c r="AY200" s="192" t="s">
        <v>166</v>
      </c>
    </row>
    <row r="201" spans="2:65" s="1" customFormat="1" ht="24.2" customHeight="1">
      <c r="B201" s="136"/>
      <c r="C201" s="165" t="s">
        <v>219</v>
      </c>
      <c r="D201" s="165" t="s">
        <v>168</v>
      </c>
      <c r="E201" s="166" t="s">
        <v>379</v>
      </c>
      <c r="F201" s="167" t="s">
        <v>380</v>
      </c>
      <c r="G201" s="168" t="s">
        <v>199</v>
      </c>
      <c r="H201" s="169">
        <v>408.02199999999999</v>
      </c>
      <c r="I201" s="170"/>
      <c r="J201" s="170"/>
      <c r="K201" s="171">
        <f>ROUND(P201*H201,2)</f>
        <v>0</v>
      </c>
      <c r="L201" s="172"/>
      <c r="M201" s="36"/>
      <c r="N201" s="173" t="s">
        <v>1</v>
      </c>
      <c r="O201" s="135" t="s">
        <v>42</v>
      </c>
      <c r="P201" s="35">
        <f>I201+J201</f>
        <v>0</v>
      </c>
      <c r="Q201" s="35">
        <f>ROUND(I201*H201,2)</f>
        <v>0</v>
      </c>
      <c r="R201" s="35">
        <f>ROUND(J201*H201,2)</f>
        <v>0</v>
      </c>
      <c r="T201" s="174">
        <f>S201*H201</f>
        <v>0</v>
      </c>
      <c r="U201" s="174">
        <v>3.7499999999999999E-3</v>
      </c>
      <c r="V201" s="174">
        <f>U201*H201</f>
        <v>1.5300825</v>
      </c>
      <c r="W201" s="174">
        <v>0</v>
      </c>
      <c r="X201" s="175">
        <f>W201*H201</f>
        <v>0</v>
      </c>
      <c r="AR201" s="176" t="s">
        <v>172</v>
      </c>
      <c r="AT201" s="176" t="s">
        <v>168</v>
      </c>
      <c r="AU201" s="176" t="s">
        <v>141</v>
      </c>
      <c r="AY201" s="17" t="s">
        <v>166</v>
      </c>
      <c r="BE201" s="101">
        <f>IF(O201="základná",K201,0)</f>
        <v>0</v>
      </c>
      <c r="BF201" s="101">
        <f>IF(O201="znížená",K201,0)</f>
        <v>0</v>
      </c>
      <c r="BG201" s="101">
        <f>IF(O201="zákl. prenesená",K201,0)</f>
        <v>0</v>
      </c>
      <c r="BH201" s="101">
        <f>IF(O201="zníž. prenesená",K201,0)</f>
        <v>0</v>
      </c>
      <c r="BI201" s="101">
        <f>IF(O201="nulová",K201,0)</f>
        <v>0</v>
      </c>
      <c r="BJ201" s="17" t="s">
        <v>141</v>
      </c>
      <c r="BK201" s="101">
        <f>ROUND(P201*H201,2)</f>
        <v>0</v>
      </c>
      <c r="BL201" s="17" t="s">
        <v>172</v>
      </c>
      <c r="BM201" s="176" t="s">
        <v>647</v>
      </c>
    </row>
    <row r="202" spans="2:65" s="12" customFormat="1" ht="11.25">
      <c r="B202" s="177"/>
      <c r="D202" s="178" t="s">
        <v>174</v>
      </c>
      <c r="E202" s="179" t="s">
        <v>1</v>
      </c>
      <c r="F202" s="180" t="s">
        <v>368</v>
      </c>
      <c r="H202" s="181">
        <v>421.33199999999999</v>
      </c>
      <c r="I202" s="182"/>
      <c r="J202" s="182"/>
      <c r="M202" s="177"/>
      <c r="N202" s="183"/>
      <c r="X202" s="184"/>
      <c r="AT202" s="179" t="s">
        <v>174</v>
      </c>
      <c r="AU202" s="179" t="s">
        <v>141</v>
      </c>
      <c r="AV202" s="12" t="s">
        <v>141</v>
      </c>
      <c r="AW202" s="12" t="s">
        <v>4</v>
      </c>
      <c r="AX202" s="12" t="s">
        <v>78</v>
      </c>
      <c r="AY202" s="179" t="s">
        <v>166</v>
      </c>
    </row>
    <row r="203" spans="2:65" s="12" customFormat="1" ht="11.25">
      <c r="B203" s="177"/>
      <c r="D203" s="178" t="s">
        <v>174</v>
      </c>
      <c r="E203" s="179" t="s">
        <v>1</v>
      </c>
      <c r="F203" s="180" t="s">
        <v>369</v>
      </c>
      <c r="H203" s="181">
        <v>-13.31</v>
      </c>
      <c r="I203" s="182"/>
      <c r="J203" s="182"/>
      <c r="M203" s="177"/>
      <c r="N203" s="183"/>
      <c r="X203" s="184"/>
      <c r="AT203" s="179" t="s">
        <v>174</v>
      </c>
      <c r="AU203" s="179" t="s">
        <v>141</v>
      </c>
      <c r="AV203" s="12" t="s">
        <v>141</v>
      </c>
      <c r="AW203" s="12" t="s">
        <v>4</v>
      </c>
      <c r="AX203" s="12" t="s">
        <v>78</v>
      </c>
      <c r="AY203" s="179" t="s">
        <v>166</v>
      </c>
    </row>
    <row r="204" spans="2:65" s="14" customFormat="1" ht="11.25">
      <c r="B204" s="191"/>
      <c r="D204" s="178" t="s">
        <v>174</v>
      </c>
      <c r="E204" s="192" t="s">
        <v>1</v>
      </c>
      <c r="F204" s="193" t="s">
        <v>182</v>
      </c>
      <c r="H204" s="194">
        <v>408.02199999999999</v>
      </c>
      <c r="I204" s="195"/>
      <c r="J204" s="195"/>
      <c r="M204" s="191"/>
      <c r="N204" s="196"/>
      <c r="X204" s="197"/>
      <c r="AT204" s="192" t="s">
        <v>174</v>
      </c>
      <c r="AU204" s="192" t="s">
        <v>141</v>
      </c>
      <c r="AV204" s="14" t="s">
        <v>183</v>
      </c>
      <c r="AW204" s="14" t="s">
        <v>4</v>
      </c>
      <c r="AX204" s="14" t="s">
        <v>86</v>
      </c>
      <c r="AY204" s="192" t="s">
        <v>166</v>
      </c>
    </row>
    <row r="205" spans="2:65" s="1" customFormat="1" ht="24.2" customHeight="1">
      <c r="B205" s="136"/>
      <c r="C205" s="165" t="s">
        <v>223</v>
      </c>
      <c r="D205" s="165" t="s">
        <v>168</v>
      </c>
      <c r="E205" s="166" t="s">
        <v>384</v>
      </c>
      <c r="F205" s="167" t="s">
        <v>385</v>
      </c>
      <c r="G205" s="168" t="s">
        <v>199</v>
      </c>
      <c r="H205" s="169">
        <v>408.02199999999999</v>
      </c>
      <c r="I205" s="170"/>
      <c r="J205" s="170"/>
      <c r="K205" s="171">
        <f>ROUND(P205*H205,2)</f>
        <v>0</v>
      </c>
      <c r="L205" s="172"/>
      <c r="M205" s="36"/>
      <c r="N205" s="173" t="s">
        <v>1</v>
      </c>
      <c r="O205" s="135" t="s">
        <v>42</v>
      </c>
      <c r="P205" s="35">
        <f>I205+J205</f>
        <v>0</v>
      </c>
      <c r="Q205" s="35">
        <f>ROUND(I205*H205,2)</f>
        <v>0</v>
      </c>
      <c r="R205" s="35">
        <f>ROUND(J205*H205,2)</f>
        <v>0</v>
      </c>
      <c r="T205" s="174">
        <f>S205*H205</f>
        <v>0</v>
      </c>
      <c r="U205" s="174">
        <v>0</v>
      </c>
      <c r="V205" s="174">
        <f>U205*H205</f>
        <v>0</v>
      </c>
      <c r="W205" s="174">
        <v>0</v>
      </c>
      <c r="X205" s="175">
        <f>W205*H205</f>
        <v>0</v>
      </c>
      <c r="AR205" s="176" t="s">
        <v>172</v>
      </c>
      <c r="AT205" s="176" t="s">
        <v>168</v>
      </c>
      <c r="AU205" s="176" t="s">
        <v>141</v>
      </c>
      <c r="AY205" s="17" t="s">
        <v>166</v>
      </c>
      <c r="BE205" s="101">
        <f>IF(O205="základná",K205,0)</f>
        <v>0</v>
      </c>
      <c r="BF205" s="101">
        <f>IF(O205="znížená",K205,0)</f>
        <v>0</v>
      </c>
      <c r="BG205" s="101">
        <f>IF(O205="zákl. prenesená",K205,0)</f>
        <v>0</v>
      </c>
      <c r="BH205" s="101">
        <f>IF(O205="zníž. prenesená",K205,0)</f>
        <v>0</v>
      </c>
      <c r="BI205" s="101">
        <f>IF(O205="nulová",K205,0)</f>
        <v>0</v>
      </c>
      <c r="BJ205" s="17" t="s">
        <v>141</v>
      </c>
      <c r="BK205" s="101">
        <f>ROUND(P205*H205,2)</f>
        <v>0</v>
      </c>
      <c r="BL205" s="17" t="s">
        <v>172</v>
      </c>
      <c r="BM205" s="176" t="s">
        <v>648</v>
      </c>
    </row>
    <row r="206" spans="2:65" s="12" customFormat="1" ht="11.25">
      <c r="B206" s="177"/>
      <c r="D206" s="178" t="s">
        <v>174</v>
      </c>
      <c r="E206" s="179" t="s">
        <v>1</v>
      </c>
      <c r="F206" s="180" t="s">
        <v>368</v>
      </c>
      <c r="H206" s="181">
        <v>421.33199999999999</v>
      </c>
      <c r="I206" s="182"/>
      <c r="J206" s="182"/>
      <c r="M206" s="177"/>
      <c r="N206" s="183"/>
      <c r="X206" s="184"/>
      <c r="AT206" s="179" t="s">
        <v>174</v>
      </c>
      <c r="AU206" s="179" t="s">
        <v>141</v>
      </c>
      <c r="AV206" s="12" t="s">
        <v>141</v>
      </c>
      <c r="AW206" s="12" t="s">
        <v>4</v>
      </c>
      <c r="AX206" s="12" t="s">
        <v>78</v>
      </c>
      <c r="AY206" s="179" t="s">
        <v>166</v>
      </c>
    </row>
    <row r="207" spans="2:65" s="12" customFormat="1" ht="11.25">
      <c r="B207" s="177"/>
      <c r="D207" s="178" t="s">
        <v>174</v>
      </c>
      <c r="E207" s="179" t="s">
        <v>1</v>
      </c>
      <c r="F207" s="180" t="s">
        <v>369</v>
      </c>
      <c r="H207" s="181">
        <v>-13.31</v>
      </c>
      <c r="I207" s="182"/>
      <c r="J207" s="182"/>
      <c r="M207" s="177"/>
      <c r="N207" s="183"/>
      <c r="X207" s="184"/>
      <c r="AT207" s="179" t="s">
        <v>174</v>
      </c>
      <c r="AU207" s="179" t="s">
        <v>141</v>
      </c>
      <c r="AV207" s="12" t="s">
        <v>141</v>
      </c>
      <c r="AW207" s="12" t="s">
        <v>4</v>
      </c>
      <c r="AX207" s="12" t="s">
        <v>78</v>
      </c>
      <c r="AY207" s="179" t="s">
        <v>166</v>
      </c>
    </row>
    <row r="208" spans="2:65" s="14" customFormat="1" ht="11.25">
      <c r="B208" s="191"/>
      <c r="D208" s="178" t="s">
        <v>174</v>
      </c>
      <c r="E208" s="192" t="s">
        <v>1</v>
      </c>
      <c r="F208" s="193" t="s">
        <v>182</v>
      </c>
      <c r="H208" s="194">
        <v>408.02199999999999</v>
      </c>
      <c r="I208" s="195"/>
      <c r="J208" s="195"/>
      <c r="M208" s="191"/>
      <c r="N208" s="196"/>
      <c r="X208" s="197"/>
      <c r="AT208" s="192" t="s">
        <v>174</v>
      </c>
      <c r="AU208" s="192" t="s">
        <v>141</v>
      </c>
      <c r="AV208" s="14" t="s">
        <v>183</v>
      </c>
      <c r="AW208" s="14" t="s">
        <v>4</v>
      </c>
      <c r="AX208" s="14" t="s">
        <v>86</v>
      </c>
      <c r="AY208" s="192" t="s">
        <v>166</v>
      </c>
    </row>
    <row r="209" spans="2:65" s="1" customFormat="1" ht="37.9" customHeight="1">
      <c r="B209" s="136"/>
      <c r="C209" s="165" t="s">
        <v>228</v>
      </c>
      <c r="D209" s="165" t="s">
        <v>168</v>
      </c>
      <c r="E209" s="166" t="s">
        <v>388</v>
      </c>
      <c r="F209" s="167" t="s">
        <v>389</v>
      </c>
      <c r="G209" s="168" t="s">
        <v>236</v>
      </c>
      <c r="H209" s="169">
        <v>9.7919999999999998</v>
      </c>
      <c r="I209" s="170"/>
      <c r="J209" s="170"/>
      <c r="K209" s="171">
        <f>ROUND(P209*H209,2)</f>
        <v>0</v>
      </c>
      <c r="L209" s="172"/>
      <c r="M209" s="36"/>
      <c r="N209" s="173" t="s">
        <v>1</v>
      </c>
      <c r="O209" s="135" t="s">
        <v>42</v>
      </c>
      <c r="P209" s="35">
        <f>I209+J209</f>
        <v>0</v>
      </c>
      <c r="Q209" s="35">
        <f>ROUND(I209*H209,2)</f>
        <v>0</v>
      </c>
      <c r="R209" s="35">
        <f>ROUND(J209*H209,2)</f>
        <v>0</v>
      </c>
      <c r="T209" s="174">
        <f>S209*H209</f>
        <v>0</v>
      </c>
      <c r="U209" s="174">
        <v>1.0162800000000001</v>
      </c>
      <c r="V209" s="174">
        <f>U209*H209</f>
        <v>9.9514137600000012</v>
      </c>
      <c r="W209" s="174">
        <v>0</v>
      </c>
      <c r="X209" s="175">
        <f>W209*H209</f>
        <v>0</v>
      </c>
      <c r="AR209" s="176" t="s">
        <v>172</v>
      </c>
      <c r="AT209" s="176" t="s">
        <v>168</v>
      </c>
      <c r="AU209" s="176" t="s">
        <v>141</v>
      </c>
      <c r="AY209" s="17" t="s">
        <v>166</v>
      </c>
      <c r="BE209" s="101">
        <f>IF(O209="základná",K209,0)</f>
        <v>0</v>
      </c>
      <c r="BF209" s="101">
        <f>IF(O209="znížená",K209,0)</f>
        <v>0</v>
      </c>
      <c r="BG209" s="101">
        <f>IF(O209="zákl. prenesená",K209,0)</f>
        <v>0</v>
      </c>
      <c r="BH209" s="101">
        <f>IF(O209="zníž. prenesená",K209,0)</f>
        <v>0</v>
      </c>
      <c r="BI209" s="101">
        <f>IF(O209="nulová",K209,0)</f>
        <v>0</v>
      </c>
      <c r="BJ209" s="17" t="s">
        <v>141</v>
      </c>
      <c r="BK209" s="101">
        <f>ROUND(P209*H209,2)</f>
        <v>0</v>
      </c>
      <c r="BL209" s="17" t="s">
        <v>172</v>
      </c>
      <c r="BM209" s="176" t="s">
        <v>649</v>
      </c>
    </row>
    <row r="210" spans="2:65" s="12" customFormat="1" ht="22.5">
      <c r="B210" s="177"/>
      <c r="D210" s="178" t="s">
        <v>174</v>
      </c>
      <c r="E210" s="179" t="s">
        <v>1</v>
      </c>
      <c r="F210" s="180" t="s">
        <v>650</v>
      </c>
      <c r="H210" s="181">
        <v>9.7919999999999998</v>
      </c>
      <c r="I210" s="182"/>
      <c r="J210" s="182"/>
      <c r="M210" s="177"/>
      <c r="N210" s="183"/>
      <c r="X210" s="184"/>
      <c r="AT210" s="179" t="s">
        <v>174</v>
      </c>
      <c r="AU210" s="179" t="s">
        <v>141</v>
      </c>
      <c r="AV210" s="12" t="s">
        <v>141</v>
      </c>
      <c r="AW210" s="12" t="s">
        <v>4</v>
      </c>
      <c r="AX210" s="12" t="s">
        <v>86</v>
      </c>
      <c r="AY210" s="179" t="s">
        <v>166</v>
      </c>
    </row>
    <row r="211" spans="2:65" s="1" customFormat="1" ht="21.75" customHeight="1">
      <c r="B211" s="136"/>
      <c r="C211" s="165" t="s">
        <v>233</v>
      </c>
      <c r="D211" s="165" t="s">
        <v>168</v>
      </c>
      <c r="E211" s="166" t="s">
        <v>651</v>
      </c>
      <c r="F211" s="167" t="s">
        <v>652</v>
      </c>
      <c r="G211" s="168" t="s">
        <v>171</v>
      </c>
      <c r="H211" s="169">
        <v>13.877000000000001</v>
      </c>
      <c r="I211" s="170"/>
      <c r="J211" s="170"/>
      <c r="K211" s="171">
        <f>ROUND(P211*H211,2)</f>
        <v>0</v>
      </c>
      <c r="L211" s="172"/>
      <c r="M211" s="36"/>
      <c r="N211" s="173" t="s">
        <v>1</v>
      </c>
      <c r="O211" s="135" t="s">
        <v>42</v>
      </c>
      <c r="P211" s="35">
        <f>I211+J211</f>
        <v>0</v>
      </c>
      <c r="Q211" s="35">
        <f>ROUND(I211*H211,2)</f>
        <v>0</v>
      </c>
      <c r="R211" s="35">
        <f>ROUND(J211*H211,2)</f>
        <v>0</v>
      </c>
      <c r="T211" s="174">
        <f>S211*H211</f>
        <v>0</v>
      </c>
      <c r="U211" s="174">
        <v>2.4018600000000001</v>
      </c>
      <c r="V211" s="174">
        <f>U211*H211</f>
        <v>33.330611220000002</v>
      </c>
      <c r="W211" s="174">
        <v>0</v>
      </c>
      <c r="X211" s="175">
        <f>W211*H211</f>
        <v>0</v>
      </c>
      <c r="AR211" s="176" t="s">
        <v>172</v>
      </c>
      <c r="AT211" s="176" t="s">
        <v>168</v>
      </c>
      <c r="AU211" s="176" t="s">
        <v>141</v>
      </c>
      <c r="AY211" s="17" t="s">
        <v>166</v>
      </c>
      <c r="BE211" s="101">
        <f>IF(O211="základná",K211,0)</f>
        <v>0</v>
      </c>
      <c r="BF211" s="101">
        <f>IF(O211="znížená",K211,0)</f>
        <v>0</v>
      </c>
      <c r="BG211" s="101">
        <f>IF(O211="zákl. prenesená",K211,0)</f>
        <v>0</v>
      </c>
      <c r="BH211" s="101">
        <f>IF(O211="zníž. prenesená",K211,0)</f>
        <v>0</v>
      </c>
      <c r="BI211" s="101">
        <f>IF(O211="nulová",K211,0)</f>
        <v>0</v>
      </c>
      <c r="BJ211" s="17" t="s">
        <v>141</v>
      </c>
      <c r="BK211" s="101">
        <f>ROUND(P211*H211,2)</f>
        <v>0</v>
      </c>
      <c r="BL211" s="17" t="s">
        <v>172</v>
      </c>
      <c r="BM211" s="176" t="s">
        <v>653</v>
      </c>
    </row>
    <row r="212" spans="2:65" s="12" customFormat="1" ht="22.5">
      <c r="B212" s="177"/>
      <c r="D212" s="178" t="s">
        <v>174</v>
      </c>
      <c r="E212" s="179" t="s">
        <v>1</v>
      </c>
      <c r="F212" s="180" t="s">
        <v>654</v>
      </c>
      <c r="H212" s="181">
        <v>7.0940000000000003</v>
      </c>
      <c r="I212" s="182"/>
      <c r="J212" s="182"/>
      <c r="M212" s="177"/>
      <c r="N212" s="183"/>
      <c r="X212" s="184"/>
      <c r="AT212" s="179" t="s">
        <v>174</v>
      </c>
      <c r="AU212" s="179" t="s">
        <v>141</v>
      </c>
      <c r="AV212" s="12" t="s">
        <v>141</v>
      </c>
      <c r="AW212" s="12" t="s">
        <v>4</v>
      </c>
      <c r="AX212" s="12" t="s">
        <v>78</v>
      </c>
      <c r="AY212" s="179" t="s">
        <v>166</v>
      </c>
    </row>
    <row r="213" spans="2:65" s="12" customFormat="1" ht="11.25">
      <c r="B213" s="177"/>
      <c r="D213" s="178" t="s">
        <v>174</v>
      </c>
      <c r="E213" s="179" t="s">
        <v>1</v>
      </c>
      <c r="F213" s="180" t="s">
        <v>655</v>
      </c>
      <c r="H213" s="181">
        <v>1.1910000000000001</v>
      </c>
      <c r="I213" s="182"/>
      <c r="J213" s="182"/>
      <c r="M213" s="177"/>
      <c r="N213" s="183"/>
      <c r="X213" s="184"/>
      <c r="AT213" s="179" t="s">
        <v>174</v>
      </c>
      <c r="AU213" s="179" t="s">
        <v>141</v>
      </c>
      <c r="AV213" s="12" t="s">
        <v>141</v>
      </c>
      <c r="AW213" s="12" t="s">
        <v>4</v>
      </c>
      <c r="AX213" s="12" t="s">
        <v>78</v>
      </c>
      <c r="AY213" s="179" t="s">
        <v>166</v>
      </c>
    </row>
    <row r="214" spans="2:65" s="12" customFormat="1" ht="11.25">
      <c r="B214" s="177"/>
      <c r="D214" s="178" t="s">
        <v>174</v>
      </c>
      <c r="E214" s="179" t="s">
        <v>1</v>
      </c>
      <c r="F214" s="180" t="s">
        <v>656</v>
      </c>
      <c r="H214" s="181">
        <v>0.52200000000000002</v>
      </c>
      <c r="I214" s="182"/>
      <c r="J214" s="182"/>
      <c r="M214" s="177"/>
      <c r="N214" s="183"/>
      <c r="X214" s="184"/>
      <c r="AT214" s="179" t="s">
        <v>174</v>
      </c>
      <c r="AU214" s="179" t="s">
        <v>141</v>
      </c>
      <c r="AV214" s="12" t="s">
        <v>141</v>
      </c>
      <c r="AW214" s="12" t="s">
        <v>4</v>
      </c>
      <c r="AX214" s="12" t="s">
        <v>78</v>
      </c>
      <c r="AY214" s="179" t="s">
        <v>166</v>
      </c>
    </row>
    <row r="215" spans="2:65" s="12" customFormat="1" ht="33.75">
      <c r="B215" s="177"/>
      <c r="D215" s="178" t="s">
        <v>174</v>
      </c>
      <c r="E215" s="179" t="s">
        <v>1</v>
      </c>
      <c r="F215" s="180" t="s">
        <v>657</v>
      </c>
      <c r="H215" s="181">
        <v>0.95899999999999996</v>
      </c>
      <c r="I215" s="182"/>
      <c r="J215" s="182"/>
      <c r="M215" s="177"/>
      <c r="N215" s="183"/>
      <c r="X215" s="184"/>
      <c r="AT215" s="179" t="s">
        <v>174</v>
      </c>
      <c r="AU215" s="179" t="s">
        <v>141</v>
      </c>
      <c r="AV215" s="12" t="s">
        <v>141</v>
      </c>
      <c r="AW215" s="12" t="s">
        <v>4</v>
      </c>
      <c r="AX215" s="12" t="s">
        <v>78</v>
      </c>
      <c r="AY215" s="179" t="s">
        <v>166</v>
      </c>
    </row>
    <row r="216" spans="2:65" s="12" customFormat="1" ht="11.25">
      <c r="B216" s="177"/>
      <c r="D216" s="178" t="s">
        <v>174</v>
      </c>
      <c r="E216" s="179" t="s">
        <v>1</v>
      </c>
      <c r="F216" s="180" t="s">
        <v>658</v>
      </c>
      <c r="H216" s="181">
        <v>0.57099999999999995</v>
      </c>
      <c r="I216" s="182"/>
      <c r="J216" s="182"/>
      <c r="M216" s="177"/>
      <c r="N216" s="183"/>
      <c r="X216" s="184"/>
      <c r="AT216" s="179" t="s">
        <v>174</v>
      </c>
      <c r="AU216" s="179" t="s">
        <v>141</v>
      </c>
      <c r="AV216" s="12" t="s">
        <v>141</v>
      </c>
      <c r="AW216" s="12" t="s">
        <v>4</v>
      </c>
      <c r="AX216" s="12" t="s">
        <v>78</v>
      </c>
      <c r="AY216" s="179" t="s">
        <v>166</v>
      </c>
    </row>
    <row r="217" spans="2:65" s="12" customFormat="1" ht="11.25">
      <c r="B217" s="177"/>
      <c r="D217" s="178" t="s">
        <v>174</v>
      </c>
      <c r="E217" s="179" t="s">
        <v>1</v>
      </c>
      <c r="F217" s="180" t="s">
        <v>659</v>
      </c>
      <c r="H217" s="181">
        <v>0.128</v>
      </c>
      <c r="I217" s="182"/>
      <c r="J217" s="182"/>
      <c r="M217" s="177"/>
      <c r="N217" s="183"/>
      <c r="X217" s="184"/>
      <c r="AT217" s="179" t="s">
        <v>174</v>
      </c>
      <c r="AU217" s="179" t="s">
        <v>141</v>
      </c>
      <c r="AV217" s="12" t="s">
        <v>141</v>
      </c>
      <c r="AW217" s="12" t="s">
        <v>4</v>
      </c>
      <c r="AX217" s="12" t="s">
        <v>78</v>
      </c>
      <c r="AY217" s="179" t="s">
        <v>166</v>
      </c>
    </row>
    <row r="218" spans="2:65" s="12" customFormat="1" ht="22.5">
      <c r="B218" s="177"/>
      <c r="D218" s="178" t="s">
        <v>174</v>
      </c>
      <c r="E218" s="179" t="s">
        <v>1</v>
      </c>
      <c r="F218" s="180" t="s">
        <v>660</v>
      </c>
      <c r="H218" s="181">
        <v>0.95299999999999996</v>
      </c>
      <c r="I218" s="182"/>
      <c r="J218" s="182"/>
      <c r="M218" s="177"/>
      <c r="N218" s="183"/>
      <c r="X218" s="184"/>
      <c r="AT218" s="179" t="s">
        <v>174</v>
      </c>
      <c r="AU218" s="179" t="s">
        <v>141</v>
      </c>
      <c r="AV218" s="12" t="s">
        <v>141</v>
      </c>
      <c r="AW218" s="12" t="s">
        <v>4</v>
      </c>
      <c r="AX218" s="12" t="s">
        <v>78</v>
      </c>
      <c r="AY218" s="179" t="s">
        <v>166</v>
      </c>
    </row>
    <row r="219" spans="2:65" s="12" customFormat="1" ht="22.5">
      <c r="B219" s="177"/>
      <c r="D219" s="178" t="s">
        <v>174</v>
      </c>
      <c r="E219" s="179" t="s">
        <v>1</v>
      </c>
      <c r="F219" s="180" t="s">
        <v>661</v>
      </c>
      <c r="H219" s="181">
        <v>0.60299999999999998</v>
      </c>
      <c r="I219" s="182"/>
      <c r="J219" s="182"/>
      <c r="M219" s="177"/>
      <c r="N219" s="183"/>
      <c r="X219" s="184"/>
      <c r="AT219" s="179" t="s">
        <v>174</v>
      </c>
      <c r="AU219" s="179" t="s">
        <v>141</v>
      </c>
      <c r="AV219" s="12" t="s">
        <v>141</v>
      </c>
      <c r="AW219" s="12" t="s">
        <v>4</v>
      </c>
      <c r="AX219" s="12" t="s">
        <v>78</v>
      </c>
      <c r="AY219" s="179" t="s">
        <v>166</v>
      </c>
    </row>
    <row r="220" spans="2:65" s="12" customFormat="1" ht="11.25">
      <c r="B220" s="177"/>
      <c r="D220" s="178" t="s">
        <v>174</v>
      </c>
      <c r="E220" s="179" t="s">
        <v>1</v>
      </c>
      <c r="F220" s="180" t="s">
        <v>662</v>
      </c>
      <c r="H220" s="181">
        <v>0.36299999999999999</v>
      </c>
      <c r="I220" s="182"/>
      <c r="J220" s="182"/>
      <c r="M220" s="177"/>
      <c r="N220" s="183"/>
      <c r="X220" s="184"/>
      <c r="AT220" s="179" t="s">
        <v>174</v>
      </c>
      <c r="AU220" s="179" t="s">
        <v>141</v>
      </c>
      <c r="AV220" s="12" t="s">
        <v>141</v>
      </c>
      <c r="AW220" s="12" t="s">
        <v>4</v>
      </c>
      <c r="AX220" s="12" t="s">
        <v>78</v>
      </c>
      <c r="AY220" s="179" t="s">
        <v>166</v>
      </c>
    </row>
    <row r="221" spans="2:65" s="12" customFormat="1" ht="11.25">
      <c r="B221" s="177"/>
      <c r="D221" s="178" t="s">
        <v>174</v>
      </c>
      <c r="E221" s="179" t="s">
        <v>1</v>
      </c>
      <c r="F221" s="180" t="s">
        <v>663</v>
      </c>
      <c r="H221" s="181">
        <v>0.314</v>
      </c>
      <c r="I221" s="182"/>
      <c r="J221" s="182"/>
      <c r="M221" s="177"/>
      <c r="N221" s="183"/>
      <c r="X221" s="184"/>
      <c r="AT221" s="179" t="s">
        <v>174</v>
      </c>
      <c r="AU221" s="179" t="s">
        <v>141</v>
      </c>
      <c r="AV221" s="12" t="s">
        <v>141</v>
      </c>
      <c r="AW221" s="12" t="s">
        <v>4</v>
      </c>
      <c r="AX221" s="12" t="s">
        <v>78</v>
      </c>
      <c r="AY221" s="179" t="s">
        <v>166</v>
      </c>
    </row>
    <row r="222" spans="2:65" s="12" customFormat="1" ht="22.5">
      <c r="B222" s="177"/>
      <c r="D222" s="178" t="s">
        <v>174</v>
      </c>
      <c r="E222" s="179" t="s">
        <v>1</v>
      </c>
      <c r="F222" s="180" t="s">
        <v>664</v>
      </c>
      <c r="H222" s="181">
        <v>1.179</v>
      </c>
      <c r="I222" s="182"/>
      <c r="J222" s="182"/>
      <c r="M222" s="177"/>
      <c r="N222" s="183"/>
      <c r="X222" s="184"/>
      <c r="AT222" s="179" t="s">
        <v>174</v>
      </c>
      <c r="AU222" s="179" t="s">
        <v>141</v>
      </c>
      <c r="AV222" s="12" t="s">
        <v>141</v>
      </c>
      <c r="AW222" s="12" t="s">
        <v>4</v>
      </c>
      <c r="AX222" s="12" t="s">
        <v>78</v>
      </c>
      <c r="AY222" s="179" t="s">
        <v>166</v>
      </c>
    </row>
    <row r="223" spans="2:65" s="14" customFormat="1" ht="11.25">
      <c r="B223" s="191"/>
      <c r="D223" s="178" t="s">
        <v>174</v>
      </c>
      <c r="E223" s="192" t="s">
        <v>1</v>
      </c>
      <c r="F223" s="193" t="s">
        <v>182</v>
      </c>
      <c r="H223" s="194">
        <v>13.876999999999999</v>
      </c>
      <c r="I223" s="195"/>
      <c r="J223" s="195"/>
      <c r="M223" s="191"/>
      <c r="N223" s="196"/>
      <c r="X223" s="197"/>
      <c r="AT223" s="192" t="s">
        <v>174</v>
      </c>
      <c r="AU223" s="192" t="s">
        <v>141</v>
      </c>
      <c r="AV223" s="14" t="s">
        <v>183</v>
      </c>
      <c r="AW223" s="14" t="s">
        <v>4</v>
      </c>
      <c r="AX223" s="14" t="s">
        <v>86</v>
      </c>
      <c r="AY223" s="192" t="s">
        <v>166</v>
      </c>
    </row>
    <row r="224" spans="2:65" s="1" customFormat="1" ht="24.2" customHeight="1">
      <c r="B224" s="136"/>
      <c r="C224" s="165" t="s">
        <v>239</v>
      </c>
      <c r="D224" s="165" t="s">
        <v>168</v>
      </c>
      <c r="E224" s="166" t="s">
        <v>665</v>
      </c>
      <c r="F224" s="167" t="s">
        <v>666</v>
      </c>
      <c r="G224" s="168" t="s">
        <v>199</v>
      </c>
      <c r="H224" s="169">
        <v>111.01</v>
      </c>
      <c r="I224" s="170"/>
      <c r="J224" s="170"/>
      <c r="K224" s="171">
        <f>ROUND(P224*H224,2)</f>
        <v>0</v>
      </c>
      <c r="L224" s="172"/>
      <c r="M224" s="36"/>
      <c r="N224" s="173" t="s">
        <v>1</v>
      </c>
      <c r="O224" s="135" t="s">
        <v>42</v>
      </c>
      <c r="P224" s="35">
        <f>I224+J224</f>
        <v>0</v>
      </c>
      <c r="Q224" s="35">
        <f>ROUND(I224*H224,2)</f>
        <v>0</v>
      </c>
      <c r="R224" s="35">
        <f>ROUND(J224*H224,2)</f>
        <v>0</v>
      </c>
      <c r="T224" s="174">
        <f>S224*H224</f>
        <v>0</v>
      </c>
      <c r="U224" s="174">
        <v>3.14E-3</v>
      </c>
      <c r="V224" s="174">
        <f>U224*H224</f>
        <v>0.34857140000000003</v>
      </c>
      <c r="W224" s="174">
        <v>0</v>
      </c>
      <c r="X224" s="175">
        <f>W224*H224</f>
        <v>0</v>
      </c>
      <c r="AR224" s="176" t="s">
        <v>172</v>
      </c>
      <c r="AT224" s="176" t="s">
        <v>168</v>
      </c>
      <c r="AU224" s="176" t="s">
        <v>141</v>
      </c>
      <c r="AY224" s="17" t="s">
        <v>166</v>
      </c>
      <c r="BE224" s="101">
        <f>IF(O224="základná",K224,0)</f>
        <v>0</v>
      </c>
      <c r="BF224" s="101">
        <f>IF(O224="znížená",K224,0)</f>
        <v>0</v>
      </c>
      <c r="BG224" s="101">
        <f>IF(O224="zákl. prenesená",K224,0)</f>
        <v>0</v>
      </c>
      <c r="BH224" s="101">
        <f>IF(O224="zníž. prenesená",K224,0)</f>
        <v>0</v>
      </c>
      <c r="BI224" s="101">
        <f>IF(O224="nulová",K224,0)</f>
        <v>0</v>
      </c>
      <c r="BJ224" s="17" t="s">
        <v>141</v>
      </c>
      <c r="BK224" s="101">
        <f>ROUND(P224*H224,2)</f>
        <v>0</v>
      </c>
      <c r="BL224" s="17" t="s">
        <v>172</v>
      </c>
      <c r="BM224" s="176" t="s">
        <v>667</v>
      </c>
    </row>
    <row r="225" spans="2:65" s="12" customFormat="1" ht="22.5">
      <c r="B225" s="177"/>
      <c r="D225" s="178" t="s">
        <v>174</v>
      </c>
      <c r="E225" s="179" t="s">
        <v>1</v>
      </c>
      <c r="F225" s="180" t="s">
        <v>668</v>
      </c>
      <c r="H225" s="181">
        <v>56.752000000000002</v>
      </c>
      <c r="I225" s="182"/>
      <c r="J225" s="182"/>
      <c r="M225" s="177"/>
      <c r="N225" s="183"/>
      <c r="X225" s="184"/>
      <c r="AT225" s="179" t="s">
        <v>174</v>
      </c>
      <c r="AU225" s="179" t="s">
        <v>141</v>
      </c>
      <c r="AV225" s="12" t="s">
        <v>141</v>
      </c>
      <c r="AW225" s="12" t="s">
        <v>4</v>
      </c>
      <c r="AX225" s="12" t="s">
        <v>78</v>
      </c>
      <c r="AY225" s="179" t="s">
        <v>166</v>
      </c>
    </row>
    <row r="226" spans="2:65" s="12" customFormat="1" ht="11.25">
      <c r="B226" s="177"/>
      <c r="D226" s="178" t="s">
        <v>174</v>
      </c>
      <c r="E226" s="179" t="s">
        <v>1</v>
      </c>
      <c r="F226" s="180" t="s">
        <v>669</v>
      </c>
      <c r="H226" s="181">
        <v>9.5250000000000004</v>
      </c>
      <c r="I226" s="182"/>
      <c r="J226" s="182"/>
      <c r="M226" s="177"/>
      <c r="N226" s="183"/>
      <c r="X226" s="184"/>
      <c r="AT226" s="179" t="s">
        <v>174</v>
      </c>
      <c r="AU226" s="179" t="s">
        <v>141</v>
      </c>
      <c r="AV226" s="12" t="s">
        <v>141</v>
      </c>
      <c r="AW226" s="12" t="s">
        <v>4</v>
      </c>
      <c r="AX226" s="12" t="s">
        <v>78</v>
      </c>
      <c r="AY226" s="179" t="s">
        <v>166</v>
      </c>
    </row>
    <row r="227" spans="2:65" s="12" customFormat="1" ht="11.25">
      <c r="B227" s="177"/>
      <c r="D227" s="178" t="s">
        <v>174</v>
      </c>
      <c r="E227" s="179" t="s">
        <v>1</v>
      </c>
      <c r="F227" s="180" t="s">
        <v>670</v>
      </c>
      <c r="H227" s="181">
        <v>4.1749999999999998</v>
      </c>
      <c r="I227" s="182"/>
      <c r="J227" s="182"/>
      <c r="M227" s="177"/>
      <c r="N227" s="183"/>
      <c r="X227" s="184"/>
      <c r="AT227" s="179" t="s">
        <v>174</v>
      </c>
      <c r="AU227" s="179" t="s">
        <v>141</v>
      </c>
      <c r="AV227" s="12" t="s">
        <v>141</v>
      </c>
      <c r="AW227" s="12" t="s">
        <v>4</v>
      </c>
      <c r="AX227" s="12" t="s">
        <v>78</v>
      </c>
      <c r="AY227" s="179" t="s">
        <v>166</v>
      </c>
    </row>
    <row r="228" spans="2:65" s="12" customFormat="1" ht="22.5">
      <c r="B228" s="177"/>
      <c r="D228" s="178" t="s">
        <v>174</v>
      </c>
      <c r="E228" s="179" t="s">
        <v>1</v>
      </c>
      <c r="F228" s="180" t="s">
        <v>671</v>
      </c>
      <c r="H228" s="181">
        <v>7.6749999999999998</v>
      </c>
      <c r="I228" s="182"/>
      <c r="J228" s="182"/>
      <c r="M228" s="177"/>
      <c r="N228" s="183"/>
      <c r="X228" s="184"/>
      <c r="AT228" s="179" t="s">
        <v>174</v>
      </c>
      <c r="AU228" s="179" t="s">
        <v>141</v>
      </c>
      <c r="AV228" s="12" t="s">
        <v>141</v>
      </c>
      <c r="AW228" s="12" t="s">
        <v>4</v>
      </c>
      <c r="AX228" s="12" t="s">
        <v>78</v>
      </c>
      <c r="AY228" s="179" t="s">
        <v>166</v>
      </c>
    </row>
    <row r="229" spans="2:65" s="12" customFormat="1" ht="11.25">
      <c r="B229" s="177"/>
      <c r="D229" s="178" t="s">
        <v>174</v>
      </c>
      <c r="E229" s="179" t="s">
        <v>1</v>
      </c>
      <c r="F229" s="180" t="s">
        <v>672</v>
      </c>
      <c r="H229" s="181">
        <v>4.5679999999999996</v>
      </c>
      <c r="I229" s="182"/>
      <c r="J229" s="182"/>
      <c r="M229" s="177"/>
      <c r="N229" s="183"/>
      <c r="X229" s="184"/>
      <c r="AT229" s="179" t="s">
        <v>174</v>
      </c>
      <c r="AU229" s="179" t="s">
        <v>141</v>
      </c>
      <c r="AV229" s="12" t="s">
        <v>141</v>
      </c>
      <c r="AW229" s="12" t="s">
        <v>4</v>
      </c>
      <c r="AX229" s="12" t="s">
        <v>78</v>
      </c>
      <c r="AY229" s="179" t="s">
        <v>166</v>
      </c>
    </row>
    <row r="230" spans="2:65" s="12" customFormat="1" ht="11.25">
      <c r="B230" s="177"/>
      <c r="D230" s="178" t="s">
        <v>174</v>
      </c>
      <c r="E230" s="179" t="s">
        <v>1</v>
      </c>
      <c r="F230" s="180" t="s">
        <v>673</v>
      </c>
      <c r="H230" s="181">
        <v>1.0249999999999999</v>
      </c>
      <c r="I230" s="182"/>
      <c r="J230" s="182"/>
      <c r="M230" s="177"/>
      <c r="N230" s="183"/>
      <c r="X230" s="184"/>
      <c r="AT230" s="179" t="s">
        <v>174</v>
      </c>
      <c r="AU230" s="179" t="s">
        <v>141</v>
      </c>
      <c r="AV230" s="12" t="s">
        <v>141</v>
      </c>
      <c r="AW230" s="12" t="s">
        <v>4</v>
      </c>
      <c r="AX230" s="12" t="s">
        <v>78</v>
      </c>
      <c r="AY230" s="179" t="s">
        <v>166</v>
      </c>
    </row>
    <row r="231" spans="2:65" s="12" customFormat="1" ht="22.5">
      <c r="B231" s="177"/>
      <c r="D231" s="178" t="s">
        <v>174</v>
      </c>
      <c r="E231" s="179" t="s">
        <v>1</v>
      </c>
      <c r="F231" s="180" t="s">
        <v>674</v>
      </c>
      <c r="H231" s="181">
        <v>7.625</v>
      </c>
      <c r="I231" s="182"/>
      <c r="J231" s="182"/>
      <c r="M231" s="177"/>
      <c r="N231" s="183"/>
      <c r="X231" s="184"/>
      <c r="AT231" s="179" t="s">
        <v>174</v>
      </c>
      <c r="AU231" s="179" t="s">
        <v>141</v>
      </c>
      <c r="AV231" s="12" t="s">
        <v>141</v>
      </c>
      <c r="AW231" s="12" t="s">
        <v>4</v>
      </c>
      <c r="AX231" s="12" t="s">
        <v>78</v>
      </c>
      <c r="AY231" s="179" t="s">
        <v>166</v>
      </c>
    </row>
    <row r="232" spans="2:65" s="12" customFormat="1" ht="11.25">
      <c r="B232" s="177"/>
      <c r="D232" s="178" t="s">
        <v>174</v>
      </c>
      <c r="E232" s="179" t="s">
        <v>1</v>
      </c>
      <c r="F232" s="180" t="s">
        <v>675</v>
      </c>
      <c r="H232" s="181">
        <v>4.8250000000000002</v>
      </c>
      <c r="I232" s="182"/>
      <c r="J232" s="182"/>
      <c r="M232" s="177"/>
      <c r="N232" s="183"/>
      <c r="X232" s="184"/>
      <c r="AT232" s="179" t="s">
        <v>174</v>
      </c>
      <c r="AU232" s="179" t="s">
        <v>141</v>
      </c>
      <c r="AV232" s="12" t="s">
        <v>141</v>
      </c>
      <c r="AW232" s="12" t="s">
        <v>4</v>
      </c>
      <c r="AX232" s="12" t="s">
        <v>78</v>
      </c>
      <c r="AY232" s="179" t="s">
        <v>166</v>
      </c>
    </row>
    <row r="233" spans="2:65" s="12" customFormat="1" ht="11.25">
      <c r="B233" s="177"/>
      <c r="D233" s="178" t="s">
        <v>174</v>
      </c>
      <c r="E233" s="179" t="s">
        <v>1</v>
      </c>
      <c r="F233" s="180" t="s">
        <v>676</v>
      </c>
      <c r="H233" s="181">
        <v>2.9</v>
      </c>
      <c r="I233" s="182"/>
      <c r="J233" s="182"/>
      <c r="M233" s="177"/>
      <c r="N233" s="183"/>
      <c r="X233" s="184"/>
      <c r="AT233" s="179" t="s">
        <v>174</v>
      </c>
      <c r="AU233" s="179" t="s">
        <v>141</v>
      </c>
      <c r="AV233" s="12" t="s">
        <v>141</v>
      </c>
      <c r="AW233" s="12" t="s">
        <v>4</v>
      </c>
      <c r="AX233" s="12" t="s">
        <v>78</v>
      </c>
      <c r="AY233" s="179" t="s">
        <v>166</v>
      </c>
    </row>
    <row r="234" spans="2:65" s="12" customFormat="1" ht="11.25">
      <c r="B234" s="177"/>
      <c r="D234" s="178" t="s">
        <v>174</v>
      </c>
      <c r="E234" s="179" t="s">
        <v>1</v>
      </c>
      <c r="F234" s="180" t="s">
        <v>677</v>
      </c>
      <c r="H234" s="181">
        <v>2.5099999999999998</v>
      </c>
      <c r="I234" s="182"/>
      <c r="J234" s="182"/>
      <c r="M234" s="177"/>
      <c r="N234" s="183"/>
      <c r="X234" s="184"/>
      <c r="AT234" s="179" t="s">
        <v>174</v>
      </c>
      <c r="AU234" s="179" t="s">
        <v>141</v>
      </c>
      <c r="AV234" s="12" t="s">
        <v>141</v>
      </c>
      <c r="AW234" s="12" t="s">
        <v>4</v>
      </c>
      <c r="AX234" s="12" t="s">
        <v>78</v>
      </c>
      <c r="AY234" s="179" t="s">
        <v>166</v>
      </c>
    </row>
    <row r="235" spans="2:65" s="12" customFormat="1" ht="11.25">
      <c r="B235" s="177"/>
      <c r="D235" s="178" t="s">
        <v>174</v>
      </c>
      <c r="E235" s="179" t="s">
        <v>1</v>
      </c>
      <c r="F235" s="180" t="s">
        <v>678</v>
      </c>
      <c r="H235" s="181">
        <v>9.43</v>
      </c>
      <c r="I235" s="182"/>
      <c r="J235" s="182"/>
      <c r="M235" s="177"/>
      <c r="N235" s="183"/>
      <c r="X235" s="184"/>
      <c r="AT235" s="179" t="s">
        <v>174</v>
      </c>
      <c r="AU235" s="179" t="s">
        <v>141</v>
      </c>
      <c r="AV235" s="12" t="s">
        <v>141</v>
      </c>
      <c r="AW235" s="12" t="s">
        <v>4</v>
      </c>
      <c r="AX235" s="12" t="s">
        <v>78</v>
      </c>
      <c r="AY235" s="179" t="s">
        <v>166</v>
      </c>
    </row>
    <row r="236" spans="2:65" s="14" customFormat="1" ht="11.25">
      <c r="B236" s="191"/>
      <c r="D236" s="178" t="s">
        <v>174</v>
      </c>
      <c r="E236" s="192" t="s">
        <v>1</v>
      </c>
      <c r="F236" s="193" t="s">
        <v>182</v>
      </c>
      <c r="H236" s="194">
        <v>111.01000000000002</v>
      </c>
      <c r="I236" s="195"/>
      <c r="J236" s="195"/>
      <c r="M236" s="191"/>
      <c r="N236" s="196"/>
      <c r="X236" s="197"/>
      <c r="AT236" s="192" t="s">
        <v>174</v>
      </c>
      <c r="AU236" s="192" t="s">
        <v>141</v>
      </c>
      <c r="AV236" s="14" t="s">
        <v>183</v>
      </c>
      <c r="AW236" s="14" t="s">
        <v>4</v>
      </c>
      <c r="AX236" s="14" t="s">
        <v>86</v>
      </c>
      <c r="AY236" s="192" t="s">
        <v>166</v>
      </c>
    </row>
    <row r="237" spans="2:65" s="1" customFormat="1" ht="24.2" customHeight="1">
      <c r="B237" s="136"/>
      <c r="C237" s="165" t="s">
        <v>247</v>
      </c>
      <c r="D237" s="165" t="s">
        <v>168</v>
      </c>
      <c r="E237" s="166" t="s">
        <v>679</v>
      </c>
      <c r="F237" s="167" t="s">
        <v>680</v>
      </c>
      <c r="G237" s="168" t="s">
        <v>199</v>
      </c>
      <c r="H237" s="169">
        <v>111.01</v>
      </c>
      <c r="I237" s="170"/>
      <c r="J237" s="170"/>
      <c r="K237" s="171">
        <f>ROUND(P237*H237,2)</f>
        <v>0</v>
      </c>
      <c r="L237" s="172"/>
      <c r="M237" s="36"/>
      <c r="N237" s="173" t="s">
        <v>1</v>
      </c>
      <c r="O237" s="135" t="s">
        <v>42</v>
      </c>
      <c r="P237" s="35">
        <f>I237+J237</f>
        <v>0</v>
      </c>
      <c r="Q237" s="35">
        <f>ROUND(I237*H237,2)</f>
        <v>0</v>
      </c>
      <c r="R237" s="35">
        <f>ROUND(J237*H237,2)</f>
        <v>0</v>
      </c>
      <c r="T237" s="174">
        <f>S237*H237</f>
        <v>0</v>
      </c>
      <c r="U237" s="174">
        <v>0</v>
      </c>
      <c r="V237" s="174">
        <f>U237*H237</f>
        <v>0</v>
      </c>
      <c r="W237" s="174">
        <v>0</v>
      </c>
      <c r="X237" s="175">
        <f>W237*H237</f>
        <v>0</v>
      </c>
      <c r="AR237" s="176" t="s">
        <v>172</v>
      </c>
      <c r="AT237" s="176" t="s">
        <v>168</v>
      </c>
      <c r="AU237" s="176" t="s">
        <v>141</v>
      </c>
      <c r="AY237" s="17" t="s">
        <v>166</v>
      </c>
      <c r="BE237" s="101">
        <f>IF(O237="základná",K237,0)</f>
        <v>0</v>
      </c>
      <c r="BF237" s="101">
        <f>IF(O237="znížená",K237,0)</f>
        <v>0</v>
      </c>
      <c r="BG237" s="101">
        <f>IF(O237="zákl. prenesená",K237,0)</f>
        <v>0</v>
      </c>
      <c r="BH237" s="101">
        <f>IF(O237="zníž. prenesená",K237,0)</f>
        <v>0</v>
      </c>
      <c r="BI237" s="101">
        <f>IF(O237="nulová",K237,0)</f>
        <v>0</v>
      </c>
      <c r="BJ237" s="17" t="s">
        <v>141</v>
      </c>
      <c r="BK237" s="101">
        <f>ROUND(P237*H237,2)</f>
        <v>0</v>
      </c>
      <c r="BL237" s="17" t="s">
        <v>172</v>
      </c>
      <c r="BM237" s="176" t="s">
        <v>681</v>
      </c>
    </row>
    <row r="238" spans="2:65" s="12" customFormat="1" ht="22.5">
      <c r="B238" s="177"/>
      <c r="D238" s="178" t="s">
        <v>174</v>
      </c>
      <c r="E238" s="179" t="s">
        <v>1</v>
      </c>
      <c r="F238" s="180" t="s">
        <v>668</v>
      </c>
      <c r="H238" s="181">
        <v>56.752000000000002</v>
      </c>
      <c r="I238" s="182"/>
      <c r="J238" s="182"/>
      <c r="M238" s="177"/>
      <c r="N238" s="183"/>
      <c r="X238" s="184"/>
      <c r="AT238" s="179" t="s">
        <v>174</v>
      </c>
      <c r="AU238" s="179" t="s">
        <v>141</v>
      </c>
      <c r="AV238" s="12" t="s">
        <v>141</v>
      </c>
      <c r="AW238" s="12" t="s">
        <v>4</v>
      </c>
      <c r="AX238" s="12" t="s">
        <v>78</v>
      </c>
      <c r="AY238" s="179" t="s">
        <v>166</v>
      </c>
    </row>
    <row r="239" spans="2:65" s="12" customFormat="1" ht="11.25">
      <c r="B239" s="177"/>
      <c r="D239" s="178" t="s">
        <v>174</v>
      </c>
      <c r="E239" s="179" t="s">
        <v>1</v>
      </c>
      <c r="F239" s="180" t="s">
        <v>669</v>
      </c>
      <c r="H239" s="181">
        <v>9.5250000000000004</v>
      </c>
      <c r="I239" s="182"/>
      <c r="J239" s="182"/>
      <c r="M239" s="177"/>
      <c r="N239" s="183"/>
      <c r="X239" s="184"/>
      <c r="AT239" s="179" t="s">
        <v>174</v>
      </c>
      <c r="AU239" s="179" t="s">
        <v>141</v>
      </c>
      <c r="AV239" s="12" t="s">
        <v>141</v>
      </c>
      <c r="AW239" s="12" t="s">
        <v>4</v>
      </c>
      <c r="AX239" s="12" t="s">
        <v>78</v>
      </c>
      <c r="AY239" s="179" t="s">
        <v>166</v>
      </c>
    </row>
    <row r="240" spans="2:65" s="12" customFormat="1" ht="11.25">
      <c r="B240" s="177"/>
      <c r="D240" s="178" t="s">
        <v>174</v>
      </c>
      <c r="E240" s="179" t="s">
        <v>1</v>
      </c>
      <c r="F240" s="180" t="s">
        <v>670</v>
      </c>
      <c r="H240" s="181">
        <v>4.1749999999999998</v>
      </c>
      <c r="I240" s="182"/>
      <c r="J240" s="182"/>
      <c r="M240" s="177"/>
      <c r="N240" s="183"/>
      <c r="X240" s="184"/>
      <c r="AT240" s="179" t="s">
        <v>174</v>
      </c>
      <c r="AU240" s="179" t="s">
        <v>141</v>
      </c>
      <c r="AV240" s="12" t="s">
        <v>141</v>
      </c>
      <c r="AW240" s="12" t="s">
        <v>4</v>
      </c>
      <c r="AX240" s="12" t="s">
        <v>78</v>
      </c>
      <c r="AY240" s="179" t="s">
        <v>166</v>
      </c>
    </row>
    <row r="241" spans="2:65" s="12" customFormat="1" ht="22.5">
      <c r="B241" s="177"/>
      <c r="D241" s="178" t="s">
        <v>174</v>
      </c>
      <c r="E241" s="179" t="s">
        <v>1</v>
      </c>
      <c r="F241" s="180" t="s">
        <v>671</v>
      </c>
      <c r="H241" s="181">
        <v>7.6749999999999998</v>
      </c>
      <c r="I241" s="182"/>
      <c r="J241" s="182"/>
      <c r="M241" s="177"/>
      <c r="N241" s="183"/>
      <c r="X241" s="184"/>
      <c r="AT241" s="179" t="s">
        <v>174</v>
      </c>
      <c r="AU241" s="179" t="s">
        <v>141</v>
      </c>
      <c r="AV241" s="12" t="s">
        <v>141</v>
      </c>
      <c r="AW241" s="12" t="s">
        <v>4</v>
      </c>
      <c r="AX241" s="12" t="s">
        <v>78</v>
      </c>
      <c r="AY241" s="179" t="s">
        <v>166</v>
      </c>
    </row>
    <row r="242" spans="2:65" s="12" customFormat="1" ht="11.25">
      <c r="B242" s="177"/>
      <c r="D242" s="178" t="s">
        <v>174</v>
      </c>
      <c r="E242" s="179" t="s">
        <v>1</v>
      </c>
      <c r="F242" s="180" t="s">
        <v>672</v>
      </c>
      <c r="H242" s="181">
        <v>4.5679999999999996</v>
      </c>
      <c r="I242" s="182"/>
      <c r="J242" s="182"/>
      <c r="M242" s="177"/>
      <c r="N242" s="183"/>
      <c r="X242" s="184"/>
      <c r="AT242" s="179" t="s">
        <v>174</v>
      </c>
      <c r="AU242" s="179" t="s">
        <v>141</v>
      </c>
      <c r="AV242" s="12" t="s">
        <v>141</v>
      </c>
      <c r="AW242" s="12" t="s">
        <v>4</v>
      </c>
      <c r="AX242" s="12" t="s">
        <v>78</v>
      </c>
      <c r="AY242" s="179" t="s">
        <v>166</v>
      </c>
    </row>
    <row r="243" spans="2:65" s="12" customFormat="1" ht="11.25">
      <c r="B243" s="177"/>
      <c r="D243" s="178" t="s">
        <v>174</v>
      </c>
      <c r="E243" s="179" t="s">
        <v>1</v>
      </c>
      <c r="F243" s="180" t="s">
        <v>673</v>
      </c>
      <c r="H243" s="181">
        <v>1.0249999999999999</v>
      </c>
      <c r="I243" s="182"/>
      <c r="J243" s="182"/>
      <c r="M243" s="177"/>
      <c r="N243" s="183"/>
      <c r="X243" s="184"/>
      <c r="AT243" s="179" t="s">
        <v>174</v>
      </c>
      <c r="AU243" s="179" t="s">
        <v>141</v>
      </c>
      <c r="AV243" s="12" t="s">
        <v>141</v>
      </c>
      <c r="AW243" s="12" t="s">
        <v>4</v>
      </c>
      <c r="AX243" s="12" t="s">
        <v>78</v>
      </c>
      <c r="AY243" s="179" t="s">
        <v>166</v>
      </c>
    </row>
    <row r="244" spans="2:65" s="12" customFormat="1" ht="22.5">
      <c r="B244" s="177"/>
      <c r="D244" s="178" t="s">
        <v>174</v>
      </c>
      <c r="E244" s="179" t="s">
        <v>1</v>
      </c>
      <c r="F244" s="180" t="s">
        <v>674</v>
      </c>
      <c r="H244" s="181">
        <v>7.625</v>
      </c>
      <c r="I244" s="182"/>
      <c r="J244" s="182"/>
      <c r="M244" s="177"/>
      <c r="N244" s="183"/>
      <c r="X244" s="184"/>
      <c r="AT244" s="179" t="s">
        <v>174</v>
      </c>
      <c r="AU244" s="179" t="s">
        <v>141</v>
      </c>
      <c r="AV244" s="12" t="s">
        <v>141</v>
      </c>
      <c r="AW244" s="12" t="s">
        <v>4</v>
      </c>
      <c r="AX244" s="12" t="s">
        <v>78</v>
      </c>
      <c r="AY244" s="179" t="s">
        <v>166</v>
      </c>
    </row>
    <row r="245" spans="2:65" s="12" customFormat="1" ht="11.25">
      <c r="B245" s="177"/>
      <c r="D245" s="178" t="s">
        <v>174</v>
      </c>
      <c r="E245" s="179" t="s">
        <v>1</v>
      </c>
      <c r="F245" s="180" t="s">
        <v>675</v>
      </c>
      <c r="H245" s="181">
        <v>4.8250000000000002</v>
      </c>
      <c r="I245" s="182"/>
      <c r="J245" s="182"/>
      <c r="M245" s="177"/>
      <c r="N245" s="183"/>
      <c r="X245" s="184"/>
      <c r="AT245" s="179" t="s">
        <v>174</v>
      </c>
      <c r="AU245" s="179" t="s">
        <v>141</v>
      </c>
      <c r="AV245" s="12" t="s">
        <v>141</v>
      </c>
      <c r="AW245" s="12" t="s">
        <v>4</v>
      </c>
      <c r="AX245" s="12" t="s">
        <v>78</v>
      </c>
      <c r="AY245" s="179" t="s">
        <v>166</v>
      </c>
    </row>
    <row r="246" spans="2:65" s="12" customFormat="1" ht="11.25">
      <c r="B246" s="177"/>
      <c r="D246" s="178" t="s">
        <v>174</v>
      </c>
      <c r="E246" s="179" t="s">
        <v>1</v>
      </c>
      <c r="F246" s="180" t="s">
        <v>676</v>
      </c>
      <c r="H246" s="181">
        <v>2.9</v>
      </c>
      <c r="I246" s="182"/>
      <c r="J246" s="182"/>
      <c r="M246" s="177"/>
      <c r="N246" s="183"/>
      <c r="X246" s="184"/>
      <c r="AT246" s="179" t="s">
        <v>174</v>
      </c>
      <c r="AU246" s="179" t="s">
        <v>141</v>
      </c>
      <c r="AV246" s="12" t="s">
        <v>141</v>
      </c>
      <c r="AW246" s="12" t="s">
        <v>4</v>
      </c>
      <c r="AX246" s="12" t="s">
        <v>78</v>
      </c>
      <c r="AY246" s="179" t="s">
        <v>166</v>
      </c>
    </row>
    <row r="247" spans="2:65" s="12" customFormat="1" ht="11.25">
      <c r="B247" s="177"/>
      <c r="D247" s="178" t="s">
        <v>174</v>
      </c>
      <c r="E247" s="179" t="s">
        <v>1</v>
      </c>
      <c r="F247" s="180" t="s">
        <v>677</v>
      </c>
      <c r="H247" s="181">
        <v>2.5099999999999998</v>
      </c>
      <c r="I247" s="182"/>
      <c r="J247" s="182"/>
      <c r="M247" s="177"/>
      <c r="N247" s="183"/>
      <c r="X247" s="184"/>
      <c r="AT247" s="179" t="s">
        <v>174</v>
      </c>
      <c r="AU247" s="179" t="s">
        <v>141</v>
      </c>
      <c r="AV247" s="12" t="s">
        <v>141</v>
      </c>
      <c r="AW247" s="12" t="s">
        <v>4</v>
      </c>
      <c r="AX247" s="12" t="s">
        <v>78</v>
      </c>
      <c r="AY247" s="179" t="s">
        <v>166</v>
      </c>
    </row>
    <row r="248" spans="2:65" s="12" customFormat="1" ht="11.25">
      <c r="B248" s="177"/>
      <c r="D248" s="178" t="s">
        <v>174</v>
      </c>
      <c r="E248" s="179" t="s">
        <v>1</v>
      </c>
      <c r="F248" s="180" t="s">
        <v>678</v>
      </c>
      <c r="H248" s="181">
        <v>9.43</v>
      </c>
      <c r="I248" s="182"/>
      <c r="J248" s="182"/>
      <c r="M248" s="177"/>
      <c r="N248" s="183"/>
      <c r="X248" s="184"/>
      <c r="AT248" s="179" t="s">
        <v>174</v>
      </c>
      <c r="AU248" s="179" t="s">
        <v>141</v>
      </c>
      <c r="AV248" s="12" t="s">
        <v>141</v>
      </c>
      <c r="AW248" s="12" t="s">
        <v>4</v>
      </c>
      <c r="AX248" s="12" t="s">
        <v>78</v>
      </c>
      <c r="AY248" s="179" t="s">
        <v>166</v>
      </c>
    </row>
    <row r="249" spans="2:65" s="14" customFormat="1" ht="11.25">
      <c r="B249" s="191"/>
      <c r="D249" s="178" t="s">
        <v>174</v>
      </c>
      <c r="E249" s="192" t="s">
        <v>1</v>
      </c>
      <c r="F249" s="193" t="s">
        <v>182</v>
      </c>
      <c r="H249" s="194">
        <v>111.01000000000002</v>
      </c>
      <c r="I249" s="195"/>
      <c r="J249" s="195"/>
      <c r="M249" s="191"/>
      <c r="N249" s="196"/>
      <c r="X249" s="197"/>
      <c r="AT249" s="192" t="s">
        <v>174</v>
      </c>
      <c r="AU249" s="192" t="s">
        <v>141</v>
      </c>
      <c r="AV249" s="14" t="s">
        <v>183</v>
      </c>
      <c r="AW249" s="14" t="s">
        <v>4</v>
      </c>
      <c r="AX249" s="14" t="s">
        <v>86</v>
      </c>
      <c r="AY249" s="192" t="s">
        <v>166</v>
      </c>
    </row>
    <row r="250" spans="2:65" s="1" customFormat="1" ht="24.2" customHeight="1">
      <c r="B250" s="136"/>
      <c r="C250" s="165" t="s">
        <v>252</v>
      </c>
      <c r="D250" s="165" t="s">
        <v>168</v>
      </c>
      <c r="E250" s="166" t="s">
        <v>682</v>
      </c>
      <c r="F250" s="167" t="s">
        <v>683</v>
      </c>
      <c r="G250" s="168" t="s">
        <v>236</v>
      </c>
      <c r="H250" s="169">
        <v>1.1100000000000001</v>
      </c>
      <c r="I250" s="170"/>
      <c r="J250" s="170"/>
      <c r="K250" s="171">
        <f>ROUND(P250*H250,2)</f>
        <v>0</v>
      </c>
      <c r="L250" s="172"/>
      <c r="M250" s="36"/>
      <c r="N250" s="173" t="s">
        <v>1</v>
      </c>
      <c r="O250" s="135" t="s">
        <v>42</v>
      </c>
      <c r="P250" s="35">
        <f>I250+J250</f>
        <v>0</v>
      </c>
      <c r="Q250" s="35">
        <f>ROUND(I250*H250,2)</f>
        <v>0</v>
      </c>
      <c r="R250" s="35">
        <f>ROUND(J250*H250,2)</f>
        <v>0</v>
      </c>
      <c r="T250" s="174">
        <f>S250*H250</f>
        <v>0</v>
      </c>
      <c r="U250" s="174">
        <v>1.0165900000000001</v>
      </c>
      <c r="V250" s="174">
        <f>U250*H250</f>
        <v>1.1284149000000001</v>
      </c>
      <c r="W250" s="174">
        <v>0</v>
      </c>
      <c r="X250" s="175">
        <f>W250*H250</f>
        <v>0</v>
      </c>
      <c r="AR250" s="176" t="s">
        <v>172</v>
      </c>
      <c r="AT250" s="176" t="s">
        <v>168</v>
      </c>
      <c r="AU250" s="176" t="s">
        <v>141</v>
      </c>
      <c r="AY250" s="17" t="s">
        <v>166</v>
      </c>
      <c r="BE250" s="101">
        <f>IF(O250="základná",K250,0)</f>
        <v>0</v>
      </c>
      <c r="BF250" s="101">
        <f>IF(O250="znížená",K250,0)</f>
        <v>0</v>
      </c>
      <c r="BG250" s="101">
        <f>IF(O250="zákl. prenesená",K250,0)</f>
        <v>0</v>
      </c>
      <c r="BH250" s="101">
        <f>IF(O250="zníž. prenesená",K250,0)</f>
        <v>0</v>
      </c>
      <c r="BI250" s="101">
        <f>IF(O250="nulová",K250,0)</f>
        <v>0</v>
      </c>
      <c r="BJ250" s="17" t="s">
        <v>141</v>
      </c>
      <c r="BK250" s="101">
        <f>ROUND(P250*H250,2)</f>
        <v>0</v>
      </c>
      <c r="BL250" s="17" t="s">
        <v>172</v>
      </c>
      <c r="BM250" s="176" t="s">
        <v>684</v>
      </c>
    </row>
    <row r="251" spans="2:65" s="12" customFormat="1" ht="11.25">
      <c r="B251" s="177"/>
      <c r="D251" s="178" t="s">
        <v>174</v>
      </c>
      <c r="E251" s="179" t="s">
        <v>1</v>
      </c>
      <c r="F251" s="180" t="s">
        <v>685</v>
      </c>
      <c r="H251" s="181">
        <v>1.1100000000000001</v>
      </c>
      <c r="I251" s="182"/>
      <c r="J251" s="182"/>
      <c r="M251" s="177"/>
      <c r="N251" s="183"/>
      <c r="X251" s="184"/>
      <c r="AT251" s="179" t="s">
        <v>174</v>
      </c>
      <c r="AU251" s="179" t="s">
        <v>141</v>
      </c>
      <c r="AV251" s="12" t="s">
        <v>141</v>
      </c>
      <c r="AW251" s="12" t="s">
        <v>4</v>
      </c>
      <c r="AX251" s="12" t="s">
        <v>86</v>
      </c>
      <c r="AY251" s="179" t="s">
        <v>166</v>
      </c>
    </row>
    <row r="252" spans="2:65" s="1" customFormat="1" ht="33" customHeight="1">
      <c r="B252" s="136"/>
      <c r="C252" s="165" t="s">
        <v>257</v>
      </c>
      <c r="D252" s="165" t="s">
        <v>168</v>
      </c>
      <c r="E252" s="166" t="s">
        <v>421</v>
      </c>
      <c r="F252" s="167" t="s">
        <v>422</v>
      </c>
      <c r="G252" s="168" t="s">
        <v>199</v>
      </c>
      <c r="H252" s="169">
        <v>47.293999999999997</v>
      </c>
      <c r="I252" s="170"/>
      <c r="J252" s="170"/>
      <c r="K252" s="171">
        <f>ROUND(P252*H252,2)</f>
        <v>0</v>
      </c>
      <c r="L252" s="172"/>
      <c r="M252" s="36"/>
      <c r="N252" s="173" t="s">
        <v>1</v>
      </c>
      <c r="O252" s="135" t="s">
        <v>42</v>
      </c>
      <c r="P252" s="35">
        <f>I252+J252</f>
        <v>0</v>
      </c>
      <c r="Q252" s="35">
        <f>ROUND(I252*H252,2)</f>
        <v>0</v>
      </c>
      <c r="R252" s="35">
        <f>ROUND(J252*H252,2)</f>
        <v>0</v>
      </c>
      <c r="T252" s="174">
        <f>S252*H252</f>
        <v>0</v>
      </c>
      <c r="U252" s="174">
        <v>1.4999999999999999E-4</v>
      </c>
      <c r="V252" s="174">
        <f>U252*H252</f>
        <v>7.094099999999999E-3</v>
      </c>
      <c r="W252" s="174">
        <v>0</v>
      </c>
      <c r="X252" s="175">
        <f>W252*H252</f>
        <v>0</v>
      </c>
      <c r="AR252" s="176" t="s">
        <v>172</v>
      </c>
      <c r="AT252" s="176" t="s">
        <v>168</v>
      </c>
      <c r="AU252" s="176" t="s">
        <v>141</v>
      </c>
      <c r="AY252" s="17" t="s">
        <v>166</v>
      </c>
      <c r="BE252" s="101">
        <f>IF(O252="základná",K252,0)</f>
        <v>0</v>
      </c>
      <c r="BF252" s="101">
        <f>IF(O252="znížená",K252,0)</f>
        <v>0</v>
      </c>
      <c r="BG252" s="101">
        <f>IF(O252="zákl. prenesená",K252,0)</f>
        <v>0</v>
      </c>
      <c r="BH252" s="101">
        <f>IF(O252="zníž. prenesená",K252,0)</f>
        <v>0</v>
      </c>
      <c r="BI252" s="101">
        <f>IF(O252="nulová",K252,0)</f>
        <v>0</v>
      </c>
      <c r="BJ252" s="17" t="s">
        <v>141</v>
      </c>
      <c r="BK252" s="101">
        <f>ROUND(P252*H252,2)</f>
        <v>0</v>
      </c>
      <c r="BL252" s="17" t="s">
        <v>172</v>
      </c>
      <c r="BM252" s="176" t="s">
        <v>686</v>
      </c>
    </row>
    <row r="253" spans="2:65" s="12" customFormat="1" ht="22.5">
      <c r="B253" s="177"/>
      <c r="D253" s="178" t="s">
        <v>174</v>
      </c>
      <c r="E253" s="179" t="s">
        <v>1</v>
      </c>
      <c r="F253" s="180" t="s">
        <v>687</v>
      </c>
      <c r="H253" s="181">
        <v>47.293999999999997</v>
      </c>
      <c r="I253" s="182"/>
      <c r="J253" s="182"/>
      <c r="M253" s="177"/>
      <c r="N253" s="183"/>
      <c r="X253" s="184"/>
      <c r="AT253" s="179" t="s">
        <v>174</v>
      </c>
      <c r="AU253" s="179" t="s">
        <v>141</v>
      </c>
      <c r="AV253" s="12" t="s">
        <v>141</v>
      </c>
      <c r="AW253" s="12" t="s">
        <v>4</v>
      </c>
      <c r="AX253" s="12" t="s">
        <v>86</v>
      </c>
      <c r="AY253" s="179" t="s">
        <v>166</v>
      </c>
    </row>
    <row r="254" spans="2:65" s="1" customFormat="1" ht="24.2" customHeight="1">
      <c r="B254" s="136"/>
      <c r="C254" s="198" t="s">
        <v>261</v>
      </c>
      <c r="D254" s="198" t="s">
        <v>203</v>
      </c>
      <c r="E254" s="199" t="s">
        <v>426</v>
      </c>
      <c r="F254" s="200" t="s">
        <v>427</v>
      </c>
      <c r="G254" s="201" t="s">
        <v>199</v>
      </c>
      <c r="H254" s="202">
        <v>49.658999999999999</v>
      </c>
      <c r="I254" s="203"/>
      <c r="J254" s="204"/>
      <c r="K254" s="205">
        <f>ROUND(P254*H254,2)</f>
        <v>0</v>
      </c>
      <c r="L254" s="204"/>
      <c r="M254" s="206"/>
      <c r="N254" s="207" t="s">
        <v>1</v>
      </c>
      <c r="O254" s="135" t="s">
        <v>42</v>
      </c>
      <c r="P254" s="35">
        <f>I254+J254</f>
        <v>0</v>
      </c>
      <c r="Q254" s="35">
        <f>ROUND(I254*H254,2)</f>
        <v>0</v>
      </c>
      <c r="R254" s="35">
        <f>ROUND(J254*H254,2)</f>
        <v>0</v>
      </c>
      <c r="T254" s="174">
        <f>S254*H254</f>
        <v>0</v>
      </c>
      <c r="U254" s="174">
        <v>1.5E-3</v>
      </c>
      <c r="V254" s="174">
        <f>U254*H254</f>
        <v>7.4488499999999999E-2</v>
      </c>
      <c r="W254" s="174">
        <v>0</v>
      </c>
      <c r="X254" s="175">
        <f>W254*H254</f>
        <v>0</v>
      </c>
      <c r="AR254" s="176" t="s">
        <v>206</v>
      </c>
      <c r="AT254" s="176" t="s">
        <v>203</v>
      </c>
      <c r="AU254" s="176" t="s">
        <v>141</v>
      </c>
      <c r="AY254" s="17" t="s">
        <v>166</v>
      </c>
      <c r="BE254" s="101">
        <f>IF(O254="základná",K254,0)</f>
        <v>0</v>
      </c>
      <c r="BF254" s="101">
        <f>IF(O254="znížená",K254,0)</f>
        <v>0</v>
      </c>
      <c r="BG254" s="101">
        <f>IF(O254="zákl. prenesená",K254,0)</f>
        <v>0</v>
      </c>
      <c r="BH254" s="101">
        <f>IF(O254="zníž. prenesená",K254,0)</f>
        <v>0</v>
      </c>
      <c r="BI254" s="101">
        <f>IF(O254="nulová",K254,0)</f>
        <v>0</v>
      </c>
      <c r="BJ254" s="17" t="s">
        <v>141</v>
      </c>
      <c r="BK254" s="101">
        <f>ROUND(P254*H254,2)</f>
        <v>0</v>
      </c>
      <c r="BL254" s="17" t="s">
        <v>172</v>
      </c>
      <c r="BM254" s="176" t="s">
        <v>688</v>
      </c>
    </row>
    <row r="255" spans="2:65" s="12" customFormat="1" ht="11.25">
      <c r="B255" s="177"/>
      <c r="D255" s="178" t="s">
        <v>174</v>
      </c>
      <c r="F255" s="180" t="s">
        <v>689</v>
      </c>
      <c r="H255" s="181">
        <v>49.658999999999999</v>
      </c>
      <c r="I255" s="182"/>
      <c r="J255" s="182"/>
      <c r="M255" s="177"/>
      <c r="N255" s="183"/>
      <c r="X255" s="184"/>
      <c r="AT255" s="179" t="s">
        <v>174</v>
      </c>
      <c r="AU255" s="179" t="s">
        <v>141</v>
      </c>
      <c r="AV255" s="12" t="s">
        <v>141</v>
      </c>
      <c r="AW255" s="12" t="s">
        <v>3</v>
      </c>
      <c r="AX255" s="12" t="s">
        <v>86</v>
      </c>
      <c r="AY255" s="179" t="s">
        <v>166</v>
      </c>
    </row>
    <row r="256" spans="2:65" s="1" customFormat="1" ht="21.75" customHeight="1">
      <c r="B256" s="136"/>
      <c r="C256" s="165" t="s">
        <v>266</v>
      </c>
      <c r="D256" s="165" t="s">
        <v>168</v>
      </c>
      <c r="E256" s="166" t="s">
        <v>431</v>
      </c>
      <c r="F256" s="167" t="s">
        <v>432</v>
      </c>
      <c r="G256" s="168" t="s">
        <v>171</v>
      </c>
      <c r="H256" s="169">
        <v>2.3159999999999998</v>
      </c>
      <c r="I256" s="170"/>
      <c r="J256" s="170"/>
      <c r="K256" s="171">
        <f>ROUND(P256*H256,2)</f>
        <v>0</v>
      </c>
      <c r="L256" s="172"/>
      <c r="M256" s="36"/>
      <c r="N256" s="173" t="s">
        <v>1</v>
      </c>
      <c r="O256" s="135" t="s">
        <v>42</v>
      </c>
      <c r="P256" s="35">
        <f>I256+J256</f>
        <v>0</v>
      </c>
      <c r="Q256" s="35">
        <f>ROUND(I256*H256,2)</f>
        <v>0</v>
      </c>
      <c r="R256" s="35">
        <f>ROUND(J256*H256,2)</f>
        <v>0</v>
      </c>
      <c r="T256" s="174">
        <f>S256*H256</f>
        <v>0</v>
      </c>
      <c r="U256" s="174">
        <v>2.4157899999999999</v>
      </c>
      <c r="V256" s="174">
        <f>U256*H256</f>
        <v>5.5949696399999995</v>
      </c>
      <c r="W256" s="174">
        <v>0</v>
      </c>
      <c r="X256" s="175">
        <f>W256*H256</f>
        <v>0</v>
      </c>
      <c r="AR256" s="176" t="s">
        <v>172</v>
      </c>
      <c r="AT256" s="176" t="s">
        <v>168</v>
      </c>
      <c r="AU256" s="176" t="s">
        <v>141</v>
      </c>
      <c r="AY256" s="17" t="s">
        <v>166</v>
      </c>
      <c r="BE256" s="101">
        <f>IF(O256="základná",K256,0)</f>
        <v>0</v>
      </c>
      <c r="BF256" s="101">
        <f>IF(O256="znížená",K256,0)</f>
        <v>0</v>
      </c>
      <c r="BG256" s="101">
        <f>IF(O256="zákl. prenesená",K256,0)</f>
        <v>0</v>
      </c>
      <c r="BH256" s="101">
        <f>IF(O256="zníž. prenesená",K256,0)</f>
        <v>0</v>
      </c>
      <c r="BI256" s="101">
        <f>IF(O256="nulová",K256,0)</f>
        <v>0</v>
      </c>
      <c r="BJ256" s="17" t="s">
        <v>141</v>
      </c>
      <c r="BK256" s="101">
        <f>ROUND(P256*H256,2)</f>
        <v>0</v>
      </c>
      <c r="BL256" s="17" t="s">
        <v>172</v>
      </c>
      <c r="BM256" s="176" t="s">
        <v>690</v>
      </c>
    </row>
    <row r="257" spans="2:65" s="12" customFormat="1" ht="11.25">
      <c r="B257" s="177"/>
      <c r="D257" s="178" t="s">
        <v>174</v>
      </c>
      <c r="E257" s="179" t="s">
        <v>1</v>
      </c>
      <c r="F257" s="180" t="s">
        <v>691</v>
      </c>
      <c r="H257" s="181">
        <v>2.3159999999999998</v>
      </c>
      <c r="I257" s="182"/>
      <c r="J257" s="182"/>
      <c r="M257" s="177"/>
      <c r="N257" s="183"/>
      <c r="X257" s="184"/>
      <c r="AT257" s="179" t="s">
        <v>174</v>
      </c>
      <c r="AU257" s="179" t="s">
        <v>141</v>
      </c>
      <c r="AV257" s="12" t="s">
        <v>141</v>
      </c>
      <c r="AW257" s="12" t="s">
        <v>4</v>
      </c>
      <c r="AX257" s="12" t="s">
        <v>86</v>
      </c>
      <c r="AY257" s="179" t="s">
        <v>166</v>
      </c>
    </row>
    <row r="258" spans="2:65" s="1" customFormat="1" ht="24.2" customHeight="1">
      <c r="B258" s="136"/>
      <c r="C258" s="165" t="s">
        <v>8</v>
      </c>
      <c r="D258" s="165" t="s">
        <v>168</v>
      </c>
      <c r="E258" s="166" t="s">
        <v>436</v>
      </c>
      <c r="F258" s="167" t="s">
        <v>437</v>
      </c>
      <c r="G258" s="168" t="s">
        <v>236</v>
      </c>
      <c r="H258" s="169">
        <v>0.13900000000000001</v>
      </c>
      <c r="I258" s="170"/>
      <c r="J258" s="170"/>
      <c r="K258" s="171">
        <f>ROUND(P258*H258,2)</f>
        <v>0</v>
      </c>
      <c r="L258" s="172"/>
      <c r="M258" s="36"/>
      <c r="N258" s="173" t="s">
        <v>1</v>
      </c>
      <c r="O258" s="135" t="s">
        <v>42</v>
      </c>
      <c r="P258" s="35">
        <f>I258+J258</f>
        <v>0</v>
      </c>
      <c r="Q258" s="35">
        <f>ROUND(I258*H258,2)</f>
        <v>0</v>
      </c>
      <c r="R258" s="35">
        <f>ROUND(J258*H258,2)</f>
        <v>0</v>
      </c>
      <c r="T258" s="174">
        <f>S258*H258</f>
        <v>0</v>
      </c>
      <c r="U258" s="174">
        <v>1.01657</v>
      </c>
      <c r="V258" s="174">
        <f>U258*H258</f>
        <v>0.14130323</v>
      </c>
      <c r="W258" s="174">
        <v>0</v>
      </c>
      <c r="X258" s="175">
        <f>W258*H258</f>
        <v>0</v>
      </c>
      <c r="AR258" s="176" t="s">
        <v>172</v>
      </c>
      <c r="AT258" s="176" t="s">
        <v>168</v>
      </c>
      <c r="AU258" s="176" t="s">
        <v>141</v>
      </c>
      <c r="AY258" s="17" t="s">
        <v>166</v>
      </c>
      <c r="BE258" s="101">
        <f>IF(O258="základná",K258,0)</f>
        <v>0</v>
      </c>
      <c r="BF258" s="101">
        <f>IF(O258="znížená",K258,0)</f>
        <v>0</v>
      </c>
      <c r="BG258" s="101">
        <f>IF(O258="zákl. prenesená",K258,0)</f>
        <v>0</v>
      </c>
      <c r="BH258" s="101">
        <f>IF(O258="zníž. prenesená",K258,0)</f>
        <v>0</v>
      </c>
      <c r="BI258" s="101">
        <f>IF(O258="nulová",K258,0)</f>
        <v>0</v>
      </c>
      <c r="BJ258" s="17" t="s">
        <v>141</v>
      </c>
      <c r="BK258" s="101">
        <f>ROUND(P258*H258,2)</f>
        <v>0</v>
      </c>
      <c r="BL258" s="17" t="s">
        <v>172</v>
      </c>
      <c r="BM258" s="176" t="s">
        <v>692</v>
      </c>
    </row>
    <row r="259" spans="2:65" s="12" customFormat="1" ht="22.5">
      <c r="B259" s="177"/>
      <c r="D259" s="178" t="s">
        <v>174</v>
      </c>
      <c r="E259" s="179" t="s">
        <v>1</v>
      </c>
      <c r="F259" s="180" t="s">
        <v>693</v>
      </c>
      <c r="H259" s="181">
        <v>0.13900000000000001</v>
      </c>
      <c r="I259" s="182"/>
      <c r="J259" s="182"/>
      <c r="M259" s="177"/>
      <c r="N259" s="183"/>
      <c r="X259" s="184"/>
      <c r="AT259" s="179" t="s">
        <v>174</v>
      </c>
      <c r="AU259" s="179" t="s">
        <v>141</v>
      </c>
      <c r="AV259" s="12" t="s">
        <v>141</v>
      </c>
      <c r="AW259" s="12" t="s">
        <v>4</v>
      </c>
      <c r="AX259" s="12" t="s">
        <v>86</v>
      </c>
      <c r="AY259" s="179" t="s">
        <v>166</v>
      </c>
    </row>
    <row r="260" spans="2:65" s="1" customFormat="1" ht="33" customHeight="1">
      <c r="B260" s="136"/>
      <c r="C260" s="165" t="s">
        <v>277</v>
      </c>
      <c r="D260" s="165" t="s">
        <v>168</v>
      </c>
      <c r="E260" s="166" t="s">
        <v>441</v>
      </c>
      <c r="F260" s="167" t="s">
        <v>442</v>
      </c>
      <c r="G260" s="168" t="s">
        <v>199</v>
      </c>
      <c r="H260" s="169">
        <v>13.632</v>
      </c>
      <c r="I260" s="170"/>
      <c r="J260" s="170"/>
      <c r="K260" s="171">
        <f>ROUND(P260*H260,2)</f>
        <v>0</v>
      </c>
      <c r="L260" s="172"/>
      <c r="M260" s="36"/>
      <c r="N260" s="173" t="s">
        <v>1</v>
      </c>
      <c r="O260" s="135" t="s">
        <v>42</v>
      </c>
      <c r="P260" s="35">
        <f>I260+J260</f>
        <v>0</v>
      </c>
      <c r="Q260" s="35">
        <f>ROUND(I260*H260,2)</f>
        <v>0</v>
      </c>
      <c r="R260" s="35">
        <f>ROUND(J260*H260,2)</f>
        <v>0</v>
      </c>
      <c r="T260" s="174">
        <f>S260*H260</f>
        <v>0</v>
      </c>
      <c r="U260" s="174">
        <v>7.8399999999999997E-3</v>
      </c>
      <c r="V260" s="174">
        <f>U260*H260</f>
        <v>0.10687487999999999</v>
      </c>
      <c r="W260" s="174">
        <v>0</v>
      </c>
      <c r="X260" s="175">
        <f>W260*H260</f>
        <v>0</v>
      </c>
      <c r="AR260" s="176" t="s">
        <v>172</v>
      </c>
      <c r="AT260" s="176" t="s">
        <v>168</v>
      </c>
      <c r="AU260" s="176" t="s">
        <v>141</v>
      </c>
      <c r="AY260" s="17" t="s">
        <v>166</v>
      </c>
      <c r="BE260" s="101">
        <f>IF(O260="základná",K260,0)</f>
        <v>0</v>
      </c>
      <c r="BF260" s="101">
        <f>IF(O260="znížená",K260,0)</f>
        <v>0</v>
      </c>
      <c r="BG260" s="101">
        <f>IF(O260="zákl. prenesená",K260,0)</f>
        <v>0</v>
      </c>
      <c r="BH260" s="101">
        <f>IF(O260="zníž. prenesená",K260,0)</f>
        <v>0</v>
      </c>
      <c r="BI260" s="101">
        <f>IF(O260="nulová",K260,0)</f>
        <v>0</v>
      </c>
      <c r="BJ260" s="17" t="s">
        <v>141</v>
      </c>
      <c r="BK260" s="101">
        <f>ROUND(P260*H260,2)</f>
        <v>0</v>
      </c>
      <c r="BL260" s="17" t="s">
        <v>172</v>
      </c>
      <c r="BM260" s="176" t="s">
        <v>694</v>
      </c>
    </row>
    <row r="261" spans="2:65" s="12" customFormat="1" ht="11.25">
      <c r="B261" s="177"/>
      <c r="D261" s="178" t="s">
        <v>174</v>
      </c>
      <c r="E261" s="179" t="s">
        <v>1</v>
      </c>
      <c r="F261" s="180" t="s">
        <v>695</v>
      </c>
      <c r="H261" s="181">
        <v>13.632</v>
      </c>
      <c r="I261" s="182"/>
      <c r="J261" s="182"/>
      <c r="M261" s="177"/>
      <c r="N261" s="183"/>
      <c r="X261" s="184"/>
      <c r="AT261" s="179" t="s">
        <v>174</v>
      </c>
      <c r="AU261" s="179" t="s">
        <v>141</v>
      </c>
      <c r="AV261" s="12" t="s">
        <v>141</v>
      </c>
      <c r="AW261" s="12" t="s">
        <v>4</v>
      </c>
      <c r="AX261" s="12" t="s">
        <v>86</v>
      </c>
      <c r="AY261" s="179" t="s">
        <v>166</v>
      </c>
    </row>
    <row r="262" spans="2:65" s="1" customFormat="1" ht="33" customHeight="1">
      <c r="B262" s="136"/>
      <c r="C262" s="165" t="s">
        <v>282</v>
      </c>
      <c r="D262" s="165" t="s">
        <v>168</v>
      </c>
      <c r="E262" s="166" t="s">
        <v>446</v>
      </c>
      <c r="F262" s="167" t="s">
        <v>447</v>
      </c>
      <c r="G262" s="168" t="s">
        <v>199</v>
      </c>
      <c r="H262" s="169">
        <v>13.632</v>
      </c>
      <c r="I262" s="170"/>
      <c r="J262" s="170"/>
      <c r="K262" s="171">
        <f>ROUND(P262*H262,2)</f>
        <v>0</v>
      </c>
      <c r="L262" s="172"/>
      <c r="M262" s="36"/>
      <c r="N262" s="173" t="s">
        <v>1</v>
      </c>
      <c r="O262" s="135" t="s">
        <v>42</v>
      </c>
      <c r="P262" s="35">
        <f>I262+J262</f>
        <v>0</v>
      </c>
      <c r="Q262" s="35">
        <f>ROUND(I262*H262,2)</f>
        <v>0</v>
      </c>
      <c r="R262" s="35">
        <f>ROUND(J262*H262,2)</f>
        <v>0</v>
      </c>
      <c r="T262" s="174">
        <f>S262*H262</f>
        <v>0</v>
      </c>
      <c r="U262" s="174">
        <v>0</v>
      </c>
      <c r="V262" s="174">
        <f>U262*H262</f>
        <v>0</v>
      </c>
      <c r="W262" s="174">
        <v>0</v>
      </c>
      <c r="X262" s="175">
        <f>W262*H262</f>
        <v>0</v>
      </c>
      <c r="AR262" s="176" t="s">
        <v>172</v>
      </c>
      <c r="AT262" s="176" t="s">
        <v>168</v>
      </c>
      <c r="AU262" s="176" t="s">
        <v>141</v>
      </c>
      <c r="AY262" s="17" t="s">
        <v>166</v>
      </c>
      <c r="BE262" s="101">
        <f>IF(O262="základná",K262,0)</f>
        <v>0</v>
      </c>
      <c r="BF262" s="101">
        <f>IF(O262="znížená",K262,0)</f>
        <v>0</v>
      </c>
      <c r="BG262" s="101">
        <f>IF(O262="zákl. prenesená",K262,0)</f>
        <v>0</v>
      </c>
      <c r="BH262" s="101">
        <f>IF(O262="zníž. prenesená",K262,0)</f>
        <v>0</v>
      </c>
      <c r="BI262" s="101">
        <f>IF(O262="nulová",K262,0)</f>
        <v>0</v>
      </c>
      <c r="BJ262" s="17" t="s">
        <v>141</v>
      </c>
      <c r="BK262" s="101">
        <f>ROUND(P262*H262,2)</f>
        <v>0</v>
      </c>
      <c r="BL262" s="17" t="s">
        <v>172</v>
      </c>
      <c r="BM262" s="176" t="s">
        <v>696</v>
      </c>
    </row>
    <row r="263" spans="2:65" s="12" customFormat="1" ht="11.25">
      <c r="B263" s="177"/>
      <c r="D263" s="178" t="s">
        <v>174</v>
      </c>
      <c r="E263" s="179" t="s">
        <v>1</v>
      </c>
      <c r="F263" s="180" t="s">
        <v>695</v>
      </c>
      <c r="H263" s="181">
        <v>13.632</v>
      </c>
      <c r="I263" s="182"/>
      <c r="J263" s="182"/>
      <c r="M263" s="177"/>
      <c r="N263" s="183"/>
      <c r="X263" s="184"/>
      <c r="AT263" s="179" t="s">
        <v>174</v>
      </c>
      <c r="AU263" s="179" t="s">
        <v>141</v>
      </c>
      <c r="AV263" s="12" t="s">
        <v>141</v>
      </c>
      <c r="AW263" s="12" t="s">
        <v>4</v>
      </c>
      <c r="AX263" s="12" t="s">
        <v>86</v>
      </c>
      <c r="AY263" s="179" t="s">
        <v>166</v>
      </c>
    </row>
    <row r="264" spans="2:65" s="11" customFormat="1" ht="22.9" customHeight="1">
      <c r="B264" s="152"/>
      <c r="D264" s="153" t="s">
        <v>77</v>
      </c>
      <c r="E264" s="163" t="s">
        <v>196</v>
      </c>
      <c r="F264" s="163" t="s">
        <v>460</v>
      </c>
      <c r="I264" s="155"/>
      <c r="J264" s="155"/>
      <c r="K264" s="164">
        <f>BK264</f>
        <v>0</v>
      </c>
      <c r="M264" s="152"/>
      <c r="N264" s="157"/>
      <c r="Q264" s="158">
        <f>SUM(Q265:Q362)</f>
        <v>0</v>
      </c>
      <c r="R264" s="158">
        <f>SUM(R265:R362)</f>
        <v>0</v>
      </c>
      <c r="T264" s="159">
        <f>SUM(T265:T362)</f>
        <v>0</v>
      </c>
      <c r="V264" s="159">
        <f>SUM(V265:V362)</f>
        <v>40.835102890000002</v>
      </c>
      <c r="X264" s="160">
        <f>SUM(X265:X362)</f>
        <v>0</v>
      </c>
      <c r="AR264" s="153" t="s">
        <v>86</v>
      </c>
      <c r="AT264" s="161" t="s">
        <v>77</v>
      </c>
      <c r="AU264" s="161" t="s">
        <v>86</v>
      </c>
      <c r="AY264" s="153" t="s">
        <v>166</v>
      </c>
      <c r="BK264" s="162">
        <f>SUM(BK265:BK362)</f>
        <v>0</v>
      </c>
    </row>
    <row r="265" spans="2:65" s="1" customFormat="1" ht="24.2" customHeight="1">
      <c r="B265" s="136"/>
      <c r="C265" s="165" t="s">
        <v>287</v>
      </c>
      <c r="D265" s="165" t="s">
        <v>168</v>
      </c>
      <c r="E265" s="166" t="s">
        <v>697</v>
      </c>
      <c r="F265" s="167" t="s">
        <v>698</v>
      </c>
      <c r="G265" s="168" t="s">
        <v>199</v>
      </c>
      <c r="H265" s="169">
        <v>235.49</v>
      </c>
      <c r="I265" s="170"/>
      <c r="J265" s="170"/>
      <c r="K265" s="171">
        <f>ROUND(P265*H265,2)</f>
        <v>0</v>
      </c>
      <c r="L265" s="172"/>
      <c r="M265" s="36"/>
      <c r="N265" s="173" t="s">
        <v>1</v>
      </c>
      <c r="O265" s="135" t="s">
        <v>42</v>
      </c>
      <c r="P265" s="35">
        <f>I265+J265</f>
        <v>0</v>
      </c>
      <c r="Q265" s="35">
        <f>ROUND(I265*H265,2)</f>
        <v>0</v>
      </c>
      <c r="R265" s="35">
        <f>ROUND(J265*H265,2)</f>
        <v>0</v>
      </c>
      <c r="T265" s="174">
        <f>S265*H265</f>
        <v>0</v>
      </c>
      <c r="U265" s="174">
        <v>4.9500000000000004E-3</v>
      </c>
      <c r="V265" s="174">
        <f>U265*H265</f>
        <v>1.1656755000000001</v>
      </c>
      <c r="W265" s="174">
        <v>0</v>
      </c>
      <c r="X265" s="175">
        <f>W265*H265</f>
        <v>0</v>
      </c>
      <c r="AR265" s="176" t="s">
        <v>172</v>
      </c>
      <c r="AT265" s="176" t="s">
        <v>168</v>
      </c>
      <c r="AU265" s="176" t="s">
        <v>141</v>
      </c>
      <c r="AY265" s="17" t="s">
        <v>166</v>
      </c>
      <c r="BE265" s="101">
        <f>IF(O265="základná",K265,0)</f>
        <v>0</v>
      </c>
      <c r="BF265" s="101">
        <f>IF(O265="znížená",K265,0)</f>
        <v>0</v>
      </c>
      <c r="BG265" s="101">
        <f>IF(O265="zákl. prenesená",K265,0)</f>
        <v>0</v>
      </c>
      <c r="BH265" s="101">
        <f>IF(O265="zníž. prenesená",K265,0)</f>
        <v>0</v>
      </c>
      <c r="BI265" s="101">
        <f>IF(O265="nulová",K265,0)</f>
        <v>0</v>
      </c>
      <c r="BJ265" s="17" t="s">
        <v>141</v>
      </c>
      <c r="BK265" s="101">
        <f>ROUND(P265*H265,2)</f>
        <v>0</v>
      </c>
      <c r="BL265" s="17" t="s">
        <v>172</v>
      </c>
      <c r="BM265" s="176" t="s">
        <v>699</v>
      </c>
    </row>
    <row r="266" spans="2:65" s="12" customFormat="1" ht="11.25">
      <c r="B266" s="177"/>
      <c r="D266" s="178" t="s">
        <v>174</v>
      </c>
      <c r="E266" s="179" t="s">
        <v>1</v>
      </c>
      <c r="F266" s="180" t="s">
        <v>700</v>
      </c>
      <c r="H266" s="181">
        <v>24.2</v>
      </c>
      <c r="I266" s="182"/>
      <c r="J266" s="182"/>
      <c r="M266" s="177"/>
      <c r="N266" s="183"/>
      <c r="X266" s="184"/>
      <c r="AT266" s="179" t="s">
        <v>174</v>
      </c>
      <c r="AU266" s="179" t="s">
        <v>141</v>
      </c>
      <c r="AV266" s="12" t="s">
        <v>141</v>
      </c>
      <c r="AW266" s="12" t="s">
        <v>4</v>
      </c>
      <c r="AX266" s="12" t="s">
        <v>78</v>
      </c>
      <c r="AY266" s="179" t="s">
        <v>166</v>
      </c>
    </row>
    <row r="267" spans="2:65" s="12" customFormat="1" ht="11.25">
      <c r="B267" s="177"/>
      <c r="D267" s="178" t="s">
        <v>174</v>
      </c>
      <c r="E267" s="179" t="s">
        <v>1</v>
      </c>
      <c r="F267" s="180" t="s">
        <v>701</v>
      </c>
      <c r="H267" s="181">
        <v>9</v>
      </c>
      <c r="I267" s="182"/>
      <c r="J267" s="182"/>
      <c r="M267" s="177"/>
      <c r="N267" s="183"/>
      <c r="X267" s="184"/>
      <c r="AT267" s="179" t="s">
        <v>174</v>
      </c>
      <c r="AU267" s="179" t="s">
        <v>141</v>
      </c>
      <c r="AV267" s="12" t="s">
        <v>141</v>
      </c>
      <c r="AW267" s="12" t="s">
        <v>4</v>
      </c>
      <c r="AX267" s="12" t="s">
        <v>78</v>
      </c>
      <c r="AY267" s="179" t="s">
        <v>166</v>
      </c>
    </row>
    <row r="268" spans="2:65" s="12" customFormat="1" ht="11.25">
      <c r="B268" s="177"/>
      <c r="D268" s="178" t="s">
        <v>174</v>
      </c>
      <c r="E268" s="179" t="s">
        <v>1</v>
      </c>
      <c r="F268" s="180" t="s">
        <v>702</v>
      </c>
      <c r="H268" s="181">
        <v>61.3</v>
      </c>
      <c r="I268" s="182"/>
      <c r="J268" s="182"/>
      <c r="M268" s="177"/>
      <c r="N268" s="183"/>
      <c r="X268" s="184"/>
      <c r="AT268" s="179" t="s">
        <v>174</v>
      </c>
      <c r="AU268" s="179" t="s">
        <v>141</v>
      </c>
      <c r="AV268" s="12" t="s">
        <v>141</v>
      </c>
      <c r="AW268" s="12" t="s">
        <v>4</v>
      </c>
      <c r="AX268" s="12" t="s">
        <v>78</v>
      </c>
      <c r="AY268" s="179" t="s">
        <v>166</v>
      </c>
    </row>
    <row r="269" spans="2:65" s="12" customFormat="1" ht="11.25">
      <c r="B269" s="177"/>
      <c r="D269" s="178" t="s">
        <v>174</v>
      </c>
      <c r="E269" s="179" t="s">
        <v>1</v>
      </c>
      <c r="F269" s="180" t="s">
        <v>703</v>
      </c>
      <c r="H269" s="181">
        <v>9.8000000000000007</v>
      </c>
      <c r="I269" s="182"/>
      <c r="J269" s="182"/>
      <c r="M269" s="177"/>
      <c r="N269" s="183"/>
      <c r="X269" s="184"/>
      <c r="AT269" s="179" t="s">
        <v>174</v>
      </c>
      <c r="AU269" s="179" t="s">
        <v>141</v>
      </c>
      <c r="AV269" s="12" t="s">
        <v>141</v>
      </c>
      <c r="AW269" s="12" t="s">
        <v>4</v>
      </c>
      <c r="AX269" s="12" t="s">
        <v>78</v>
      </c>
      <c r="AY269" s="179" t="s">
        <v>166</v>
      </c>
    </row>
    <row r="270" spans="2:65" s="12" customFormat="1" ht="11.25">
      <c r="B270" s="177"/>
      <c r="D270" s="178" t="s">
        <v>174</v>
      </c>
      <c r="E270" s="179" t="s">
        <v>1</v>
      </c>
      <c r="F270" s="180" t="s">
        <v>704</v>
      </c>
      <c r="H270" s="181">
        <v>13.65</v>
      </c>
      <c r="I270" s="182"/>
      <c r="J270" s="182"/>
      <c r="M270" s="177"/>
      <c r="N270" s="183"/>
      <c r="X270" s="184"/>
      <c r="AT270" s="179" t="s">
        <v>174</v>
      </c>
      <c r="AU270" s="179" t="s">
        <v>141</v>
      </c>
      <c r="AV270" s="12" t="s">
        <v>141</v>
      </c>
      <c r="AW270" s="12" t="s">
        <v>4</v>
      </c>
      <c r="AX270" s="12" t="s">
        <v>78</v>
      </c>
      <c r="AY270" s="179" t="s">
        <v>166</v>
      </c>
    </row>
    <row r="271" spans="2:65" s="12" customFormat="1" ht="11.25">
      <c r="B271" s="177"/>
      <c r="D271" s="178" t="s">
        <v>174</v>
      </c>
      <c r="E271" s="179" t="s">
        <v>1</v>
      </c>
      <c r="F271" s="180" t="s">
        <v>705</v>
      </c>
      <c r="H271" s="181">
        <v>11.35</v>
      </c>
      <c r="I271" s="182"/>
      <c r="J271" s="182"/>
      <c r="M271" s="177"/>
      <c r="N271" s="183"/>
      <c r="X271" s="184"/>
      <c r="AT271" s="179" t="s">
        <v>174</v>
      </c>
      <c r="AU271" s="179" t="s">
        <v>141</v>
      </c>
      <c r="AV271" s="12" t="s">
        <v>141</v>
      </c>
      <c r="AW271" s="12" t="s">
        <v>4</v>
      </c>
      <c r="AX271" s="12" t="s">
        <v>78</v>
      </c>
      <c r="AY271" s="179" t="s">
        <v>166</v>
      </c>
    </row>
    <row r="272" spans="2:65" s="12" customFormat="1" ht="11.25">
      <c r="B272" s="177"/>
      <c r="D272" s="178" t="s">
        <v>174</v>
      </c>
      <c r="E272" s="179" t="s">
        <v>1</v>
      </c>
      <c r="F272" s="180" t="s">
        <v>706</v>
      </c>
      <c r="H272" s="181">
        <v>13.65</v>
      </c>
      <c r="I272" s="182"/>
      <c r="J272" s="182"/>
      <c r="M272" s="177"/>
      <c r="N272" s="183"/>
      <c r="X272" s="184"/>
      <c r="AT272" s="179" t="s">
        <v>174</v>
      </c>
      <c r="AU272" s="179" t="s">
        <v>141</v>
      </c>
      <c r="AV272" s="12" t="s">
        <v>141</v>
      </c>
      <c r="AW272" s="12" t="s">
        <v>4</v>
      </c>
      <c r="AX272" s="12" t="s">
        <v>78</v>
      </c>
      <c r="AY272" s="179" t="s">
        <v>166</v>
      </c>
    </row>
    <row r="273" spans="2:65" s="12" customFormat="1" ht="11.25">
      <c r="B273" s="177"/>
      <c r="D273" s="178" t="s">
        <v>174</v>
      </c>
      <c r="E273" s="179" t="s">
        <v>1</v>
      </c>
      <c r="F273" s="180" t="s">
        <v>707</v>
      </c>
      <c r="H273" s="181">
        <v>12.94</v>
      </c>
      <c r="I273" s="182"/>
      <c r="J273" s="182"/>
      <c r="M273" s="177"/>
      <c r="N273" s="183"/>
      <c r="X273" s="184"/>
      <c r="AT273" s="179" t="s">
        <v>174</v>
      </c>
      <c r="AU273" s="179" t="s">
        <v>141</v>
      </c>
      <c r="AV273" s="12" t="s">
        <v>141</v>
      </c>
      <c r="AW273" s="12" t="s">
        <v>4</v>
      </c>
      <c r="AX273" s="12" t="s">
        <v>78</v>
      </c>
      <c r="AY273" s="179" t="s">
        <v>166</v>
      </c>
    </row>
    <row r="274" spans="2:65" s="12" customFormat="1" ht="11.25">
      <c r="B274" s="177"/>
      <c r="D274" s="178" t="s">
        <v>174</v>
      </c>
      <c r="E274" s="179" t="s">
        <v>1</v>
      </c>
      <c r="F274" s="180" t="s">
        <v>708</v>
      </c>
      <c r="H274" s="181">
        <v>14.9</v>
      </c>
      <c r="I274" s="182"/>
      <c r="J274" s="182"/>
      <c r="M274" s="177"/>
      <c r="N274" s="183"/>
      <c r="X274" s="184"/>
      <c r="AT274" s="179" t="s">
        <v>174</v>
      </c>
      <c r="AU274" s="179" t="s">
        <v>141</v>
      </c>
      <c r="AV274" s="12" t="s">
        <v>141</v>
      </c>
      <c r="AW274" s="12" t="s">
        <v>4</v>
      </c>
      <c r="AX274" s="12" t="s">
        <v>78</v>
      </c>
      <c r="AY274" s="179" t="s">
        <v>166</v>
      </c>
    </row>
    <row r="275" spans="2:65" s="12" customFormat="1" ht="11.25">
      <c r="B275" s="177"/>
      <c r="D275" s="178" t="s">
        <v>174</v>
      </c>
      <c r="E275" s="179" t="s">
        <v>1</v>
      </c>
      <c r="F275" s="180" t="s">
        <v>709</v>
      </c>
      <c r="H275" s="181">
        <v>13.3</v>
      </c>
      <c r="I275" s="182"/>
      <c r="J275" s="182"/>
      <c r="M275" s="177"/>
      <c r="N275" s="183"/>
      <c r="X275" s="184"/>
      <c r="AT275" s="179" t="s">
        <v>174</v>
      </c>
      <c r="AU275" s="179" t="s">
        <v>141</v>
      </c>
      <c r="AV275" s="12" t="s">
        <v>141</v>
      </c>
      <c r="AW275" s="12" t="s">
        <v>4</v>
      </c>
      <c r="AX275" s="12" t="s">
        <v>78</v>
      </c>
      <c r="AY275" s="179" t="s">
        <v>166</v>
      </c>
    </row>
    <row r="276" spans="2:65" s="12" customFormat="1" ht="11.25">
      <c r="B276" s="177"/>
      <c r="D276" s="178" t="s">
        <v>174</v>
      </c>
      <c r="E276" s="179" t="s">
        <v>1</v>
      </c>
      <c r="F276" s="180" t="s">
        <v>710</v>
      </c>
      <c r="H276" s="181">
        <v>13.3</v>
      </c>
      <c r="I276" s="182"/>
      <c r="J276" s="182"/>
      <c r="M276" s="177"/>
      <c r="N276" s="183"/>
      <c r="X276" s="184"/>
      <c r="AT276" s="179" t="s">
        <v>174</v>
      </c>
      <c r="AU276" s="179" t="s">
        <v>141</v>
      </c>
      <c r="AV276" s="12" t="s">
        <v>141</v>
      </c>
      <c r="AW276" s="12" t="s">
        <v>4</v>
      </c>
      <c r="AX276" s="12" t="s">
        <v>78</v>
      </c>
      <c r="AY276" s="179" t="s">
        <v>166</v>
      </c>
    </row>
    <row r="277" spans="2:65" s="12" customFormat="1" ht="11.25">
      <c r="B277" s="177"/>
      <c r="D277" s="178" t="s">
        <v>174</v>
      </c>
      <c r="E277" s="179" t="s">
        <v>1</v>
      </c>
      <c r="F277" s="180" t="s">
        <v>711</v>
      </c>
      <c r="H277" s="181">
        <v>14.4</v>
      </c>
      <c r="I277" s="182"/>
      <c r="J277" s="182"/>
      <c r="M277" s="177"/>
      <c r="N277" s="183"/>
      <c r="X277" s="184"/>
      <c r="AT277" s="179" t="s">
        <v>174</v>
      </c>
      <c r="AU277" s="179" t="s">
        <v>141</v>
      </c>
      <c r="AV277" s="12" t="s">
        <v>141</v>
      </c>
      <c r="AW277" s="12" t="s">
        <v>4</v>
      </c>
      <c r="AX277" s="12" t="s">
        <v>78</v>
      </c>
      <c r="AY277" s="179" t="s">
        <v>166</v>
      </c>
    </row>
    <row r="278" spans="2:65" s="12" customFormat="1" ht="11.25">
      <c r="B278" s="177"/>
      <c r="D278" s="178" t="s">
        <v>174</v>
      </c>
      <c r="E278" s="179" t="s">
        <v>1</v>
      </c>
      <c r="F278" s="180" t="s">
        <v>712</v>
      </c>
      <c r="H278" s="181">
        <v>11.4</v>
      </c>
      <c r="I278" s="182"/>
      <c r="J278" s="182"/>
      <c r="M278" s="177"/>
      <c r="N278" s="183"/>
      <c r="X278" s="184"/>
      <c r="AT278" s="179" t="s">
        <v>174</v>
      </c>
      <c r="AU278" s="179" t="s">
        <v>141</v>
      </c>
      <c r="AV278" s="12" t="s">
        <v>141</v>
      </c>
      <c r="AW278" s="12" t="s">
        <v>4</v>
      </c>
      <c r="AX278" s="12" t="s">
        <v>78</v>
      </c>
      <c r="AY278" s="179" t="s">
        <v>166</v>
      </c>
    </row>
    <row r="279" spans="2:65" s="12" customFormat="1" ht="11.25">
      <c r="B279" s="177"/>
      <c r="D279" s="178" t="s">
        <v>174</v>
      </c>
      <c r="E279" s="179" t="s">
        <v>1</v>
      </c>
      <c r="F279" s="180" t="s">
        <v>713</v>
      </c>
      <c r="H279" s="181">
        <v>12.3</v>
      </c>
      <c r="I279" s="182"/>
      <c r="J279" s="182"/>
      <c r="M279" s="177"/>
      <c r="N279" s="183"/>
      <c r="X279" s="184"/>
      <c r="AT279" s="179" t="s">
        <v>174</v>
      </c>
      <c r="AU279" s="179" t="s">
        <v>141</v>
      </c>
      <c r="AV279" s="12" t="s">
        <v>141</v>
      </c>
      <c r="AW279" s="12" t="s">
        <v>4</v>
      </c>
      <c r="AX279" s="12" t="s">
        <v>78</v>
      </c>
      <c r="AY279" s="179" t="s">
        <v>166</v>
      </c>
    </row>
    <row r="280" spans="2:65" s="14" customFormat="1" ht="11.25">
      <c r="B280" s="191"/>
      <c r="D280" s="178" t="s">
        <v>174</v>
      </c>
      <c r="E280" s="192" t="s">
        <v>1</v>
      </c>
      <c r="F280" s="193" t="s">
        <v>182</v>
      </c>
      <c r="H280" s="194">
        <v>235.49000000000007</v>
      </c>
      <c r="I280" s="195"/>
      <c r="J280" s="195"/>
      <c r="M280" s="191"/>
      <c r="N280" s="196"/>
      <c r="X280" s="197"/>
      <c r="AT280" s="192" t="s">
        <v>174</v>
      </c>
      <c r="AU280" s="192" t="s">
        <v>141</v>
      </c>
      <c r="AV280" s="14" t="s">
        <v>183</v>
      </c>
      <c r="AW280" s="14" t="s">
        <v>4</v>
      </c>
      <c r="AX280" s="14" t="s">
        <v>86</v>
      </c>
      <c r="AY280" s="192" t="s">
        <v>166</v>
      </c>
    </row>
    <row r="281" spans="2:65" s="1" customFormat="1" ht="24.2" customHeight="1">
      <c r="B281" s="136"/>
      <c r="C281" s="165" t="s">
        <v>292</v>
      </c>
      <c r="D281" s="165" t="s">
        <v>168</v>
      </c>
      <c r="E281" s="166" t="s">
        <v>714</v>
      </c>
      <c r="F281" s="167" t="s">
        <v>715</v>
      </c>
      <c r="G281" s="168" t="s">
        <v>199</v>
      </c>
      <c r="H281" s="169">
        <v>235.49</v>
      </c>
      <c r="I281" s="170"/>
      <c r="J281" s="170"/>
      <c r="K281" s="171">
        <f>ROUND(P281*H281,2)</f>
        <v>0</v>
      </c>
      <c r="L281" s="172"/>
      <c r="M281" s="36"/>
      <c r="N281" s="173" t="s">
        <v>1</v>
      </c>
      <c r="O281" s="135" t="s">
        <v>42</v>
      </c>
      <c r="P281" s="35">
        <f>I281+J281</f>
        <v>0</v>
      </c>
      <c r="Q281" s="35">
        <f>ROUND(I281*H281,2)</f>
        <v>0</v>
      </c>
      <c r="R281" s="35">
        <f>ROUND(J281*H281,2)</f>
        <v>0</v>
      </c>
      <c r="T281" s="174">
        <f>S281*H281</f>
        <v>0</v>
      </c>
      <c r="U281" s="174">
        <v>5.1500000000000001E-3</v>
      </c>
      <c r="V281" s="174">
        <f>U281*H281</f>
        <v>1.2127735000000002</v>
      </c>
      <c r="W281" s="174">
        <v>0</v>
      </c>
      <c r="X281" s="175">
        <f>W281*H281</f>
        <v>0</v>
      </c>
      <c r="AR281" s="176" t="s">
        <v>172</v>
      </c>
      <c r="AT281" s="176" t="s">
        <v>168</v>
      </c>
      <c r="AU281" s="176" t="s">
        <v>141</v>
      </c>
      <c r="AY281" s="17" t="s">
        <v>166</v>
      </c>
      <c r="BE281" s="101">
        <f>IF(O281="základná",K281,0)</f>
        <v>0</v>
      </c>
      <c r="BF281" s="101">
        <f>IF(O281="znížená",K281,0)</f>
        <v>0</v>
      </c>
      <c r="BG281" s="101">
        <f>IF(O281="zákl. prenesená",K281,0)</f>
        <v>0</v>
      </c>
      <c r="BH281" s="101">
        <f>IF(O281="zníž. prenesená",K281,0)</f>
        <v>0</v>
      </c>
      <c r="BI281" s="101">
        <f>IF(O281="nulová",K281,0)</f>
        <v>0</v>
      </c>
      <c r="BJ281" s="17" t="s">
        <v>141</v>
      </c>
      <c r="BK281" s="101">
        <f>ROUND(P281*H281,2)</f>
        <v>0</v>
      </c>
      <c r="BL281" s="17" t="s">
        <v>172</v>
      </c>
      <c r="BM281" s="176" t="s">
        <v>716</v>
      </c>
    </row>
    <row r="282" spans="2:65" s="12" customFormat="1" ht="11.25">
      <c r="B282" s="177"/>
      <c r="D282" s="178" t="s">
        <v>174</v>
      </c>
      <c r="E282" s="179" t="s">
        <v>1</v>
      </c>
      <c r="F282" s="180" t="s">
        <v>700</v>
      </c>
      <c r="H282" s="181">
        <v>24.2</v>
      </c>
      <c r="I282" s="182"/>
      <c r="J282" s="182"/>
      <c r="M282" s="177"/>
      <c r="N282" s="183"/>
      <c r="X282" s="184"/>
      <c r="AT282" s="179" t="s">
        <v>174</v>
      </c>
      <c r="AU282" s="179" t="s">
        <v>141</v>
      </c>
      <c r="AV282" s="12" t="s">
        <v>141</v>
      </c>
      <c r="AW282" s="12" t="s">
        <v>4</v>
      </c>
      <c r="AX282" s="12" t="s">
        <v>78</v>
      </c>
      <c r="AY282" s="179" t="s">
        <v>166</v>
      </c>
    </row>
    <row r="283" spans="2:65" s="12" customFormat="1" ht="11.25">
      <c r="B283" s="177"/>
      <c r="D283" s="178" t="s">
        <v>174</v>
      </c>
      <c r="E283" s="179" t="s">
        <v>1</v>
      </c>
      <c r="F283" s="180" t="s">
        <v>701</v>
      </c>
      <c r="H283" s="181">
        <v>9</v>
      </c>
      <c r="I283" s="182"/>
      <c r="J283" s="182"/>
      <c r="M283" s="177"/>
      <c r="N283" s="183"/>
      <c r="X283" s="184"/>
      <c r="AT283" s="179" t="s">
        <v>174</v>
      </c>
      <c r="AU283" s="179" t="s">
        <v>141</v>
      </c>
      <c r="AV283" s="12" t="s">
        <v>141</v>
      </c>
      <c r="AW283" s="12" t="s">
        <v>4</v>
      </c>
      <c r="AX283" s="12" t="s">
        <v>78</v>
      </c>
      <c r="AY283" s="179" t="s">
        <v>166</v>
      </c>
    </row>
    <row r="284" spans="2:65" s="12" customFormat="1" ht="11.25">
      <c r="B284" s="177"/>
      <c r="D284" s="178" t="s">
        <v>174</v>
      </c>
      <c r="E284" s="179" t="s">
        <v>1</v>
      </c>
      <c r="F284" s="180" t="s">
        <v>702</v>
      </c>
      <c r="H284" s="181">
        <v>61.3</v>
      </c>
      <c r="I284" s="182"/>
      <c r="J284" s="182"/>
      <c r="M284" s="177"/>
      <c r="N284" s="183"/>
      <c r="X284" s="184"/>
      <c r="AT284" s="179" t="s">
        <v>174</v>
      </c>
      <c r="AU284" s="179" t="s">
        <v>141</v>
      </c>
      <c r="AV284" s="12" t="s">
        <v>141</v>
      </c>
      <c r="AW284" s="12" t="s">
        <v>4</v>
      </c>
      <c r="AX284" s="12" t="s">
        <v>78</v>
      </c>
      <c r="AY284" s="179" t="s">
        <v>166</v>
      </c>
    </row>
    <row r="285" spans="2:65" s="12" customFormat="1" ht="11.25">
      <c r="B285" s="177"/>
      <c r="D285" s="178" t="s">
        <v>174</v>
      </c>
      <c r="E285" s="179" t="s">
        <v>1</v>
      </c>
      <c r="F285" s="180" t="s">
        <v>703</v>
      </c>
      <c r="H285" s="181">
        <v>9.8000000000000007</v>
      </c>
      <c r="I285" s="182"/>
      <c r="J285" s="182"/>
      <c r="M285" s="177"/>
      <c r="N285" s="183"/>
      <c r="X285" s="184"/>
      <c r="AT285" s="179" t="s">
        <v>174</v>
      </c>
      <c r="AU285" s="179" t="s">
        <v>141</v>
      </c>
      <c r="AV285" s="12" t="s">
        <v>141</v>
      </c>
      <c r="AW285" s="12" t="s">
        <v>4</v>
      </c>
      <c r="AX285" s="12" t="s">
        <v>78</v>
      </c>
      <c r="AY285" s="179" t="s">
        <v>166</v>
      </c>
    </row>
    <row r="286" spans="2:65" s="12" customFormat="1" ht="11.25">
      <c r="B286" s="177"/>
      <c r="D286" s="178" t="s">
        <v>174</v>
      </c>
      <c r="E286" s="179" t="s">
        <v>1</v>
      </c>
      <c r="F286" s="180" t="s">
        <v>704</v>
      </c>
      <c r="H286" s="181">
        <v>13.65</v>
      </c>
      <c r="I286" s="182"/>
      <c r="J286" s="182"/>
      <c r="M286" s="177"/>
      <c r="N286" s="183"/>
      <c r="X286" s="184"/>
      <c r="AT286" s="179" t="s">
        <v>174</v>
      </c>
      <c r="AU286" s="179" t="s">
        <v>141</v>
      </c>
      <c r="AV286" s="12" t="s">
        <v>141</v>
      </c>
      <c r="AW286" s="12" t="s">
        <v>4</v>
      </c>
      <c r="AX286" s="12" t="s">
        <v>78</v>
      </c>
      <c r="AY286" s="179" t="s">
        <v>166</v>
      </c>
    </row>
    <row r="287" spans="2:65" s="12" customFormat="1" ht="11.25">
      <c r="B287" s="177"/>
      <c r="D287" s="178" t="s">
        <v>174</v>
      </c>
      <c r="E287" s="179" t="s">
        <v>1</v>
      </c>
      <c r="F287" s="180" t="s">
        <v>705</v>
      </c>
      <c r="H287" s="181">
        <v>11.35</v>
      </c>
      <c r="I287" s="182"/>
      <c r="J287" s="182"/>
      <c r="M287" s="177"/>
      <c r="N287" s="183"/>
      <c r="X287" s="184"/>
      <c r="AT287" s="179" t="s">
        <v>174</v>
      </c>
      <c r="AU287" s="179" t="s">
        <v>141</v>
      </c>
      <c r="AV287" s="12" t="s">
        <v>141</v>
      </c>
      <c r="AW287" s="12" t="s">
        <v>4</v>
      </c>
      <c r="AX287" s="12" t="s">
        <v>78</v>
      </c>
      <c r="AY287" s="179" t="s">
        <v>166</v>
      </c>
    </row>
    <row r="288" spans="2:65" s="12" customFormat="1" ht="11.25">
      <c r="B288" s="177"/>
      <c r="D288" s="178" t="s">
        <v>174</v>
      </c>
      <c r="E288" s="179" t="s">
        <v>1</v>
      </c>
      <c r="F288" s="180" t="s">
        <v>706</v>
      </c>
      <c r="H288" s="181">
        <v>13.65</v>
      </c>
      <c r="I288" s="182"/>
      <c r="J288" s="182"/>
      <c r="M288" s="177"/>
      <c r="N288" s="183"/>
      <c r="X288" s="184"/>
      <c r="AT288" s="179" t="s">
        <v>174</v>
      </c>
      <c r="AU288" s="179" t="s">
        <v>141</v>
      </c>
      <c r="AV288" s="12" t="s">
        <v>141</v>
      </c>
      <c r="AW288" s="12" t="s">
        <v>4</v>
      </c>
      <c r="AX288" s="12" t="s">
        <v>78</v>
      </c>
      <c r="AY288" s="179" t="s">
        <v>166</v>
      </c>
    </row>
    <row r="289" spans="2:65" s="12" customFormat="1" ht="11.25">
      <c r="B289" s="177"/>
      <c r="D289" s="178" t="s">
        <v>174</v>
      </c>
      <c r="E289" s="179" t="s">
        <v>1</v>
      </c>
      <c r="F289" s="180" t="s">
        <v>707</v>
      </c>
      <c r="H289" s="181">
        <v>12.94</v>
      </c>
      <c r="I289" s="182"/>
      <c r="J289" s="182"/>
      <c r="M289" s="177"/>
      <c r="N289" s="183"/>
      <c r="X289" s="184"/>
      <c r="AT289" s="179" t="s">
        <v>174</v>
      </c>
      <c r="AU289" s="179" t="s">
        <v>141</v>
      </c>
      <c r="AV289" s="12" t="s">
        <v>141</v>
      </c>
      <c r="AW289" s="12" t="s">
        <v>4</v>
      </c>
      <c r="AX289" s="12" t="s">
        <v>78</v>
      </c>
      <c r="AY289" s="179" t="s">
        <v>166</v>
      </c>
    </row>
    <row r="290" spans="2:65" s="12" customFormat="1" ht="11.25">
      <c r="B290" s="177"/>
      <c r="D290" s="178" t="s">
        <v>174</v>
      </c>
      <c r="E290" s="179" t="s">
        <v>1</v>
      </c>
      <c r="F290" s="180" t="s">
        <v>708</v>
      </c>
      <c r="H290" s="181">
        <v>14.9</v>
      </c>
      <c r="I290" s="182"/>
      <c r="J290" s="182"/>
      <c r="M290" s="177"/>
      <c r="N290" s="183"/>
      <c r="X290" s="184"/>
      <c r="AT290" s="179" t="s">
        <v>174</v>
      </c>
      <c r="AU290" s="179" t="s">
        <v>141</v>
      </c>
      <c r="AV290" s="12" t="s">
        <v>141</v>
      </c>
      <c r="AW290" s="12" t="s">
        <v>4</v>
      </c>
      <c r="AX290" s="12" t="s">
        <v>78</v>
      </c>
      <c r="AY290" s="179" t="s">
        <v>166</v>
      </c>
    </row>
    <row r="291" spans="2:65" s="12" customFormat="1" ht="11.25">
      <c r="B291" s="177"/>
      <c r="D291" s="178" t="s">
        <v>174</v>
      </c>
      <c r="E291" s="179" t="s">
        <v>1</v>
      </c>
      <c r="F291" s="180" t="s">
        <v>709</v>
      </c>
      <c r="H291" s="181">
        <v>13.3</v>
      </c>
      <c r="I291" s="182"/>
      <c r="J291" s="182"/>
      <c r="M291" s="177"/>
      <c r="N291" s="183"/>
      <c r="X291" s="184"/>
      <c r="AT291" s="179" t="s">
        <v>174</v>
      </c>
      <c r="AU291" s="179" t="s">
        <v>141</v>
      </c>
      <c r="AV291" s="12" t="s">
        <v>141</v>
      </c>
      <c r="AW291" s="12" t="s">
        <v>4</v>
      </c>
      <c r="AX291" s="12" t="s">
        <v>78</v>
      </c>
      <c r="AY291" s="179" t="s">
        <v>166</v>
      </c>
    </row>
    <row r="292" spans="2:65" s="12" customFormat="1" ht="11.25">
      <c r="B292" s="177"/>
      <c r="D292" s="178" t="s">
        <v>174</v>
      </c>
      <c r="E292" s="179" t="s">
        <v>1</v>
      </c>
      <c r="F292" s="180" t="s">
        <v>710</v>
      </c>
      <c r="H292" s="181">
        <v>13.3</v>
      </c>
      <c r="I292" s="182"/>
      <c r="J292" s="182"/>
      <c r="M292" s="177"/>
      <c r="N292" s="183"/>
      <c r="X292" s="184"/>
      <c r="AT292" s="179" t="s">
        <v>174</v>
      </c>
      <c r="AU292" s="179" t="s">
        <v>141</v>
      </c>
      <c r="AV292" s="12" t="s">
        <v>141</v>
      </c>
      <c r="AW292" s="12" t="s">
        <v>4</v>
      </c>
      <c r="AX292" s="12" t="s">
        <v>78</v>
      </c>
      <c r="AY292" s="179" t="s">
        <v>166</v>
      </c>
    </row>
    <row r="293" spans="2:65" s="12" customFormat="1" ht="11.25">
      <c r="B293" s="177"/>
      <c r="D293" s="178" t="s">
        <v>174</v>
      </c>
      <c r="E293" s="179" t="s">
        <v>1</v>
      </c>
      <c r="F293" s="180" t="s">
        <v>711</v>
      </c>
      <c r="H293" s="181">
        <v>14.4</v>
      </c>
      <c r="I293" s="182"/>
      <c r="J293" s="182"/>
      <c r="M293" s="177"/>
      <c r="N293" s="183"/>
      <c r="X293" s="184"/>
      <c r="AT293" s="179" t="s">
        <v>174</v>
      </c>
      <c r="AU293" s="179" t="s">
        <v>141</v>
      </c>
      <c r="AV293" s="12" t="s">
        <v>141</v>
      </c>
      <c r="AW293" s="12" t="s">
        <v>4</v>
      </c>
      <c r="AX293" s="12" t="s">
        <v>78</v>
      </c>
      <c r="AY293" s="179" t="s">
        <v>166</v>
      </c>
    </row>
    <row r="294" spans="2:65" s="12" customFormat="1" ht="11.25">
      <c r="B294" s="177"/>
      <c r="D294" s="178" t="s">
        <v>174</v>
      </c>
      <c r="E294" s="179" t="s">
        <v>1</v>
      </c>
      <c r="F294" s="180" t="s">
        <v>712</v>
      </c>
      <c r="H294" s="181">
        <v>11.4</v>
      </c>
      <c r="I294" s="182"/>
      <c r="J294" s="182"/>
      <c r="M294" s="177"/>
      <c r="N294" s="183"/>
      <c r="X294" s="184"/>
      <c r="AT294" s="179" t="s">
        <v>174</v>
      </c>
      <c r="AU294" s="179" t="s">
        <v>141</v>
      </c>
      <c r="AV294" s="12" t="s">
        <v>141</v>
      </c>
      <c r="AW294" s="12" t="s">
        <v>4</v>
      </c>
      <c r="AX294" s="12" t="s">
        <v>78</v>
      </c>
      <c r="AY294" s="179" t="s">
        <v>166</v>
      </c>
    </row>
    <row r="295" spans="2:65" s="12" customFormat="1" ht="11.25">
      <c r="B295" s="177"/>
      <c r="D295" s="178" t="s">
        <v>174</v>
      </c>
      <c r="E295" s="179" t="s">
        <v>1</v>
      </c>
      <c r="F295" s="180" t="s">
        <v>713</v>
      </c>
      <c r="H295" s="181">
        <v>12.3</v>
      </c>
      <c r="I295" s="182"/>
      <c r="J295" s="182"/>
      <c r="M295" s="177"/>
      <c r="N295" s="183"/>
      <c r="X295" s="184"/>
      <c r="AT295" s="179" t="s">
        <v>174</v>
      </c>
      <c r="AU295" s="179" t="s">
        <v>141</v>
      </c>
      <c r="AV295" s="12" t="s">
        <v>141</v>
      </c>
      <c r="AW295" s="12" t="s">
        <v>4</v>
      </c>
      <c r="AX295" s="12" t="s">
        <v>78</v>
      </c>
      <c r="AY295" s="179" t="s">
        <v>166</v>
      </c>
    </row>
    <row r="296" spans="2:65" s="14" customFormat="1" ht="11.25">
      <c r="B296" s="191"/>
      <c r="D296" s="178" t="s">
        <v>174</v>
      </c>
      <c r="E296" s="192" t="s">
        <v>1</v>
      </c>
      <c r="F296" s="193" t="s">
        <v>182</v>
      </c>
      <c r="H296" s="194">
        <v>235.49000000000007</v>
      </c>
      <c r="I296" s="195"/>
      <c r="J296" s="195"/>
      <c r="M296" s="191"/>
      <c r="N296" s="196"/>
      <c r="X296" s="197"/>
      <c r="AT296" s="192" t="s">
        <v>174</v>
      </c>
      <c r="AU296" s="192" t="s">
        <v>141</v>
      </c>
      <c r="AV296" s="14" t="s">
        <v>183</v>
      </c>
      <c r="AW296" s="14" t="s">
        <v>4</v>
      </c>
      <c r="AX296" s="14" t="s">
        <v>86</v>
      </c>
      <c r="AY296" s="192" t="s">
        <v>166</v>
      </c>
    </row>
    <row r="297" spans="2:65" s="1" customFormat="1" ht="24.2" customHeight="1">
      <c r="B297" s="136"/>
      <c r="C297" s="165" t="s">
        <v>297</v>
      </c>
      <c r="D297" s="165" t="s">
        <v>168</v>
      </c>
      <c r="E297" s="166" t="s">
        <v>717</v>
      </c>
      <c r="F297" s="167" t="s">
        <v>718</v>
      </c>
      <c r="G297" s="168" t="s">
        <v>199</v>
      </c>
      <c r="H297" s="169">
        <v>778.50300000000004</v>
      </c>
      <c r="I297" s="170"/>
      <c r="J297" s="170"/>
      <c r="K297" s="171">
        <f>ROUND(P297*H297,2)</f>
        <v>0</v>
      </c>
      <c r="L297" s="172"/>
      <c r="M297" s="36"/>
      <c r="N297" s="173" t="s">
        <v>1</v>
      </c>
      <c r="O297" s="135" t="s">
        <v>42</v>
      </c>
      <c r="P297" s="35">
        <f>I297+J297</f>
        <v>0</v>
      </c>
      <c r="Q297" s="35">
        <f>ROUND(I297*H297,2)</f>
        <v>0</v>
      </c>
      <c r="R297" s="35">
        <f>ROUND(J297*H297,2)</f>
        <v>0</v>
      </c>
      <c r="T297" s="174">
        <f>S297*H297</f>
        <v>0</v>
      </c>
      <c r="U297" s="174">
        <v>4.7299999999999998E-3</v>
      </c>
      <c r="V297" s="174">
        <f>U297*H297</f>
        <v>3.6823191899999999</v>
      </c>
      <c r="W297" s="174">
        <v>0</v>
      </c>
      <c r="X297" s="175">
        <f>W297*H297</f>
        <v>0</v>
      </c>
      <c r="AR297" s="176" t="s">
        <v>172</v>
      </c>
      <c r="AT297" s="176" t="s">
        <v>168</v>
      </c>
      <c r="AU297" s="176" t="s">
        <v>141</v>
      </c>
      <c r="AY297" s="17" t="s">
        <v>166</v>
      </c>
      <c r="BE297" s="101">
        <f>IF(O297="základná",K297,0)</f>
        <v>0</v>
      </c>
      <c r="BF297" s="101">
        <f>IF(O297="znížená",K297,0)</f>
        <v>0</v>
      </c>
      <c r="BG297" s="101">
        <f>IF(O297="zákl. prenesená",K297,0)</f>
        <v>0</v>
      </c>
      <c r="BH297" s="101">
        <f>IF(O297="zníž. prenesená",K297,0)</f>
        <v>0</v>
      </c>
      <c r="BI297" s="101">
        <f>IF(O297="nulová",K297,0)</f>
        <v>0</v>
      </c>
      <c r="BJ297" s="17" t="s">
        <v>141</v>
      </c>
      <c r="BK297" s="101">
        <f>ROUND(P297*H297,2)</f>
        <v>0</v>
      </c>
      <c r="BL297" s="17" t="s">
        <v>172</v>
      </c>
      <c r="BM297" s="176" t="s">
        <v>719</v>
      </c>
    </row>
    <row r="298" spans="2:65" s="12" customFormat="1" ht="33.75">
      <c r="B298" s="177"/>
      <c r="D298" s="178" t="s">
        <v>174</v>
      </c>
      <c r="E298" s="179" t="s">
        <v>1</v>
      </c>
      <c r="F298" s="180" t="s">
        <v>720</v>
      </c>
      <c r="H298" s="181">
        <v>117.85899999999999</v>
      </c>
      <c r="I298" s="182"/>
      <c r="J298" s="182"/>
      <c r="M298" s="177"/>
      <c r="N298" s="183"/>
      <c r="X298" s="184"/>
      <c r="AT298" s="179" t="s">
        <v>174</v>
      </c>
      <c r="AU298" s="179" t="s">
        <v>141</v>
      </c>
      <c r="AV298" s="12" t="s">
        <v>141</v>
      </c>
      <c r="AW298" s="12" t="s">
        <v>4</v>
      </c>
      <c r="AX298" s="12" t="s">
        <v>78</v>
      </c>
      <c r="AY298" s="179" t="s">
        <v>166</v>
      </c>
    </row>
    <row r="299" spans="2:65" s="12" customFormat="1" ht="33.75">
      <c r="B299" s="177"/>
      <c r="D299" s="178" t="s">
        <v>174</v>
      </c>
      <c r="E299" s="179" t="s">
        <v>1</v>
      </c>
      <c r="F299" s="180" t="s">
        <v>721</v>
      </c>
      <c r="H299" s="181">
        <v>66.045000000000002</v>
      </c>
      <c r="I299" s="182"/>
      <c r="J299" s="182"/>
      <c r="M299" s="177"/>
      <c r="N299" s="183"/>
      <c r="X299" s="184"/>
      <c r="AT299" s="179" t="s">
        <v>174</v>
      </c>
      <c r="AU299" s="179" t="s">
        <v>141</v>
      </c>
      <c r="AV299" s="12" t="s">
        <v>141</v>
      </c>
      <c r="AW299" s="12" t="s">
        <v>4</v>
      </c>
      <c r="AX299" s="12" t="s">
        <v>78</v>
      </c>
      <c r="AY299" s="179" t="s">
        <v>166</v>
      </c>
    </row>
    <row r="300" spans="2:65" s="12" customFormat="1" ht="33.75">
      <c r="B300" s="177"/>
      <c r="D300" s="178" t="s">
        <v>174</v>
      </c>
      <c r="E300" s="179" t="s">
        <v>1</v>
      </c>
      <c r="F300" s="180" t="s">
        <v>722</v>
      </c>
      <c r="H300" s="181">
        <v>65.363</v>
      </c>
      <c r="I300" s="182"/>
      <c r="J300" s="182"/>
      <c r="M300" s="177"/>
      <c r="N300" s="183"/>
      <c r="X300" s="184"/>
      <c r="AT300" s="179" t="s">
        <v>174</v>
      </c>
      <c r="AU300" s="179" t="s">
        <v>141</v>
      </c>
      <c r="AV300" s="12" t="s">
        <v>141</v>
      </c>
      <c r="AW300" s="12" t="s">
        <v>4</v>
      </c>
      <c r="AX300" s="12" t="s">
        <v>78</v>
      </c>
      <c r="AY300" s="179" t="s">
        <v>166</v>
      </c>
    </row>
    <row r="301" spans="2:65" s="12" customFormat="1" ht="11.25">
      <c r="B301" s="177"/>
      <c r="D301" s="178" t="s">
        <v>174</v>
      </c>
      <c r="E301" s="179" t="s">
        <v>1</v>
      </c>
      <c r="F301" s="180" t="s">
        <v>723</v>
      </c>
      <c r="H301" s="181">
        <v>23.718</v>
      </c>
      <c r="I301" s="182"/>
      <c r="J301" s="182"/>
      <c r="M301" s="177"/>
      <c r="N301" s="183"/>
      <c r="X301" s="184"/>
      <c r="AT301" s="179" t="s">
        <v>174</v>
      </c>
      <c r="AU301" s="179" t="s">
        <v>141</v>
      </c>
      <c r="AV301" s="12" t="s">
        <v>141</v>
      </c>
      <c r="AW301" s="12" t="s">
        <v>4</v>
      </c>
      <c r="AX301" s="12" t="s">
        <v>78</v>
      </c>
      <c r="AY301" s="179" t="s">
        <v>166</v>
      </c>
    </row>
    <row r="302" spans="2:65" s="12" customFormat="1" ht="11.25">
      <c r="B302" s="177"/>
      <c r="D302" s="178" t="s">
        <v>174</v>
      </c>
      <c r="E302" s="179" t="s">
        <v>1</v>
      </c>
      <c r="F302" s="180" t="s">
        <v>724</v>
      </c>
      <c r="H302" s="181">
        <v>16.809999999999999</v>
      </c>
      <c r="I302" s="182"/>
      <c r="J302" s="182"/>
      <c r="M302" s="177"/>
      <c r="N302" s="183"/>
      <c r="X302" s="184"/>
      <c r="AT302" s="179" t="s">
        <v>174</v>
      </c>
      <c r="AU302" s="179" t="s">
        <v>141</v>
      </c>
      <c r="AV302" s="12" t="s">
        <v>141</v>
      </c>
      <c r="AW302" s="12" t="s">
        <v>4</v>
      </c>
      <c r="AX302" s="12" t="s">
        <v>78</v>
      </c>
      <c r="AY302" s="179" t="s">
        <v>166</v>
      </c>
    </row>
    <row r="303" spans="2:65" s="12" customFormat="1" ht="22.5">
      <c r="B303" s="177"/>
      <c r="D303" s="178" t="s">
        <v>174</v>
      </c>
      <c r="E303" s="179" t="s">
        <v>1</v>
      </c>
      <c r="F303" s="180" t="s">
        <v>725</v>
      </c>
      <c r="H303" s="181">
        <v>36.277000000000001</v>
      </c>
      <c r="I303" s="182"/>
      <c r="J303" s="182"/>
      <c r="M303" s="177"/>
      <c r="N303" s="183"/>
      <c r="X303" s="184"/>
      <c r="AT303" s="179" t="s">
        <v>174</v>
      </c>
      <c r="AU303" s="179" t="s">
        <v>141</v>
      </c>
      <c r="AV303" s="12" t="s">
        <v>141</v>
      </c>
      <c r="AW303" s="12" t="s">
        <v>4</v>
      </c>
      <c r="AX303" s="12" t="s">
        <v>78</v>
      </c>
      <c r="AY303" s="179" t="s">
        <v>166</v>
      </c>
    </row>
    <row r="304" spans="2:65" s="12" customFormat="1" ht="22.5">
      <c r="B304" s="177"/>
      <c r="D304" s="178" t="s">
        <v>174</v>
      </c>
      <c r="E304" s="179" t="s">
        <v>1</v>
      </c>
      <c r="F304" s="180" t="s">
        <v>726</v>
      </c>
      <c r="H304" s="181">
        <v>33.314999999999998</v>
      </c>
      <c r="I304" s="182"/>
      <c r="J304" s="182"/>
      <c r="M304" s="177"/>
      <c r="N304" s="183"/>
      <c r="X304" s="184"/>
      <c r="AT304" s="179" t="s">
        <v>174</v>
      </c>
      <c r="AU304" s="179" t="s">
        <v>141</v>
      </c>
      <c r="AV304" s="12" t="s">
        <v>141</v>
      </c>
      <c r="AW304" s="12" t="s">
        <v>4</v>
      </c>
      <c r="AX304" s="12" t="s">
        <v>78</v>
      </c>
      <c r="AY304" s="179" t="s">
        <v>166</v>
      </c>
    </row>
    <row r="305" spans="2:51" s="12" customFormat="1" ht="11.25">
      <c r="B305" s="177"/>
      <c r="D305" s="178" t="s">
        <v>174</v>
      </c>
      <c r="E305" s="179" t="s">
        <v>1</v>
      </c>
      <c r="F305" s="180" t="s">
        <v>727</v>
      </c>
      <c r="H305" s="181">
        <v>15.01</v>
      </c>
      <c r="I305" s="182"/>
      <c r="J305" s="182"/>
      <c r="M305" s="177"/>
      <c r="N305" s="183"/>
      <c r="X305" s="184"/>
      <c r="AT305" s="179" t="s">
        <v>174</v>
      </c>
      <c r="AU305" s="179" t="s">
        <v>141</v>
      </c>
      <c r="AV305" s="12" t="s">
        <v>141</v>
      </c>
      <c r="AW305" s="12" t="s">
        <v>4</v>
      </c>
      <c r="AX305" s="12" t="s">
        <v>78</v>
      </c>
      <c r="AY305" s="179" t="s">
        <v>166</v>
      </c>
    </row>
    <row r="306" spans="2:51" s="12" customFormat="1" ht="22.5">
      <c r="B306" s="177"/>
      <c r="D306" s="178" t="s">
        <v>174</v>
      </c>
      <c r="E306" s="179" t="s">
        <v>1</v>
      </c>
      <c r="F306" s="180" t="s">
        <v>728</v>
      </c>
      <c r="H306" s="181">
        <v>36.277000000000001</v>
      </c>
      <c r="I306" s="182"/>
      <c r="J306" s="182"/>
      <c r="M306" s="177"/>
      <c r="N306" s="183"/>
      <c r="X306" s="184"/>
      <c r="AT306" s="179" t="s">
        <v>174</v>
      </c>
      <c r="AU306" s="179" t="s">
        <v>141</v>
      </c>
      <c r="AV306" s="12" t="s">
        <v>141</v>
      </c>
      <c r="AW306" s="12" t="s">
        <v>4</v>
      </c>
      <c r="AX306" s="12" t="s">
        <v>78</v>
      </c>
      <c r="AY306" s="179" t="s">
        <v>166</v>
      </c>
    </row>
    <row r="307" spans="2:51" s="12" customFormat="1" ht="11.25">
      <c r="B307" s="177"/>
      <c r="D307" s="178" t="s">
        <v>174</v>
      </c>
      <c r="E307" s="179" t="s">
        <v>1</v>
      </c>
      <c r="F307" s="180" t="s">
        <v>729</v>
      </c>
      <c r="H307" s="181">
        <v>20.138000000000002</v>
      </c>
      <c r="I307" s="182"/>
      <c r="J307" s="182"/>
      <c r="M307" s="177"/>
      <c r="N307" s="183"/>
      <c r="X307" s="184"/>
      <c r="AT307" s="179" t="s">
        <v>174</v>
      </c>
      <c r="AU307" s="179" t="s">
        <v>141</v>
      </c>
      <c r="AV307" s="12" t="s">
        <v>141</v>
      </c>
      <c r="AW307" s="12" t="s">
        <v>4</v>
      </c>
      <c r="AX307" s="12" t="s">
        <v>78</v>
      </c>
      <c r="AY307" s="179" t="s">
        <v>166</v>
      </c>
    </row>
    <row r="308" spans="2:51" s="12" customFormat="1" ht="22.5">
      <c r="B308" s="177"/>
      <c r="D308" s="178" t="s">
        <v>174</v>
      </c>
      <c r="E308" s="179" t="s">
        <v>1</v>
      </c>
      <c r="F308" s="180" t="s">
        <v>730</v>
      </c>
      <c r="H308" s="181">
        <v>35.951000000000001</v>
      </c>
      <c r="I308" s="182"/>
      <c r="J308" s="182"/>
      <c r="M308" s="177"/>
      <c r="N308" s="183"/>
      <c r="X308" s="184"/>
      <c r="AT308" s="179" t="s">
        <v>174</v>
      </c>
      <c r="AU308" s="179" t="s">
        <v>141</v>
      </c>
      <c r="AV308" s="12" t="s">
        <v>141</v>
      </c>
      <c r="AW308" s="12" t="s">
        <v>4</v>
      </c>
      <c r="AX308" s="12" t="s">
        <v>78</v>
      </c>
      <c r="AY308" s="179" t="s">
        <v>166</v>
      </c>
    </row>
    <row r="309" spans="2:51" s="12" customFormat="1" ht="11.25">
      <c r="B309" s="177"/>
      <c r="D309" s="178" t="s">
        <v>174</v>
      </c>
      <c r="E309" s="179" t="s">
        <v>1</v>
      </c>
      <c r="F309" s="180" t="s">
        <v>731</v>
      </c>
      <c r="H309" s="181">
        <v>16.335000000000001</v>
      </c>
      <c r="I309" s="182"/>
      <c r="J309" s="182"/>
      <c r="M309" s="177"/>
      <c r="N309" s="183"/>
      <c r="X309" s="184"/>
      <c r="AT309" s="179" t="s">
        <v>174</v>
      </c>
      <c r="AU309" s="179" t="s">
        <v>141</v>
      </c>
      <c r="AV309" s="12" t="s">
        <v>141</v>
      </c>
      <c r="AW309" s="12" t="s">
        <v>4</v>
      </c>
      <c r="AX309" s="12" t="s">
        <v>78</v>
      </c>
      <c r="AY309" s="179" t="s">
        <v>166</v>
      </c>
    </row>
    <row r="310" spans="2:51" s="12" customFormat="1" ht="22.5">
      <c r="B310" s="177"/>
      <c r="D310" s="178" t="s">
        <v>174</v>
      </c>
      <c r="E310" s="179" t="s">
        <v>1</v>
      </c>
      <c r="F310" s="180" t="s">
        <v>732</v>
      </c>
      <c r="H310" s="181">
        <v>38.012</v>
      </c>
      <c r="I310" s="182"/>
      <c r="J310" s="182"/>
      <c r="M310" s="177"/>
      <c r="N310" s="183"/>
      <c r="X310" s="184"/>
      <c r="AT310" s="179" t="s">
        <v>174</v>
      </c>
      <c r="AU310" s="179" t="s">
        <v>141</v>
      </c>
      <c r="AV310" s="12" t="s">
        <v>141</v>
      </c>
      <c r="AW310" s="12" t="s">
        <v>4</v>
      </c>
      <c r="AX310" s="12" t="s">
        <v>78</v>
      </c>
      <c r="AY310" s="179" t="s">
        <v>166</v>
      </c>
    </row>
    <row r="311" spans="2:51" s="12" customFormat="1" ht="11.25">
      <c r="B311" s="177"/>
      <c r="D311" s="178" t="s">
        <v>174</v>
      </c>
      <c r="E311" s="179" t="s">
        <v>1</v>
      </c>
      <c r="F311" s="180" t="s">
        <v>733</v>
      </c>
      <c r="H311" s="181">
        <v>15.945</v>
      </c>
      <c r="I311" s="182"/>
      <c r="J311" s="182"/>
      <c r="M311" s="177"/>
      <c r="N311" s="183"/>
      <c r="X311" s="184"/>
      <c r="AT311" s="179" t="s">
        <v>174</v>
      </c>
      <c r="AU311" s="179" t="s">
        <v>141</v>
      </c>
      <c r="AV311" s="12" t="s">
        <v>141</v>
      </c>
      <c r="AW311" s="12" t="s">
        <v>4</v>
      </c>
      <c r="AX311" s="12" t="s">
        <v>78</v>
      </c>
      <c r="AY311" s="179" t="s">
        <v>166</v>
      </c>
    </row>
    <row r="312" spans="2:51" s="12" customFormat="1" ht="22.5">
      <c r="B312" s="177"/>
      <c r="D312" s="178" t="s">
        <v>174</v>
      </c>
      <c r="E312" s="179" t="s">
        <v>1</v>
      </c>
      <c r="F312" s="180" t="s">
        <v>734</v>
      </c>
      <c r="H312" s="181">
        <v>35.765000000000001</v>
      </c>
      <c r="I312" s="182"/>
      <c r="J312" s="182"/>
      <c r="M312" s="177"/>
      <c r="N312" s="183"/>
      <c r="X312" s="184"/>
      <c r="AT312" s="179" t="s">
        <v>174</v>
      </c>
      <c r="AU312" s="179" t="s">
        <v>141</v>
      </c>
      <c r="AV312" s="12" t="s">
        <v>141</v>
      </c>
      <c r="AW312" s="12" t="s">
        <v>4</v>
      </c>
      <c r="AX312" s="12" t="s">
        <v>78</v>
      </c>
      <c r="AY312" s="179" t="s">
        <v>166</v>
      </c>
    </row>
    <row r="313" spans="2:51" s="12" customFormat="1" ht="11.25">
      <c r="B313" s="177"/>
      <c r="D313" s="178" t="s">
        <v>174</v>
      </c>
      <c r="E313" s="179" t="s">
        <v>1</v>
      </c>
      <c r="F313" s="180" t="s">
        <v>735</v>
      </c>
      <c r="H313" s="181">
        <v>14.744999999999999</v>
      </c>
      <c r="I313" s="182"/>
      <c r="J313" s="182"/>
      <c r="M313" s="177"/>
      <c r="N313" s="183"/>
      <c r="X313" s="184"/>
      <c r="AT313" s="179" t="s">
        <v>174</v>
      </c>
      <c r="AU313" s="179" t="s">
        <v>141</v>
      </c>
      <c r="AV313" s="12" t="s">
        <v>141</v>
      </c>
      <c r="AW313" s="12" t="s">
        <v>4</v>
      </c>
      <c r="AX313" s="12" t="s">
        <v>78</v>
      </c>
      <c r="AY313" s="179" t="s">
        <v>166</v>
      </c>
    </row>
    <row r="314" spans="2:51" s="12" customFormat="1" ht="22.5">
      <c r="B314" s="177"/>
      <c r="D314" s="178" t="s">
        <v>174</v>
      </c>
      <c r="E314" s="179" t="s">
        <v>1</v>
      </c>
      <c r="F314" s="180" t="s">
        <v>736</v>
      </c>
      <c r="H314" s="181">
        <v>35.765000000000001</v>
      </c>
      <c r="I314" s="182"/>
      <c r="J314" s="182"/>
      <c r="M314" s="177"/>
      <c r="N314" s="183"/>
      <c r="X314" s="184"/>
      <c r="AT314" s="179" t="s">
        <v>174</v>
      </c>
      <c r="AU314" s="179" t="s">
        <v>141</v>
      </c>
      <c r="AV314" s="12" t="s">
        <v>141</v>
      </c>
      <c r="AW314" s="12" t="s">
        <v>4</v>
      </c>
      <c r="AX314" s="12" t="s">
        <v>78</v>
      </c>
      <c r="AY314" s="179" t="s">
        <v>166</v>
      </c>
    </row>
    <row r="315" spans="2:51" s="12" customFormat="1" ht="11.25">
      <c r="B315" s="177"/>
      <c r="D315" s="178" t="s">
        <v>174</v>
      </c>
      <c r="E315" s="179" t="s">
        <v>1</v>
      </c>
      <c r="F315" s="180" t="s">
        <v>737</v>
      </c>
      <c r="H315" s="181">
        <v>14.48</v>
      </c>
      <c r="I315" s="182"/>
      <c r="J315" s="182"/>
      <c r="M315" s="177"/>
      <c r="N315" s="183"/>
      <c r="X315" s="184"/>
      <c r="AT315" s="179" t="s">
        <v>174</v>
      </c>
      <c r="AU315" s="179" t="s">
        <v>141</v>
      </c>
      <c r="AV315" s="12" t="s">
        <v>141</v>
      </c>
      <c r="AW315" s="12" t="s">
        <v>4</v>
      </c>
      <c r="AX315" s="12" t="s">
        <v>78</v>
      </c>
      <c r="AY315" s="179" t="s">
        <v>166</v>
      </c>
    </row>
    <row r="316" spans="2:51" s="12" customFormat="1" ht="22.5">
      <c r="B316" s="177"/>
      <c r="D316" s="178" t="s">
        <v>174</v>
      </c>
      <c r="E316" s="179" t="s">
        <v>1</v>
      </c>
      <c r="F316" s="180" t="s">
        <v>738</v>
      </c>
      <c r="H316" s="181">
        <v>37.354999999999997</v>
      </c>
      <c r="I316" s="182"/>
      <c r="J316" s="182"/>
      <c r="M316" s="177"/>
      <c r="N316" s="183"/>
      <c r="X316" s="184"/>
      <c r="AT316" s="179" t="s">
        <v>174</v>
      </c>
      <c r="AU316" s="179" t="s">
        <v>141</v>
      </c>
      <c r="AV316" s="12" t="s">
        <v>141</v>
      </c>
      <c r="AW316" s="12" t="s">
        <v>4</v>
      </c>
      <c r="AX316" s="12" t="s">
        <v>78</v>
      </c>
      <c r="AY316" s="179" t="s">
        <v>166</v>
      </c>
    </row>
    <row r="317" spans="2:51" s="12" customFormat="1" ht="11.25">
      <c r="B317" s="177"/>
      <c r="D317" s="178" t="s">
        <v>174</v>
      </c>
      <c r="E317" s="179" t="s">
        <v>1</v>
      </c>
      <c r="F317" s="180" t="s">
        <v>739</v>
      </c>
      <c r="H317" s="181">
        <v>16.545000000000002</v>
      </c>
      <c r="I317" s="182"/>
      <c r="J317" s="182"/>
      <c r="M317" s="177"/>
      <c r="N317" s="183"/>
      <c r="X317" s="184"/>
      <c r="AT317" s="179" t="s">
        <v>174</v>
      </c>
      <c r="AU317" s="179" t="s">
        <v>141</v>
      </c>
      <c r="AV317" s="12" t="s">
        <v>141</v>
      </c>
      <c r="AW317" s="12" t="s">
        <v>4</v>
      </c>
      <c r="AX317" s="12" t="s">
        <v>78</v>
      </c>
      <c r="AY317" s="179" t="s">
        <v>166</v>
      </c>
    </row>
    <row r="318" spans="2:51" s="12" customFormat="1" ht="22.5">
      <c r="B318" s="177"/>
      <c r="D318" s="178" t="s">
        <v>174</v>
      </c>
      <c r="E318" s="179" t="s">
        <v>1</v>
      </c>
      <c r="F318" s="180" t="s">
        <v>740</v>
      </c>
      <c r="H318" s="181">
        <v>33.497</v>
      </c>
      <c r="I318" s="182"/>
      <c r="J318" s="182"/>
      <c r="M318" s="177"/>
      <c r="N318" s="183"/>
      <c r="X318" s="184"/>
      <c r="AT318" s="179" t="s">
        <v>174</v>
      </c>
      <c r="AU318" s="179" t="s">
        <v>141</v>
      </c>
      <c r="AV318" s="12" t="s">
        <v>141</v>
      </c>
      <c r="AW318" s="12" t="s">
        <v>4</v>
      </c>
      <c r="AX318" s="12" t="s">
        <v>78</v>
      </c>
      <c r="AY318" s="179" t="s">
        <v>166</v>
      </c>
    </row>
    <row r="319" spans="2:51" s="12" customFormat="1" ht="22.5">
      <c r="B319" s="177"/>
      <c r="D319" s="178" t="s">
        <v>174</v>
      </c>
      <c r="E319" s="179" t="s">
        <v>1</v>
      </c>
      <c r="F319" s="180" t="s">
        <v>741</v>
      </c>
      <c r="H319" s="181">
        <v>17.895</v>
      </c>
      <c r="I319" s="182"/>
      <c r="J319" s="182"/>
      <c r="M319" s="177"/>
      <c r="N319" s="183"/>
      <c r="X319" s="184"/>
      <c r="AT319" s="179" t="s">
        <v>174</v>
      </c>
      <c r="AU319" s="179" t="s">
        <v>141</v>
      </c>
      <c r="AV319" s="12" t="s">
        <v>141</v>
      </c>
      <c r="AW319" s="12" t="s">
        <v>4</v>
      </c>
      <c r="AX319" s="12" t="s">
        <v>78</v>
      </c>
      <c r="AY319" s="179" t="s">
        <v>166</v>
      </c>
    </row>
    <row r="320" spans="2:51" s="12" customFormat="1" ht="22.5">
      <c r="B320" s="177"/>
      <c r="D320" s="178" t="s">
        <v>174</v>
      </c>
      <c r="E320" s="179" t="s">
        <v>1</v>
      </c>
      <c r="F320" s="180" t="s">
        <v>742</v>
      </c>
      <c r="H320" s="181">
        <v>35.401000000000003</v>
      </c>
      <c r="I320" s="182"/>
      <c r="J320" s="182"/>
      <c r="M320" s="177"/>
      <c r="N320" s="183"/>
      <c r="X320" s="184"/>
      <c r="AT320" s="179" t="s">
        <v>174</v>
      </c>
      <c r="AU320" s="179" t="s">
        <v>141</v>
      </c>
      <c r="AV320" s="12" t="s">
        <v>141</v>
      </c>
      <c r="AW320" s="12" t="s">
        <v>4</v>
      </c>
      <c r="AX320" s="12" t="s">
        <v>78</v>
      </c>
      <c r="AY320" s="179" t="s">
        <v>166</v>
      </c>
    </row>
    <row r="321" spans="2:65" s="14" customFormat="1" ht="11.25">
      <c r="B321" s="191"/>
      <c r="D321" s="178" t="s">
        <v>174</v>
      </c>
      <c r="E321" s="192" t="s">
        <v>1</v>
      </c>
      <c r="F321" s="193" t="s">
        <v>182</v>
      </c>
      <c r="H321" s="194">
        <v>778.50299999999982</v>
      </c>
      <c r="I321" s="195"/>
      <c r="J321" s="195"/>
      <c r="M321" s="191"/>
      <c r="N321" s="196"/>
      <c r="X321" s="197"/>
      <c r="AT321" s="192" t="s">
        <v>174</v>
      </c>
      <c r="AU321" s="192" t="s">
        <v>141</v>
      </c>
      <c r="AV321" s="14" t="s">
        <v>183</v>
      </c>
      <c r="AW321" s="14" t="s">
        <v>4</v>
      </c>
      <c r="AX321" s="14" t="s">
        <v>86</v>
      </c>
      <c r="AY321" s="192" t="s">
        <v>166</v>
      </c>
    </row>
    <row r="322" spans="2:65" s="1" customFormat="1" ht="24.2" customHeight="1">
      <c r="B322" s="136"/>
      <c r="C322" s="165" t="s">
        <v>302</v>
      </c>
      <c r="D322" s="165" t="s">
        <v>168</v>
      </c>
      <c r="E322" s="166" t="s">
        <v>743</v>
      </c>
      <c r="F322" s="167" t="s">
        <v>744</v>
      </c>
      <c r="G322" s="168" t="s">
        <v>199</v>
      </c>
      <c r="H322" s="169">
        <v>1045.268</v>
      </c>
      <c r="I322" s="170"/>
      <c r="J322" s="170"/>
      <c r="K322" s="171">
        <f>ROUND(P322*H322,2)</f>
        <v>0</v>
      </c>
      <c r="L322" s="172"/>
      <c r="M322" s="36"/>
      <c r="N322" s="173" t="s">
        <v>1</v>
      </c>
      <c r="O322" s="135" t="s">
        <v>42</v>
      </c>
      <c r="P322" s="35">
        <f>I322+J322</f>
        <v>0</v>
      </c>
      <c r="Q322" s="35">
        <f>ROUND(I322*H322,2)</f>
        <v>0</v>
      </c>
      <c r="R322" s="35">
        <f>ROUND(J322*H322,2)</f>
        <v>0</v>
      </c>
      <c r="T322" s="174">
        <f>S322*H322</f>
        <v>0</v>
      </c>
      <c r="U322" s="174">
        <v>5.1500000000000001E-3</v>
      </c>
      <c r="V322" s="174">
        <f>U322*H322</f>
        <v>5.3831302000000001</v>
      </c>
      <c r="W322" s="174">
        <v>0</v>
      </c>
      <c r="X322" s="175">
        <f>W322*H322</f>
        <v>0</v>
      </c>
      <c r="AR322" s="176" t="s">
        <v>172</v>
      </c>
      <c r="AT322" s="176" t="s">
        <v>168</v>
      </c>
      <c r="AU322" s="176" t="s">
        <v>141</v>
      </c>
      <c r="AY322" s="17" t="s">
        <v>166</v>
      </c>
      <c r="BE322" s="101">
        <f>IF(O322="základná",K322,0)</f>
        <v>0</v>
      </c>
      <c r="BF322" s="101">
        <f>IF(O322="znížená",K322,0)</f>
        <v>0</v>
      </c>
      <c r="BG322" s="101">
        <f>IF(O322="zákl. prenesená",K322,0)</f>
        <v>0</v>
      </c>
      <c r="BH322" s="101">
        <f>IF(O322="zníž. prenesená",K322,0)</f>
        <v>0</v>
      </c>
      <c r="BI322" s="101">
        <f>IF(O322="nulová",K322,0)</f>
        <v>0</v>
      </c>
      <c r="BJ322" s="17" t="s">
        <v>141</v>
      </c>
      <c r="BK322" s="101">
        <f>ROUND(P322*H322,2)</f>
        <v>0</v>
      </c>
      <c r="BL322" s="17" t="s">
        <v>172</v>
      </c>
      <c r="BM322" s="176" t="s">
        <v>745</v>
      </c>
    </row>
    <row r="323" spans="2:65" s="12" customFormat="1" ht="33.75">
      <c r="B323" s="177"/>
      <c r="D323" s="178" t="s">
        <v>174</v>
      </c>
      <c r="E323" s="179" t="s">
        <v>1</v>
      </c>
      <c r="F323" s="180" t="s">
        <v>720</v>
      </c>
      <c r="H323" s="181">
        <v>117.85899999999999</v>
      </c>
      <c r="I323" s="182"/>
      <c r="J323" s="182"/>
      <c r="M323" s="177"/>
      <c r="N323" s="183"/>
      <c r="X323" s="184"/>
      <c r="AT323" s="179" t="s">
        <v>174</v>
      </c>
      <c r="AU323" s="179" t="s">
        <v>141</v>
      </c>
      <c r="AV323" s="12" t="s">
        <v>141</v>
      </c>
      <c r="AW323" s="12" t="s">
        <v>4</v>
      </c>
      <c r="AX323" s="12" t="s">
        <v>78</v>
      </c>
      <c r="AY323" s="179" t="s">
        <v>166</v>
      </c>
    </row>
    <row r="324" spans="2:65" s="12" customFormat="1" ht="33.75">
      <c r="B324" s="177"/>
      <c r="D324" s="178" t="s">
        <v>174</v>
      </c>
      <c r="E324" s="179" t="s">
        <v>1</v>
      </c>
      <c r="F324" s="180" t="s">
        <v>721</v>
      </c>
      <c r="H324" s="181">
        <v>66.045000000000002</v>
      </c>
      <c r="I324" s="182"/>
      <c r="J324" s="182"/>
      <c r="M324" s="177"/>
      <c r="N324" s="183"/>
      <c r="X324" s="184"/>
      <c r="AT324" s="179" t="s">
        <v>174</v>
      </c>
      <c r="AU324" s="179" t="s">
        <v>141</v>
      </c>
      <c r="AV324" s="12" t="s">
        <v>141</v>
      </c>
      <c r="AW324" s="12" t="s">
        <v>4</v>
      </c>
      <c r="AX324" s="12" t="s">
        <v>78</v>
      </c>
      <c r="AY324" s="179" t="s">
        <v>166</v>
      </c>
    </row>
    <row r="325" spans="2:65" s="12" customFormat="1" ht="33.75">
      <c r="B325" s="177"/>
      <c r="D325" s="178" t="s">
        <v>174</v>
      </c>
      <c r="E325" s="179" t="s">
        <v>1</v>
      </c>
      <c r="F325" s="180" t="s">
        <v>722</v>
      </c>
      <c r="H325" s="181">
        <v>65.363</v>
      </c>
      <c r="I325" s="182"/>
      <c r="J325" s="182"/>
      <c r="M325" s="177"/>
      <c r="N325" s="183"/>
      <c r="X325" s="184"/>
      <c r="AT325" s="179" t="s">
        <v>174</v>
      </c>
      <c r="AU325" s="179" t="s">
        <v>141</v>
      </c>
      <c r="AV325" s="12" t="s">
        <v>141</v>
      </c>
      <c r="AW325" s="12" t="s">
        <v>4</v>
      </c>
      <c r="AX325" s="12" t="s">
        <v>78</v>
      </c>
      <c r="AY325" s="179" t="s">
        <v>166</v>
      </c>
    </row>
    <row r="326" spans="2:65" s="12" customFormat="1" ht="11.25">
      <c r="B326" s="177"/>
      <c r="D326" s="178" t="s">
        <v>174</v>
      </c>
      <c r="E326" s="179" t="s">
        <v>1</v>
      </c>
      <c r="F326" s="180" t="s">
        <v>723</v>
      </c>
      <c r="H326" s="181">
        <v>23.718</v>
      </c>
      <c r="I326" s="182"/>
      <c r="J326" s="182"/>
      <c r="M326" s="177"/>
      <c r="N326" s="183"/>
      <c r="X326" s="184"/>
      <c r="AT326" s="179" t="s">
        <v>174</v>
      </c>
      <c r="AU326" s="179" t="s">
        <v>141</v>
      </c>
      <c r="AV326" s="12" t="s">
        <v>141</v>
      </c>
      <c r="AW326" s="12" t="s">
        <v>4</v>
      </c>
      <c r="AX326" s="12" t="s">
        <v>78</v>
      </c>
      <c r="AY326" s="179" t="s">
        <v>166</v>
      </c>
    </row>
    <row r="327" spans="2:65" s="12" customFormat="1" ht="11.25">
      <c r="B327" s="177"/>
      <c r="D327" s="178" t="s">
        <v>174</v>
      </c>
      <c r="E327" s="179" t="s">
        <v>1</v>
      </c>
      <c r="F327" s="180" t="s">
        <v>724</v>
      </c>
      <c r="H327" s="181">
        <v>16.809999999999999</v>
      </c>
      <c r="I327" s="182"/>
      <c r="J327" s="182"/>
      <c r="M327" s="177"/>
      <c r="N327" s="183"/>
      <c r="X327" s="184"/>
      <c r="AT327" s="179" t="s">
        <v>174</v>
      </c>
      <c r="AU327" s="179" t="s">
        <v>141</v>
      </c>
      <c r="AV327" s="12" t="s">
        <v>141</v>
      </c>
      <c r="AW327" s="12" t="s">
        <v>4</v>
      </c>
      <c r="AX327" s="12" t="s">
        <v>78</v>
      </c>
      <c r="AY327" s="179" t="s">
        <v>166</v>
      </c>
    </row>
    <row r="328" spans="2:65" s="12" customFormat="1" ht="22.5">
      <c r="B328" s="177"/>
      <c r="D328" s="178" t="s">
        <v>174</v>
      </c>
      <c r="E328" s="179" t="s">
        <v>1</v>
      </c>
      <c r="F328" s="180" t="s">
        <v>725</v>
      </c>
      <c r="H328" s="181">
        <v>36.277000000000001</v>
      </c>
      <c r="I328" s="182"/>
      <c r="J328" s="182"/>
      <c r="M328" s="177"/>
      <c r="N328" s="183"/>
      <c r="X328" s="184"/>
      <c r="AT328" s="179" t="s">
        <v>174</v>
      </c>
      <c r="AU328" s="179" t="s">
        <v>141</v>
      </c>
      <c r="AV328" s="12" t="s">
        <v>141</v>
      </c>
      <c r="AW328" s="12" t="s">
        <v>4</v>
      </c>
      <c r="AX328" s="12" t="s">
        <v>78</v>
      </c>
      <c r="AY328" s="179" t="s">
        <v>166</v>
      </c>
    </row>
    <row r="329" spans="2:65" s="12" customFormat="1" ht="22.5">
      <c r="B329" s="177"/>
      <c r="D329" s="178" t="s">
        <v>174</v>
      </c>
      <c r="E329" s="179" t="s">
        <v>1</v>
      </c>
      <c r="F329" s="180" t="s">
        <v>726</v>
      </c>
      <c r="H329" s="181">
        <v>33.314999999999998</v>
      </c>
      <c r="I329" s="182"/>
      <c r="J329" s="182"/>
      <c r="M329" s="177"/>
      <c r="N329" s="183"/>
      <c r="X329" s="184"/>
      <c r="AT329" s="179" t="s">
        <v>174</v>
      </c>
      <c r="AU329" s="179" t="s">
        <v>141</v>
      </c>
      <c r="AV329" s="12" t="s">
        <v>141</v>
      </c>
      <c r="AW329" s="12" t="s">
        <v>4</v>
      </c>
      <c r="AX329" s="12" t="s">
        <v>78</v>
      </c>
      <c r="AY329" s="179" t="s">
        <v>166</v>
      </c>
    </row>
    <row r="330" spans="2:65" s="12" customFormat="1" ht="11.25">
      <c r="B330" s="177"/>
      <c r="D330" s="178" t="s">
        <v>174</v>
      </c>
      <c r="E330" s="179" t="s">
        <v>1</v>
      </c>
      <c r="F330" s="180" t="s">
        <v>727</v>
      </c>
      <c r="H330" s="181">
        <v>15.01</v>
      </c>
      <c r="I330" s="182"/>
      <c r="J330" s="182"/>
      <c r="M330" s="177"/>
      <c r="N330" s="183"/>
      <c r="X330" s="184"/>
      <c r="AT330" s="179" t="s">
        <v>174</v>
      </c>
      <c r="AU330" s="179" t="s">
        <v>141</v>
      </c>
      <c r="AV330" s="12" t="s">
        <v>141</v>
      </c>
      <c r="AW330" s="12" t="s">
        <v>4</v>
      </c>
      <c r="AX330" s="12" t="s">
        <v>78</v>
      </c>
      <c r="AY330" s="179" t="s">
        <v>166</v>
      </c>
    </row>
    <row r="331" spans="2:65" s="12" customFormat="1" ht="22.5">
      <c r="B331" s="177"/>
      <c r="D331" s="178" t="s">
        <v>174</v>
      </c>
      <c r="E331" s="179" t="s">
        <v>1</v>
      </c>
      <c r="F331" s="180" t="s">
        <v>728</v>
      </c>
      <c r="H331" s="181">
        <v>36.277000000000001</v>
      </c>
      <c r="I331" s="182"/>
      <c r="J331" s="182"/>
      <c r="M331" s="177"/>
      <c r="N331" s="183"/>
      <c r="X331" s="184"/>
      <c r="AT331" s="179" t="s">
        <v>174</v>
      </c>
      <c r="AU331" s="179" t="s">
        <v>141</v>
      </c>
      <c r="AV331" s="12" t="s">
        <v>141</v>
      </c>
      <c r="AW331" s="12" t="s">
        <v>4</v>
      </c>
      <c r="AX331" s="12" t="s">
        <v>78</v>
      </c>
      <c r="AY331" s="179" t="s">
        <v>166</v>
      </c>
    </row>
    <row r="332" spans="2:65" s="12" customFormat="1" ht="11.25">
      <c r="B332" s="177"/>
      <c r="D332" s="178" t="s">
        <v>174</v>
      </c>
      <c r="E332" s="179" t="s">
        <v>1</v>
      </c>
      <c r="F332" s="180" t="s">
        <v>729</v>
      </c>
      <c r="H332" s="181">
        <v>20.138000000000002</v>
      </c>
      <c r="I332" s="182"/>
      <c r="J332" s="182"/>
      <c r="M332" s="177"/>
      <c r="N332" s="183"/>
      <c r="X332" s="184"/>
      <c r="AT332" s="179" t="s">
        <v>174</v>
      </c>
      <c r="AU332" s="179" t="s">
        <v>141</v>
      </c>
      <c r="AV332" s="12" t="s">
        <v>141</v>
      </c>
      <c r="AW332" s="12" t="s">
        <v>4</v>
      </c>
      <c r="AX332" s="12" t="s">
        <v>78</v>
      </c>
      <c r="AY332" s="179" t="s">
        <v>166</v>
      </c>
    </row>
    <row r="333" spans="2:65" s="12" customFormat="1" ht="22.5">
      <c r="B333" s="177"/>
      <c r="D333" s="178" t="s">
        <v>174</v>
      </c>
      <c r="E333" s="179" t="s">
        <v>1</v>
      </c>
      <c r="F333" s="180" t="s">
        <v>730</v>
      </c>
      <c r="H333" s="181">
        <v>35.951000000000001</v>
      </c>
      <c r="I333" s="182"/>
      <c r="J333" s="182"/>
      <c r="M333" s="177"/>
      <c r="N333" s="183"/>
      <c r="X333" s="184"/>
      <c r="AT333" s="179" t="s">
        <v>174</v>
      </c>
      <c r="AU333" s="179" t="s">
        <v>141</v>
      </c>
      <c r="AV333" s="12" t="s">
        <v>141</v>
      </c>
      <c r="AW333" s="12" t="s">
        <v>4</v>
      </c>
      <c r="AX333" s="12" t="s">
        <v>78</v>
      </c>
      <c r="AY333" s="179" t="s">
        <v>166</v>
      </c>
    </row>
    <row r="334" spans="2:65" s="12" customFormat="1" ht="11.25">
      <c r="B334" s="177"/>
      <c r="D334" s="178" t="s">
        <v>174</v>
      </c>
      <c r="E334" s="179" t="s">
        <v>1</v>
      </c>
      <c r="F334" s="180" t="s">
        <v>731</v>
      </c>
      <c r="H334" s="181">
        <v>16.335000000000001</v>
      </c>
      <c r="I334" s="182"/>
      <c r="J334" s="182"/>
      <c r="M334" s="177"/>
      <c r="N334" s="183"/>
      <c r="X334" s="184"/>
      <c r="AT334" s="179" t="s">
        <v>174</v>
      </c>
      <c r="AU334" s="179" t="s">
        <v>141</v>
      </c>
      <c r="AV334" s="12" t="s">
        <v>141</v>
      </c>
      <c r="AW334" s="12" t="s">
        <v>4</v>
      </c>
      <c r="AX334" s="12" t="s">
        <v>78</v>
      </c>
      <c r="AY334" s="179" t="s">
        <v>166</v>
      </c>
    </row>
    <row r="335" spans="2:65" s="12" customFormat="1" ht="22.5">
      <c r="B335" s="177"/>
      <c r="D335" s="178" t="s">
        <v>174</v>
      </c>
      <c r="E335" s="179" t="s">
        <v>1</v>
      </c>
      <c r="F335" s="180" t="s">
        <v>732</v>
      </c>
      <c r="H335" s="181">
        <v>38.012</v>
      </c>
      <c r="I335" s="182"/>
      <c r="J335" s="182"/>
      <c r="M335" s="177"/>
      <c r="N335" s="183"/>
      <c r="X335" s="184"/>
      <c r="AT335" s="179" t="s">
        <v>174</v>
      </c>
      <c r="AU335" s="179" t="s">
        <v>141</v>
      </c>
      <c r="AV335" s="12" t="s">
        <v>141</v>
      </c>
      <c r="AW335" s="12" t="s">
        <v>4</v>
      </c>
      <c r="AX335" s="12" t="s">
        <v>78</v>
      </c>
      <c r="AY335" s="179" t="s">
        <v>166</v>
      </c>
    </row>
    <row r="336" spans="2:65" s="12" customFormat="1" ht="11.25">
      <c r="B336" s="177"/>
      <c r="D336" s="178" t="s">
        <v>174</v>
      </c>
      <c r="E336" s="179" t="s">
        <v>1</v>
      </c>
      <c r="F336" s="180" t="s">
        <v>733</v>
      </c>
      <c r="H336" s="181">
        <v>15.945</v>
      </c>
      <c r="I336" s="182"/>
      <c r="J336" s="182"/>
      <c r="M336" s="177"/>
      <c r="N336" s="183"/>
      <c r="X336" s="184"/>
      <c r="AT336" s="179" t="s">
        <v>174</v>
      </c>
      <c r="AU336" s="179" t="s">
        <v>141</v>
      </c>
      <c r="AV336" s="12" t="s">
        <v>141</v>
      </c>
      <c r="AW336" s="12" t="s">
        <v>4</v>
      </c>
      <c r="AX336" s="12" t="s">
        <v>78</v>
      </c>
      <c r="AY336" s="179" t="s">
        <v>166</v>
      </c>
    </row>
    <row r="337" spans="2:51" s="12" customFormat="1" ht="22.5">
      <c r="B337" s="177"/>
      <c r="D337" s="178" t="s">
        <v>174</v>
      </c>
      <c r="E337" s="179" t="s">
        <v>1</v>
      </c>
      <c r="F337" s="180" t="s">
        <v>734</v>
      </c>
      <c r="H337" s="181">
        <v>35.765000000000001</v>
      </c>
      <c r="I337" s="182"/>
      <c r="J337" s="182"/>
      <c r="M337" s="177"/>
      <c r="N337" s="183"/>
      <c r="X337" s="184"/>
      <c r="AT337" s="179" t="s">
        <v>174</v>
      </c>
      <c r="AU337" s="179" t="s">
        <v>141</v>
      </c>
      <c r="AV337" s="12" t="s">
        <v>141</v>
      </c>
      <c r="AW337" s="12" t="s">
        <v>4</v>
      </c>
      <c r="AX337" s="12" t="s">
        <v>78</v>
      </c>
      <c r="AY337" s="179" t="s">
        <v>166</v>
      </c>
    </row>
    <row r="338" spans="2:51" s="12" customFormat="1" ht="11.25">
      <c r="B338" s="177"/>
      <c r="D338" s="178" t="s">
        <v>174</v>
      </c>
      <c r="E338" s="179" t="s">
        <v>1</v>
      </c>
      <c r="F338" s="180" t="s">
        <v>735</v>
      </c>
      <c r="H338" s="181">
        <v>14.744999999999999</v>
      </c>
      <c r="I338" s="182"/>
      <c r="J338" s="182"/>
      <c r="M338" s="177"/>
      <c r="N338" s="183"/>
      <c r="X338" s="184"/>
      <c r="AT338" s="179" t="s">
        <v>174</v>
      </c>
      <c r="AU338" s="179" t="s">
        <v>141</v>
      </c>
      <c r="AV338" s="12" t="s">
        <v>141</v>
      </c>
      <c r="AW338" s="12" t="s">
        <v>4</v>
      </c>
      <c r="AX338" s="12" t="s">
        <v>78</v>
      </c>
      <c r="AY338" s="179" t="s">
        <v>166</v>
      </c>
    </row>
    <row r="339" spans="2:51" s="12" customFormat="1" ht="22.5">
      <c r="B339" s="177"/>
      <c r="D339" s="178" t="s">
        <v>174</v>
      </c>
      <c r="E339" s="179" t="s">
        <v>1</v>
      </c>
      <c r="F339" s="180" t="s">
        <v>736</v>
      </c>
      <c r="H339" s="181">
        <v>35.765000000000001</v>
      </c>
      <c r="I339" s="182"/>
      <c r="J339" s="182"/>
      <c r="M339" s="177"/>
      <c r="N339" s="183"/>
      <c r="X339" s="184"/>
      <c r="AT339" s="179" t="s">
        <v>174</v>
      </c>
      <c r="AU339" s="179" t="s">
        <v>141</v>
      </c>
      <c r="AV339" s="12" t="s">
        <v>141</v>
      </c>
      <c r="AW339" s="12" t="s">
        <v>4</v>
      </c>
      <c r="AX339" s="12" t="s">
        <v>78</v>
      </c>
      <c r="AY339" s="179" t="s">
        <v>166</v>
      </c>
    </row>
    <row r="340" spans="2:51" s="12" customFormat="1" ht="11.25">
      <c r="B340" s="177"/>
      <c r="D340" s="178" t="s">
        <v>174</v>
      </c>
      <c r="E340" s="179" t="s">
        <v>1</v>
      </c>
      <c r="F340" s="180" t="s">
        <v>737</v>
      </c>
      <c r="H340" s="181">
        <v>14.48</v>
      </c>
      <c r="I340" s="182"/>
      <c r="J340" s="182"/>
      <c r="M340" s="177"/>
      <c r="N340" s="183"/>
      <c r="X340" s="184"/>
      <c r="AT340" s="179" t="s">
        <v>174</v>
      </c>
      <c r="AU340" s="179" t="s">
        <v>141</v>
      </c>
      <c r="AV340" s="12" t="s">
        <v>141</v>
      </c>
      <c r="AW340" s="12" t="s">
        <v>4</v>
      </c>
      <c r="AX340" s="12" t="s">
        <v>78</v>
      </c>
      <c r="AY340" s="179" t="s">
        <v>166</v>
      </c>
    </row>
    <row r="341" spans="2:51" s="12" customFormat="1" ht="22.5">
      <c r="B341" s="177"/>
      <c r="D341" s="178" t="s">
        <v>174</v>
      </c>
      <c r="E341" s="179" t="s">
        <v>1</v>
      </c>
      <c r="F341" s="180" t="s">
        <v>738</v>
      </c>
      <c r="H341" s="181">
        <v>37.354999999999997</v>
      </c>
      <c r="I341" s="182"/>
      <c r="J341" s="182"/>
      <c r="M341" s="177"/>
      <c r="N341" s="183"/>
      <c r="X341" s="184"/>
      <c r="AT341" s="179" t="s">
        <v>174</v>
      </c>
      <c r="AU341" s="179" t="s">
        <v>141</v>
      </c>
      <c r="AV341" s="12" t="s">
        <v>141</v>
      </c>
      <c r="AW341" s="12" t="s">
        <v>4</v>
      </c>
      <c r="AX341" s="12" t="s">
        <v>78</v>
      </c>
      <c r="AY341" s="179" t="s">
        <v>166</v>
      </c>
    </row>
    <row r="342" spans="2:51" s="12" customFormat="1" ht="11.25">
      <c r="B342" s="177"/>
      <c r="D342" s="178" t="s">
        <v>174</v>
      </c>
      <c r="E342" s="179" t="s">
        <v>1</v>
      </c>
      <c r="F342" s="180" t="s">
        <v>739</v>
      </c>
      <c r="H342" s="181">
        <v>16.545000000000002</v>
      </c>
      <c r="I342" s="182"/>
      <c r="J342" s="182"/>
      <c r="M342" s="177"/>
      <c r="N342" s="183"/>
      <c r="X342" s="184"/>
      <c r="AT342" s="179" t="s">
        <v>174</v>
      </c>
      <c r="AU342" s="179" t="s">
        <v>141</v>
      </c>
      <c r="AV342" s="12" t="s">
        <v>141</v>
      </c>
      <c r="AW342" s="12" t="s">
        <v>4</v>
      </c>
      <c r="AX342" s="12" t="s">
        <v>78</v>
      </c>
      <c r="AY342" s="179" t="s">
        <v>166</v>
      </c>
    </row>
    <row r="343" spans="2:51" s="12" customFormat="1" ht="22.5">
      <c r="B343" s="177"/>
      <c r="D343" s="178" t="s">
        <v>174</v>
      </c>
      <c r="E343" s="179" t="s">
        <v>1</v>
      </c>
      <c r="F343" s="180" t="s">
        <v>740</v>
      </c>
      <c r="H343" s="181">
        <v>33.497</v>
      </c>
      <c r="I343" s="182"/>
      <c r="J343" s="182"/>
      <c r="M343" s="177"/>
      <c r="N343" s="183"/>
      <c r="X343" s="184"/>
      <c r="AT343" s="179" t="s">
        <v>174</v>
      </c>
      <c r="AU343" s="179" t="s">
        <v>141</v>
      </c>
      <c r="AV343" s="12" t="s">
        <v>141</v>
      </c>
      <c r="AW343" s="12" t="s">
        <v>4</v>
      </c>
      <c r="AX343" s="12" t="s">
        <v>78</v>
      </c>
      <c r="AY343" s="179" t="s">
        <v>166</v>
      </c>
    </row>
    <row r="344" spans="2:51" s="12" customFormat="1" ht="22.5">
      <c r="B344" s="177"/>
      <c r="D344" s="178" t="s">
        <v>174</v>
      </c>
      <c r="E344" s="179" t="s">
        <v>1</v>
      </c>
      <c r="F344" s="180" t="s">
        <v>741</v>
      </c>
      <c r="H344" s="181">
        <v>17.895</v>
      </c>
      <c r="I344" s="182"/>
      <c r="J344" s="182"/>
      <c r="M344" s="177"/>
      <c r="N344" s="183"/>
      <c r="X344" s="184"/>
      <c r="AT344" s="179" t="s">
        <v>174</v>
      </c>
      <c r="AU344" s="179" t="s">
        <v>141</v>
      </c>
      <c r="AV344" s="12" t="s">
        <v>141</v>
      </c>
      <c r="AW344" s="12" t="s">
        <v>4</v>
      </c>
      <c r="AX344" s="12" t="s">
        <v>78</v>
      </c>
      <c r="AY344" s="179" t="s">
        <v>166</v>
      </c>
    </row>
    <row r="345" spans="2:51" s="12" customFormat="1" ht="22.5">
      <c r="B345" s="177"/>
      <c r="D345" s="178" t="s">
        <v>174</v>
      </c>
      <c r="E345" s="179" t="s">
        <v>1</v>
      </c>
      <c r="F345" s="180" t="s">
        <v>742</v>
      </c>
      <c r="H345" s="181">
        <v>35.401000000000003</v>
      </c>
      <c r="I345" s="182"/>
      <c r="J345" s="182"/>
      <c r="M345" s="177"/>
      <c r="N345" s="183"/>
      <c r="X345" s="184"/>
      <c r="AT345" s="179" t="s">
        <v>174</v>
      </c>
      <c r="AU345" s="179" t="s">
        <v>141</v>
      </c>
      <c r="AV345" s="12" t="s">
        <v>141</v>
      </c>
      <c r="AW345" s="12" t="s">
        <v>4</v>
      </c>
      <c r="AX345" s="12" t="s">
        <v>78</v>
      </c>
      <c r="AY345" s="179" t="s">
        <v>166</v>
      </c>
    </row>
    <row r="346" spans="2:51" s="14" customFormat="1" ht="11.25">
      <c r="B346" s="191"/>
      <c r="D346" s="178" t="s">
        <v>174</v>
      </c>
      <c r="E346" s="192" t="s">
        <v>1</v>
      </c>
      <c r="F346" s="193" t="s">
        <v>182</v>
      </c>
      <c r="H346" s="194">
        <v>778.50299999999982</v>
      </c>
      <c r="I346" s="195"/>
      <c r="J346" s="195"/>
      <c r="M346" s="191"/>
      <c r="N346" s="196"/>
      <c r="X346" s="197"/>
      <c r="AT346" s="192" t="s">
        <v>174</v>
      </c>
      <c r="AU346" s="192" t="s">
        <v>141</v>
      </c>
      <c r="AV346" s="14" t="s">
        <v>183</v>
      </c>
      <c r="AW346" s="14" t="s">
        <v>4</v>
      </c>
      <c r="AX346" s="14" t="s">
        <v>78</v>
      </c>
      <c r="AY346" s="192" t="s">
        <v>166</v>
      </c>
    </row>
    <row r="347" spans="2:51" s="12" customFormat="1" ht="11.25">
      <c r="B347" s="177"/>
      <c r="D347" s="178" t="s">
        <v>174</v>
      </c>
      <c r="E347" s="179" t="s">
        <v>1</v>
      </c>
      <c r="F347" s="180" t="s">
        <v>746</v>
      </c>
      <c r="H347" s="181">
        <v>21.855</v>
      </c>
      <c r="I347" s="182"/>
      <c r="J347" s="182"/>
      <c r="M347" s="177"/>
      <c r="N347" s="183"/>
      <c r="X347" s="184"/>
      <c r="AT347" s="179" t="s">
        <v>174</v>
      </c>
      <c r="AU347" s="179" t="s">
        <v>141</v>
      </c>
      <c r="AV347" s="12" t="s">
        <v>141</v>
      </c>
      <c r="AW347" s="12" t="s">
        <v>4</v>
      </c>
      <c r="AX347" s="12" t="s">
        <v>78</v>
      </c>
      <c r="AY347" s="179" t="s">
        <v>166</v>
      </c>
    </row>
    <row r="348" spans="2:51" s="12" customFormat="1" ht="11.25">
      <c r="B348" s="177"/>
      <c r="D348" s="178" t="s">
        <v>174</v>
      </c>
      <c r="E348" s="179" t="s">
        <v>1</v>
      </c>
      <c r="F348" s="180" t="s">
        <v>747</v>
      </c>
      <c r="H348" s="181">
        <v>19.47</v>
      </c>
      <c r="I348" s="182"/>
      <c r="J348" s="182"/>
      <c r="M348" s="177"/>
      <c r="N348" s="183"/>
      <c r="X348" s="184"/>
      <c r="AT348" s="179" t="s">
        <v>174</v>
      </c>
      <c r="AU348" s="179" t="s">
        <v>141</v>
      </c>
      <c r="AV348" s="12" t="s">
        <v>141</v>
      </c>
      <c r="AW348" s="12" t="s">
        <v>4</v>
      </c>
      <c r="AX348" s="12" t="s">
        <v>78</v>
      </c>
      <c r="AY348" s="179" t="s">
        <v>166</v>
      </c>
    </row>
    <row r="349" spans="2:51" s="12" customFormat="1" ht="11.25">
      <c r="B349" s="177"/>
      <c r="D349" s="178" t="s">
        <v>174</v>
      </c>
      <c r="E349" s="179" t="s">
        <v>1</v>
      </c>
      <c r="F349" s="180" t="s">
        <v>748</v>
      </c>
      <c r="H349" s="181">
        <v>14.17</v>
      </c>
      <c r="I349" s="182"/>
      <c r="J349" s="182"/>
      <c r="M349" s="177"/>
      <c r="N349" s="183"/>
      <c r="X349" s="184"/>
      <c r="AT349" s="179" t="s">
        <v>174</v>
      </c>
      <c r="AU349" s="179" t="s">
        <v>141</v>
      </c>
      <c r="AV349" s="12" t="s">
        <v>141</v>
      </c>
      <c r="AW349" s="12" t="s">
        <v>4</v>
      </c>
      <c r="AX349" s="12" t="s">
        <v>78</v>
      </c>
      <c r="AY349" s="179" t="s">
        <v>166</v>
      </c>
    </row>
    <row r="350" spans="2:51" s="12" customFormat="1" ht="11.25">
      <c r="B350" s="177"/>
      <c r="D350" s="178" t="s">
        <v>174</v>
      </c>
      <c r="E350" s="179" t="s">
        <v>1</v>
      </c>
      <c r="F350" s="180" t="s">
        <v>749</v>
      </c>
      <c r="H350" s="181">
        <v>23.445</v>
      </c>
      <c r="I350" s="182"/>
      <c r="J350" s="182"/>
      <c r="M350" s="177"/>
      <c r="N350" s="183"/>
      <c r="X350" s="184"/>
      <c r="AT350" s="179" t="s">
        <v>174</v>
      </c>
      <c r="AU350" s="179" t="s">
        <v>141</v>
      </c>
      <c r="AV350" s="12" t="s">
        <v>141</v>
      </c>
      <c r="AW350" s="12" t="s">
        <v>4</v>
      </c>
      <c r="AX350" s="12" t="s">
        <v>78</v>
      </c>
      <c r="AY350" s="179" t="s">
        <v>166</v>
      </c>
    </row>
    <row r="351" spans="2:51" s="12" customFormat="1" ht="11.25">
      <c r="B351" s="177"/>
      <c r="D351" s="178" t="s">
        <v>174</v>
      </c>
      <c r="E351" s="179" t="s">
        <v>1</v>
      </c>
      <c r="F351" s="180" t="s">
        <v>750</v>
      </c>
      <c r="H351" s="181">
        <v>23.71</v>
      </c>
      <c r="I351" s="182"/>
      <c r="J351" s="182"/>
      <c r="M351" s="177"/>
      <c r="N351" s="183"/>
      <c r="X351" s="184"/>
      <c r="AT351" s="179" t="s">
        <v>174</v>
      </c>
      <c r="AU351" s="179" t="s">
        <v>141</v>
      </c>
      <c r="AV351" s="12" t="s">
        <v>141</v>
      </c>
      <c r="AW351" s="12" t="s">
        <v>4</v>
      </c>
      <c r="AX351" s="12" t="s">
        <v>78</v>
      </c>
      <c r="AY351" s="179" t="s">
        <v>166</v>
      </c>
    </row>
    <row r="352" spans="2:51" s="12" customFormat="1" ht="11.25">
      <c r="B352" s="177"/>
      <c r="D352" s="178" t="s">
        <v>174</v>
      </c>
      <c r="E352" s="179" t="s">
        <v>1</v>
      </c>
      <c r="F352" s="180" t="s">
        <v>751</v>
      </c>
      <c r="H352" s="181">
        <v>23.445</v>
      </c>
      <c r="I352" s="182"/>
      <c r="J352" s="182"/>
      <c r="M352" s="177"/>
      <c r="N352" s="183"/>
      <c r="X352" s="184"/>
      <c r="AT352" s="179" t="s">
        <v>174</v>
      </c>
      <c r="AU352" s="179" t="s">
        <v>141</v>
      </c>
      <c r="AV352" s="12" t="s">
        <v>141</v>
      </c>
      <c r="AW352" s="12" t="s">
        <v>4</v>
      </c>
      <c r="AX352" s="12" t="s">
        <v>78</v>
      </c>
      <c r="AY352" s="179" t="s">
        <v>166</v>
      </c>
    </row>
    <row r="353" spans="2:65" s="12" customFormat="1" ht="11.25">
      <c r="B353" s="177"/>
      <c r="D353" s="178" t="s">
        <v>174</v>
      </c>
      <c r="E353" s="179" t="s">
        <v>1</v>
      </c>
      <c r="F353" s="180" t="s">
        <v>752</v>
      </c>
      <c r="H353" s="181">
        <v>23.445</v>
      </c>
      <c r="I353" s="182"/>
      <c r="J353" s="182"/>
      <c r="M353" s="177"/>
      <c r="N353" s="183"/>
      <c r="X353" s="184"/>
      <c r="AT353" s="179" t="s">
        <v>174</v>
      </c>
      <c r="AU353" s="179" t="s">
        <v>141</v>
      </c>
      <c r="AV353" s="12" t="s">
        <v>141</v>
      </c>
      <c r="AW353" s="12" t="s">
        <v>4</v>
      </c>
      <c r="AX353" s="12" t="s">
        <v>78</v>
      </c>
      <c r="AY353" s="179" t="s">
        <v>166</v>
      </c>
    </row>
    <row r="354" spans="2:65" s="12" customFormat="1" ht="11.25">
      <c r="B354" s="177"/>
      <c r="D354" s="178" t="s">
        <v>174</v>
      </c>
      <c r="E354" s="179" t="s">
        <v>1</v>
      </c>
      <c r="F354" s="180" t="s">
        <v>753</v>
      </c>
      <c r="H354" s="181">
        <v>23.445</v>
      </c>
      <c r="I354" s="182"/>
      <c r="J354" s="182"/>
      <c r="M354" s="177"/>
      <c r="N354" s="183"/>
      <c r="X354" s="184"/>
      <c r="AT354" s="179" t="s">
        <v>174</v>
      </c>
      <c r="AU354" s="179" t="s">
        <v>141</v>
      </c>
      <c r="AV354" s="12" t="s">
        <v>141</v>
      </c>
      <c r="AW354" s="12" t="s">
        <v>4</v>
      </c>
      <c r="AX354" s="12" t="s">
        <v>78</v>
      </c>
      <c r="AY354" s="179" t="s">
        <v>166</v>
      </c>
    </row>
    <row r="355" spans="2:65" s="12" customFormat="1" ht="11.25">
      <c r="B355" s="177"/>
      <c r="D355" s="178" t="s">
        <v>174</v>
      </c>
      <c r="E355" s="179" t="s">
        <v>1</v>
      </c>
      <c r="F355" s="180" t="s">
        <v>754</v>
      </c>
      <c r="H355" s="181">
        <v>23.445</v>
      </c>
      <c r="I355" s="182"/>
      <c r="J355" s="182"/>
      <c r="M355" s="177"/>
      <c r="N355" s="183"/>
      <c r="X355" s="184"/>
      <c r="AT355" s="179" t="s">
        <v>174</v>
      </c>
      <c r="AU355" s="179" t="s">
        <v>141</v>
      </c>
      <c r="AV355" s="12" t="s">
        <v>141</v>
      </c>
      <c r="AW355" s="12" t="s">
        <v>4</v>
      </c>
      <c r="AX355" s="12" t="s">
        <v>78</v>
      </c>
      <c r="AY355" s="179" t="s">
        <v>166</v>
      </c>
    </row>
    <row r="356" spans="2:65" s="12" customFormat="1" ht="11.25">
      <c r="B356" s="177"/>
      <c r="D356" s="178" t="s">
        <v>174</v>
      </c>
      <c r="E356" s="179" t="s">
        <v>1</v>
      </c>
      <c r="F356" s="180" t="s">
        <v>755</v>
      </c>
      <c r="H356" s="181">
        <v>23.445</v>
      </c>
      <c r="I356" s="182"/>
      <c r="J356" s="182"/>
      <c r="M356" s="177"/>
      <c r="N356" s="183"/>
      <c r="X356" s="184"/>
      <c r="AT356" s="179" t="s">
        <v>174</v>
      </c>
      <c r="AU356" s="179" t="s">
        <v>141</v>
      </c>
      <c r="AV356" s="12" t="s">
        <v>141</v>
      </c>
      <c r="AW356" s="12" t="s">
        <v>4</v>
      </c>
      <c r="AX356" s="12" t="s">
        <v>78</v>
      </c>
      <c r="AY356" s="179" t="s">
        <v>166</v>
      </c>
    </row>
    <row r="357" spans="2:65" s="12" customFormat="1" ht="11.25">
      <c r="B357" s="177"/>
      <c r="D357" s="178" t="s">
        <v>174</v>
      </c>
      <c r="E357" s="179" t="s">
        <v>1</v>
      </c>
      <c r="F357" s="180" t="s">
        <v>756</v>
      </c>
      <c r="H357" s="181">
        <v>23.445</v>
      </c>
      <c r="I357" s="182"/>
      <c r="J357" s="182"/>
      <c r="M357" s="177"/>
      <c r="N357" s="183"/>
      <c r="X357" s="184"/>
      <c r="AT357" s="179" t="s">
        <v>174</v>
      </c>
      <c r="AU357" s="179" t="s">
        <v>141</v>
      </c>
      <c r="AV357" s="12" t="s">
        <v>141</v>
      </c>
      <c r="AW357" s="12" t="s">
        <v>4</v>
      </c>
      <c r="AX357" s="12" t="s">
        <v>78</v>
      </c>
      <c r="AY357" s="179" t="s">
        <v>166</v>
      </c>
    </row>
    <row r="358" spans="2:65" s="12" customFormat="1" ht="11.25">
      <c r="B358" s="177"/>
      <c r="D358" s="178" t="s">
        <v>174</v>
      </c>
      <c r="E358" s="179" t="s">
        <v>1</v>
      </c>
      <c r="F358" s="180" t="s">
        <v>757</v>
      </c>
      <c r="H358" s="181">
        <v>23.445</v>
      </c>
      <c r="I358" s="182"/>
      <c r="J358" s="182"/>
      <c r="M358" s="177"/>
      <c r="N358" s="183"/>
      <c r="X358" s="184"/>
      <c r="AT358" s="179" t="s">
        <v>174</v>
      </c>
      <c r="AU358" s="179" t="s">
        <v>141</v>
      </c>
      <c r="AV358" s="12" t="s">
        <v>141</v>
      </c>
      <c r="AW358" s="12" t="s">
        <v>4</v>
      </c>
      <c r="AX358" s="12" t="s">
        <v>78</v>
      </c>
      <c r="AY358" s="179" t="s">
        <v>166</v>
      </c>
    </row>
    <row r="359" spans="2:65" s="14" customFormat="1" ht="11.25">
      <c r="B359" s="191"/>
      <c r="D359" s="178" t="s">
        <v>174</v>
      </c>
      <c r="E359" s="192" t="s">
        <v>1</v>
      </c>
      <c r="F359" s="193" t="s">
        <v>182</v>
      </c>
      <c r="H359" s="194">
        <v>266.76499999999999</v>
      </c>
      <c r="I359" s="195"/>
      <c r="J359" s="195"/>
      <c r="M359" s="191"/>
      <c r="N359" s="196"/>
      <c r="X359" s="197"/>
      <c r="AT359" s="192" t="s">
        <v>174</v>
      </c>
      <c r="AU359" s="192" t="s">
        <v>141</v>
      </c>
      <c r="AV359" s="14" t="s">
        <v>183</v>
      </c>
      <c r="AW359" s="14" t="s">
        <v>4</v>
      </c>
      <c r="AX359" s="14" t="s">
        <v>78</v>
      </c>
      <c r="AY359" s="192" t="s">
        <v>166</v>
      </c>
    </row>
    <row r="360" spans="2:65" s="15" customFormat="1" ht="11.25">
      <c r="B360" s="215"/>
      <c r="D360" s="178" t="s">
        <v>174</v>
      </c>
      <c r="E360" s="216" t="s">
        <v>1</v>
      </c>
      <c r="F360" s="217" t="s">
        <v>758</v>
      </c>
      <c r="H360" s="218">
        <v>1045.2680000000003</v>
      </c>
      <c r="I360" s="219"/>
      <c r="J360" s="219"/>
      <c r="M360" s="215"/>
      <c r="N360" s="220"/>
      <c r="X360" s="221"/>
      <c r="AT360" s="216" t="s">
        <v>174</v>
      </c>
      <c r="AU360" s="216" t="s">
        <v>141</v>
      </c>
      <c r="AV360" s="15" t="s">
        <v>172</v>
      </c>
      <c r="AW360" s="15" t="s">
        <v>4</v>
      </c>
      <c r="AX360" s="15" t="s">
        <v>86</v>
      </c>
      <c r="AY360" s="216" t="s">
        <v>166</v>
      </c>
    </row>
    <row r="361" spans="2:65" s="1" customFormat="1" ht="24.2" customHeight="1">
      <c r="B361" s="136"/>
      <c r="C361" s="165" t="s">
        <v>308</v>
      </c>
      <c r="D361" s="165" t="s">
        <v>168</v>
      </c>
      <c r="E361" s="166" t="s">
        <v>759</v>
      </c>
      <c r="F361" s="167" t="s">
        <v>760</v>
      </c>
      <c r="G361" s="168" t="s">
        <v>199</v>
      </c>
      <c r="H361" s="169">
        <v>300.37</v>
      </c>
      <c r="I361" s="170"/>
      <c r="J361" s="170"/>
      <c r="K361" s="171">
        <f>ROUND(P361*H361,2)</f>
        <v>0</v>
      </c>
      <c r="L361" s="172"/>
      <c r="M361" s="36"/>
      <c r="N361" s="173" t="s">
        <v>1</v>
      </c>
      <c r="O361" s="135" t="s">
        <v>42</v>
      </c>
      <c r="P361" s="35">
        <f>I361+J361</f>
        <v>0</v>
      </c>
      <c r="Q361" s="35">
        <f>ROUND(I361*H361,2)</f>
        <v>0</v>
      </c>
      <c r="R361" s="35">
        <f>ROUND(J361*H361,2)</f>
        <v>0</v>
      </c>
      <c r="T361" s="174">
        <f>S361*H361</f>
        <v>0</v>
      </c>
      <c r="U361" s="174">
        <v>9.7850000000000006E-2</v>
      </c>
      <c r="V361" s="174">
        <f>U361*H361</f>
        <v>29.391204500000001</v>
      </c>
      <c r="W361" s="174">
        <v>0</v>
      </c>
      <c r="X361" s="175">
        <f>W361*H361</f>
        <v>0</v>
      </c>
      <c r="AR361" s="176" t="s">
        <v>172</v>
      </c>
      <c r="AT361" s="176" t="s">
        <v>168</v>
      </c>
      <c r="AU361" s="176" t="s">
        <v>141</v>
      </c>
      <c r="AY361" s="17" t="s">
        <v>166</v>
      </c>
      <c r="BE361" s="101">
        <f>IF(O361="základná",K361,0)</f>
        <v>0</v>
      </c>
      <c r="BF361" s="101">
        <f>IF(O361="znížená",K361,0)</f>
        <v>0</v>
      </c>
      <c r="BG361" s="101">
        <f>IF(O361="zákl. prenesená",K361,0)</f>
        <v>0</v>
      </c>
      <c r="BH361" s="101">
        <f>IF(O361="zníž. prenesená",K361,0)</f>
        <v>0</v>
      </c>
      <c r="BI361" s="101">
        <f>IF(O361="nulová",K361,0)</f>
        <v>0</v>
      </c>
      <c r="BJ361" s="17" t="s">
        <v>141</v>
      </c>
      <c r="BK361" s="101">
        <f>ROUND(P361*H361,2)</f>
        <v>0</v>
      </c>
      <c r="BL361" s="17" t="s">
        <v>172</v>
      </c>
      <c r="BM361" s="176" t="s">
        <v>761</v>
      </c>
    </row>
    <row r="362" spans="2:65" s="12" customFormat="1" ht="11.25">
      <c r="B362" s="177"/>
      <c r="D362" s="178" t="s">
        <v>174</v>
      </c>
      <c r="E362" s="179" t="s">
        <v>1</v>
      </c>
      <c r="F362" s="180" t="s">
        <v>762</v>
      </c>
      <c r="H362" s="181">
        <v>300.37</v>
      </c>
      <c r="I362" s="182"/>
      <c r="J362" s="182"/>
      <c r="M362" s="177"/>
      <c r="N362" s="183"/>
      <c r="X362" s="184"/>
      <c r="AT362" s="179" t="s">
        <v>174</v>
      </c>
      <c r="AU362" s="179" t="s">
        <v>141</v>
      </c>
      <c r="AV362" s="12" t="s">
        <v>141</v>
      </c>
      <c r="AW362" s="12" t="s">
        <v>4</v>
      </c>
      <c r="AX362" s="12" t="s">
        <v>86</v>
      </c>
      <c r="AY362" s="179" t="s">
        <v>166</v>
      </c>
    </row>
    <row r="363" spans="2:65" s="11" customFormat="1" ht="22.9" customHeight="1">
      <c r="B363" s="152"/>
      <c r="D363" s="153" t="s">
        <v>77</v>
      </c>
      <c r="E363" s="163" t="s">
        <v>213</v>
      </c>
      <c r="F363" s="163" t="s">
        <v>763</v>
      </c>
      <c r="I363" s="155"/>
      <c r="J363" s="155"/>
      <c r="K363" s="164">
        <f>BK363</f>
        <v>0</v>
      </c>
      <c r="M363" s="152"/>
      <c r="N363" s="157"/>
      <c r="Q363" s="158">
        <f>SUM(Q364:Q367)</f>
        <v>0</v>
      </c>
      <c r="R363" s="158">
        <f>SUM(R364:R367)</f>
        <v>0</v>
      </c>
      <c r="T363" s="159">
        <f>SUM(T364:T367)</f>
        <v>0</v>
      </c>
      <c r="V363" s="159">
        <f>SUM(V364:V367)</f>
        <v>0.47458459999999997</v>
      </c>
      <c r="X363" s="160">
        <f>SUM(X364:X367)</f>
        <v>0</v>
      </c>
      <c r="AR363" s="153" t="s">
        <v>86</v>
      </c>
      <c r="AT363" s="161" t="s">
        <v>77</v>
      </c>
      <c r="AU363" s="161" t="s">
        <v>86</v>
      </c>
      <c r="AY363" s="153" t="s">
        <v>166</v>
      </c>
      <c r="BK363" s="162">
        <f>SUM(BK364:BK367)</f>
        <v>0</v>
      </c>
    </row>
    <row r="364" spans="2:65" s="1" customFormat="1" ht="24.2" customHeight="1">
      <c r="B364" s="136"/>
      <c r="C364" s="165" t="s">
        <v>313</v>
      </c>
      <c r="D364" s="165" t="s">
        <v>168</v>
      </c>
      <c r="E364" s="166" t="s">
        <v>764</v>
      </c>
      <c r="F364" s="167" t="s">
        <v>765</v>
      </c>
      <c r="G364" s="168" t="s">
        <v>199</v>
      </c>
      <c r="H364" s="169">
        <v>300.37</v>
      </c>
      <c r="I364" s="170"/>
      <c r="J364" s="170"/>
      <c r="K364" s="171">
        <f>ROUND(P364*H364,2)</f>
        <v>0</v>
      </c>
      <c r="L364" s="172"/>
      <c r="M364" s="36"/>
      <c r="N364" s="173" t="s">
        <v>1</v>
      </c>
      <c r="O364" s="135" t="s">
        <v>42</v>
      </c>
      <c r="P364" s="35">
        <f>I364+J364</f>
        <v>0</v>
      </c>
      <c r="Q364" s="35">
        <f>ROUND(I364*H364,2)</f>
        <v>0</v>
      </c>
      <c r="R364" s="35">
        <f>ROUND(J364*H364,2)</f>
        <v>0</v>
      </c>
      <c r="T364" s="174">
        <f>S364*H364</f>
        <v>0</v>
      </c>
      <c r="U364" s="174">
        <v>1.5299999999999999E-3</v>
      </c>
      <c r="V364" s="174">
        <f>U364*H364</f>
        <v>0.45956609999999998</v>
      </c>
      <c r="W364" s="174">
        <v>0</v>
      </c>
      <c r="X364" s="175">
        <f>W364*H364</f>
        <v>0</v>
      </c>
      <c r="AR364" s="176" t="s">
        <v>172</v>
      </c>
      <c r="AT364" s="176" t="s">
        <v>168</v>
      </c>
      <c r="AU364" s="176" t="s">
        <v>141</v>
      </c>
      <c r="AY364" s="17" t="s">
        <v>166</v>
      </c>
      <c r="BE364" s="101">
        <f>IF(O364="základná",K364,0)</f>
        <v>0</v>
      </c>
      <c r="BF364" s="101">
        <f>IF(O364="znížená",K364,0)</f>
        <v>0</v>
      </c>
      <c r="BG364" s="101">
        <f>IF(O364="zákl. prenesená",K364,0)</f>
        <v>0</v>
      </c>
      <c r="BH364" s="101">
        <f>IF(O364="zníž. prenesená",K364,0)</f>
        <v>0</v>
      </c>
      <c r="BI364" s="101">
        <f>IF(O364="nulová",K364,0)</f>
        <v>0</v>
      </c>
      <c r="BJ364" s="17" t="s">
        <v>141</v>
      </c>
      <c r="BK364" s="101">
        <f>ROUND(P364*H364,2)</f>
        <v>0</v>
      </c>
      <c r="BL364" s="17" t="s">
        <v>172</v>
      </c>
      <c r="BM364" s="176" t="s">
        <v>766</v>
      </c>
    </row>
    <row r="365" spans="2:65" s="12" customFormat="1" ht="11.25">
      <c r="B365" s="177"/>
      <c r="D365" s="178" t="s">
        <v>174</v>
      </c>
      <c r="E365" s="179" t="s">
        <v>1</v>
      </c>
      <c r="F365" s="180" t="s">
        <v>767</v>
      </c>
      <c r="H365" s="181">
        <v>300.37</v>
      </c>
      <c r="I365" s="182"/>
      <c r="J365" s="182"/>
      <c r="M365" s="177"/>
      <c r="N365" s="183"/>
      <c r="X365" s="184"/>
      <c r="AT365" s="179" t="s">
        <v>174</v>
      </c>
      <c r="AU365" s="179" t="s">
        <v>141</v>
      </c>
      <c r="AV365" s="12" t="s">
        <v>141</v>
      </c>
      <c r="AW365" s="12" t="s">
        <v>4</v>
      </c>
      <c r="AX365" s="12" t="s">
        <v>86</v>
      </c>
      <c r="AY365" s="179" t="s">
        <v>166</v>
      </c>
    </row>
    <row r="366" spans="2:65" s="1" customFormat="1" ht="16.5" customHeight="1">
      <c r="B366" s="136"/>
      <c r="C366" s="165" t="s">
        <v>318</v>
      </c>
      <c r="D366" s="165" t="s">
        <v>168</v>
      </c>
      <c r="E366" s="166" t="s">
        <v>768</v>
      </c>
      <c r="F366" s="167" t="s">
        <v>769</v>
      </c>
      <c r="G366" s="168" t="s">
        <v>199</v>
      </c>
      <c r="H366" s="169">
        <v>300.37</v>
      </c>
      <c r="I366" s="170"/>
      <c r="J366" s="170"/>
      <c r="K366" s="171">
        <f>ROUND(P366*H366,2)</f>
        <v>0</v>
      </c>
      <c r="L366" s="172"/>
      <c r="M366" s="36"/>
      <c r="N366" s="173" t="s">
        <v>1</v>
      </c>
      <c r="O366" s="135" t="s">
        <v>42</v>
      </c>
      <c r="P366" s="35">
        <f>I366+J366</f>
        <v>0</v>
      </c>
      <c r="Q366" s="35">
        <f>ROUND(I366*H366,2)</f>
        <v>0</v>
      </c>
      <c r="R366" s="35">
        <f>ROUND(J366*H366,2)</f>
        <v>0</v>
      </c>
      <c r="T366" s="174">
        <f>S366*H366</f>
        <v>0</v>
      </c>
      <c r="U366" s="174">
        <v>5.0000000000000002E-5</v>
      </c>
      <c r="V366" s="174">
        <f>U366*H366</f>
        <v>1.5018500000000001E-2</v>
      </c>
      <c r="W366" s="174">
        <v>0</v>
      </c>
      <c r="X366" s="175">
        <f>W366*H366</f>
        <v>0</v>
      </c>
      <c r="AR366" s="176" t="s">
        <v>172</v>
      </c>
      <c r="AT366" s="176" t="s">
        <v>168</v>
      </c>
      <c r="AU366" s="176" t="s">
        <v>141</v>
      </c>
      <c r="AY366" s="17" t="s">
        <v>166</v>
      </c>
      <c r="BE366" s="101">
        <f>IF(O366="základná",K366,0)</f>
        <v>0</v>
      </c>
      <c r="BF366" s="101">
        <f>IF(O366="znížená",K366,0)</f>
        <v>0</v>
      </c>
      <c r="BG366" s="101">
        <f>IF(O366="zákl. prenesená",K366,0)</f>
        <v>0</v>
      </c>
      <c r="BH366" s="101">
        <f>IF(O366="zníž. prenesená",K366,0)</f>
        <v>0</v>
      </c>
      <c r="BI366" s="101">
        <f>IF(O366="nulová",K366,0)</f>
        <v>0</v>
      </c>
      <c r="BJ366" s="17" t="s">
        <v>141</v>
      </c>
      <c r="BK366" s="101">
        <f>ROUND(P366*H366,2)</f>
        <v>0</v>
      </c>
      <c r="BL366" s="17" t="s">
        <v>172</v>
      </c>
      <c r="BM366" s="176" t="s">
        <v>770</v>
      </c>
    </row>
    <row r="367" spans="2:65" s="12" customFormat="1" ht="11.25">
      <c r="B367" s="177"/>
      <c r="D367" s="178" t="s">
        <v>174</v>
      </c>
      <c r="E367" s="179" t="s">
        <v>1</v>
      </c>
      <c r="F367" s="180" t="s">
        <v>767</v>
      </c>
      <c r="H367" s="181">
        <v>300.37</v>
      </c>
      <c r="I367" s="182"/>
      <c r="J367" s="182"/>
      <c r="M367" s="177"/>
      <c r="N367" s="183"/>
      <c r="X367" s="184"/>
      <c r="AT367" s="179" t="s">
        <v>174</v>
      </c>
      <c r="AU367" s="179" t="s">
        <v>141</v>
      </c>
      <c r="AV367" s="12" t="s">
        <v>141</v>
      </c>
      <c r="AW367" s="12" t="s">
        <v>4</v>
      </c>
      <c r="AX367" s="12" t="s">
        <v>86</v>
      </c>
      <c r="AY367" s="179" t="s">
        <v>166</v>
      </c>
    </row>
    <row r="368" spans="2:65" s="11" customFormat="1" ht="22.9" customHeight="1">
      <c r="B368" s="152"/>
      <c r="D368" s="153" t="s">
        <v>77</v>
      </c>
      <c r="E368" s="163" t="s">
        <v>507</v>
      </c>
      <c r="F368" s="163" t="s">
        <v>508</v>
      </c>
      <c r="I368" s="155"/>
      <c r="J368" s="155"/>
      <c r="K368" s="164">
        <f>BK368</f>
        <v>0</v>
      </c>
      <c r="M368" s="152"/>
      <c r="N368" s="157"/>
      <c r="Q368" s="158">
        <f>Q369</f>
        <v>0</v>
      </c>
      <c r="R368" s="158">
        <f>R369</f>
        <v>0</v>
      </c>
      <c r="T368" s="159">
        <f>T369</f>
        <v>0</v>
      </c>
      <c r="V368" s="159">
        <f>V369</f>
        <v>0</v>
      </c>
      <c r="X368" s="160">
        <f>X369</f>
        <v>0</v>
      </c>
      <c r="AR368" s="153" t="s">
        <v>86</v>
      </c>
      <c r="AT368" s="161" t="s">
        <v>77</v>
      </c>
      <c r="AU368" s="161" t="s">
        <v>86</v>
      </c>
      <c r="AY368" s="153" t="s">
        <v>166</v>
      </c>
      <c r="BK368" s="162">
        <f>BK369</f>
        <v>0</v>
      </c>
    </row>
    <row r="369" spans="2:65" s="1" customFormat="1" ht="24.2" customHeight="1">
      <c r="B369" s="136"/>
      <c r="C369" s="165" t="s">
        <v>323</v>
      </c>
      <c r="D369" s="165" t="s">
        <v>168</v>
      </c>
      <c r="E369" s="166" t="s">
        <v>771</v>
      </c>
      <c r="F369" s="167" t="s">
        <v>772</v>
      </c>
      <c r="G369" s="168" t="s">
        <v>236</v>
      </c>
      <c r="H369" s="169">
        <v>416.75</v>
      </c>
      <c r="I369" s="170"/>
      <c r="J369" s="170"/>
      <c r="K369" s="171">
        <f>ROUND(P369*H369,2)</f>
        <v>0</v>
      </c>
      <c r="L369" s="172"/>
      <c r="M369" s="36"/>
      <c r="N369" s="173" t="s">
        <v>1</v>
      </c>
      <c r="O369" s="135" t="s">
        <v>42</v>
      </c>
      <c r="P369" s="35">
        <f>I369+J369</f>
        <v>0</v>
      </c>
      <c r="Q369" s="35">
        <f>ROUND(I369*H369,2)</f>
        <v>0</v>
      </c>
      <c r="R369" s="35">
        <f>ROUND(J369*H369,2)</f>
        <v>0</v>
      </c>
      <c r="T369" s="174">
        <f>S369*H369</f>
        <v>0</v>
      </c>
      <c r="U369" s="174">
        <v>0</v>
      </c>
      <c r="V369" s="174">
        <f>U369*H369</f>
        <v>0</v>
      </c>
      <c r="W369" s="174">
        <v>0</v>
      </c>
      <c r="X369" s="175">
        <f>W369*H369</f>
        <v>0</v>
      </c>
      <c r="AR369" s="176" t="s">
        <v>172</v>
      </c>
      <c r="AT369" s="176" t="s">
        <v>168</v>
      </c>
      <c r="AU369" s="176" t="s">
        <v>141</v>
      </c>
      <c r="AY369" s="17" t="s">
        <v>166</v>
      </c>
      <c r="BE369" s="101">
        <f>IF(O369="základná",K369,0)</f>
        <v>0</v>
      </c>
      <c r="BF369" s="101">
        <f>IF(O369="znížená",K369,0)</f>
        <v>0</v>
      </c>
      <c r="BG369" s="101">
        <f>IF(O369="zákl. prenesená",K369,0)</f>
        <v>0</v>
      </c>
      <c r="BH369" s="101">
        <f>IF(O369="zníž. prenesená",K369,0)</f>
        <v>0</v>
      </c>
      <c r="BI369" s="101">
        <f>IF(O369="nulová",K369,0)</f>
        <v>0</v>
      </c>
      <c r="BJ369" s="17" t="s">
        <v>141</v>
      </c>
      <c r="BK369" s="101">
        <f>ROUND(P369*H369,2)</f>
        <v>0</v>
      </c>
      <c r="BL369" s="17" t="s">
        <v>172</v>
      </c>
      <c r="BM369" s="176" t="s">
        <v>773</v>
      </c>
    </row>
    <row r="370" spans="2:65" s="11" customFormat="1" ht="25.9" customHeight="1">
      <c r="B370" s="152"/>
      <c r="D370" s="153" t="s">
        <v>77</v>
      </c>
      <c r="E370" s="154" t="s">
        <v>513</v>
      </c>
      <c r="F370" s="154" t="s">
        <v>514</v>
      </c>
      <c r="I370" s="155"/>
      <c r="J370" s="155"/>
      <c r="K370" s="156">
        <f>BK370</f>
        <v>0</v>
      </c>
      <c r="M370" s="152"/>
      <c r="N370" s="157"/>
      <c r="Q370" s="158">
        <f>Q371+Q382+Q409+Q429+Q491+Q521+Q552</f>
        <v>0</v>
      </c>
      <c r="R370" s="158">
        <f>R371+R382+R409+R429+R491+R521+R552</f>
        <v>0</v>
      </c>
      <c r="T370" s="159">
        <f>T371+T382+T409+T429+T491+T521+T552</f>
        <v>0</v>
      </c>
      <c r="V370" s="159">
        <f>V371+V382+V409+V429+V491+V521+V552</f>
        <v>8.5332546600000008</v>
      </c>
      <c r="X370" s="160">
        <f>X371+X382+X409+X429+X491+X521+X552</f>
        <v>0</v>
      </c>
      <c r="AR370" s="153" t="s">
        <v>141</v>
      </c>
      <c r="AT370" s="161" t="s">
        <v>77</v>
      </c>
      <c r="AU370" s="161" t="s">
        <v>78</v>
      </c>
      <c r="AY370" s="153" t="s">
        <v>166</v>
      </c>
      <c r="BK370" s="162">
        <f>BK371+BK382+BK409+BK429+BK491+BK521+BK552</f>
        <v>0</v>
      </c>
    </row>
    <row r="371" spans="2:65" s="11" customFormat="1" ht="22.9" customHeight="1">
      <c r="B371" s="152"/>
      <c r="D371" s="153" t="s">
        <v>77</v>
      </c>
      <c r="E371" s="163" t="s">
        <v>535</v>
      </c>
      <c r="F371" s="163" t="s">
        <v>536</v>
      </c>
      <c r="I371" s="155"/>
      <c r="J371" s="155"/>
      <c r="K371" s="164">
        <f>BK371</f>
        <v>0</v>
      </c>
      <c r="M371" s="152"/>
      <c r="N371" s="157"/>
      <c r="Q371" s="158">
        <f>SUM(Q372:Q381)</f>
        <v>0</v>
      </c>
      <c r="R371" s="158">
        <f>SUM(R372:R381)</f>
        <v>0</v>
      </c>
      <c r="T371" s="159">
        <f>SUM(T372:T381)</f>
        <v>0</v>
      </c>
      <c r="V371" s="159">
        <f>SUM(V372:V381)</f>
        <v>0.35930221999999995</v>
      </c>
      <c r="X371" s="160">
        <f>SUM(X372:X381)</f>
        <v>0</v>
      </c>
      <c r="AR371" s="153" t="s">
        <v>141</v>
      </c>
      <c r="AT371" s="161" t="s">
        <v>77</v>
      </c>
      <c r="AU371" s="161" t="s">
        <v>86</v>
      </c>
      <c r="AY371" s="153" t="s">
        <v>166</v>
      </c>
      <c r="BK371" s="162">
        <f>SUM(BK372:BK381)</f>
        <v>0</v>
      </c>
    </row>
    <row r="372" spans="2:65" s="1" customFormat="1" ht="16.5" customHeight="1">
      <c r="B372" s="136"/>
      <c r="C372" s="165" t="s">
        <v>329</v>
      </c>
      <c r="D372" s="165" t="s">
        <v>168</v>
      </c>
      <c r="E372" s="166" t="s">
        <v>547</v>
      </c>
      <c r="F372" s="167" t="s">
        <v>548</v>
      </c>
      <c r="G372" s="168" t="s">
        <v>199</v>
      </c>
      <c r="H372" s="169">
        <v>300.37</v>
      </c>
      <c r="I372" s="170"/>
      <c r="J372" s="170"/>
      <c r="K372" s="171">
        <f>ROUND(P372*H372,2)</f>
        <v>0</v>
      </c>
      <c r="L372" s="172"/>
      <c r="M372" s="36"/>
      <c r="N372" s="173" t="s">
        <v>1</v>
      </c>
      <c r="O372" s="135" t="s">
        <v>42</v>
      </c>
      <c r="P372" s="35">
        <f>I372+J372</f>
        <v>0</v>
      </c>
      <c r="Q372" s="35">
        <f>ROUND(I372*H372,2)</f>
        <v>0</v>
      </c>
      <c r="R372" s="35">
        <f>ROUND(J372*H372,2)</f>
        <v>0</v>
      </c>
      <c r="T372" s="174">
        <f>S372*H372</f>
        <v>0</v>
      </c>
      <c r="U372" s="174">
        <v>0</v>
      </c>
      <c r="V372" s="174">
        <f>U372*H372</f>
        <v>0</v>
      </c>
      <c r="W372" s="174">
        <v>0</v>
      </c>
      <c r="X372" s="175">
        <f>W372*H372</f>
        <v>0</v>
      </c>
      <c r="AR372" s="176" t="s">
        <v>252</v>
      </c>
      <c r="AT372" s="176" t="s">
        <v>168</v>
      </c>
      <c r="AU372" s="176" t="s">
        <v>141</v>
      </c>
      <c r="AY372" s="17" t="s">
        <v>166</v>
      </c>
      <c r="BE372" s="101">
        <f>IF(O372="základná",K372,0)</f>
        <v>0</v>
      </c>
      <c r="BF372" s="101">
        <f>IF(O372="znížená",K372,0)</f>
        <v>0</v>
      </c>
      <c r="BG372" s="101">
        <f>IF(O372="zákl. prenesená",K372,0)</f>
        <v>0</v>
      </c>
      <c r="BH372" s="101">
        <f>IF(O372="zníž. prenesená",K372,0)</f>
        <v>0</v>
      </c>
      <c r="BI372" s="101">
        <f>IF(O372="nulová",K372,0)</f>
        <v>0</v>
      </c>
      <c r="BJ372" s="17" t="s">
        <v>141</v>
      </c>
      <c r="BK372" s="101">
        <f>ROUND(P372*H372,2)</f>
        <v>0</v>
      </c>
      <c r="BL372" s="17" t="s">
        <v>252</v>
      </c>
      <c r="BM372" s="176" t="s">
        <v>774</v>
      </c>
    </row>
    <row r="373" spans="2:65" s="12" customFormat="1" ht="11.25">
      <c r="B373" s="177"/>
      <c r="D373" s="178" t="s">
        <v>174</v>
      </c>
      <c r="E373" s="179" t="s">
        <v>1</v>
      </c>
      <c r="F373" s="180" t="s">
        <v>762</v>
      </c>
      <c r="H373" s="181">
        <v>300.37</v>
      </c>
      <c r="I373" s="182"/>
      <c r="J373" s="182"/>
      <c r="M373" s="177"/>
      <c r="N373" s="183"/>
      <c r="X373" s="184"/>
      <c r="AT373" s="179" t="s">
        <v>174</v>
      </c>
      <c r="AU373" s="179" t="s">
        <v>141</v>
      </c>
      <c r="AV373" s="12" t="s">
        <v>141</v>
      </c>
      <c r="AW373" s="12" t="s">
        <v>4</v>
      </c>
      <c r="AX373" s="12" t="s">
        <v>86</v>
      </c>
      <c r="AY373" s="179" t="s">
        <v>166</v>
      </c>
    </row>
    <row r="374" spans="2:65" s="1" customFormat="1" ht="24.2" customHeight="1">
      <c r="B374" s="136"/>
      <c r="C374" s="198" t="s">
        <v>334</v>
      </c>
      <c r="D374" s="198" t="s">
        <v>203</v>
      </c>
      <c r="E374" s="199" t="s">
        <v>551</v>
      </c>
      <c r="F374" s="200" t="s">
        <v>552</v>
      </c>
      <c r="G374" s="201" t="s">
        <v>199</v>
      </c>
      <c r="H374" s="202">
        <v>345.42599999999999</v>
      </c>
      <c r="I374" s="203"/>
      <c r="J374" s="204"/>
      <c r="K374" s="205">
        <f>ROUND(P374*H374,2)</f>
        <v>0</v>
      </c>
      <c r="L374" s="204"/>
      <c r="M374" s="206"/>
      <c r="N374" s="207" t="s">
        <v>1</v>
      </c>
      <c r="O374" s="135" t="s">
        <v>42</v>
      </c>
      <c r="P374" s="35">
        <f>I374+J374</f>
        <v>0</v>
      </c>
      <c r="Q374" s="35">
        <f>ROUND(I374*H374,2)</f>
        <v>0</v>
      </c>
      <c r="R374" s="35">
        <f>ROUND(J374*H374,2)</f>
        <v>0</v>
      </c>
      <c r="T374" s="174">
        <f>S374*H374</f>
        <v>0</v>
      </c>
      <c r="U374" s="174">
        <v>1E-4</v>
      </c>
      <c r="V374" s="174">
        <f>U374*H374</f>
        <v>3.45426E-2</v>
      </c>
      <c r="W374" s="174">
        <v>0</v>
      </c>
      <c r="X374" s="175">
        <f>W374*H374</f>
        <v>0</v>
      </c>
      <c r="AR374" s="176" t="s">
        <v>334</v>
      </c>
      <c r="AT374" s="176" t="s">
        <v>203</v>
      </c>
      <c r="AU374" s="176" t="s">
        <v>141</v>
      </c>
      <c r="AY374" s="17" t="s">
        <v>166</v>
      </c>
      <c r="BE374" s="101">
        <f>IF(O374="základná",K374,0)</f>
        <v>0</v>
      </c>
      <c r="BF374" s="101">
        <f>IF(O374="znížená",K374,0)</f>
        <v>0</v>
      </c>
      <c r="BG374" s="101">
        <f>IF(O374="zákl. prenesená",K374,0)</f>
        <v>0</v>
      </c>
      <c r="BH374" s="101">
        <f>IF(O374="zníž. prenesená",K374,0)</f>
        <v>0</v>
      </c>
      <c r="BI374" s="101">
        <f>IF(O374="nulová",K374,0)</f>
        <v>0</v>
      </c>
      <c r="BJ374" s="17" t="s">
        <v>141</v>
      </c>
      <c r="BK374" s="101">
        <f>ROUND(P374*H374,2)</f>
        <v>0</v>
      </c>
      <c r="BL374" s="17" t="s">
        <v>252</v>
      </c>
      <c r="BM374" s="176" t="s">
        <v>775</v>
      </c>
    </row>
    <row r="375" spans="2:65" s="12" customFormat="1" ht="11.25">
      <c r="B375" s="177"/>
      <c r="D375" s="178" t="s">
        <v>174</v>
      </c>
      <c r="F375" s="180" t="s">
        <v>776</v>
      </c>
      <c r="H375" s="181">
        <v>345.42599999999999</v>
      </c>
      <c r="I375" s="182"/>
      <c r="J375" s="182"/>
      <c r="M375" s="177"/>
      <c r="N375" s="183"/>
      <c r="X375" s="184"/>
      <c r="AT375" s="179" t="s">
        <v>174</v>
      </c>
      <c r="AU375" s="179" t="s">
        <v>141</v>
      </c>
      <c r="AV375" s="12" t="s">
        <v>141</v>
      </c>
      <c r="AW375" s="12" t="s">
        <v>3</v>
      </c>
      <c r="AX375" s="12" t="s">
        <v>86</v>
      </c>
      <c r="AY375" s="179" t="s">
        <v>166</v>
      </c>
    </row>
    <row r="376" spans="2:65" s="1" customFormat="1" ht="24.2" customHeight="1">
      <c r="B376" s="136"/>
      <c r="C376" s="165" t="s">
        <v>339</v>
      </c>
      <c r="D376" s="165" t="s">
        <v>168</v>
      </c>
      <c r="E376" s="166" t="s">
        <v>556</v>
      </c>
      <c r="F376" s="167" t="s">
        <v>557</v>
      </c>
      <c r="G376" s="168" t="s">
        <v>199</v>
      </c>
      <c r="H376" s="169">
        <v>300.37</v>
      </c>
      <c r="I376" s="170"/>
      <c r="J376" s="170"/>
      <c r="K376" s="171">
        <f>ROUND(P376*H376,2)</f>
        <v>0</v>
      </c>
      <c r="L376" s="172"/>
      <c r="M376" s="36"/>
      <c r="N376" s="173" t="s">
        <v>1</v>
      </c>
      <c r="O376" s="135" t="s">
        <v>42</v>
      </c>
      <c r="P376" s="35">
        <f>I376+J376</f>
        <v>0</v>
      </c>
      <c r="Q376" s="35">
        <f>ROUND(I376*H376,2)</f>
        <v>0</v>
      </c>
      <c r="R376" s="35">
        <f>ROUND(J376*H376,2)</f>
        <v>0</v>
      </c>
      <c r="T376" s="174">
        <f>S376*H376</f>
        <v>0</v>
      </c>
      <c r="U376" s="174">
        <v>0</v>
      </c>
      <c r="V376" s="174">
        <f>U376*H376</f>
        <v>0</v>
      </c>
      <c r="W376" s="174">
        <v>0</v>
      </c>
      <c r="X376" s="175">
        <f>W376*H376</f>
        <v>0</v>
      </c>
      <c r="AR376" s="176" t="s">
        <v>252</v>
      </c>
      <c r="AT376" s="176" t="s">
        <v>168</v>
      </c>
      <c r="AU376" s="176" t="s">
        <v>141</v>
      </c>
      <c r="AY376" s="17" t="s">
        <v>166</v>
      </c>
      <c r="BE376" s="101">
        <f>IF(O376="základná",K376,0)</f>
        <v>0</v>
      </c>
      <c r="BF376" s="101">
        <f>IF(O376="znížená",K376,0)</f>
        <v>0</v>
      </c>
      <c r="BG376" s="101">
        <f>IF(O376="zákl. prenesená",K376,0)</f>
        <v>0</v>
      </c>
      <c r="BH376" s="101">
        <f>IF(O376="zníž. prenesená",K376,0)</f>
        <v>0</v>
      </c>
      <c r="BI376" s="101">
        <f>IF(O376="nulová",K376,0)</f>
        <v>0</v>
      </c>
      <c r="BJ376" s="17" t="s">
        <v>141</v>
      </c>
      <c r="BK376" s="101">
        <f>ROUND(P376*H376,2)</f>
        <v>0</v>
      </c>
      <c r="BL376" s="17" t="s">
        <v>252</v>
      </c>
      <c r="BM376" s="176" t="s">
        <v>777</v>
      </c>
    </row>
    <row r="377" spans="2:65" s="12" customFormat="1" ht="11.25">
      <c r="B377" s="177"/>
      <c r="D377" s="178" t="s">
        <v>174</v>
      </c>
      <c r="E377" s="179" t="s">
        <v>1</v>
      </c>
      <c r="F377" s="180" t="s">
        <v>762</v>
      </c>
      <c r="H377" s="181">
        <v>300.37</v>
      </c>
      <c r="I377" s="182"/>
      <c r="J377" s="182"/>
      <c r="M377" s="177"/>
      <c r="N377" s="183"/>
      <c r="X377" s="184"/>
      <c r="AT377" s="179" t="s">
        <v>174</v>
      </c>
      <c r="AU377" s="179" t="s">
        <v>141</v>
      </c>
      <c r="AV377" s="12" t="s">
        <v>141</v>
      </c>
      <c r="AW377" s="12" t="s">
        <v>4</v>
      </c>
      <c r="AX377" s="12" t="s">
        <v>86</v>
      </c>
      <c r="AY377" s="179" t="s">
        <v>166</v>
      </c>
    </row>
    <row r="378" spans="2:65" s="1" customFormat="1" ht="24.2" customHeight="1">
      <c r="B378" s="136"/>
      <c r="C378" s="198" t="s">
        <v>344</v>
      </c>
      <c r="D378" s="198" t="s">
        <v>203</v>
      </c>
      <c r="E378" s="199" t="s">
        <v>778</v>
      </c>
      <c r="F378" s="200" t="s">
        <v>779</v>
      </c>
      <c r="G378" s="201" t="s">
        <v>199</v>
      </c>
      <c r="H378" s="202">
        <v>306.37700000000001</v>
      </c>
      <c r="I378" s="203"/>
      <c r="J378" s="204"/>
      <c r="K378" s="205">
        <f>ROUND(P378*H378,2)</f>
        <v>0</v>
      </c>
      <c r="L378" s="204"/>
      <c r="M378" s="206"/>
      <c r="N378" s="207" t="s">
        <v>1</v>
      </c>
      <c r="O378" s="135" t="s">
        <v>42</v>
      </c>
      <c r="P378" s="35">
        <f>I378+J378</f>
        <v>0</v>
      </c>
      <c r="Q378" s="35">
        <f>ROUND(I378*H378,2)</f>
        <v>0</v>
      </c>
      <c r="R378" s="35">
        <f>ROUND(J378*H378,2)</f>
        <v>0</v>
      </c>
      <c r="T378" s="174">
        <f>S378*H378</f>
        <v>0</v>
      </c>
      <c r="U378" s="174">
        <v>1.06E-3</v>
      </c>
      <c r="V378" s="174">
        <f>U378*H378</f>
        <v>0.32475961999999997</v>
      </c>
      <c r="W378" s="174">
        <v>0</v>
      </c>
      <c r="X378" s="175">
        <f>W378*H378</f>
        <v>0</v>
      </c>
      <c r="AR378" s="176" t="s">
        <v>334</v>
      </c>
      <c r="AT378" s="176" t="s">
        <v>203</v>
      </c>
      <c r="AU378" s="176" t="s">
        <v>141</v>
      </c>
      <c r="AY378" s="17" t="s">
        <v>166</v>
      </c>
      <c r="BE378" s="101">
        <f>IF(O378="základná",K378,0)</f>
        <v>0</v>
      </c>
      <c r="BF378" s="101">
        <f>IF(O378="znížená",K378,0)</f>
        <v>0</v>
      </c>
      <c r="BG378" s="101">
        <f>IF(O378="zákl. prenesená",K378,0)</f>
        <v>0</v>
      </c>
      <c r="BH378" s="101">
        <f>IF(O378="zníž. prenesená",K378,0)</f>
        <v>0</v>
      </c>
      <c r="BI378" s="101">
        <f>IF(O378="nulová",K378,0)</f>
        <v>0</v>
      </c>
      <c r="BJ378" s="17" t="s">
        <v>141</v>
      </c>
      <c r="BK378" s="101">
        <f>ROUND(P378*H378,2)</f>
        <v>0</v>
      </c>
      <c r="BL378" s="17" t="s">
        <v>252</v>
      </c>
      <c r="BM378" s="176" t="s">
        <v>780</v>
      </c>
    </row>
    <row r="379" spans="2:65" s="12" customFormat="1" ht="11.25">
      <c r="B379" s="177"/>
      <c r="D379" s="178" t="s">
        <v>174</v>
      </c>
      <c r="E379" s="179" t="s">
        <v>1</v>
      </c>
      <c r="F379" s="180" t="s">
        <v>762</v>
      </c>
      <c r="H379" s="181">
        <v>300.37</v>
      </c>
      <c r="I379" s="182"/>
      <c r="J379" s="182"/>
      <c r="M379" s="177"/>
      <c r="N379" s="183"/>
      <c r="X379" s="184"/>
      <c r="AT379" s="179" t="s">
        <v>174</v>
      </c>
      <c r="AU379" s="179" t="s">
        <v>141</v>
      </c>
      <c r="AV379" s="12" t="s">
        <v>141</v>
      </c>
      <c r="AW379" s="12" t="s">
        <v>4</v>
      </c>
      <c r="AX379" s="12" t="s">
        <v>86</v>
      </c>
      <c r="AY379" s="179" t="s">
        <v>166</v>
      </c>
    </row>
    <row r="380" spans="2:65" s="12" customFormat="1" ht="11.25">
      <c r="B380" s="177"/>
      <c r="D380" s="178" t="s">
        <v>174</v>
      </c>
      <c r="F380" s="180" t="s">
        <v>781</v>
      </c>
      <c r="H380" s="181">
        <v>306.37700000000001</v>
      </c>
      <c r="I380" s="182"/>
      <c r="J380" s="182"/>
      <c r="M380" s="177"/>
      <c r="N380" s="183"/>
      <c r="X380" s="184"/>
      <c r="AT380" s="179" t="s">
        <v>174</v>
      </c>
      <c r="AU380" s="179" t="s">
        <v>141</v>
      </c>
      <c r="AV380" s="12" t="s">
        <v>141</v>
      </c>
      <c r="AW380" s="12" t="s">
        <v>3</v>
      </c>
      <c r="AX380" s="12" t="s">
        <v>86</v>
      </c>
      <c r="AY380" s="179" t="s">
        <v>166</v>
      </c>
    </row>
    <row r="381" spans="2:65" s="1" customFormat="1" ht="24.2" customHeight="1">
      <c r="B381" s="136"/>
      <c r="C381" s="165" t="s">
        <v>348</v>
      </c>
      <c r="D381" s="165" t="s">
        <v>168</v>
      </c>
      <c r="E381" s="166" t="s">
        <v>565</v>
      </c>
      <c r="F381" s="167" t="s">
        <v>566</v>
      </c>
      <c r="G381" s="168" t="s">
        <v>533</v>
      </c>
      <c r="H381" s="208"/>
      <c r="I381" s="170"/>
      <c r="J381" s="170"/>
      <c r="K381" s="171">
        <f>ROUND(P381*H381,2)</f>
        <v>0</v>
      </c>
      <c r="L381" s="172"/>
      <c r="M381" s="36"/>
      <c r="N381" s="173" t="s">
        <v>1</v>
      </c>
      <c r="O381" s="135" t="s">
        <v>42</v>
      </c>
      <c r="P381" s="35">
        <f>I381+J381</f>
        <v>0</v>
      </c>
      <c r="Q381" s="35">
        <f>ROUND(I381*H381,2)</f>
        <v>0</v>
      </c>
      <c r="R381" s="35">
        <f>ROUND(J381*H381,2)</f>
        <v>0</v>
      </c>
      <c r="T381" s="174">
        <f>S381*H381</f>
        <v>0</v>
      </c>
      <c r="U381" s="174">
        <v>0</v>
      </c>
      <c r="V381" s="174">
        <f>U381*H381</f>
        <v>0</v>
      </c>
      <c r="W381" s="174">
        <v>0</v>
      </c>
      <c r="X381" s="175">
        <f>W381*H381</f>
        <v>0</v>
      </c>
      <c r="AR381" s="176" t="s">
        <v>252</v>
      </c>
      <c r="AT381" s="176" t="s">
        <v>168</v>
      </c>
      <c r="AU381" s="176" t="s">
        <v>141</v>
      </c>
      <c r="AY381" s="17" t="s">
        <v>166</v>
      </c>
      <c r="BE381" s="101">
        <f>IF(O381="základná",K381,0)</f>
        <v>0</v>
      </c>
      <c r="BF381" s="101">
        <f>IF(O381="znížená",K381,0)</f>
        <v>0</v>
      </c>
      <c r="BG381" s="101">
        <f>IF(O381="zákl. prenesená",K381,0)</f>
        <v>0</v>
      </c>
      <c r="BH381" s="101">
        <f>IF(O381="zníž. prenesená",K381,0)</f>
        <v>0</v>
      </c>
      <c r="BI381" s="101">
        <f>IF(O381="nulová",K381,0)</f>
        <v>0</v>
      </c>
      <c r="BJ381" s="17" t="s">
        <v>141</v>
      </c>
      <c r="BK381" s="101">
        <f>ROUND(P381*H381,2)</f>
        <v>0</v>
      </c>
      <c r="BL381" s="17" t="s">
        <v>252</v>
      </c>
      <c r="BM381" s="176" t="s">
        <v>782</v>
      </c>
    </row>
    <row r="382" spans="2:65" s="11" customFormat="1" ht="22.9" customHeight="1">
      <c r="B382" s="152"/>
      <c r="D382" s="153" t="s">
        <v>77</v>
      </c>
      <c r="E382" s="163" t="s">
        <v>783</v>
      </c>
      <c r="F382" s="163" t="s">
        <v>784</v>
      </c>
      <c r="I382" s="155"/>
      <c r="J382" s="155"/>
      <c r="K382" s="164">
        <f>BK382</f>
        <v>0</v>
      </c>
      <c r="M382" s="152"/>
      <c r="N382" s="157"/>
      <c r="Q382" s="158">
        <f>SUM(Q383:Q408)</f>
        <v>0</v>
      </c>
      <c r="R382" s="158">
        <f>SUM(R383:R408)</f>
        <v>0</v>
      </c>
      <c r="T382" s="159">
        <f>SUM(T383:T408)</f>
        <v>0</v>
      </c>
      <c r="V382" s="159">
        <f>SUM(V383:V408)</f>
        <v>1.5988224</v>
      </c>
      <c r="X382" s="160">
        <f>SUM(X383:X408)</f>
        <v>0</v>
      </c>
      <c r="AR382" s="153" t="s">
        <v>141</v>
      </c>
      <c r="AT382" s="161" t="s">
        <v>77</v>
      </c>
      <c r="AU382" s="161" t="s">
        <v>86</v>
      </c>
      <c r="AY382" s="153" t="s">
        <v>166</v>
      </c>
      <c r="BK382" s="162">
        <f>SUM(BK383:BK408)</f>
        <v>0</v>
      </c>
    </row>
    <row r="383" spans="2:65" s="1" customFormat="1" ht="37.9" customHeight="1">
      <c r="B383" s="136"/>
      <c r="C383" s="165" t="s">
        <v>352</v>
      </c>
      <c r="D383" s="165" t="s">
        <v>168</v>
      </c>
      <c r="E383" s="166" t="s">
        <v>785</v>
      </c>
      <c r="F383" s="167" t="s">
        <v>786</v>
      </c>
      <c r="G383" s="168" t="s">
        <v>199</v>
      </c>
      <c r="H383" s="169">
        <v>44.08</v>
      </c>
      <c r="I383" s="170"/>
      <c r="J383" s="170"/>
      <c r="K383" s="171">
        <f>ROUND(P383*H383,2)</f>
        <v>0</v>
      </c>
      <c r="L383" s="172"/>
      <c r="M383" s="36"/>
      <c r="N383" s="173" t="s">
        <v>1</v>
      </c>
      <c r="O383" s="135" t="s">
        <v>42</v>
      </c>
      <c r="P383" s="35">
        <f>I383+J383</f>
        <v>0</v>
      </c>
      <c r="Q383" s="35">
        <f>ROUND(I383*H383,2)</f>
        <v>0</v>
      </c>
      <c r="R383" s="35">
        <f>ROUND(J383*H383,2)</f>
        <v>0</v>
      </c>
      <c r="T383" s="174">
        <f>S383*H383</f>
        <v>0</v>
      </c>
      <c r="U383" s="174">
        <v>1.128E-2</v>
      </c>
      <c r="V383" s="174">
        <f>U383*H383</f>
        <v>0.49722240000000001</v>
      </c>
      <c r="W383" s="174">
        <v>0</v>
      </c>
      <c r="X383" s="175">
        <f>W383*H383</f>
        <v>0</v>
      </c>
      <c r="AR383" s="176" t="s">
        <v>252</v>
      </c>
      <c r="AT383" s="176" t="s">
        <v>168</v>
      </c>
      <c r="AU383" s="176" t="s">
        <v>141</v>
      </c>
      <c r="AY383" s="17" t="s">
        <v>166</v>
      </c>
      <c r="BE383" s="101">
        <f>IF(O383="základná",K383,0)</f>
        <v>0</v>
      </c>
      <c r="BF383" s="101">
        <f>IF(O383="znížená",K383,0)</f>
        <v>0</v>
      </c>
      <c r="BG383" s="101">
        <f>IF(O383="zákl. prenesená",K383,0)</f>
        <v>0</v>
      </c>
      <c r="BH383" s="101">
        <f>IF(O383="zníž. prenesená",K383,0)</f>
        <v>0</v>
      </c>
      <c r="BI383" s="101">
        <f>IF(O383="nulová",K383,0)</f>
        <v>0</v>
      </c>
      <c r="BJ383" s="17" t="s">
        <v>141</v>
      </c>
      <c r="BK383" s="101">
        <f>ROUND(P383*H383,2)</f>
        <v>0</v>
      </c>
      <c r="BL383" s="17" t="s">
        <v>252</v>
      </c>
      <c r="BM383" s="176" t="s">
        <v>787</v>
      </c>
    </row>
    <row r="384" spans="2:65" s="12" customFormat="1" ht="11.25">
      <c r="B384" s="177"/>
      <c r="D384" s="178" t="s">
        <v>174</v>
      </c>
      <c r="E384" s="179" t="s">
        <v>1</v>
      </c>
      <c r="F384" s="180" t="s">
        <v>788</v>
      </c>
      <c r="H384" s="181">
        <v>44.08</v>
      </c>
      <c r="I384" s="182"/>
      <c r="J384" s="182"/>
      <c r="M384" s="177"/>
      <c r="N384" s="183"/>
      <c r="X384" s="184"/>
      <c r="AT384" s="179" t="s">
        <v>174</v>
      </c>
      <c r="AU384" s="179" t="s">
        <v>141</v>
      </c>
      <c r="AV384" s="12" t="s">
        <v>141</v>
      </c>
      <c r="AW384" s="12" t="s">
        <v>4</v>
      </c>
      <c r="AX384" s="12" t="s">
        <v>86</v>
      </c>
      <c r="AY384" s="179" t="s">
        <v>166</v>
      </c>
    </row>
    <row r="385" spans="2:65" s="1" customFormat="1" ht="44.25" customHeight="1">
      <c r="B385" s="136"/>
      <c r="C385" s="165" t="s">
        <v>358</v>
      </c>
      <c r="D385" s="165" t="s">
        <v>168</v>
      </c>
      <c r="E385" s="166" t="s">
        <v>789</v>
      </c>
      <c r="F385" s="167" t="s">
        <v>790</v>
      </c>
      <c r="G385" s="168" t="s">
        <v>199</v>
      </c>
      <c r="H385" s="169">
        <v>81.599999999999994</v>
      </c>
      <c r="I385" s="170"/>
      <c r="J385" s="170"/>
      <c r="K385" s="171">
        <f>ROUND(P385*H385,2)</f>
        <v>0</v>
      </c>
      <c r="L385" s="172"/>
      <c r="M385" s="36"/>
      <c r="N385" s="173" t="s">
        <v>1</v>
      </c>
      <c r="O385" s="135" t="s">
        <v>42</v>
      </c>
      <c r="P385" s="35">
        <f>I385+J385</f>
        <v>0</v>
      </c>
      <c r="Q385" s="35">
        <f>ROUND(I385*H385,2)</f>
        <v>0</v>
      </c>
      <c r="R385" s="35">
        <f>ROUND(J385*H385,2)</f>
        <v>0</v>
      </c>
      <c r="T385" s="174">
        <f>S385*H385</f>
        <v>0</v>
      </c>
      <c r="U385" s="174">
        <v>1.35E-2</v>
      </c>
      <c r="V385" s="174">
        <f>U385*H385</f>
        <v>1.1015999999999999</v>
      </c>
      <c r="W385" s="174">
        <v>0</v>
      </c>
      <c r="X385" s="175">
        <f>W385*H385</f>
        <v>0</v>
      </c>
      <c r="AR385" s="176" t="s">
        <v>252</v>
      </c>
      <c r="AT385" s="176" t="s">
        <v>168</v>
      </c>
      <c r="AU385" s="176" t="s">
        <v>141</v>
      </c>
      <c r="AY385" s="17" t="s">
        <v>166</v>
      </c>
      <c r="BE385" s="101">
        <f>IF(O385="základná",K385,0)</f>
        <v>0</v>
      </c>
      <c r="BF385" s="101">
        <f>IF(O385="znížená",K385,0)</f>
        <v>0</v>
      </c>
      <c r="BG385" s="101">
        <f>IF(O385="zákl. prenesená",K385,0)</f>
        <v>0</v>
      </c>
      <c r="BH385" s="101">
        <f>IF(O385="zníž. prenesená",K385,0)</f>
        <v>0</v>
      </c>
      <c r="BI385" s="101">
        <f>IF(O385="nulová",K385,0)</f>
        <v>0</v>
      </c>
      <c r="BJ385" s="17" t="s">
        <v>141</v>
      </c>
      <c r="BK385" s="101">
        <f>ROUND(P385*H385,2)</f>
        <v>0</v>
      </c>
      <c r="BL385" s="17" t="s">
        <v>252</v>
      </c>
      <c r="BM385" s="176" t="s">
        <v>791</v>
      </c>
    </row>
    <row r="386" spans="2:65" s="12" customFormat="1" ht="11.25">
      <c r="B386" s="177"/>
      <c r="D386" s="178" t="s">
        <v>174</v>
      </c>
      <c r="E386" s="179" t="s">
        <v>1</v>
      </c>
      <c r="F386" s="180" t="s">
        <v>792</v>
      </c>
      <c r="H386" s="181">
        <v>4.55</v>
      </c>
      <c r="I386" s="182"/>
      <c r="J386" s="182"/>
      <c r="M386" s="177"/>
      <c r="N386" s="183"/>
      <c r="X386" s="184"/>
      <c r="AT386" s="179" t="s">
        <v>174</v>
      </c>
      <c r="AU386" s="179" t="s">
        <v>141</v>
      </c>
      <c r="AV386" s="12" t="s">
        <v>141</v>
      </c>
      <c r="AW386" s="12" t="s">
        <v>4</v>
      </c>
      <c r="AX386" s="12" t="s">
        <v>78</v>
      </c>
      <c r="AY386" s="179" t="s">
        <v>166</v>
      </c>
    </row>
    <row r="387" spans="2:65" s="12" customFormat="1" ht="11.25">
      <c r="B387" s="177"/>
      <c r="D387" s="178" t="s">
        <v>174</v>
      </c>
      <c r="E387" s="179" t="s">
        <v>1</v>
      </c>
      <c r="F387" s="180" t="s">
        <v>793</v>
      </c>
      <c r="H387" s="181">
        <v>4.9400000000000004</v>
      </c>
      <c r="I387" s="182"/>
      <c r="J387" s="182"/>
      <c r="M387" s="177"/>
      <c r="N387" s="183"/>
      <c r="X387" s="184"/>
      <c r="AT387" s="179" t="s">
        <v>174</v>
      </c>
      <c r="AU387" s="179" t="s">
        <v>141</v>
      </c>
      <c r="AV387" s="12" t="s">
        <v>141</v>
      </c>
      <c r="AW387" s="12" t="s">
        <v>4</v>
      </c>
      <c r="AX387" s="12" t="s">
        <v>78</v>
      </c>
      <c r="AY387" s="179" t="s">
        <v>166</v>
      </c>
    </row>
    <row r="388" spans="2:65" s="12" customFormat="1" ht="11.25">
      <c r="B388" s="177"/>
      <c r="D388" s="178" t="s">
        <v>174</v>
      </c>
      <c r="E388" s="179" t="s">
        <v>1</v>
      </c>
      <c r="F388" s="180" t="s">
        <v>794</v>
      </c>
      <c r="H388" s="181">
        <v>1.8</v>
      </c>
      <c r="I388" s="182"/>
      <c r="J388" s="182"/>
      <c r="M388" s="177"/>
      <c r="N388" s="183"/>
      <c r="X388" s="184"/>
      <c r="AT388" s="179" t="s">
        <v>174</v>
      </c>
      <c r="AU388" s="179" t="s">
        <v>141</v>
      </c>
      <c r="AV388" s="12" t="s">
        <v>141</v>
      </c>
      <c r="AW388" s="12" t="s">
        <v>4</v>
      </c>
      <c r="AX388" s="12" t="s">
        <v>78</v>
      </c>
      <c r="AY388" s="179" t="s">
        <v>166</v>
      </c>
    </row>
    <row r="389" spans="2:65" s="12" customFormat="1" ht="11.25">
      <c r="B389" s="177"/>
      <c r="D389" s="178" t="s">
        <v>174</v>
      </c>
      <c r="E389" s="179" t="s">
        <v>1</v>
      </c>
      <c r="F389" s="180" t="s">
        <v>795</v>
      </c>
      <c r="H389" s="181">
        <v>13.08</v>
      </c>
      <c r="I389" s="182"/>
      <c r="J389" s="182"/>
      <c r="M389" s="177"/>
      <c r="N389" s="183"/>
      <c r="X389" s="184"/>
      <c r="AT389" s="179" t="s">
        <v>174</v>
      </c>
      <c r="AU389" s="179" t="s">
        <v>141</v>
      </c>
      <c r="AV389" s="12" t="s">
        <v>141</v>
      </c>
      <c r="AW389" s="12" t="s">
        <v>4</v>
      </c>
      <c r="AX389" s="12" t="s">
        <v>78</v>
      </c>
      <c r="AY389" s="179" t="s">
        <v>166</v>
      </c>
    </row>
    <row r="390" spans="2:65" s="12" customFormat="1" ht="11.25">
      <c r="B390" s="177"/>
      <c r="D390" s="178" t="s">
        <v>174</v>
      </c>
      <c r="E390" s="179" t="s">
        <v>1</v>
      </c>
      <c r="F390" s="180" t="s">
        <v>796</v>
      </c>
      <c r="H390" s="181">
        <v>3.53</v>
      </c>
      <c r="I390" s="182"/>
      <c r="J390" s="182"/>
      <c r="M390" s="177"/>
      <c r="N390" s="183"/>
      <c r="X390" s="184"/>
      <c r="AT390" s="179" t="s">
        <v>174</v>
      </c>
      <c r="AU390" s="179" t="s">
        <v>141</v>
      </c>
      <c r="AV390" s="12" t="s">
        <v>141</v>
      </c>
      <c r="AW390" s="12" t="s">
        <v>4</v>
      </c>
      <c r="AX390" s="12" t="s">
        <v>78</v>
      </c>
      <c r="AY390" s="179" t="s">
        <v>166</v>
      </c>
    </row>
    <row r="391" spans="2:65" s="12" customFormat="1" ht="11.25">
      <c r="B391" s="177"/>
      <c r="D391" s="178" t="s">
        <v>174</v>
      </c>
      <c r="E391" s="179" t="s">
        <v>1</v>
      </c>
      <c r="F391" s="180" t="s">
        <v>797</v>
      </c>
      <c r="H391" s="181">
        <v>3.42</v>
      </c>
      <c r="I391" s="182"/>
      <c r="J391" s="182"/>
      <c r="M391" s="177"/>
      <c r="N391" s="183"/>
      <c r="X391" s="184"/>
      <c r="AT391" s="179" t="s">
        <v>174</v>
      </c>
      <c r="AU391" s="179" t="s">
        <v>141</v>
      </c>
      <c r="AV391" s="12" t="s">
        <v>141</v>
      </c>
      <c r="AW391" s="12" t="s">
        <v>4</v>
      </c>
      <c r="AX391" s="12" t="s">
        <v>78</v>
      </c>
      <c r="AY391" s="179" t="s">
        <v>166</v>
      </c>
    </row>
    <row r="392" spans="2:65" s="12" customFormat="1" ht="11.25">
      <c r="B392" s="177"/>
      <c r="D392" s="178" t="s">
        <v>174</v>
      </c>
      <c r="E392" s="179" t="s">
        <v>1</v>
      </c>
      <c r="F392" s="180" t="s">
        <v>798</v>
      </c>
      <c r="H392" s="181">
        <v>3.24</v>
      </c>
      <c r="I392" s="182"/>
      <c r="J392" s="182"/>
      <c r="M392" s="177"/>
      <c r="N392" s="183"/>
      <c r="X392" s="184"/>
      <c r="AT392" s="179" t="s">
        <v>174</v>
      </c>
      <c r="AU392" s="179" t="s">
        <v>141</v>
      </c>
      <c r="AV392" s="12" t="s">
        <v>141</v>
      </c>
      <c r="AW392" s="12" t="s">
        <v>4</v>
      </c>
      <c r="AX392" s="12" t="s">
        <v>78</v>
      </c>
      <c r="AY392" s="179" t="s">
        <v>166</v>
      </c>
    </row>
    <row r="393" spans="2:65" s="12" customFormat="1" ht="11.25">
      <c r="B393" s="177"/>
      <c r="D393" s="178" t="s">
        <v>174</v>
      </c>
      <c r="E393" s="179" t="s">
        <v>1</v>
      </c>
      <c r="F393" s="180" t="s">
        <v>799</v>
      </c>
      <c r="H393" s="181">
        <v>4.4400000000000004</v>
      </c>
      <c r="I393" s="182"/>
      <c r="J393" s="182"/>
      <c r="M393" s="177"/>
      <c r="N393" s="183"/>
      <c r="X393" s="184"/>
      <c r="AT393" s="179" t="s">
        <v>174</v>
      </c>
      <c r="AU393" s="179" t="s">
        <v>141</v>
      </c>
      <c r="AV393" s="12" t="s">
        <v>141</v>
      </c>
      <c r="AW393" s="12" t="s">
        <v>4</v>
      </c>
      <c r="AX393" s="12" t="s">
        <v>78</v>
      </c>
      <c r="AY393" s="179" t="s">
        <v>166</v>
      </c>
    </row>
    <row r="394" spans="2:65" s="12" customFormat="1" ht="11.25">
      <c r="B394" s="177"/>
      <c r="D394" s="178" t="s">
        <v>174</v>
      </c>
      <c r="E394" s="179" t="s">
        <v>1</v>
      </c>
      <c r="F394" s="180" t="s">
        <v>800</v>
      </c>
      <c r="H394" s="181">
        <v>3.24</v>
      </c>
      <c r="I394" s="182"/>
      <c r="J394" s="182"/>
      <c r="M394" s="177"/>
      <c r="N394" s="183"/>
      <c r="X394" s="184"/>
      <c r="AT394" s="179" t="s">
        <v>174</v>
      </c>
      <c r="AU394" s="179" t="s">
        <v>141</v>
      </c>
      <c r="AV394" s="12" t="s">
        <v>141</v>
      </c>
      <c r="AW394" s="12" t="s">
        <v>4</v>
      </c>
      <c r="AX394" s="12" t="s">
        <v>78</v>
      </c>
      <c r="AY394" s="179" t="s">
        <v>166</v>
      </c>
    </row>
    <row r="395" spans="2:65" s="12" customFormat="1" ht="11.25">
      <c r="B395" s="177"/>
      <c r="D395" s="178" t="s">
        <v>174</v>
      </c>
      <c r="E395" s="179" t="s">
        <v>1</v>
      </c>
      <c r="F395" s="180" t="s">
        <v>801</v>
      </c>
      <c r="H395" s="181">
        <v>3.74</v>
      </c>
      <c r="I395" s="182"/>
      <c r="J395" s="182"/>
      <c r="M395" s="177"/>
      <c r="N395" s="183"/>
      <c r="X395" s="184"/>
      <c r="AT395" s="179" t="s">
        <v>174</v>
      </c>
      <c r="AU395" s="179" t="s">
        <v>141</v>
      </c>
      <c r="AV395" s="12" t="s">
        <v>141</v>
      </c>
      <c r="AW395" s="12" t="s">
        <v>4</v>
      </c>
      <c r="AX395" s="12" t="s">
        <v>78</v>
      </c>
      <c r="AY395" s="179" t="s">
        <v>166</v>
      </c>
    </row>
    <row r="396" spans="2:65" s="12" customFormat="1" ht="11.25">
      <c r="B396" s="177"/>
      <c r="D396" s="178" t="s">
        <v>174</v>
      </c>
      <c r="E396" s="179" t="s">
        <v>1</v>
      </c>
      <c r="F396" s="180" t="s">
        <v>802</v>
      </c>
      <c r="H396" s="181">
        <v>3.24</v>
      </c>
      <c r="I396" s="182"/>
      <c r="J396" s="182"/>
      <c r="M396" s="177"/>
      <c r="N396" s="183"/>
      <c r="X396" s="184"/>
      <c r="AT396" s="179" t="s">
        <v>174</v>
      </c>
      <c r="AU396" s="179" t="s">
        <v>141</v>
      </c>
      <c r="AV396" s="12" t="s">
        <v>141</v>
      </c>
      <c r="AW396" s="12" t="s">
        <v>4</v>
      </c>
      <c r="AX396" s="12" t="s">
        <v>78</v>
      </c>
      <c r="AY396" s="179" t="s">
        <v>166</v>
      </c>
    </row>
    <row r="397" spans="2:65" s="12" customFormat="1" ht="11.25">
      <c r="B397" s="177"/>
      <c r="D397" s="178" t="s">
        <v>174</v>
      </c>
      <c r="E397" s="179" t="s">
        <v>1</v>
      </c>
      <c r="F397" s="180" t="s">
        <v>803</v>
      </c>
      <c r="H397" s="181">
        <v>3.24</v>
      </c>
      <c r="I397" s="182"/>
      <c r="J397" s="182"/>
      <c r="M397" s="177"/>
      <c r="N397" s="183"/>
      <c r="X397" s="184"/>
      <c r="AT397" s="179" t="s">
        <v>174</v>
      </c>
      <c r="AU397" s="179" t="s">
        <v>141</v>
      </c>
      <c r="AV397" s="12" t="s">
        <v>141</v>
      </c>
      <c r="AW397" s="12" t="s">
        <v>4</v>
      </c>
      <c r="AX397" s="12" t="s">
        <v>78</v>
      </c>
      <c r="AY397" s="179" t="s">
        <v>166</v>
      </c>
    </row>
    <row r="398" spans="2:65" s="12" customFormat="1" ht="11.25">
      <c r="B398" s="177"/>
      <c r="D398" s="178" t="s">
        <v>174</v>
      </c>
      <c r="E398" s="179" t="s">
        <v>1</v>
      </c>
      <c r="F398" s="180" t="s">
        <v>804</v>
      </c>
      <c r="H398" s="181">
        <v>3.24</v>
      </c>
      <c r="I398" s="182"/>
      <c r="J398" s="182"/>
      <c r="M398" s="177"/>
      <c r="N398" s="183"/>
      <c r="X398" s="184"/>
      <c r="AT398" s="179" t="s">
        <v>174</v>
      </c>
      <c r="AU398" s="179" t="s">
        <v>141</v>
      </c>
      <c r="AV398" s="12" t="s">
        <v>141</v>
      </c>
      <c r="AW398" s="12" t="s">
        <v>4</v>
      </c>
      <c r="AX398" s="12" t="s">
        <v>78</v>
      </c>
      <c r="AY398" s="179" t="s">
        <v>166</v>
      </c>
    </row>
    <row r="399" spans="2:65" s="12" customFormat="1" ht="11.25">
      <c r="B399" s="177"/>
      <c r="D399" s="178" t="s">
        <v>174</v>
      </c>
      <c r="E399" s="179" t="s">
        <v>1</v>
      </c>
      <c r="F399" s="180" t="s">
        <v>805</v>
      </c>
      <c r="H399" s="181">
        <v>3.24</v>
      </c>
      <c r="I399" s="182"/>
      <c r="J399" s="182"/>
      <c r="M399" s="177"/>
      <c r="N399" s="183"/>
      <c r="X399" s="184"/>
      <c r="AT399" s="179" t="s">
        <v>174</v>
      </c>
      <c r="AU399" s="179" t="s">
        <v>141</v>
      </c>
      <c r="AV399" s="12" t="s">
        <v>141</v>
      </c>
      <c r="AW399" s="12" t="s">
        <v>4</v>
      </c>
      <c r="AX399" s="12" t="s">
        <v>78</v>
      </c>
      <c r="AY399" s="179" t="s">
        <v>166</v>
      </c>
    </row>
    <row r="400" spans="2:65" s="12" customFormat="1" ht="11.25">
      <c r="B400" s="177"/>
      <c r="D400" s="178" t="s">
        <v>174</v>
      </c>
      <c r="E400" s="179" t="s">
        <v>1</v>
      </c>
      <c r="F400" s="180" t="s">
        <v>806</v>
      </c>
      <c r="H400" s="181">
        <v>3.24</v>
      </c>
      <c r="I400" s="182"/>
      <c r="J400" s="182"/>
      <c r="M400" s="177"/>
      <c r="N400" s="183"/>
      <c r="X400" s="184"/>
      <c r="AT400" s="179" t="s">
        <v>174</v>
      </c>
      <c r="AU400" s="179" t="s">
        <v>141</v>
      </c>
      <c r="AV400" s="12" t="s">
        <v>141</v>
      </c>
      <c r="AW400" s="12" t="s">
        <v>4</v>
      </c>
      <c r="AX400" s="12" t="s">
        <v>78</v>
      </c>
      <c r="AY400" s="179" t="s">
        <v>166</v>
      </c>
    </row>
    <row r="401" spans="2:65" s="12" customFormat="1" ht="11.25">
      <c r="B401" s="177"/>
      <c r="D401" s="178" t="s">
        <v>174</v>
      </c>
      <c r="E401" s="179" t="s">
        <v>1</v>
      </c>
      <c r="F401" s="180" t="s">
        <v>807</v>
      </c>
      <c r="H401" s="181">
        <v>3.24</v>
      </c>
      <c r="I401" s="182"/>
      <c r="J401" s="182"/>
      <c r="M401" s="177"/>
      <c r="N401" s="183"/>
      <c r="X401" s="184"/>
      <c r="AT401" s="179" t="s">
        <v>174</v>
      </c>
      <c r="AU401" s="179" t="s">
        <v>141</v>
      </c>
      <c r="AV401" s="12" t="s">
        <v>141</v>
      </c>
      <c r="AW401" s="12" t="s">
        <v>4</v>
      </c>
      <c r="AX401" s="12" t="s">
        <v>78</v>
      </c>
      <c r="AY401" s="179" t="s">
        <v>166</v>
      </c>
    </row>
    <row r="402" spans="2:65" s="12" customFormat="1" ht="11.25">
      <c r="B402" s="177"/>
      <c r="D402" s="178" t="s">
        <v>174</v>
      </c>
      <c r="E402" s="179" t="s">
        <v>1</v>
      </c>
      <c r="F402" s="180" t="s">
        <v>808</v>
      </c>
      <c r="H402" s="181">
        <v>3.24</v>
      </c>
      <c r="I402" s="182"/>
      <c r="J402" s="182"/>
      <c r="M402" s="177"/>
      <c r="N402" s="183"/>
      <c r="X402" s="184"/>
      <c r="AT402" s="179" t="s">
        <v>174</v>
      </c>
      <c r="AU402" s="179" t="s">
        <v>141</v>
      </c>
      <c r="AV402" s="12" t="s">
        <v>141</v>
      </c>
      <c r="AW402" s="12" t="s">
        <v>4</v>
      </c>
      <c r="AX402" s="12" t="s">
        <v>78</v>
      </c>
      <c r="AY402" s="179" t="s">
        <v>166</v>
      </c>
    </row>
    <row r="403" spans="2:65" s="12" customFormat="1" ht="11.25">
      <c r="B403" s="177"/>
      <c r="D403" s="178" t="s">
        <v>174</v>
      </c>
      <c r="E403" s="179" t="s">
        <v>1</v>
      </c>
      <c r="F403" s="180" t="s">
        <v>809</v>
      </c>
      <c r="H403" s="181">
        <v>3.33</v>
      </c>
      <c r="I403" s="182"/>
      <c r="J403" s="182"/>
      <c r="M403" s="177"/>
      <c r="N403" s="183"/>
      <c r="X403" s="184"/>
      <c r="AT403" s="179" t="s">
        <v>174</v>
      </c>
      <c r="AU403" s="179" t="s">
        <v>141</v>
      </c>
      <c r="AV403" s="12" t="s">
        <v>141</v>
      </c>
      <c r="AW403" s="12" t="s">
        <v>4</v>
      </c>
      <c r="AX403" s="12" t="s">
        <v>78</v>
      </c>
      <c r="AY403" s="179" t="s">
        <v>166</v>
      </c>
    </row>
    <row r="404" spans="2:65" s="12" customFormat="1" ht="11.25">
      <c r="B404" s="177"/>
      <c r="D404" s="178" t="s">
        <v>174</v>
      </c>
      <c r="E404" s="179" t="s">
        <v>1</v>
      </c>
      <c r="F404" s="180" t="s">
        <v>810</v>
      </c>
      <c r="H404" s="181">
        <v>3.24</v>
      </c>
      <c r="I404" s="182"/>
      <c r="J404" s="182"/>
      <c r="M404" s="177"/>
      <c r="N404" s="183"/>
      <c r="X404" s="184"/>
      <c r="AT404" s="179" t="s">
        <v>174</v>
      </c>
      <c r="AU404" s="179" t="s">
        <v>141</v>
      </c>
      <c r="AV404" s="12" t="s">
        <v>141</v>
      </c>
      <c r="AW404" s="12" t="s">
        <v>4</v>
      </c>
      <c r="AX404" s="12" t="s">
        <v>78</v>
      </c>
      <c r="AY404" s="179" t="s">
        <v>166</v>
      </c>
    </row>
    <row r="405" spans="2:65" s="12" customFormat="1" ht="11.25">
      <c r="B405" s="177"/>
      <c r="D405" s="178" t="s">
        <v>174</v>
      </c>
      <c r="E405" s="179" t="s">
        <v>1</v>
      </c>
      <c r="F405" s="180" t="s">
        <v>811</v>
      </c>
      <c r="H405" s="181">
        <v>3.31</v>
      </c>
      <c r="I405" s="182"/>
      <c r="J405" s="182"/>
      <c r="M405" s="177"/>
      <c r="N405" s="183"/>
      <c r="X405" s="184"/>
      <c r="AT405" s="179" t="s">
        <v>174</v>
      </c>
      <c r="AU405" s="179" t="s">
        <v>141</v>
      </c>
      <c r="AV405" s="12" t="s">
        <v>141</v>
      </c>
      <c r="AW405" s="12" t="s">
        <v>4</v>
      </c>
      <c r="AX405" s="12" t="s">
        <v>78</v>
      </c>
      <c r="AY405" s="179" t="s">
        <v>166</v>
      </c>
    </row>
    <row r="406" spans="2:65" s="12" customFormat="1" ht="11.25">
      <c r="B406" s="177"/>
      <c r="D406" s="178" t="s">
        <v>174</v>
      </c>
      <c r="E406" s="179" t="s">
        <v>1</v>
      </c>
      <c r="F406" s="180" t="s">
        <v>812</v>
      </c>
      <c r="H406" s="181">
        <v>3.06</v>
      </c>
      <c r="I406" s="182"/>
      <c r="J406" s="182"/>
      <c r="M406" s="177"/>
      <c r="N406" s="183"/>
      <c r="X406" s="184"/>
      <c r="AT406" s="179" t="s">
        <v>174</v>
      </c>
      <c r="AU406" s="179" t="s">
        <v>141</v>
      </c>
      <c r="AV406" s="12" t="s">
        <v>141</v>
      </c>
      <c r="AW406" s="12" t="s">
        <v>4</v>
      </c>
      <c r="AX406" s="12" t="s">
        <v>78</v>
      </c>
      <c r="AY406" s="179" t="s">
        <v>166</v>
      </c>
    </row>
    <row r="407" spans="2:65" s="14" customFormat="1" ht="11.25">
      <c r="B407" s="191"/>
      <c r="D407" s="178" t="s">
        <v>174</v>
      </c>
      <c r="E407" s="192" t="s">
        <v>1</v>
      </c>
      <c r="F407" s="193" t="s">
        <v>182</v>
      </c>
      <c r="H407" s="194">
        <v>81.600000000000009</v>
      </c>
      <c r="I407" s="195"/>
      <c r="J407" s="195"/>
      <c r="M407" s="191"/>
      <c r="N407" s="196"/>
      <c r="X407" s="197"/>
      <c r="AT407" s="192" t="s">
        <v>174</v>
      </c>
      <c r="AU407" s="192" t="s">
        <v>141</v>
      </c>
      <c r="AV407" s="14" t="s">
        <v>183</v>
      </c>
      <c r="AW407" s="14" t="s">
        <v>4</v>
      </c>
      <c r="AX407" s="14" t="s">
        <v>86</v>
      </c>
      <c r="AY407" s="192" t="s">
        <v>166</v>
      </c>
    </row>
    <row r="408" spans="2:65" s="1" customFormat="1" ht="24.2" customHeight="1">
      <c r="B408" s="136"/>
      <c r="C408" s="165" t="s">
        <v>364</v>
      </c>
      <c r="D408" s="165" t="s">
        <v>168</v>
      </c>
      <c r="E408" s="166" t="s">
        <v>813</v>
      </c>
      <c r="F408" s="167" t="s">
        <v>814</v>
      </c>
      <c r="G408" s="168" t="s">
        <v>533</v>
      </c>
      <c r="H408" s="208"/>
      <c r="I408" s="170"/>
      <c r="J408" s="170"/>
      <c r="K408" s="171">
        <f>ROUND(P408*H408,2)</f>
        <v>0</v>
      </c>
      <c r="L408" s="172"/>
      <c r="M408" s="36"/>
      <c r="N408" s="173" t="s">
        <v>1</v>
      </c>
      <c r="O408" s="135" t="s">
        <v>42</v>
      </c>
      <c r="P408" s="35">
        <f>I408+J408</f>
        <v>0</v>
      </c>
      <c r="Q408" s="35">
        <f>ROUND(I408*H408,2)</f>
        <v>0</v>
      </c>
      <c r="R408" s="35">
        <f>ROUND(J408*H408,2)</f>
        <v>0</v>
      </c>
      <c r="T408" s="174">
        <f>S408*H408</f>
        <v>0</v>
      </c>
      <c r="U408" s="174">
        <v>0</v>
      </c>
      <c r="V408" s="174">
        <f>U408*H408</f>
        <v>0</v>
      </c>
      <c r="W408" s="174">
        <v>0</v>
      </c>
      <c r="X408" s="175">
        <f>W408*H408</f>
        <v>0</v>
      </c>
      <c r="AR408" s="176" t="s">
        <v>252</v>
      </c>
      <c r="AT408" s="176" t="s">
        <v>168</v>
      </c>
      <c r="AU408" s="176" t="s">
        <v>141</v>
      </c>
      <c r="AY408" s="17" t="s">
        <v>166</v>
      </c>
      <c r="BE408" s="101">
        <f>IF(O408="základná",K408,0)</f>
        <v>0</v>
      </c>
      <c r="BF408" s="101">
        <f>IF(O408="znížená",K408,0)</f>
        <v>0</v>
      </c>
      <c r="BG408" s="101">
        <f>IF(O408="zákl. prenesená",K408,0)</f>
        <v>0</v>
      </c>
      <c r="BH408" s="101">
        <f>IF(O408="zníž. prenesená",K408,0)</f>
        <v>0</v>
      </c>
      <c r="BI408" s="101">
        <f>IF(O408="nulová",K408,0)</f>
        <v>0</v>
      </c>
      <c r="BJ408" s="17" t="s">
        <v>141</v>
      </c>
      <c r="BK408" s="101">
        <f>ROUND(P408*H408,2)</f>
        <v>0</v>
      </c>
      <c r="BL408" s="17" t="s">
        <v>252</v>
      </c>
      <c r="BM408" s="176" t="s">
        <v>815</v>
      </c>
    </row>
    <row r="409" spans="2:65" s="11" customFormat="1" ht="22.9" customHeight="1">
      <c r="B409" s="152"/>
      <c r="D409" s="153" t="s">
        <v>77</v>
      </c>
      <c r="E409" s="163" t="s">
        <v>568</v>
      </c>
      <c r="F409" s="163" t="s">
        <v>569</v>
      </c>
      <c r="I409" s="155"/>
      <c r="J409" s="155"/>
      <c r="K409" s="164">
        <f>BK409</f>
        <v>0</v>
      </c>
      <c r="M409" s="152"/>
      <c r="N409" s="157"/>
      <c r="Q409" s="158">
        <f>SUM(Q410:Q428)</f>
        <v>0</v>
      </c>
      <c r="R409" s="158">
        <f>SUM(R410:R428)</f>
        <v>0</v>
      </c>
      <c r="T409" s="159">
        <f>SUM(T410:T428)</f>
        <v>0</v>
      </c>
      <c r="V409" s="159">
        <f>SUM(V410:V428)</f>
        <v>1.7088639999999997</v>
      </c>
      <c r="X409" s="160">
        <f>SUM(X410:X428)</f>
        <v>0</v>
      </c>
      <c r="AR409" s="153" t="s">
        <v>141</v>
      </c>
      <c r="AT409" s="161" t="s">
        <v>77</v>
      </c>
      <c r="AU409" s="161" t="s">
        <v>86</v>
      </c>
      <c r="AY409" s="153" t="s">
        <v>166</v>
      </c>
      <c r="BK409" s="162">
        <f>SUM(BK410:BK428)</f>
        <v>0</v>
      </c>
    </row>
    <row r="410" spans="2:65" s="1" customFormat="1" ht="33" customHeight="1">
      <c r="B410" s="136"/>
      <c r="C410" s="165" t="s">
        <v>372</v>
      </c>
      <c r="D410" s="165" t="s">
        <v>168</v>
      </c>
      <c r="E410" s="166" t="s">
        <v>581</v>
      </c>
      <c r="F410" s="167" t="s">
        <v>582</v>
      </c>
      <c r="G410" s="168" t="s">
        <v>199</v>
      </c>
      <c r="H410" s="169">
        <v>73.760000000000005</v>
      </c>
      <c r="I410" s="170"/>
      <c r="J410" s="170"/>
      <c r="K410" s="171">
        <f>ROUND(P410*H410,2)</f>
        <v>0</v>
      </c>
      <c r="L410" s="172"/>
      <c r="M410" s="36"/>
      <c r="N410" s="173" t="s">
        <v>1</v>
      </c>
      <c r="O410" s="135" t="s">
        <v>42</v>
      </c>
      <c r="P410" s="35">
        <f>I410+J410</f>
        <v>0</v>
      </c>
      <c r="Q410" s="35">
        <f>ROUND(I410*H410,2)</f>
        <v>0</v>
      </c>
      <c r="R410" s="35">
        <f>ROUND(J410*H410,2)</f>
        <v>0</v>
      </c>
      <c r="T410" s="174">
        <f>S410*H410</f>
        <v>0</v>
      </c>
      <c r="U410" s="174">
        <v>3.2000000000000002E-3</v>
      </c>
      <c r="V410" s="174">
        <f>U410*H410</f>
        <v>0.23603200000000002</v>
      </c>
      <c r="W410" s="174">
        <v>0</v>
      </c>
      <c r="X410" s="175">
        <f>W410*H410</f>
        <v>0</v>
      </c>
      <c r="AR410" s="176" t="s">
        <v>252</v>
      </c>
      <c r="AT410" s="176" t="s">
        <v>168</v>
      </c>
      <c r="AU410" s="176" t="s">
        <v>141</v>
      </c>
      <c r="AY410" s="17" t="s">
        <v>166</v>
      </c>
      <c r="BE410" s="101">
        <f>IF(O410="základná",K410,0)</f>
        <v>0</v>
      </c>
      <c r="BF410" s="101">
        <f>IF(O410="znížená",K410,0)</f>
        <v>0</v>
      </c>
      <c r="BG410" s="101">
        <f>IF(O410="zákl. prenesená",K410,0)</f>
        <v>0</v>
      </c>
      <c r="BH410" s="101">
        <f>IF(O410="zníž. prenesená",K410,0)</f>
        <v>0</v>
      </c>
      <c r="BI410" s="101">
        <f>IF(O410="nulová",K410,0)</f>
        <v>0</v>
      </c>
      <c r="BJ410" s="17" t="s">
        <v>141</v>
      </c>
      <c r="BK410" s="101">
        <f>ROUND(P410*H410,2)</f>
        <v>0</v>
      </c>
      <c r="BL410" s="17" t="s">
        <v>252</v>
      </c>
      <c r="BM410" s="176" t="s">
        <v>816</v>
      </c>
    </row>
    <row r="411" spans="2:65" s="12" customFormat="1" ht="11.25">
      <c r="B411" s="177"/>
      <c r="D411" s="178" t="s">
        <v>174</v>
      </c>
      <c r="E411" s="179" t="s">
        <v>1</v>
      </c>
      <c r="F411" s="180" t="s">
        <v>817</v>
      </c>
      <c r="H411" s="181">
        <v>24.2</v>
      </c>
      <c r="I411" s="182"/>
      <c r="J411" s="182"/>
      <c r="M411" s="177"/>
      <c r="N411" s="183"/>
      <c r="X411" s="184"/>
      <c r="AT411" s="179" t="s">
        <v>174</v>
      </c>
      <c r="AU411" s="179" t="s">
        <v>141</v>
      </c>
      <c r="AV411" s="12" t="s">
        <v>141</v>
      </c>
      <c r="AW411" s="12" t="s">
        <v>4</v>
      </c>
      <c r="AX411" s="12" t="s">
        <v>78</v>
      </c>
      <c r="AY411" s="179" t="s">
        <v>166</v>
      </c>
    </row>
    <row r="412" spans="2:65" s="12" customFormat="1" ht="11.25">
      <c r="B412" s="177"/>
      <c r="D412" s="178" t="s">
        <v>174</v>
      </c>
      <c r="E412" s="179" t="s">
        <v>1</v>
      </c>
      <c r="F412" s="180" t="s">
        <v>818</v>
      </c>
      <c r="H412" s="181">
        <v>4.55</v>
      </c>
      <c r="I412" s="182"/>
      <c r="J412" s="182"/>
      <c r="M412" s="177"/>
      <c r="N412" s="183"/>
      <c r="X412" s="184"/>
      <c r="AT412" s="179" t="s">
        <v>174</v>
      </c>
      <c r="AU412" s="179" t="s">
        <v>141</v>
      </c>
      <c r="AV412" s="12" t="s">
        <v>141</v>
      </c>
      <c r="AW412" s="12" t="s">
        <v>4</v>
      </c>
      <c r="AX412" s="12" t="s">
        <v>78</v>
      </c>
      <c r="AY412" s="179" t="s">
        <v>166</v>
      </c>
    </row>
    <row r="413" spans="2:65" s="12" customFormat="1" ht="11.25">
      <c r="B413" s="177"/>
      <c r="D413" s="178" t="s">
        <v>174</v>
      </c>
      <c r="E413" s="179" t="s">
        <v>1</v>
      </c>
      <c r="F413" s="180" t="s">
        <v>819</v>
      </c>
      <c r="H413" s="181">
        <v>4.9400000000000004</v>
      </c>
      <c r="I413" s="182"/>
      <c r="J413" s="182"/>
      <c r="M413" s="177"/>
      <c r="N413" s="183"/>
      <c r="X413" s="184"/>
      <c r="AT413" s="179" t="s">
        <v>174</v>
      </c>
      <c r="AU413" s="179" t="s">
        <v>141</v>
      </c>
      <c r="AV413" s="12" t="s">
        <v>141</v>
      </c>
      <c r="AW413" s="12" t="s">
        <v>4</v>
      </c>
      <c r="AX413" s="12" t="s">
        <v>78</v>
      </c>
      <c r="AY413" s="179" t="s">
        <v>166</v>
      </c>
    </row>
    <row r="414" spans="2:65" s="12" customFormat="1" ht="11.25">
      <c r="B414" s="177"/>
      <c r="D414" s="178" t="s">
        <v>174</v>
      </c>
      <c r="E414" s="179" t="s">
        <v>1</v>
      </c>
      <c r="F414" s="180" t="s">
        <v>820</v>
      </c>
      <c r="H414" s="181">
        <v>1.8</v>
      </c>
      <c r="I414" s="182"/>
      <c r="J414" s="182"/>
      <c r="M414" s="177"/>
      <c r="N414" s="183"/>
      <c r="X414" s="184"/>
      <c r="AT414" s="179" t="s">
        <v>174</v>
      </c>
      <c r="AU414" s="179" t="s">
        <v>141</v>
      </c>
      <c r="AV414" s="12" t="s">
        <v>141</v>
      </c>
      <c r="AW414" s="12" t="s">
        <v>4</v>
      </c>
      <c r="AX414" s="12" t="s">
        <v>78</v>
      </c>
      <c r="AY414" s="179" t="s">
        <v>166</v>
      </c>
    </row>
    <row r="415" spans="2:65" s="12" customFormat="1" ht="11.25">
      <c r="B415" s="177"/>
      <c r="D415" s="178" t="s">
        <v>174</v>
      </c>
      <c r="E415" s="179" t="s">
        <v>1</v>
      </c>
      <c r="F415" s="180" t="s">
        <v>821</v>
      </c>
      <c r="H415" s="181">
        <v>9</v>
      </c>
      <c r="I415" s="182"/>
      <c r="J415" s="182"/>
      <c r="M415" s="177"/>
      <c r="N415" s="183"/>
      <c r="X415" s="184"/>
      <c r="AT415" s="179" t="s">
        <v>174</v>
      </c>
      <c r="AU415" s="179" t="s">
        <v>141</v>
      </c>
      <c r="AV415" s="12" t="s">
        <v>141</v>
      </c>
      <c r="AW415" s="12" t="s">
        <v>4</v>
      </c>
      <c r="AX415" s="12" t="s">
        <v>78</v>
      </c>
      <c r="AY415" s="179" t="s">
        <v>166</v>
      </c>
    </row>
    <row r="416" spans="2:65" s="12" customFormat="1" ht="11.25">
      <c r="B416" s="177"/>
      <c r="D416" s="178" t="s">
        <v>174</v>
      </c>
      <c r="E416" s="179" t="s">
        <v>1</v>
      </c>
      <c r="F416" s="180" t="s">
        <v>822</v>
      </c>
      <c r="H416" s="181">
        <v>3.53</v>
      </c>
      <c r="I416" s="182"/>
      <c r="J416" s="182"/>
      <c r="M416" s="177"/>
      <c r="N416" s="183"/>
      <c r="X416" s="184"/>
      <c r="AT416" s="179" t="s">
        <v>174</v>
      </c>
      <c r="AU416" s="179" t="s">
        <v>141</v>
      </c>
      <c r="AV416" s="12" t="s">
        <v>141</v>
      </c>
      <c r="AW416" s="12" t="s">
        <v>4</v>
      </c>
      <c r="AX416" s="12" t="s">
        <v>78</v>
      </c>
      <c r="AY416" s="179" t="s">
        <v>166</v>
      </c>
    </row>
    <row r="417" spans="2:65" s="12" customFormat="1" ht="11.25">
      <c r="B417" s="177"/>
      <c r="D417" s="178" t="s">
        <v>174</v>
      </c>
      <c r="E417" s="179" t="s">
        <v>1</v>
      </c>
      <c r="F417" s="180" t="s">
        <v>823</v>
      </c>
      <c r="H417" s="181">
        <v>3.24</v>
      </c>
      <c r="I417" s="182"/>
      <c r="J417" s="182"/>
      <c r="M417" s="177"/>
      <c r="N417" s="183"/>
      <c r="X417" s="184"/>
      <c r="AT417" s="179" t="s">
        <v>174</v>
      </c>
      <c r="AU417" s="179" t="s">
        <v>141</v>
      </c>
      <c r="AV417" s="12" t="s">
        <v>141</v>
      </c>
      <c r="AW417" s="12" t="s">
        <v>4</v>
      </c>
      <c r="AX417" s="12" t="s">
        <v>78</v>
      </c>
      <c r="AY417" s="179" t="s">
        <v>166</v>
      </c>
    </row>
    <row r="418" spans="2:65" s="12" customFormat="1" ht="11.25">
      <c r="B418" s="177"/>
      <c r="D418" s="178" t="s">
        <v>174</v>
      </c>
      <c r="E418" s="179" t="s">
        <v>1</v>
      </c>
      <c r="F418" s="180" t="s">
        <v>824</v>
      </c>
      <c r="H418" s="181">
        <v>3.24</v>
      </c>
      <c r="I418" s="182"/>
      <c r="J418" s="182"/>
      <c r="M418" s="177"/>
      <c r="N418" s="183"/>
      <c r="X418" s="184"/>
      <c r="AT418" s="179" t="s">
        <v>174</v>
      </c>
      <c r="AU418" s="179" t="s">
        <v>141</v>
      </c>
      <c r="AV418" s="12" t="s">
        <v>141</v>
      </c>
      <c r="AW418" s="12" t="s">
        <v>4</v>
      </c>
      <c r="AX418" s="12" t="s">
        <v>78</v>
      </c>
      <c r="AY418" s="179" t="s">
        <v>166</v>
      </c>
    </row>
    <row r="419" spans="2:65" s="12" customFormat="1" ht="11.25">
      <c r="B419" s="177"/>
      <c r="D419" s="178" t="s">
        <v>174</v>
      </c>
      <c r="E419" s="179" t="s">
        <v>1</v>
      </c>
      <c r="F419" s="180" t="s">
        <v>825</v>
      </c>
      <c r="H419" s="181">
        <v>3.24</v>
      </c>
      <c r="I419" s="182"/>
      <c r="J419" s="182"/>
      <c r="M419" s="177"/>
      <c r="N419" s="183"/>
      <c r="X419" s="184"/>
      <c r="AT419" s="179" t="s">
        <v>174</v>
      </c>
      <c r="AU419" s="179" t="s">
        <v>141</v>
      </c>
      <c r="AV419" s="12" t="s">
        <v>141</v>
      </c>
      <c r="AW419" s="12" t="s">
        <v>4</v>
      </c>
      <c r="AX419" s="12" t="s">
        <v>78</v>
      </c>
      <c r="AY419" s="179" t="s">
        <v>166</v>
      </c>
    </row>
    <row r="420" spans="2:65" s="12" customFormat="1" ht="11.25">
      <c r="B420" s="177"/>
      <c r="D420" s="178" t="s">
        <v>174</v>
      </c>
      <c r="E420" s="179" t="s">
        <v>1</v>
      </c>
      <c r="F420" s="180" t="s">
        <v>826</v>
      </c>
      <c r="H420" s="181">
        <v>3.24</v>
      </c>
      <c r="I420" s="182"/>
      <c r="J420" s="182"/>
      <c r="M420" s="177"/>
      <c r="N420" s="183"/>
      <c r="X420" s="184"/>
      <c r="AT420" s="179" t="s">
        <v>174</v>
      </c>
      <c r="AU420" s="179" t="s">
        <v>141</v>
      </c>
      <c r="AV420" s="12" t="s">
        <v>141</v>
      </c>
      <c r="AW420" s="12" t="s">
        <v>4</v>
      </c>
      <c r="AX420" s="12" t="s">
        <v>78</v>
      </c>
      <c r="AY420" s="179" t="s">
        <v>166</v>
      </c>
    </row>
    <row r="421" spans="2:65" s="12" customFormat="1" ht="11.25">
      <c r="B421" s="177"/>
      <c r="D421" s="178" t="s">
        <v>174</v>
      </c>
      <c r="E421" s="179" t="s">
        <v>1</v>
      </c>
      <c r="F421" s="180" t="s">
        <v>827</v>
      </c>
      <c r="H421" s="181">
        <v>3.24</v>
      </c>
      <c r="I421" s="182"/>
      <c r="J421" s="182"/>
      <c r="M421" s="177"/>
      <c r="N421" s="183"/>
      <c r="X421" s="184"/>
      <c r="AT421" s="179" t="s">
        <v>174</v>
      </c>
      <c r="AU421" s="179" t="s">
        <v>141</v>
      </c>
      <c r="AV421" s="12" t="s">
        <v>141</v>
      </c>
      <c r="AW421" s="12" t="s">
        <v>4</v>
      </c>
      <c r="AX421" s="12" t="s">
        <v>78</v>
      </c>
      <c r="AY421" s="179" t="s">
        <v>166</v>
      </c>
    </row>
    <row r="422" spans="2:65" s="12" customFormat="1" ht="11.25">
      <c r="B422" s="177"/>
      <c r="D422" s="178" t="s">
        <v>174</v>
      </c>
      <c r="E422" s="179" t="s">
        <v>1</v>
      </c>
      <c r="F422" s="180" t="s">
        <v>828</v>
      </c>
      <c r="H422" s="181">
        <v>3.24</v>
      </c>
      <c r="I422" s="182"/>
      <c r="J422" s="182"/>
      <c r="M422" s="177"/>
      <c r="N422" s="183"/>
      <c r="X422" s="184"/>
      <c r="AT422" s="179" t="s">
        <v>174</v>
      </c>
      <c r="AU422" s="179" t="s">
        <v>141</v>
      </c>
      <c r="AV422" s="12" t="s">
        <v>141</v>
      </c>
      <c r="AW422" s="12" t="s">
        <v>4</v>
      </c>
      <c r="AX422" s="12" t="s">
        <v>78</v>
      </c>
      <c r="AY422" s="179" t="s">
        <v>166</v>
      </c>
    </row>
    <row r="423" spans="2:65" s="12" customFormat="1" ht="11.25">
      <c r="B423" s="177"/>
      <c r="D423" s="178" t="s">
        <v>174</v>
      </c>
      <c r="E423" s="179" t="s">
        <v>1</v>
      </c>
      <c r="F423" s="180" t="s">
        <v>829</v>
      </c>
      <c r="H423" s="181">
        <v>3.24</v>
      </c>
      <c r="I423" s="182"/>
      <c r="J423" s="182"/>
      <c r="M423" s="177"/>
      <c r="N423" s="183"/>
      <c r="X423" s="184"/>
      <c r="AT423" s="179" t="s">
        <v>174</v>
      </c>
      <c r="AU423" s="179" t="s">
        <v>141</v>
      </c>
      <c r="AV423" s="12" t="s">
        <v>141</v>
      </c>
      <c r="AW423" s="12" t="s">
        <v>4</v>
      </c>
      <c r="AX423" s="12" t="s">
        <v>78</v>
      </c>
      <c r="AY423" s="179" t="s">
        <v>166</v>
      </c>
    </row>
    <row r="424" spans="2:65" s="12" customFormat="1" ht="11.25">
      <c r="B424" s="177"/>
      <c r="D424" s="178" t="s">
        <v>174</v>
      </c>
      <c r="E424" s="179" t="s">
        <v>1</v>
      </c>
      <c r="F424" s="180" t="s">
        <v>830</v>
      </c>
      <c r="H424" s="181">
        <v>3.06</v>
      </c>
      <c r="I424" s="182"/>
      <c r="J424" s="182"/>
      <c r="M424" s="177"/>
      <c r="N424" s="183"/>
      <c r="X424" s="184"/>
      <c r="AT424" s="179" t="s">
        <v>174</v>
      </c>
      <c r="AU424" s="179" t="s">
        <v>141</v>
      </c>
      <c r="AV424" s="12" t="s">
        <v>141</v>
      </c>
      <c r="AW424" s="12" t="s">
        <v>4</v>
      </c>
      <c r="AX424" s="12" t="s">
        <v>78</v>
      </c>
      <c r="AY424" s="179" t="s">
        <v>166</v>
      </c>
    </row>
    <row r="425" spans="2:65" s="14" customFormat="1" ht="11.25">
      <c r="B425" s="191"/>
      <c r="D425" s="178" t="s">
        <v>174</v>
      </c>
      <c r="E425" s="192" t="s">
        <v>1</v>
      </c>
      <c r="F425" s="193" t="s">
        <v>182</v>
      </c>
      <c r="H425" s="194">
        <v>73.759999999999991</v>
      </c>
      <c r="I425" s="195"/>
      <c r="J425" s="195"/>
      <c r="M425" s="191"/>
      <c r="N425" s="196"/>
      <c r="X425" s="197"/>
      <c r="AT425" s="192" t="s">
        <v>174</v>
      </c>
      <c r="AU425" s="192" t="s">
        <v>141</v>
      </c>
      <c r="AV425" s="14" t="s">
        <v>183</v>
      </c>
      <c r="AW425" s="14" t="s">
        <v>4</v>
      </c>
      <c r="AX425" s="14" t="s">
        <v>86</v>
      </c>
      <c r="AY425" s="192" t="s">
        <v>166</v>
      </c>
    </row>
    <row r="426" spans="2:65" s="1" customFormat="1" ht="24.2" customHeight="1">
      <c r="B426" s="136"/>
      <c r="C426" s="198" t="s">
        <v>378</v>
      </c>
      <c r="D426" s="198" t="s">
        <v>203</v>
      </c>
      <c r="E426" s="199" t="s">
        <v>586</v>
      </c>
      <c r="F426" s="200" t="s">
        <v>587</v>
      </c>
      <c r="G426" s="201" t="s">
        <v>199</v>
      </c>
      <c r="H426" s="202">
        <v>76.709999999999994</v>
      </c>
      <c r="I426" s="203"/>
      <c r="J426" s="204"/>
      <c r="K426" s="205">
        <f>ROUND(P426*H426,2)</f>
        <v>0</v>
      </c>
      <c r="L426" s="204"/>
      <c r="M426" s="206"/>
      <c r="N426" s="207" t="s">
        <v>1</v>
      </c>
      <c r="O426" s="135" t="s">
        <v>42</v>
      </c>
      <c r="P426" s="35">
        <f>I426+J426</f>
        <v>0</v>
      </c>
      <c r="Q426" s="35">
        <f>ROUND(I426*H426,2)</f>
        <v>0</v>
      </c>
      <c r="R426" s="35">
        <f>ROUND(J426*H426,2)</f>
        <v>0</v>
      </c>
      <c r="T426" s="174">
        <f>S426*H426</f>
        <v>0</v>
      </c>
      <c r="U426" s="174">
        <v>1.9199999999999998E-2</v>
      </c>
      <c r="V426" s="174">
        <f>U426*H426</f>
        <v>1.4728319999999997</v>
      </c>
      <c r="W426" s="174">
        <v>0</v>
      </c>
      <c r="X426" s="175">
        <f>W426*H426</f>
        <v>0</v>
      </c>
      <c r="AR426" s="176" t="s">
        <v>334</v>
      </c>
      <c r="AT426" s="176" t="s">
        <v>203</v>
      </c>
      <c r="AU426" s="176" t="s">
        <v>141</v>
      </c>
      <c r="AY426" s="17" t="s">
        <v>166</v>
      </c>
      <c r="BE426" s="101">
        <f>IF(O426="základná",K426,0)</f>
        <v>0</v>
      </c>
      <c r="BF426" s="101">
        <f>IF(O426="znížená",K426,0)</f>
        <v>0</v>
      </c>
      <c r="BG426" s="101">
        <f>IF(O426="zákl. prenesená",K426,0)</f>
        <v>0</v>
      </c>
      <c r="BH426" s="101">
        <f>IF(O426="zníž. prenesená",K426,0)</f>
        <v>0</v>
      </c>
      <c r="BI426" s="101">
        <f>IF(O426="nulová",K426,0)</f>
        <v>0</v>
      </c>
      <c r="BJ426" s="17" t="s">
        <v>141</v>
      </c>
      <c r="BK426" s="101">
        <f>ROUND(P426*H426,2)</f>
        <v>0</v>
      </c>
      <c r="BL426" s="17" t="s">
        <v>252</v>
      </c>
      <c r="BM426" s="176" t="s">
        <v>831</v>
      </c>
    </row>
    <row r="427" spans="2:65" s="12" customFormat="1" ht="11.25">
      <c r="B427" s="177"/>
      <c r="D427" s="178" t="s">
        <v>174</v>
      </c>
      <c r="F427" s="180" t="s">
        <v>832</v>
      </c>
      <c r="H427" s="181">
        <v>76.709999999999994</v>
      </c>
      <c r="I427" s="182"/>
      <c r="J427" s="182"/>
      <c r="M427" s="177"/>
      <c r="N427" s="183"/>
      <c r="X427" s="184"/>
      <c r="AT427" s="179" t="s">
        <v>174</v>
      </c>
      <c r="AU427" s="179" t="s">
        <v>141</v>
      </c>
      <c r="AV427" s="12" t="s">
        <v>141</v>
      </c>
      <c r="AW427" s="12" t="s">
        <v>3</v>
      </c>
      <c r="AX427" s="12" t="s">
        <v>86</v>
      </c>
      <c r="AY427" s="179" t="s">
        <v>166</v>
      </c>
    </row>
    <row r="428" spans="2:65" s="1" customFormat="1" ht="24.2" customHeight="1">
      <c r="B428" s="136"/>
      <c r="C428" s="165" t="s">
        <v>383</v>
      </c>
      <c r="D428" s="165" t="s">
        <v>168</v>
      </c>
      <c r="E428" s="166" t="s">
        <v>591</v>
      </c>
      <c r="F428" s="167" t="s">
        <v>592</v>
      </c>
      <c r="G428" s="168" t="s">
        <v>533</v>
      </c>
      <c r="H428" s="208"/>
      <c r="I428" s="170"/>
      <c r="J428" s="170"/>
      <c r="K428" s="171">
        <f>ROUND(P428*H428,2)</f>
        <v>0</v>
      </c>
      <c r="L428" s="172"/>
      <c r="M428" s="36"/>
      <c r="N428" s="173" t="s">
        <v>1</v>
      </c>
      <c r="O428" s="135" t="s">
        <v>42</v>
      </c>
      <c r="P428" s="35">
        <f>I428+J428</f>
        <v>0</v>
      </c>
      <c r="Q428" s="35">
        <f>ROUND(I428*H428,2)</f>
        <v>0</v>
      </c>
      <c r="R428" s="35">
        <f>ROUND(J428*H428,2)</f>
        <v>0</v>
      </c>
      <c r="T428" s="174">
        <f>S428*H428</f>
        <v>0</v>
      </c>
      <c r="U428" s="174">
        <v>0</v>
      </c>
      <c r="V428" s="174">
        <f>U428*H428</f>
        <v>0</v>
      </c>
      <c r="W428" s="174">
        <v>0</v>
      </c>
      <c r="X428" s="175">
        <f>W428*H428</f>
        <v>0</v>
      </c>
      <c r="AR428" s="176" t="s">
        <v>252</v>
      </c>
      <c r="AT428" s="176" t="s">
        <v>168</v>
      </c>
      <c r="AU428" s="176" t="s">
        <v>141</v>
      </c>
      <c r="AY428" s="17" t="s">
        <v>166</v>
      </c>
      <c r="BE428" s="101">
        <f>IF(O428="základná",K428,0)</f>
        <v>0</v>
      </c>
      <c r="BF428" s="101">
        <f>IF(O428="znížená",K428,0)</f>
        <v>0</v>
      </c>
      <c r="BG428" s="101">
        <f>IF(O428="zákl. prenesená",K428,0)</f>
        <v>0</v>
      </c>
      <c r="BH428" s="101">
        <f>IF(O428="zníž. prenesená",K428,0)</f>
        <v>0</v>
      </c>
      <c r="BI428" s="101">
        <f>IF(O428="nulová",K428,0)</f>
        <v>0</v>
      </c>
      <c r="BJ428" s="17" t="s">
        <v>141</v>
      </c>
      <c r="BK428" s="101">
        <f>ROUND(P428*H428,2)</f>
        <v>0</v>
      </c>
      <c r="BL428" s="17" t="s">
        <v>252</v>
      </c>
      <c r="BM428" s="176" t="s">
        <v>833</v>
      </c>
    </row>
    <row r="429" spans="2:65" s="11" customFormat="1" ht="22.9" customHeight="1">
      <c r="B429" s="152"/>
      <c r="D429" s="153" t="s">
        <v>77</v>
      </c>
      <c r="E429" s="163" t="s">
        <v>834</v>
      </c>
      <c r="F429" s="163" t="s">
        <v>835</v>
      </c>
      <c r="I429" s="155"/>
      <c r="J429" s="155"/>
      <c r="K429" s="164">
        <f>BK429</f>
        <v>0</v>
      </c>
      <c r="M429" s="152"/>
      <c r="N429" s="157"/>
      <c r="Q429" s="158">
        <f>SUM(Q430:Q490)</f>
        <v>0</v>
      </c>
      <c r="R429" s="158">
        <f>SUM(R430:R490)</f>
        <v>0</v>
      </c>
      <c r="T429" s="159">
        <f>SUM(T430:T490)</f>
        <v>0</v>
      </c>
      <c r="V429" s="159">
        <f>SUM(V430:V490)</f>
        <v>9.0450939999999994E-2</v>
      </c>
      <c r="X429" s="160">
        <f>SUM(X430:X490)</f>
        <v>0</v>
      </c>
      <c r="AR429" s="153" t="s">
        <v>141</v>
      </c>
      <c r="AT429" s="161" t="s">
        <v>77</v>
      </c>
      <c r="AU429" s="161" t="s">
        <v>86</v>
      </c>
      <c r="AY429" s="153" t="s">
        <v>166</v>
      </c>
      <c r="BK429" s="162">
        <f>SUM(BK430:BK490)</f>
        <v>0</v>
      </c>
    </row>
    <row r="430" spans="2:65" s="1" customFormat="1" ht="24.2" customHeight="1">
      <c r="B430" s="136"/>
      <c r="C430" s="165" t="s">
        <v>387</v>
      </c>
      <c r="D430" s="165" t="s">
        <v>168</v>
      </c>
      <c r="E430" s="166" t="s">
        <v>836</v>
      </c>
      <c r="F430" s="167" t="s">
        <v>837</v>
      </c>
      <c r="G430" s="168" t="s">
        <v>216</v>
      </c>
      <c r="H430" s="169">
        <v>81.14</v>
      </c>
      <c r="I430" s="170"/>
      <c r="J430" s="170"/>
      <c r="K430" s="171">
        <f>ROUND(P430*H430,2)</f>
        <v>0</v>
      </c>
      <c r="L430" s="172"/>
      <c r="M430" s="36"/>
      <c r="N430" s="173" t="s">
        <v>1</v>
      </c>
      <c r="O430" s="135" t="s">
        <v>42</v>
      </c>
      <c r="P430" s="35">
        <f>I430+J430</f>
        <v>0</v>
      </c>
      <c r="Q430" s="35">
        <f>ROUND(I430*H430,2)</f>
        <v>0</v>
      </c>
      <c r="R430" s="35">
        <f>ROUND(J430*H430,2)</f>
        <v>0</v>
      </c>
      <c r="T430" s="174">
        <f>S430*H430</f>
        <v>0</v>
      </c>
      <c r="U430" s="174">
        <v>1.0000000000000001E-5</v>
      </c>
      <c r="V430" s="174">
        <f>U430*H430</f>
        <v>8.114000000000001E-4</v>
      </c>
      <c r="W430" s="174">
        <v>0</v>
      </c>
      <c r="X430" s="175">
        <f>W430*H430</f>
        <v>0</v>
      </c>
      <c r="AR430" s="176" t="s">
        <v>252</v>
      </c>
      <c r="AT430" s="176" t="s">
        <v>168</v>
      </c>
      <c r="AU430" s="176" t="s">
        <v>141</v>
      </c>
      <c r="AY430" s="17" t="s">
        <v>166</v>
      </c>
      <c r="BE430" s="101">
        <f>IF(O430="základná",K430,0)</f>
        <v>0</v>
      </c>
      <c r="BF430" s="101">
        <f>IF(O430="znížená",K430,0)</f>
        <v>0</v>
      </c>
      <c r="BG430" s="101">
        <f>IF(O430="zákl. prenesená",K430,0)</f>
        <v>0</v>
      </c>
      <c r="BH430" s="101">
        <f>IF(O430="zníž. prenesená",K430,0)</f>
        <v>0</v>
      </c>
      <c r="BI430" s="101">
        <f>IF(O430="nulová",K430,0)</f>
        <v>0</v>
      </c>
      <c r="BJ430" s="17" t="s">
        <v>141</v>
      </c>
      <c r="BK430" s="101">
        <f>ROUND(P430*H430,2)</f>
        <v>0</v>
      </c>
      <c r="BL430" s="17" t="s">
        <v>252</v>
      </c>
      <c r="BM430" s="176" t="s">
        <v>838</v>
      </c>
    </row>
    <row r="431" spans="2:65" s="12" customFormat="1" ht="11.25">
      <c r="B431" s="177"/>
      <c r="D431" s="178" t="s">
        <v>174</v>
      </c>
      <c r="E431" s="179" t="s">
        <v>1</v>
      </c>
      <c r="F431" s="180" t="s">
        <v>839</v>
      </c>
      <c r="H431" s="181">
        <v>20.65</v>
      </c>
      <c r="I431" s="182"/>
      <c r="J431" s="182"/>
      <c r="M431" s="177"/>
      <c r="N431" s="183"/>
      <c r="X431" s="184"/>
      <c r="AT431" s="179" t="s">
        <v>174</v>
      </c>
      <c r="AU431" s="179" t="s">
        <v>141</v>
      </c>
      <c r="AV431" s="12" t="s">
        <v>141</v>
      </c>
      <c r="AW431" s="12" t="s">
        <v>4</v>
      </c>
      <c r="AX431" s="12" t="s">
        <v>78</v>
      </c>
      <c r="AY431" s="179" t="s">
        <v>166</v>
      </c>
    </row>
    <row r="432" spans="2:65" s="12" customFormat="1" ht="11.25">
      <c r="B432" s="177"/>
      <c r="D432" s="178" t="s">
        <v>174</v>
      </c>
      <c r="E432" s="179" t="s">
        <v>1</v>
      </c>
      <c r="F432" s="180" t="s">
        <v>840</v>
      </c>
      <c r="H432" s="181">
        <v>8.9499999999999993</v>
      </c>
      <c r="I432" s="182"/>
      <c r="J432" s="182"/>
      <c r="M432" s="177"/>
      <c r="N432" s="183"/>
      <c r="X432" s="184"/>
      <c r="AT432" s="179" t="s">
        <v>174</v>
      </c>
      <c r="AU432" s="179" t="s">
        <v>141</v>
      </c>
      <c r="AV432" s="12" t="s">
        <v>141</v>
      </c>
      <c r="AW432" s="12" t="s">
        <v>4</v>
      </c>
      <c r="AX432" s="12" t="s">
        <v>78</v>
      </c>
      <c r="AY432" s="179" t="s">
        <v>166</v>
      </c>
    </row>
    <row r="433" spans="2:65" s="12" customFormat="1" ht="11.25">
      <c r="B433" s="177"/>
      <c r="D433" s="178" t="s">
        <v>174</v>
      </c>
      <c r="E433" s="179" t="s">
        <v>1</v>
      </c>
      <c r="F433" s="180" t="s">
        <v>841</v>
      </c>
      <c r="H433" s="181">
        <v>6</v>
      </c>
      <c r="I433" s="182"/>
      <c r="J433" s="182"/>
      <c r="M433" s="177"/>
      <c r="N433" s="183"/>
      <c r="X433" s="184"/>
      <c r="AT433" s="179" t="s">
        <v>174</v>
      </c>
      <c r="AU433" s="179" t="s">
        <v>141</v>
      </c>
      <c r="AV433" s="12" t="s">
        <v>141</v>
      </c>
      <c r="AW433" s="12" t="s">
        <v>4</v>
      </c>
      <c r="AX433" s="12" t="s">
        <v>78</v>
      </c>
      <c r="AY433" s="179" t="s">
        <v>166</v>
      </c>
    </row>
    <row r="434" spans="2:65" s="12" customFormat="1" ht="11.25">
      <c r="B434" s="177"/>
      <c r="D434" s="178" t="s">
        <v>174</v>
      </c>
      <c r="E434" s="179" t="s">
        <v>1</v>
      </c>
      <c r="F434" s="180" t="s">
        <v>842</v>
      </c>
      <c r="H434" s="181">
        <v>6</v>
      </c>
      <c r="I434" s="182"/>
      <c r="J434" s="182"/>
      <c r="M434" s="177"/>
      <c r="N434" s="183"/>
      <c r="X434" s="184"/>
      <c r="AT434" s="179" t="s">
        <v>174</v>
      </c>
      <c r="AU434" s="179" t="s">
        <v>141</v>
      </c>
      <c r="AV434" s="12" t="s">
        <v>141</v>
      </c>
      <c r="AW434" s="12" t="s">
        <v>4</v>
      </c>
      <c r="AX434" s="12" t="s">
        <v>78</v>
      </c>
      <c r="AY434" s="179" t="s">
        <v>166</v>
      </c>
    </row>
    <row r="435" spans="2:65" s="12" customFormat="1" ht="11.25">
      <c r="B435" s="177"/>
      <c r="D435" s="178" t="s">
        <v>174</v>
      </c>
      <c r="E435" s="179" t="s">
        <v>1</v>
      </c>
      <c r="F435" s="180" t="s">
        <v>843</v>
      </c>
      <c r="H435" s="181">
        <v>7.2560000000000002</v>
      </c>
      <c r="I435" s="182"/>
      <c r="J435" s="182"/>
      <c r="M435" s="177"/>
      <c r="N435" s="183"/>
      <c r="X435" s="184"/>
      <c r="AT435" s="179" t="s">
        <v>174</v>
      </c>
      <c r="AU435" s="179" t="s">
        <v>141</v>
      </c>
      <c r="AV435" s="12" t="s">
        <v>141</v>
      </c>
      <c r="AW435" s="12" t="s">
        <v>4</v>
      </c>
      <c r="AX435" s="12" t="s">
        <v>78</v>
      </c>
      <c r="AY435" s="179" t="s">
        <v>166</v>
      </c>
    </row>
    <row r="436" spans="2:65" s="12" customFormat="1" ht="11.25">
      <c r="B436" s="177"/>
      <c r="D436" s="178" t="s">
        <v>174</v>
      </c>
      <c r="E436" s="179" t="s">
        <v>1</v>
      </c>
      <c r="F436" s="180" t="s">
        <v>844</v>
      </c>
      <c r="H436" s="181">
        <v>6.62</v>
      </c>
      <c r="I436" s="182"/>
      <c r="J436" s="182"/>
      <c r="M436" s="177"/>
      <c r="N436" s="183"/>
      <c r="X436" s="184"/>
      <c r="AT436" s="179" t="s">
        <v>174</v>
      </c>
      <c r="AU436" s="179" t="s">
        <v>141</v>
      </c>
      <c r="AV436" s="12" t="s">
        <v>141</v>
      </c>
      <c r="AW436" s="12" t="s">
        <v>4</v>
      </c>
      <c r="AX436" s="12" t="s">
        <v>78</v>
      </c>
      <c r="AY436" s="179" t="s">
        <v>166</v>
      </c>
    </row>
    <row r="437" spans="2:65" s="12" customFormat="1" ht="11.25">
      <c r="B437" s="177"/>
      <c r="D437" s="178" t="s">
        <v>174</v>
      </c>
      <c r="E437" s="179" t="s">
        <v>1</v>
      </c>
      <c r="F437" s="180" t="s">
        <v>845</v>
      </c>
      <c r="H437" s="181">
        <v>5.0999999999999996</v>
      </c>
      <c r="I437" s="182"/>
      <c r="J437" s="182"/>
      <c r="M437" s="177"/>
      <c r="N437" s="183"/>
      <c r="X437" s="184"/>
      <c r="AT437" s="179" t="s">
        <v>174</v>
      </c>
      <c r="AU437" s="179" t="s">
        <v>141</v>
      </c>
      <c r="AV437" s="12" t="s">
        <v>141</v>
      </c>
      <c r="AW437" s="12" t="s">
        <v>4</v>
      </c>
      <c r="AX437" s="12" t="s">
        <v>78</v>
      </c>
      <c r="AY437" s="179" t="s">
        <v>166</v>
      </c>
    </row>
    <row r="438" spans="2:65" s="12" customFormat="1" ht="11.25">
      <c r="B438" s="177"/>
      <c r="D438" s="178" t="s">
        <v>174</v>
      </c>
      <c r="E438" s="179" t="s">
        <v>1</v>
      </c>
      <c r="F438" s="180" t="s">
        <v>846</v>
      </c>
      <c r="H438" s="181">
        <v>5.0999999999999996</v>
      </c>
      <c r="I438" s="182"/>
      <c r="J438" s="182"/>
      <c r="M438" s="177"/>
      <c r="N438" s="183"/>
      <c r="X438" s="184"/>
      <c r="AT438" s="179" t="s">
        <v>174</v>
      </c>
      <c r="AU438" s="179" t="s">
        <v>141</v>
      </c>
      <c r="AV438" s="12" t="s">
        <v>141</v>
      </c>
      <c r="AW438" s="12" t="s">
        <v>4</v>
      </c>
      <c r="AX438" s="12" t="s">
        <v>78</v>
      </c>
      <c r="AY438" s="179" t="s">
        <v>166</v>
      </c>
    </row>
    <row r="439" spans="2:65" s="12" customFormat="1" ht="11.25">
      <c r="B439" s="177"/>
      <c r="D439" s="178" t="s">
        <v>174</v>
      </c>
      <c r="E439" s="179" t="s">
        <v>1</v>
      </c>
      <c r="F439" s="180" t="s">
        <v>847</v>
      </c>
      <c r="H439" s="181">
        <v>5.0999999999999996</v>
      </c>
      <c r="I439" s="182"/>
      <c r="J439" s="182"/>
      <c r="M439" s="177"/>
      <c r="N439" s="183"/>
      <c r="X439" s="184"/>
      <c r="AT439" s="179" t="s">
        <v>174</v>
      </c>
      <c r="AU439" s="179" t="s">
        <v>141</v>
      </c>
      <c r="AV439" s="12" t="s">
        <v>141</v>
      </c>
      <c r="AW439" s="12" t="s">
        <v>4</v>
      </c>
      <c r="AX439" s="12" t="s">
        <v>78</v>
      </c>
      <c r="AY439" s="179" t="s">
        <v>166</v>
      </c>
    </row>
    <row r="440" spans="2:65" s="12" customFormat="1" ht="11.25">
      <c r="B440" s="177"/>
      <c r="D440" s="178" t="s">
        <v>174</v>
      </c>
      <c r="E440" s="179" t="s">
        <v>1</v>
      </c>
      <c r="F440" s="180" t="s">
        <v>848</v>
      </c>
      <c r="H440" s="181">
        <v>5.0999999999999996</v>
      </c>
      <c r="I440" s="182"/>
      <c r="J440" s="182"/>
      <c r="M440" s="177"/>
      <c r="N440" s="183"/>
      <c r="X440" s="184"/>
      <c r="AT440" s="179" t="s">
        <v>174</v>
      </c>
      <c r="AU440" s="179" t="s">
        <v>141</v>
      </c>
      <c r="AV440" s="12" t="s">
        <v>141</v>
      </c>
      <c r="AW440" s="12" t="s">
        <v>4</v>
      </c>
      <c r="AX440" s="12" t="s">
        <v>78</v>
      </c>
      <c r="AY440" s="179" t="s">
        <v>166</v>
      </c>
    </row>
    <row r="441" spans="2:65" s="12" customFormat="1" ht="11.25">
      <c r="B441" s="177"/>
      <c r="D441" s="178" t="s">
        <v>174</v>
      </c>
      <c r="E441" s="179" t="s">
        <v>1</v>
      </c>
      <c r="F441" s="180" t="s">
        <v>849</v>
      </c>
      <c r="H441" s="181">
        <v>5.2640000000000002</v>
      </c>
      <c r="I441" s="182"/>
      <c r="J441" s="182"/>
      <c r="M441" s="177"/>
      <c r="N441" s="183"/>
      <c r="X441" s="184"/>
      <c r="AT441" s="179" t="s">
        <v>174</v>
      </c>
      <c r="AU441" s="179" t="s">
        <v>141</v>
      </c>
      <c r="AV441" s="12" t="s">
        <v>141</v>
      </c>
      <c r="AW441" s="12" t="s">
        <v>4</v>
      </c>
      <c r="AX441" s="12" t="s">
        <v>78</v>
      </c>
      <c r="AY441" s="179" t="s">
        <v>166</v>
      </c>
    </row>
    <row r="442" spans="2:65" s="14" customFormat="1" ht="11.25">
      <c r="B442" s="191"/>
      <c r="D442" s="178" t="s">
        <v>174</v>
      </c>
      <c r="E442" s="192" t="s">
        <v>1</v>
      </c>
      <c r="F442" s="193" t="s">
        <v>182</v>
      </c>
      <c r="H442" s="194">
        <v>81.139999999999972</v>
      </c>
      <c r="I442" s="195"/>
      <c r="J442" s="195"/>
      <c r="M442" s="191"/>
      <c r="N442" s="196"/>
      <c r="X442" s="197"/>
      <c r="AT442" s="192" t="s">
        <v>174</v>
      </c>
      <c r="AU442" s="192" t="s">
        <v>141</v>
      </c>
      <c r="AV442" s="14" t="s">
        <v>183</v>
      </c>
      <c r="AW442" s="14" t="s">
        <v>4</v>
      </c>
      <c r="AX442" s="14" t="s">
        <v>86</v>
      </c>
      <c r="AY442" s="192" t="s">
        <v>166</v>
      </c>
    </row>
    <row r="443" spans="2:65" s="1" customFormat="1" ht="16.5" customHeight="1">
      <c r="B443" s="136"/>
      <c r="C443" s="198" t="s">
        <v>392</v>
      </c>
      <c r="D443" s="198" t="s">
        <v>203</v>
      </c>
      <c r="E443" s="199" t="s">
        <v>850</v>
      </c>
      <c r="F443" s="200" t="s">
        <v>851</v>
      </c>
      <c r="G443" s="201" t="s">
        <v>216</v>
      </c>
      <c r="H443" s="202">
        <v>81.950999999999993</v>
      </c>
      <c r="I443" s="203"/>
      <c r="J443" s="204"/>
      <c r="K443" s="205">
        <f>ROUND(P443*H443,2)</f>
        <v>0</v>
      </c>
      <c r="L443" s="204"/>
      <c r="M443" s="206"/>
      <c r="N443" s="207" t="s">
        <v>1</v>
      </c>
      <c r="O443" s="135" t="s">
        <v>42</v>
      </c>
      <c r="P443" s="35">
        <f>I443+J443</f>
        <v>0</v>
      </c>
      <c r="Q443" s="35">
        <f>ROUND(I443*H443,2)</f>
        <v>0</v>
      </c>
      <c r="R443" s="35">
        <f>ROUND(J443*H443,2)</f>
        <v>0</v>
      </c>
      <c r="T443" s="174">
        <f>S443*H443</f>
        <v>0</v>
      </c>
      <c r="U443" s="174">
        <v>6.9999999999999999E-4</v>
      </c>
      <c r="V443" s="174">
        <f>U443*H443</f>
        <v>5.7365699999999992E-2</v>
      </c>
      <c r="W443" s="174">
        <v>0</v>
      </c>
      <c r="X443" s="175">
        <f>W443*H443</f>
        <v>0</v>
      </c>
      <c r="AR443" s="176" t="s">
        <v>334</v>
      </c>
      <c r="AT443" s="176" t="s">
        <v>203</v>
      </c>
      <c r="AU443" s="176" t="s">
        <v>141</v>
      </c>
      <c r="AY443" s="17" t="s">
        <v>166</v>
      </c>
      <c r="BE443" s="101">
        <f>IF(O443="základná",K443,0)</f>
        <v>0</v>
      </c>
      <c r="BF443" s="101">
        <f>IF(O443="znížená",K443,0)</f>
        <v>0</v>
      </c>
      <c r="BG443" s="101">
        <f>IF(O443="zákl. prenesená",K443,0)</f>
        <v>0</v>
      </c>
      <c r="BH443" s="101">
        <f>IF(O443="zníž. prenesená",K443,0)</f>
        <v>0</v>
      </c>
      <c r="BI443" s="101">
        <f>IF(O443="nulová",K443,0)</f>
        <v>0</v>
      </c>
      <c r="BJ443" s="17" t="s">
        <v>141</v>
      </c>
      <c r="BK443" s="101">
        <f>ROUND(P443*H443,2)</f>
        <v>0</v>
      </c>
      <c r="BL443" s="17" t="s">
        <v>252</v>
      </c>
      <c r="BM443" s="176" t="s">
        <v>852</v>
      </c>
    </row>
    <row r="444" spans="2:65" s="12" customFormat="1" ht="11.25">
      <c r="B444" s="177"/>
      <c r="D444" s="178" t="s">
        <v>174</v>
      </c>
      <c r="F444" s="180" t="s">
        <v>853</v>
      </c>
      <c r="H444" s="181">
        <v>81.950999999999993</v>
      </c>
      <c r="I444" s="182"/>
      <c r="J444" s="182"/>
      <c r="M444" s="177"/>
      <c r="N444" s="183"/>
      <c r="X444" s="184"/>
      <c r="AT444" s="179" t="s">
        <v>174</v>
      </c>
      <c r="AU444" s="179" t="s">
        <v>141</v>
      </c>
      <c r="AV444" s="12" t="s">
        <v>141</v>
      </c>
      <c r="AW444" s="12" t="s">
        <v>3</v>
      </c>
      <c r="AX444" s="12" t="s">
        <v>86</v>
      </c>
      <c r="AY444" s="179" t="s">
        <v>166</v>
      </c>
    </row>
    <row r="445" spans="2:65" s="1" customFormat="1" ht="24.2" customHeight="1">
      <c r="B445" s="136"/>
      <c r="C445" s="165" t="s">
        <v>397</v>
      </c>
      <c r="D445" s="165" t="s">
        <v>168</v>
      </c>
      <c r="E445" s="166" t="s">
        <v>854</v>
      </c>
      <c r="F445" s="167" t="s">
        <v>855</v>
      </c>
      <c r="G445" s="168" t="s">
        <v>199</v>
      </c>
      <c r="H445" s="169">
        <v>112.14</v>
      </c>
      <c r="I445" s="170"/>
      <c r="J445" s="170"/>
      <c r="K445" s="171">
        <f>ROUND(P445*H445,2)</f>
        <v>0</v>
      </c>
      <c r="L445" s="172"/>
      <c r="M445" s="36"/>
      <c r="N445" s="173" t="s">
        <v>1</v>
      </c>
      <c r="O445" s="135" t="s">
        <v>42</v>
      </c>
      <c r="P445" s="35">
        <f>I445+J445</f>
        <v>0</v>
      </c>
      <c r="Q445" s="35">
        <f>ROUND(I445*H445,2)</f>
        <v>0</v>
      </c>
      <c r="R445" s="35">
        <f>ROUND(J445*H445,2)</f>
        <v>0</v>
      </c>
      <c r="T445" s="174">
        <f>S445*H445</f>
        <v>0</v>
      </c>
      <c r="U445" s="174">
        <v>2.0000000000000002E-5</v>
      </c>
      <c r="V445" s="174">
        <f>U445*H445</f>
        <v>2.2428000000000001E-3</v>
      </c>
      <c r="W445" s="174">
        <v>0</v>
      </c>
      <c r="X445" s="175">
        <f>W445*H445</f>
        <v>0</v>
      </c>
      <c r="AR445" s="176" t="s">
        <v>252</v>
      </c>
      <c r="AT445" s="176" t="s">
        <v>168</v>
      </c>
      <c r="AU445" s="176" t="s">
        <v>141</v>
      </c>
      <c r="AY445" s="17" t="s">
        <v>166</v>
      </c>
      <c r="BE445" s="101">
        <f>IF(O445="základná",K445,0)</f>
        <v>0</v>
      </c>
      <c r="BF445" s="101">
        <f>IF(O445="znížená",K445,0)</f>
        <v>0</v>
      </c>
      <c r="BG445" s="101">
        <f>IF(O445="zákl. prenesená",K445,0)</f>
        <v>0</v>
      </c>
      <c r="BH445" s="101">
        <f>IF(O445="zníž. prenesená",K445,0)</f>
        <v>0</v>
      </c>
      <c r="BI445" s="101">
        <f>IF(O445="nulová",K445,0)</f>
        <v>0</v>
      </c>
      <c r="BJ445" s="17" t="s">
        <v>141</v>
      </c>
      <c r="BK445" s="101">
        <f>ROUND(P445*H445,2)</f>
        <v>0</v>
      </c>
      <c r="BL445" s="17" t="s">
        <v>252</v>
      </c>
      <c r="BM445" s="176" t="s">
        <v>856</v>
      </c>
    </row>
    <row r="446" spans="2:65" s="12" customFormat="1" ht="11.25">
      <c r="B446" s="177"/>
      <c r="D446" s="178" t="s">
        <v>174</v>
      </c>
      <c r="E446" s="179" t="s">
        <v>1</v>
      </c>
      <c r="F446" s="180" t="s">
        <v>702</v>
      </c>
      <c r="H446" s="181">
        <v>61.3</v>
      </c>
      <c r="I446" s="182"/>
      <c r="J446" s="182"/>
      <c r="M446" s="177"/>
      <c r="N446" s="183"/>
      <c r="X446" s="184"/>
      <c r="AT446" s="179" t="s">
        <v>174</v>
      </c>
      <c r="AU446" s="179" t="s">
        <v>141</v>
      </c>
      <c r="AV446" s="12" t="s">
        <v>141</v>
      </c>
      <c r="AW446" s="12" t="s">
        <v>4</v>
      </c>
      <c r="AX446" s="12" t="s">
        <v>78</v>
      </c>
      <c r="AY446" s="179" t="s">
        <v>166</v>
      </c>
    </row>
    <row r="447" spans="2:65" s="12" customFormat="1" ht="11.25">
      <c r="B447" s="177"/>
      <c r="D447" s="178" t="s">
        <v>174</v>
      </c>
      <c r="E447" s="179" t="s">
        <v>1</v>
      </c>
      <c r="F447" s="180" t="s">
        <v>703</v>
      </c>
      <c r="H447" s="181">
        <v>9.8000000000000007</v>
      </c>
      <c r="I447" s="182"/>
      <c r="J447" s="182"/>
      <c r="M447" s="177"/>
      <c r="N447" s="183"/>
      <c r="X447" s="184"/>
      <c r="AT447" s="179" t="s">
        <v>174</v>
      </c>
      <c r="AU447" s="179" t="s">
        <v>141</v>
      </c>
      <c r="AV447" s="12" t="s">
        <v>141</v>
      </c>
      <c r="AW447" s="12" t="s">
        <v>4</v>
      </c>
      <c r="AX447" s="12" t="s">
        <v>78</v>
      </c>
      <c r="AY447" s="179" t="s">
        <v>166</v>
      </c>
    </row>
    <row r="448" spans="2:65" s="12" customFormat="1" ht="11.25">
      <c r="B448" s="177"/>
      <c r="D448" s="178" t="s">
        <v>174</v>
      </c>
      <c r="E448" s="179" t="s">
        <v>1</v>
      </c>
      <c r="F448" s="180" t="s">
        <v>795</v>
      </c>
      <c r="H448" s="181">
        <v>13.08</v>
      </c>
      <c r="I448" s="182"/>
      <c r="J448" s="182"/>
      <c r="M448" s="177"/>
      <c r="N448" s="183"/>
      <c r="X448" s="184"/>
      <c r="AT448" s="179" t="s">
        <v>174</v>
      </c>
      <c r="AU448" s="179" t="s">
        <v>141</v>
      </c>
      <c r="AV448" s="12" t="s">
        <v>141</v>
      </c>
      <c r="AW448" s="12" t="s">
        <v>4</v>
      </c>
      <c r="AX448" s="12" t="s">
        <v>78</v>
      </c>
      <c r="AY448" s="179" t="s">
        <v>166</v>
      </c>
    </row>
    <row r="449" spans="2:65" s="12" customFormat="1" ht="11.25">
      <c r="B449" s="177"/>
      <c r="D449" s="178" t="s">
        <v>174</v>
      </c>
      <c r="E449" s="179" t="s">
        <v>1</v>
      </c>
      <c r="F449" s="180" t="s">
        <v>797</v>
      </c>
      <c r="H449" s="181">
        <v>3.42</v>
      </c>
      <c r="I449" s="182"/>
      <c r="J449" s="182"/>
      <c r="M449" s="177"/>
      <c r="N449" s="183"/>
      <c r="X449" s="184"/>
      <c r="AT449" s="179" t="s">
        <v>174</v>
      </c>
      <c r="AU449" s="179" t="s">
        <v>141</v>
      </c>
      <c r="AV449" s="12" t="s">
        <v>141</v>
      </c>
      <c r="AW449" s="12" t="s">
        <v>4</v>
      </c>
      <c r="AX449" s="12" t="s">
        <v>78</v>
      </c>
      <c r="AY449" s="179" t="s">
        <v>166</v>
      </c>
    </row>
    <row r="450" spans="2:65" s="12" customFormat="1" ht="11.25">
      <c r="B450" s="177"/>
      <c r="D450" s="178" t="s">
        <v>174</v>
      </c>
      <c r="E450" s="179" t="s">
        <v>1</v>
      </c>
      <c r="F450" s="180" t="s">
        <v>799</v>
      </c>
      <c r="H450" s="181">
        <v>4.4400000000000004</v>
      </c>
      <c r="I450" s="182"/>
      <c r="J450" s="182"/>
      <c r="M450" s="177"/>
      <c r="N450" s="183"/>
      <c r="X450" s="184"/>
      <c r="AT450" s="179" t="s">
        <v>174</v>
      </c>
      <c r="AU450" s="179" t="s">
        <v>141</v>
      </c>
      <c r="AV450" s="12" t="s">
        <v>141</v>
      </c>
      <c r="AW450" s="12" t="s">
        <v>4</v>
      </c>
      <c r="AX450" s="12" t="s">
        <v>78</v>
      </c>
      <c r="AY450" s="179" t="s">
        <v>166</v>
      </c>
    </row>
    <row r="451" spans="2:65" s="12" customFormat="1" ht="11.25">
      <c r="B451" s="177"/>
      <c r="D451" s="178" t="s">
        <v>174</v>
      </c>
      <c r="E451" s="179" t="s">
        <v>1</v>
      </c>
      <c r="F451" s="180" t="s">
        <v>801</v>
      </c>
      <c r="H451" s="181">
        <v>3.74</v>
      </c>
      <c r="I451" s="182"/>
      <c r="J451" s="182"/>
      <c r="M451" s="177"/>
      <c r="N451" s="183"/>
      <c r="X451" s="184"/>
      <c r="AT451" s="179" t="s">
        <v>174</v>
      </c>
      <c r="AU451" s="179" t="s">
        <v>141</v>
      </c>
      <c r="AV451" s="12" t="s">
        <v>141</v>
      </c>
      <c r="AW451" s="12" t="s">
        <v>4</v>
      </c>
      <c r="AX451" s="12" t="s">
        <v>78</v>
      </c>
      <c r="AY451" s="179" t="s">
        <v>166</v>
      </c>
    </row>
    <row r="452" spans="2:65" s="12" customFormat="1" ht="11.25">
      <c r="B452" s="177"/>
      <c r="D452" s="178" t="s">
        <v>174</v>
      </c>
      <c r="E452" s="179" t="s">
        <v>1</v>
      </c>
      <c r="F452" s="180" t="s">
        <v>803</v>
      </c>
      <c r="H452" s="181">
        <v>3.24</v>
      </c>
      <c r="I452" s="182"/>
      <c r="J452" s="182"/>
      <c r="M452" s="177"/>
      <c r="N452" s="183"/>
      <c r="X452" s="184"/>
      <c r="AT452" s="179" t="s">
        <v>174</v>
      </c>
      <c r="AU452" s="179" t="s">
        <v>141</v>
      </c>
      <c r="AV452" s="12" t="s">
        <v>141</v>
      </c>
      <c r="AW452" s="12" t="s">
        <v>4</v>
      </c>
      <c r="AX452" s="12" t="s">
        <v>78</v>
      </c>
      <c r="AY452" s="179" t="s">
        <v>166</v>
      </c>
    </row>
    <row r="453" spans="2:65" s="12" customFormat="1" ht="11.25">
      <c r="B453" s="177"/>
      <c r="D453" s="178" t="s">
        <v>174</v>
      </c>
      <c r="E453" s="179" t="s">
        <v>1</v>
      </c>
      <c r="F453" s="180" t="s">
        <v>805</v>
      </c>
      <c r="H453" s="181">
        <v>3.24</v>
      </c>
      <c r="I453" s="182"/>
      <c r="J453" s="182"/>
      <c r="M453" s="177"/>
      <c r="N453" s="183"/>
      <c r="X453" s="184"/>
      <c r="AT453" s="179" t="s">
        <v>174</v>
      </c>
      <c r="AU453" s="179" t="s">
        <v>141</v>
      </c>
      <c r="AV453" s="12" t="s">
        <v>141</v>
      </c>
      <c r="AW453" s="12" t="s">
        <v>4</v>
      </c>
      <c r="AX453" s="12" t="s">
        <v>78</v>
      </c>
      <c r="AY453" s="179" t="s">
        <v>166</v>
      </c>
    </row>
    <row r="454" spans="2:65" s="12" customFormat="1" ht="11.25">
      <c r="B454" s="177"/>
      <c r="D454" s="178" t="s">
        <v>174</v>
      </c>
      <c r="E454" s="179" t="s">
        <v>1</v>
      </c>
      <c r="F454" s="180" t="s">
        <v>807</v>
      </c>
      <c r="H454" s="181">
        <v>3.24</v>
      </c>
      <c r="I454" s="182"/>
      <c r="J454" s="182"/>
      <c r="M454" s="177"/>
      <c r="N454" s="183"/>
      <c r="X454" s="184"/>
      <c r="AT454" s="179" t="s">
        <v>174</v>
      </c>
      <c r="AU454" s="179" t="s">
        <v>141</v>
      </c>
      <c r="AV454" s="12" t="s">
        <v>141</v>
      </c>
      <c r="AW454" s="12" t="s">
        <v>4</v>
      </c>
      <c r="AX454" s="12" t="s">
        <v>78</v>
      </c>
      <c r="AY454" s="179" t="s">
        <v>166</v>
      </c>
    </row>
    <row r="455" spans="2:65" s="12" customFormat="1" ht="11.25">
      <c r="B455" s="177"/>
      <c r="D455" s="178" t="s">
        <v>174</v>
      </c>
      <c r="E455" s="179" t="s">
        <v>1</v>
      </c>
      <c r="F455" s="180" t="s">
        <v>809</v>
      </c>
      <c r="H455" s="181">
        <v>3.33</v>
      </c>
      <c r="I455" s="182"/>
      <c r="J455" s="182"/>
      <c r="M455" s="177"/>
      <c r="N455" s="183"/>
      <c r="X455" s="184"/>
      <c r="AT455" s="179" t="s">
        <v>174</v>
      </c>
      <c r="AU455" s="179" t="s">
        <v>141</v>
      </c>
      <c r="AV455" s="12" t="s">
        <v>141</v>
      </c>
      <c r="AW455" s="12" t="s">
        <v>4</v>
      </c>
      <c r="AX455" s="12" t="s">
        <v>78</v>
      </c>
      <c r="AY455" s="179" t="s">
        <v>166</v>
      </c>
    </row>
    <row r="456" spans="2:65" s="12" customFormat="1" ht="11.25">
      <c r="B456" s="177"/>
      <c r="D456" s="178" t="s">
        <v>174</v>
      </c>
      <c r="E456" s="179" t="s">
        <v>1</v>
      </c>
      <c r="F456" s="180" t="s">
        <v>811</v>
      </c>
      <c r="H456" s="181">
        <v>3.31</v>
      </c>
      <c r="I456" s="182"/>
      <c r="J456" s="182"/>
      <c r="M456" s="177"/>
      <c r="N456" s="183"/>
      <c r="X456" s="184"/>
      <c r="AT456" s="179" t="s">
        <v>174</v>
      </c>
      <c r="AU456" s="179" t="s">
        <v>141</v>
      </c>
      <c r="AV456" s="12" t="s">
        <v>141</v>
      </c>
      <c r="AW456" s="12" t="s">
        <v>4</v>
      </c>
      <c r="AX456" s="12" t="s">
        <v>78</v>
      </c>
      <c r="AY456" s="179" t="s">
        <v>166</v>
      </c>
    </row>
    <row r="457" spans="2:65" s="14" customFormat="1" ht="11.25">
      <c r="B457" s="191"/>
      <c r="D457" s="178" t="s">
        <v>174</v>
      </c>
      <c r="E457" s="192" t="s">
        <v>1</v>
      </c>
      <c r="F457" s="193" t="s">
        <v>182</v>
      </c>
      <c r="H457" s="194">
        <v>112.13999999999997</v>
      </c>
      <c r="I457" s="195"/>
      <c r="J457" s="195"/>
      <c r="M457" s="191"/>
      <c r="N457" s="196"/>
      <c r="X457" s="197"/>
      <c r="AT457" s="192" t="s">
        <v>174</v>
      </c>
      <c r="AU457" s="192" t="s">
        <v>141</v>
      </c>
      <c r="AV457" s="14" t="s">
        <v>183</v>
      </c>
      <c r="AW457" s="14" t="s">
        <v>4</v>
      </c>
      <c r="AX457" s="14" t="s">
        <v>86</v>
      </c>
      <c r="AY457" s="192" t="s">
        <v>166</v>
      </c>
    </row>
    <row r="458" spans="2:65" s="1" customFormat="1" ht="16.5" customHeight="1">
      <c r="B458" s="136"/>
      <c r="C458" s="198" t="s">
        <v>402</v>
      </c>
      <c r="D458" s="198" t="s">
        <v>203</v>
      </c>
      <c r="E458" s="199" t="s">
        <v>857</v>
      </c>
      <c r="F458" s="200" t="s">
        <v>858</v>
      </c>
      <c r="G458" s="201" t="s">
        <v>199</v>
      </c>
      <c r="H458" s="202">
        <v>114.383</v>
      </c>
      <c r="I458" s="203"/>
      <c r="J458" s="204"/>
      <c r="K458" s="205">
        <f>ROUND(P458*H458,2)</f>
        <v>0</v>
      </c>
      <c r="L458" s="204"/>
      <c r="M458" s="206"/>
      <c r="N458" s="207" t="s">
        <v>1</v>
      </c>
      <c r="O458" s="135" t="s">
        <v>42</v>
      </c>
      <c r="P458" s="35">
        <f>I458+J458</f>
        <v>0</v>
      </c>
      <c r="Q458" s="35">
        <f>ROUND(I458*H458,2)</f>
        <v>0</v>
      </c>
      <c r="R458" s="35">
        <f>ROUND(J458*H458,2)</f>
        <v>0</v>
      </c>
      <c r="T458" s="174">
        <f>S458*H458</f>
        <v>0</v>
      </c>
      <c r="U458" s="174">
        <v>0</v>
      </c>
      <c r="V458" s="174">
        <f>U458*H458</f>
        <v>0</v>
      </c>
      <c r="W458" s="174">
        <v>0</v>
      </c>
      <c r="X458" s="175">
        <f>W458*H458</f>
        <v>0</v>
      </c>
      <c r="AR458" s="176" t="s">
        <v>334</v>
      </c>
      <c r="AT458" s="176" t="s">
        <v>203</v>
      </c>
      <c r="AU458" s="176" t="s">
        <v>141</v>
      </c>
      <c r="AY458" s="17" t="s">
        <v>166</v>
      </c>
      <c r="BE458" s="101">
        <f>IF(O458="základná",K458,0)</f>
        <v>0</v>
      </c>
      <c r="BF458" s="101">
        <f>IF(O458="znížená",K458,0)</f>
        <v>0</v>
      </c>
      <c r="BG458" s="101">
        <f>IF(O458="zákl. prenesená",K458,0)</f>
        <v>0</v>
      </c>
      <c r="BH458" s="101">
        <f>IF(O458="zníž. prenesená",K458,0)</f>
        <v>0</v>
      </c>
      <c r="BI458" s="101">
        <f>IF(O458="nulová",K458,0)</f>
        <v>0</v>
      </c>
      <c r="BJ458" s="17" t="s">
        <v>141</v>
      </c>
      <c r="BK458" s="101">
        <f>ROUND(P458*H458,2)</f>
        <v>0</v>
      </c>
      <c r="BL458" s="17" t="s">
        <v>252</v>
      </c>
      <c r="BM458" s="176" t="s">
        <v>859</v>
      </c>
    </row>
    <row r="459" spans="2:65" s="12" customFormat="1" ht="11.25">
      <c r="B459" s="177"/>
      <c r="D459" s="178" t="s">
        <v>174</v>
      </c>
      <c r="F459" s="180" t="s">
        <v>860</v>
      </c>
      <c r="H459" s="181">
        <v>114.383</v>
      </c>
      <c r="I459" s="182"/>
      <c r="J459" s="182"/>
      <c r="M459" s="177"/>
      <c r="N459" s="183"/>
      <c r="X459" s="184"/>
      <c r="AT459" s="179" t="s">
        <v>174</v>
      </c>
      <c r="AU459" s="179" t="s">
        <v>141</v>
      </c>
      <c r="AV459" s="12" t="s">
        <v>141</v>
      </c>
      <c r="AW459" s="12" t="s">
        <v>3</v>
      </c>
      <c r="AX459" s="12" t="s">
        <v>86</v>
      </c>
      <c r="AY459" s="179" t="s">
        <v>166</v>
      </c>
    </row>
    <row r="460" spans="2:65" s="1" customFormat="1" ht="21.75" customHeight="1">
      <c r="B460" s="136"/>
      <c r="C460" s="165" t="s">
        <v>406</v>
      </c>
      <c r="D460" s="165" t="s">
        <v>168</v>
      </c>
      <c r="E460" s="166" t="s">
        <v>861</v>
      </c>
      <c r="F460" s="167" t="s">
        <v>862</v>
      </c>
      <c r="G460" s="168" t="s">
        <v>199</v>
      </c>
      <c r="H460" s="169">
        <v>112.14</v>
      </c>
      <c r="I460" s="170"/>
      <c r="J460" s="170"/>
      <c r="K460" s="171">
        <f>ROUND(P460*H460,2)</f>
        <v>0</v>
      </c>
      <c r="L460" s="172"/>
      <c r="M460" s="36"/>
      <c r="N460" s="173" t="s">
        <v>1</v>
      </c>
      <c r="O460" s="135" t="s">
        <v>42</v>
      </c>
      <c r="P460" s="35">
        <f>I460+J460</f>
        <v>0</v>
      </c>
      <c r="Q460" s="35">
        <f>ROUND(I460*H460,2)</f>
        <v>0</v>
      </c>
      <c r="R460" s="35">
        <f>ROUND(J460*H460,2)</f>
        <v>0</v>
      </c>
      <c r="T460" s="174">
        <f>S460*H460</f>
        <v>0</v>
      </c>
      <c r="U460" s="174">
        <v>0</v>
      </c>
      <c r="V460" s="174">
        <f>U460*H460</f>
        <v>0</v>
      </c>
      <c r="W460" s="174">
        <v>0</v>
      </c>
      <c r="X460" s="175">
        <f>W460*H460</f>
        <v>0</v>
      </c>
      <c r="AR460" s="176" t="s">
        <v>252</v>
      </c>
      <c r="AT460" s="176" t="s">
        <v>168</v>
      </c>
      <c r="AU460" s="176" t="s">
        <v>141</v>
      </c>
      <c r="AY460" s="17" t="s">
        <v>166</v>
      </c>
      <c r="BE460" s="101">
        <f>IF(O460="základná",K460,0)</f>
        <v>0</v>
      </c>
      <c r="BF460" s="101">
        <f>IF(O460="znížená",K460,0)</f>
        <v>0</v>
      </c>
      <c r="BG460" s="101">
        <f>IF(O460="zákl. prenesená",K460,0)</f>
        <v>0</v>
      </c>
      <c r="BH460" s="101">
        <f>IF(O460="zníž. prenesená",K460,0)</f>
        <v>0</v>
      </c>
      <c r="BI460" s="101">
        <f>IF(O460="nulová",K460,0)</f>
        <v>0</v>
      </c>
      <c r="BJ460" s="17" t="s">
        <v>141</v>
      </c>
      <c r="BK460" s="101">
        <f>ROUND(P460*H460,2)</f>
        <v>0</v>
      </c>
      <c r="BL460" s="17" t="s">
        <v>252</v>
      </c>
      <c r="BM460" s="176" t="s">
        <v>863</v>
      </c>
    </row>
    <row r="461" spans="2:65" s="12" customFormat="1" ht="11.25">
      <c r="B461" s="177"/>
      <c r="D461" s="178" t="s">
        <v>174</v>
      </c>
      <c r="E461" s="179" t="s">
        <v>1</v>
      </c>
      <c r="F461" s="180" t="s">
        <v>702</v>
      </c>
      <c r="H461" s="181">
        <v>61.3</v>
      </c>
      <c r="I461" s="182"/>
      <c r="J461" s="182"/>
      <c r="M461" s="177"/>
      <c r="N461" s="183"/>
      <c r="X461" s="184"/>
      <c r="AT461" s="179" t="s">
        <v>174</v>
      </c>
      <c r="AU461" s="179" t="s">
        <v>141</v>
      </c>
      <c r="AV461" s="12" t="s">
        <v>141</v>
      </c>
      <c r="AW461" s="12" t="s">
        <v>4</v>
      </c>
      <c r="AX461" s="12" t="s">
        <v>78</v>
      </c>
      <c r="AY461" s="179" t="s">
        <v>166</v>
      </c>
    </row>
    <row r="462" spans="2:65" s="12" customFormat="1" ht="11.25">
      <c r="B462" s="177"/>
      <c r="D462" s="178" t="s">
        <v>174</v>
      </c>
      <c r="E462" s="179" t="s">
        <v>1</v>
      </c>
      <c r="F462" s="180" t="s">
        <v>703</v>
      </c>
      <c r="H462" s="181">
        <v>9.8000000000000007</v>
      </c>
      <c r="I462" s="182"/>
      <c r="J462" s="182"/>
      <c r="M462" s="177"/>
      <c r="N462" s="183"/>
      <c r="X462" s="184"/>
      <c r="AT462" s="179" t="s">
        <v>174</v>
      </c>
      <c r="AU462" s="179" t="s">
        <v>141</v>
      </c>
      <c r="AV462" s="12" t="s">
        <v>141</v>
      </c>
      <c r="AW462" s="12" t="s">
        <v>4</v>
      </c>
      <c r="AX462" s="12" t="s">
        <v>78</v>
      </c>
      <c r="AY462" s="179" t="s">
        <v>166</v>
      </c>
    </row>
    <row r="463" spans="2:65" s="12" customFormat="1" ht="11.25">
      <c r="B463" s="177"/>
      <c r="D463" s="178" t="s">
        <v>174</v>
      </c>
      <c r="E463" s="179" t="s">
        <v>1</v>
      </c>
      <c r="F463" s="180" t="s">
        <v>795</v>
      </c>
      <c r="H463" s="181">
        <v>13.08</v>
      </c>
      <c r="I463" s="182"/>
      <c r="J463" s="182"/>
      <c r="M463" s="177"/>
      <c r="N463" s="183"/>
      <c r="X463" s="184"/>
      <c r="AT463" s="179" t="s">
        <v>174</v>
      </c>
      <c r="AU463" s="179" t="s">
        <v>141</v>
      </c>
      <c r="AV463" s="12" t="s">
        <v>141</v>
      </c>
      <c r="AW463" s="12" t="s">
        <v>4</v>
      </c>
      <c r="AX463" s="12" t="s">
        <v>78</v>
      </c>
      <c r="AY463" s="179" t="s">
        <v>166</v>
      </c>
    </row>
    <row r="464" spans="2:65" s="12" customFormat="1" ht="11.25">
      <c r="B464" s="177"/>
      <c r="D464" s="178" t="s">
        <v>174</v>
      </c>
      <c r="E464" s="179" t="s">
        <v>1</v>
      </c>
      <c r="F464" s="180" t="s">
        <v>797</v>
      </c>
      <c r="H464" s="181">
        <v>3.42</v>
      </c>
      <c r="I464" s="182"/>
      <c r="J464" s="182"/>
      <c r="M464" s="177"/>
      <c r="N464" s="183"/>
      <c r="X464" s="184"/>
      <c r="AT464" s="179" t="s">
        <v>174</v>
      </c>
      <c r="AU464" s="179" t="s">
        <v>141</v>
      </c>
      <c r="AV464" s="12" t="s">
        <v>141</v>
      </c>
      <c r="AW464" s="12" t="s">
        <v>4</v>
      </c>
      <c r="AX464" s="12" t="s">
        <v>78</v>
      </c>
      <c r="AY464" s="179" t="s">
        <v>166</v>
      </c>
    </row>
    <row r="465" spans="2:65" s="12" customFormat="1" ht="11.25">
      <c r="B465" s="177"/>
      <c r="D465" s="178" t="s">
        <v>174</v>
      </c>
      <c r="E465" s="179" t="s">
        <v>1</v>
      </c>
      <c r="F465" s="180" t="s">
        <v>799</v>
      </c>
      <c r="H465" s="181">
        <v>4.4400000000000004</v>
      </c>
      <c r="I465" s="182"/>
      <c r="J465" s="182"/>
      <c r="M465" s="177"/>
      <c r="N465" s="183"/>
      <c r="X465" s="184"/>
      <c r="AT465" s="179" t="s">
        <v>174</v>
      </c>
      <c r="AU465" s="179" t="s">
        <v>141</v>
      </c>
      <c r="AV465" s="12" t="s">
        <v>141</v>
      </c>
      <c r="AW465" s="12" t="s">
        <v>4</v>
      </c>
      <c r="AX465" s="12" t="s">
        <v>78</v>
      </c>
      <c r="AY465" s="179" t="s">
        <v>166</v>
      </c>
    </row>
    <row r="466" spans="2:65" s="12" customFormat="1" ht="11.25">
      <c r="B466" s="177"/>
      <c r="D466" s="178" t="s">
        <v>174</v>
      </c>
      <c r="E466" s="179" t="s">
        <v>1</v>
      </c>
      <c r="F466" s="180" t="s">
        <v>801</v>
      </c>
      <c r="H466" s="181">
        <v>3.74</v>
      </c>
      <c r="I466" s="182"/>
      <c r="J466" s="182"/>
      <c r="M466" s="177"/>
      <c r="N466" s="183"/>
      <c r="X466" s="184"/>
      <c r="AT466" s="179" t="s">
        <v>174</v>
      </c>
      <c r="AU466" s="179" t="s">
        <v>141</v>
      </c>
      <c r="AV466" s="12" t="s">
        <v>141</v>
      </c>
      <c r="AW466" s="12" t="s">
        <v>4</v>
      </c>
      <c r="AX466" s="12" t="s">
        <v>78</v>
      </c>
      <c r="AY466" s="179" t="s">
        <v>166</v>
      </c>
    </row>
    <row r="467" spans="2:65" s="12" customFormat="1" ht="11.25">
      <c r="B467" s="177"/>
      <c r="D467" s="178" t="s">
        <v>174</v>
      </c>
      <c r="E467" s="179" t="s">
        <v>1</v>
      </c>
      <c r="F467" s="180" t="s">
        <v>803</v>
      </c>
      <c r="H467" s="181">
        <v>3.24</v>
      </c>
      <c r="I467" s="182"/>
      <c r="J467" s="182"/>
      <c r="M467" s="177"/>
      <c r="N467" s="183"/>
      <c r="X467" s="184"/>
      <c r="AT467" s="179" t="s">
        <v>174</v>
      </c>
      <c r="AU467" s="179" t="s">
        <v>141</v>
      </c>
      <c r="AV467" s="12" t="s">
        <v>141</v>
      </c>
      <c r="AW467" s="12" t="s">
        <v>4</v>
      </c>
      <c r="AX467" s="12" t="s">
        <v>78</v>
      </c>
      <c r="AY467" s="179" t="s">
        <v>166</v>
      </c>
    </row>
    <row r="468" spans="2:65" s="12" customFormat="1" ht="11.25">
      <c r="B468" s="177"/>
      <c r="D468" s="178" t="s">
        <v>174</v>
      </c>
      <c r="E468" s="179" t="s">
        <v>1</v>
      </c>
      <c r="F468" s="180" t="s">
        <v>805</v>
      </c>
      <c r="H468" s="181">
        <v>3.24</v>
      </c>
      <c r="I468" s="182"/>
      <c r="J468" s="182"/>
      <c r="M468" s="177"/>
      <c r="N468" s="183"/>
      <c r="X468" s="184"/>
      <c r="AT468" s="179" t="s">
        <v>174</v>
      </c>
      <c r="AU468" s="179" t="s">
        <v>141</v>
      </c>
      <c r="AV468" s="12" t="s">
        <v>141</v>
      </c>
      <c r="AW468" s="12" t="s">
        <v>4</v>
      </c>
      <c r="AX468" s="12" t="s">
        <v>78</v>
      </c>
      <c r="AY468" s="179" t="s">
        <v>166</v>
      </c>
    </row>
    <row r="469" spans="2:65" s="12" customFormat="1" ht="11.25">
      <c r="B469" s="177"/>
      <c r="D469" s="178" t="s">
        <v>174</v>
      </c>
      <c r="E469" s="179" t="s">
        <v>1</v>
      </c>
      <c r="F469" s="180" t="s">
        <v>807</v>
      </c>
      <c r="H469" s="181">
        <v>3.24</v>
      </c>
      <c r="I469" s="182"/>
      <c r="J469" s="182"/>
      <c r="M469" s="177"/>
      <c r="N469" s="183"/>
      <c r="X469" s="184"/>
      <c r="AT469" s="179" t="s">
        <v>174</v>
      </c>
      <c r="AU469" s="179" t="s">
        <v>141</v>
      </c>
      <c r="AV469" s="12" t="s">
        <v>141</v>
      </c>
      <c r="AW469" s="12" t="s">
        <v>4</v>
      </c>
      <c r="AX469" s="12" t="s">
        <v>78</v>
      </c>
      <c r="AY469" s="179" t="s">
        <v>166</v>
      </c>
    </row>
    <row r="470" spans="2:65" s="12" customFormat="1" ht="11.25">
      <c r="B470" s="177"/>
      <c r="D470" s="178" t="s">
        <v>174</v>
      </c>
      <c r="E470" s="179" t="s">
        <v>1</v>
      </c>
      <c r="F470" s="180" t="s">
        <v>809</v>
      </c>
      <c r="H470" s="181">
        <v>3.33</v>
      </c>
      <c r="I470" s="182"/>
      <c r="J470" s="182"/>
      <c r="M470" s="177"/>
      <c r="N470" s="183"/>
      <c r="X470" s="184"/>
      <c r="AT470" s="179" t="s">
        <v>174</v>
      </c>
      <c r="AU470" s="179" t="s">
        <v>141</v>
      </c>
      <c r="AV470" s="12" t="s">
        <v>141</v>
      </c>
      <c r="AW470" s="12" t="s">
        <v>4</v>
      </c>
      <c r="AX470" s="12" t="s">
        <v>78</v>
      </c>
      <c r="AY470" s="179" t="s">
        <v>166</v>
      </c>
    </row>
    <row r="471" spans="2:65" s="12" customFormat="1" ht="11.25">
      <c r="B471" s="177"/>
      <c r="D471" s="178" t="s">
        <v>174</v>
      </c>
      <c r="E471" s="179" t="s">
        <v>1</v>
      </c>
      <c r="F471" s="180" t="s">
        <v>811</v>
      </c>
      <c r="H471" s="181">
        <v>3.31</v>
      </c>
      <c r="I471" s="182"/>
      <c r="J471" s="182"/>
      <c r="M471" s="177"/>
      <c r="N471" s="183"/>
      <c r="X471" s="184"/>
      <c r="AT471" s="179" t="s">
        <v>174</v>
      </c>
      <c r="AU471" s="179" t="s">
        <v>141</v>
      </c>
      <c r="AV471" s="12" t="s">
        <v>141</v>
      </c>
      <c r="AW471" s="12" t="s">
        <v>4</v>
      </c>
      <c r="AX471" s="12" t="s">
        <v>78</v>
      </c>
      <c r="AY471" s="179" t="s">
        <v>166</v>
      </c>
    </row>
    <row r="472" spans="2:65" s="14" customFormat="1" ht="11.25">
      <c r="B472" s="191"/>
      <c r="D472" s="178" t="s">
        <v>174</v>
      </c>
      <c r="E472" s="192" t="s">
        <v>1</v>
      </c>
      <c r="F472" s="193" t="s">
        <v>182</v>
      </c>
      <c r="H472" s="194">
        <v>112.13999999999997</v>
      </c>
      <c r="I472" s="195"/>
      <c r="J472" s="195"/>
      <c r="M472" s="191"/>
      <c r="N472" s="196"/>
      <c r="X472" s="197"/>
      <c r="AT472" s="192" t="s">
        <v>174</v>
      </c>
      <c r="AU472" s="192" t="s">
        <v>141</v>
      </c>
      <c r="AV472" s="14" t="s">
        <v>183</v>
      </c>
      <c r="AW472" s="14" t="s">
        <v>4</v>
      </c>
      <c r="AX472" s="14" t="s">
        <v>86</v>
      </c>
      <c r="AY472" s="192" t="s">
        <v>166</v>
      </c>
    </row>
    <row r="473" spans="2:65" s="1" customFormat="1" ht="24.2" customHeight="1">
      <c r="B473" s="136"/>
      <c r="C473" s="198" t="s">
        <v>411</v>
      </c>
      <c r="D473" s="198" t="s">
        <v>203</v>
      </c>
      <c r="E473" s="199" t="s">
        <v>864</v>
      </c>
      <c r="F473" s="200" t="s">
        <v>865</v>
      </c>
      <c r="G473" s="201" t="s">
        <v>199</v>
      </c>
      <c r="H473" s="202">
        <v>115.504</v>
      </c>
      <c r="I473" s="203"/>
      <c r="J473" s="204"/>
      <c r="K473" s="205">
        <f>ROUND(P473*H473,2)</f>
        <v>0</v>
      </c>
      <c r="L473" s="204"/>
      <c r="M473" s="206"/>
      <c r="N473" s="207" t="s">
        <v>1</v>
      </c>
      <c r="O473" s="135" t="s">
        <v>42</v>
      </c>
      <c r="P473" s="35">
        <f>I473+J473</f>
        <v>0</v>
      </c>
      <c r="Q473" s="35">
        <f>ROUND(I473*H473,2)</f>
        <v>0</v>
      </c>
      <c r="R473" s="35">
        <f>ROUND(J473*H473,2)</f>
        <v>0</v>
      </c>
      <c r="T473" s="174">
        <f>S473*H473</f>
        <v>0</v>
      </c>
      <c r="U473" s="174">
        <v>1.8000000000000001E-4</v>
      </c>
      <c r="V473" s="174">
        <f>U473*H473</f>
        <v>2.0790720000000002E-2</v>
      </c>
      <c r="W473" s="174">
        <v>0</v>
      </c>
      <c r="X473" s="175">
        <f>W473*H473</f>
        <v>0</v>
      </c>
      <c r="AR473" s="176" t="s">
        <v>334</v>
      </c>
      <c r="AT473" s="176" t="s">
        <v>203</v>
      </c>
      <c r="AU473" s="176" t="s">
        <v>141</v>
      </c>
      <c r="AY473" s="17" t="s">
        <v>166</v>
      </c>
      <c r="BE473" s="101">
        <f>IF(O473="základná",K473,0)</f>
        <v>0</v>
      </c>
      <c r="BF473" s="101">
        <f>IF(O473="znížená",K473,0)</f>
        <v>0</v>
      </c>
      <c r="BG473" s="101">
        <f>IF(O473="zákl. prenesená",K473,0)</f>
        <v>0</v>
      </c>
      <c r="BH473" s="101">
        <f>IF(O473="zníž. prenesená",K473,0)</f>
        <v>0</v>
      </c>
      <c r="BI473" s="101">
        <f>IF(O473="nulová",K473,0)</f>
        <v>0</v>
      </c>
      <c r="BJ473" s="17" t="s">
        <v>141</v>
      </c>
      <c r="BK473" s="101">
        <f>ROUND(P473*H473,2)</f>
        <v>0</v>
      </c>
      <c r="BL473" s="17" t="s">
        <v>252</v>
      </c>
      <c r="BM473" s="176" t="s">
        <v>866</v>
      </c>
    </row>
    <row r="474" spans="2:65" s="12" customFormat="1" ht="11.25">
      <c r="B474" s="177"/>
      <c r="D474" s="178" t="s">
        <v>174</v>
      </c>
      <c r="F474" s="180" t="s">
        <v>867</v>
      </c>
      <c r="H474" s="181">
        <v>115.504</v>
      </c>
      <c r="I474" s="182"/>
      <c r="J474" s="182"/>
      <c r="M474" s="177"/>
      <c r="N474" s="183"/>
      <c r="X474" s="184"/>
      <c r="AT474" s="179" t="s">
        <v>174</v>
      </c>
      <c r="AU474" s="179" t="s">
        <v>141</v>
      </c>
      <c r="AV474" s="12" t="s">
        <v>141</v>
      </c>
      <c r="AW474" s="12" t="s">
        <v>3</v>
      </c>
      <c r="AX474" s="12" t="s">
        <v>86</v>
      </c>
      <c r="AY474" s="179" t="s">
        <v>166</v>
      </c>
    </row>
    <row r="475" spans="2:65" s="1" customFormat="1" ht="24.2" customHeight="1">
      <c r="B475" s="136"/>
      <c r="C475" s="165" t="s">
        <v>415</v>
      </c>
      <c r="D475" s="165" t="s">
        <v>168</v>
      </c>
      <c r="E475" s="166" t="s">
        <v>868</v>
      </c>
      <c r="F475" s="167" t="s">
        <v>869</v>
      </c>
      <c r="G475" s="168" t="s">
        <v>199</v>
      </c>
      <c r="H475" s="169">
        <v>112.14</v>
      </c>
      <c r="I475" s="170"/>
      <c r="J475" s="170"/>
      <c r="K475" s="171">
        <f>ROUND(P475*H475,2)</f>
        <v>0</v>
      </c>
      <c r="L475" s="172"/>
      <c r="M475" s="36"/>
      <c r="N475" s="173" t="s">
        <v>1</v>
      </c>
      <c r="O475" s="135" t="s">
        <v>42</v>
      </c>
      <c r="P475" s="35">
        <f>I475+J475</f>
        <v>0</v>
      </c>
      <c r="Q475" s="35">
        <f>ROUND(I475*H475,2)</f>
        <v>0</v>
      </c>
      <c r="R475" s="35">
        <f>ROUND(J475*H475,2)</f>
        <v>0</v>
      </c>
      <c r="T475" s="174">
        <f>S475*H475</f>
        <v>0</v>
      </c>
      <c r="U475" s="174">
        <v>0</v>
      </c>
      <c r="V475" s="174">
        <f>U475*H475</f>
        <v>0</v>
      </c>
      <c r="W475" s="174">
        <v>0</v>
      </c>
      <c r="X475" s="175">
        <f>W475*H475</f>
        <v>0</v>
      </c>
      <c r="AR475" s="176" t="s">
        <v>252</v>
      </c>
      <c r="AT475" s="176" t="s">
        <v>168</v>
      </c>
      <c r="AU475" s="176" t="s">
        <v>141</v>
      </c>
      <c r="AY475" s="17" t="s">
        <v>166</v>
      </c>
      <c r="BE475" s="101">
        <f>IF(O475="základná",K475,0)</f>
        <v>0</v>
      </c>
      <c r="BF475" s="101">
        <f>IF(O475="znížená",K475,0)</f>
        <v>0</v>
      </c>
      <c r="BG475" s="101">
        <f>IF(O475="zákl. prenesená",K475,0)</f>
        <v>0</v>
      </c>
      <c r="BH475" s="101">
        <f>IF(O475="zníž. prenesená",K475,0)</f>
        <v>0</v>
      </c>
      <c r="BI475" s="101">
        <f>IF(O475="nulová",K475,0)</f>
        <v>0</v>
      </c>
      <c r="BJ475" s="17" t="s">
        <v>141</v>
      </c>
      <c r="BK475" s="101">
        <f>ROUND(P475*H475,2)</f>
        <v>0</v>
      </c>
      <c r="BL475" s="17" t="s">
        <v>252</v>
      </c>
      <c r="BM475" s="176" t="s">
        <v>870</v>
      </c>
    </row>
    <row r="476" spans="2:65" s="12" customFormat="1" ht="11.25">
      <c r="B476" s="177"/>
      <c r="D476" s="178" t="s">
        <v>174</v>
      </c>
      <c r="E476" s="179" t="s">
        <v>1</v>
      </c>
      <c r="F476" s="180" t="s">
        <v>702</v>
      </c>
      <c r="H476" s="181">
        <v>61.3</v>
      </c>
      <c r="I476" s="182"/>
      <c r="J476" s="182"/>
      <c r="M476" s="177"/>
      <c r="N476" s="183"/>
      <c r="X476" s="184"/>
      <c r="AT476" s="179" t="s">
        <v>174</v>
      </c>
      <c r="AU476" s="179" t="s">
        <v>141</v>
      </c>
      <c r="AV476" s="12" t="s">
        <v>141</v>
      </c>
      <c r="AW476" s="12" t="s">
        <v>4</v>
      </c>
      <c r="AX476" s="12" t="s">
        <v>78</v>
      </c>
      <c r="AY476" s="179" t="s">
        <v>166</v>
      </c>
    </row>
    <row r="477" spans="2:65" s="12" customFormat="1" ht="11.25">
      <c r="B477" s="177"/>
      <c r="D477" s="178" t="s">
        <v>174</v>
      </c>
      <c r="E477" s="179" t="s">
        <v>1</v>
      </c>
      <c r="F477" s="180" t="s">
        <v>703</v>
      </c>
      <c r="H477" s="181">
        <v>9.8000000000000007</v>
      </c>
      <c r="I477" s="182"/>
      <c r="J477" s="182"/>
      <c r="M477" s="177"/>
      <c r="N477" s="183"/>
      <c r="X477" s="184"/>
      <c r="AT477" s="179" t="s">
        <v>174</v>
      </c>
      <c r="AU477" s="179" t="s">
        <v>141</v>
      </c>
      <c r="AV477" s="12" t="s">
        <v>141</v>
      </c>
      <c r="AW477" s="12" t="s">
        <v>4</v>
      </c>
      <c r="AX477" s="12" t="s">
        <v>78</v>
      </c>
      <c r="AY477" s="179" t="s">
        <v>166</v>
      </c>
    </row>
    <row r="478" spans="2:65" s="12" customFormat="1" ht="11.25">
      <c r="B478" s="177"/>
      <c r="D478" s="178" t="s">
        <v>174</v>
      </c>
      <c r="E478" s="179" t="s">
        <v>1</v>
      </c>
      <c r="F478" s="180" t="s">
        <v>795</v>
      </c>
      <c r="H478" s="181">
        <v>13.08</v>
      </c>
      <c r="I478" s="182"/>
      <c r="J478" s="182"/>
      <c r="M478" s="177"/>
      <c r="N478" s="183"/>
      <c r="X478" s="184"/>
      <c r="AT478" s="179" t="s">
        <v>174</v>
      </c>
      <c r="AU478" s="179" t="s">
        <v>141</v>
      </c>
      <c r="AV478" s="12" t="s">
        <v>141</v>
      </c>
      <c r="AW478" s="12" t="s">
        <v>4</v>
      </c>
      <c r="AX478" s="12" t="s">
        <v>78</v>
      </c>
      <c r="AY478" s="179" t="s">
        <v>166</v>
      </c>
    </row>
    <row r="479" spans="2:65" s="12" customFormat="1" ht="11.25">
      <c r="B479" s="177"/>
      <c r="D479" s="178" t="s">
        <v>174</v>
      </c>
      <c r="E479" s="179" t="s">
        <v>1</v>
      </c>
      <c r="F479" s="180" t="s">
        <v>797</v>
      </c>
      <c r="H479" s="181">
        <v>3.42</v>
      </c>
      <c r="I479" s="182"/>
      <c r="J479" s="182"/>
      <c r="M479" s="177"/>
      <c r="N479" s="183"/>
      <c r="X479" s="184"/>
      <c r="AT479" s="179" t="s">
        <v>174</v>
      </c>
      <c r="AU479" s="179" t="s">
        <v>141</v>
      </c>
      <c r="AV479" s="12" t="s">
        <v>141</v>
      </c>
      <c r="AW479" s="12" t="s">
        <v>4</v>
      </c>
      <c r="AX479" s="12" t="s">
        <v>78</v>
      </c>
      <c r="AY479" s="179" t="s">
        <v>166</v>
      </c>
    </row>
    <row r="480" spans="2:65" s="12" customFormat="1" ht="11.25">
      <c r="B480" s="177"/>
      <c r="D480" s="178" t="s">
        <v>174</v>
      </c>
      <c r="E480" s="179" t="s">
        <v>1</v>
      </c>
      <c r="F480" s="180" t="s">
        <v>799</v>
      </c>
      <c r="H480" s="181">
        <v>4.4400000000000004</v>
      </c>
      <c r="I480" s="182"/>
      <c r="J480" s="182"/>
      <c r="M480" s="177"/>
      <c r="N480" s="183"/>
      <c r="X480" s="184"/>
      <c r="AT480" s="179" t="s">
        <v>174</v>
      </c>
      <c r="AU480" s="179" t="s">
        <v>141</v>
      </c>
      <c r="AV480" s="12" t="s">
        <v>141</v>
      </c>
      <c r="AW480" s="12" t="s">
        <v>4</v>
      </c>
      <c r="AX480" s="12" t="s">
        <v>78</v>
      </c>
      <c r="AY480" s="179" t="s">
        <v>166</v>
      </c>
    </row>
    <row r="481" spans="2:65" s="12" customFormat="1" ht="11.25">
      <c r="B481" s="177"/>
      <c r="D481" s="178" t="s">
        <v>174</v>
      </c>
      <c r="E481" s="179" t="s">
        <v>1</v>
      </c>
      <c r="F481" s="180" t="s">
        <v>801</v>
      </c>
      <c r="H481" s="181">
        <v>3.74</v>
      </c>
      <c r="I481" s="182"/>
      <c r="J481" s="182"/>
      <c r="M481" s="177"/>
      <c r="N481" s="183"/>
      <c r="X481" s="184"/>
      <c r="AT481" s="179" t="s">
        <v>174</v>
      </c>
      <c r="AU481" s="179" t="s">
        <v>141</v>
      </c>
      <c r="AV481" s="12" t="s">
        <v>141</v>
      </c>
      <c r="AW481" s="12" t="s">
        <v>4</v>
      </c>
      <c r="AX481" s="12" t="s">
        <v>78</v>
      </c>
      <c r="AY481" s="179" t="s">
        <v>166</v>
      </c>
    </row>
    <row r="482" spans="2:65" s="12" customFormat="1" ht="11.25">
      <c r="B482" s="177"/>
      <c r="D482" s="178" t="s">
        <v>174</v>
      </c>
      <c r="E482" s="179" t="s">
        <v>1</v>
      </c>
      <c r="F482" s="180" t="s">
        <v>803</v>
      </c>
      <c r="H482" s="181">
        <v>3.24</v>
      </c>
      <c r="I482" s="182"/>
      <c r="J482" s="182"/>
      <c r="M482" s="177"/>
      <c r="N482" s="183"/>
      <c r="X482" s="184"/>
      <c r="AT482" s="179" t="s">
        <v>174</v>
      </c>
      <c r="AU482" s="179" t="s">
        <v>141</v>
      </c>
      <c r="AV482" s="12" t="s">
        <v>141</v>
      </c>
      <c r="AW482" s="12" t="s">
        <v>4</v>
      </c>
      <c r="AX482" s="12" t="s">
        <v>78</v>
      </c>
      <c r="AY482" s="179" t="s">
        <v>166</v>
      </c>
    </row>
    <row r="483" spans="2:65" s="12" customFormat="1" ht="11.25">
      <c r="B483" s="177"/>
      <c r="D483" s="178" t="s">
        <v>174</v>
      </c>
      <c r="E483" s="179" t="s">
        <v>1</v>
      </c>
      <c r="F483" s="180" t="s">
        <v>805</v>
      </c>
      <c r="H483" s="181">
        <v>3.24</v>
      </c>
      <c r="I483" s="182"/>
      <c r="J483" s="182"/>
      <c r="M483" s="177"/>
      <c r="N483" s="183"/>
      <c r="X483" s="184"/>
      <c r="AT483" s="179" t="s">
        <v>174</v>
      </c>
      <c r="AU483" s="179" t="s">
        <v>141</v>
      </c>
      <c r="AV483" s="12" t="s">
        <v>141</v>
      </c>
      <c r="AW483" s="12" t="s">
        <v>4</v>
      </c>
      <c r="AX483" s="12" t="s">
        <v>78</v>
      </c>
      <c r="AY483" s="179" t="s">
        <v>166</v>
      </c>
    </row>
    <row r="484" spans="2:65" s="12" customFormat="1" ht="11.25">
      <c r="B484" s="177"/>
      <c r="D484" s="178" t="s">
        <v>174</v>
      </c>
      <c r="E484" s="179" t="s">
        <v>1</v>
      </c>
      <c r="F484" s="180" t="s">
        <v>807</v>
      </c>
      <c r="H484" s="181">
        <v>3.24</v>
      </c>
      <c r="I484" s="182"/>
      <c r="J484" s="182"/>
      <c r="M484" s="177"/>
      <c r="N484" s="183"/>
      <c r="X484" s="184"/>
      <c r="AT484" s="179" t="s">
        <v>174</v>
      </c>
      <c r="AU484" s="179" t="s">
        <v>141</v>
      </c>
      <c r="AV484" s="12" t="s">
        <v>141</v>
      </c>
      <c r="AW484" s="12" t="s">
        <v>4</v>
      </c>
      <c r="AX484" s="12" t="s">
        <v>78</v>
      </c>
      <c r="AY484" s="179" t="s">
        <v>166</v>
      </c>
    </row>
    <row r="485" spans="2:65" s="12" customFormat="1" ht="11.25">
      <c r="B485" s="177"/>
      <c r="D485" s="178" t="s">
        <v>174</v>
      </c>
      <c r="E485" s="179" t="s">
        <v>1</v>
      </c>
      <c r="F485" s="180" t="s">
        <v>809</v>
      </c>
      <c r="H485" s="181">
        <v>3.33</v>
      </c>
      <c r="I485" s="182"/>
      <c r="J485" s="182"/>
      <c r="M485" s="177"/>
      <c r="N485" s="183"/>
      <c r="X485" s="184"/>
      <c r="AT485" s="179" t="s">
        <v>174</v>
      </c>
      <c r="AU485" s="179" t="s">
        <v>141</v>
      </c>
      <c r="AV485" s="12" t="s">
        <v>141</v>
      </c>
      <c r="AW485" s="12" t="s">
        <v>4</v>
      </c>
      <c r="AX485" s="12" t="s">
        <v>78</v>
      </c>
      <c r="AY485" s="179" t="s">
        <v>166</v>
      </c>
    </row>
    <row r="486" spans="2:65" s="12" customFormat="1" ht="11.25">
      <c r="B486" s="177"/>
      <c r="D486" s="178" t="s">
        <v>174</v>
      </c>
      <c r="E486" s="179" t="s">
        <v>1</v>
      </c>
      <c r="F486" s="180" t="s">
        <v>811</v>
      </c>
      <c r="H486" s="181">
        <v>3.31</v>
      </c>
      <c r="I486" s="182"/>
      <c r="J486" s="182"/>
      <c r="M486" s="177"/>
      <c r="N486" s="183"/>
      <c r="X486" s="184"/>
      <c r="AT486" s="179" t="s">
        <v>174</v>
      </c>
      <c r="AU486" s="179" t="s">
        <v>141</v>
      </c>
      <c r="AV486" s="12" t="s">
        <v>141</v>
      </c>
      <c r="AW486" s="12" t="s">
        <v>4</v>
      </c>
      <c r="AX486" s="12" t="s">
        <v>78</v>
      </c>
      <c r="AY486" s="179" t="s">
        <v>166</v>
      </c>
    </row>
    <row r="487" spans="2:65" s="14" customFormat="1" ht="11.25">
      <c r="B487" s="191"/>
      <c r="D487" s="178" t="s">
        <v>174</v>
      </c>
      <c r="E487" s="192" t="s">
        <v>1</v>
      </c>
      <c r="F487" s="193" t="s">
        <v>182</v>
      </c>
      <c r="H487" s="194">
        <v>112.13999999999997</v>
      </c>
      <c r="I487" s="195"/>
      <c r="J487" s="195"/>
      <c r="M487" s="191"/>
      <c r="N487" s="196"/>
      <c r="X487" s="197"/>
      <c r="AT487" s="192" t="s">
        <v>174</v>
      </c>
      <c r="AU487" s="192" t="s">
        <v>141</v>
      </c>
      <c r="AV487" s="14" t="s">
        <v>183</v>
      </c>
      <c r="AW487" s="14" t="s">
        <v>4</v>
      </c>
      <c r="AX487" s="14" t="s">
        <v>86</v>
      </c>
      <c r="AY487" s="192" t="s">
        <v>166</v>
      </c>
    </row>
    <row r="488" spans="2:65" s="1" customFormat="1" ht="24.2" customHeight="1">
      <c r="B488" s="136"/>
      <c r="C488" s="198" t="s">
        <v>420</v>
      </c>
      <c r="D488" s="198" t="s">
        <v>203</v>
      </c>
      <c r="E488" s="199" t="s">
        <v>871</v>
      </c>
      <c r="F488" s="200" t="s">
        <v>872</v>
      </c>
      <c r="G488" s="201" t="s">
        <v>199</v>
      </c>
      <c r="H488" s="202">
        <v>115.504</v>
      </c>
      <c r="I488" s="203"/>
      <c r="J488" s="204"/>
      <c r="K488" s="205">
        <f>ROUND(P488*H488,2)</f>
        <v>0</v>
      </c>
      <c r="L488" s="204"/>
      <c r="M488" s="206"/>
      <c r="N488" s="207" t="s">
        <v>1</v>
      </c>
      <c r="O488" s="135" t="s">
        <v>42</v>
      </c>
      <c r="P488" s="35">
        <f>I488+J488</f>
        <v>0</v>
      </c>
      <c r="Q488" s="35">
        <f>ROUND(I488*H488,2)</f>
        <v>0</v>
      </c>
      <c r="R488" s="35">
        <f>ROUND(J488*H488,2)</f>
        <v>0</v>
      </c>
      <c r="T488" s="174">
        <f>S488*H488</f>
        <v>0</v>
      </c>
      <c r="U488" s="174">
        <v>8.0000000000000007E-5</v>
      </c>
      <c r="V488" s="174">
        <f>U488*H488</f>
        <v>9.2403200000000015E-3</v>
      </c>
      <c r="W488" s="174">
        <v>0</v>
      </c>
      <c r="X488" s="175">
        <f>W488*H488</f>
        <v>0</v>
      </c>
      <c r="AR488" s="176" t="s">
        <v>334</v>
      </c>
      <c r="AT488" s="176" t="s">
        <v>203</v>
      </c>
      <c r="AU488" s="176" t="s">
        <v>141</v>
      </c>
      <c r="AY488" s="17" t="s">
        <v>166</v>
      </c>
      <c r="BE488" s="101">
        <f>IF(O488="základná",K488,0)</f>
        <v>0</v>
      </c>
      <c r="BF488" s="101">
        <f>IF(O488="znížená",K488,0)</f>
        <v>0</v>
      </c>
      <c r="BG488" s="101">
        <f>IF(O488="zákl. prenesená",K488,0)</f>
        <v>0</v>
      </c>
      <c r="BH488" s="101">
        <f>IF(O488="zníž. prenesená",K488,0)</f>
        <v>0</v>
      </c>
      <c r="BI488" s="101">
        <f>IF(O488="nulová",K488,0)</f>
        <v>0</v>
      </c>
      <c r="BJ488" s="17" t="s">
        <v>141</v>
      </c>
      <c r="BK488" s="101">
        <f>ROUND(P488*H488,2)</f>
        <v>0</v>
      </c>
      <c r="BL488" s="17" t="s">
        <v>252</v>
      </c>
      <c r="BM488" s="176" t="s">
        <v>873</v>
      </c>
    </row>
    <row r="489" spans="2:65" s="12" customFormat="1" ht="11.25">
      <c r="B489" s="177"/>
      <c r="D489" s="178" t="s">
        <v>174</v>
      </c>
      <c r="F489" s="180" t="s">
        <v>867</v>
      </c>
      <c r="H489" s="181">
        <v>115.504</v>
      </c>
      <c r="I489" s="182"/>
      <c r="J489" s="182"/>
      <c r="M489" s="177"/>
      <c r="N489" s="183"/>
      <c r="X489" s="184"/>
      <c r="AT489" s="179" t="s">
        <v>174</v>
      </c>
      <c r="AU489" s="179" t="s">
        <v>141</v>
      </c>
      <c r="AV489" s="12" t="s">
        <v>141</v>
      </c>
      <c r="AW489" s="12" t="s">
        <v>3</v>
      </c>
      <c r="AX489" s="12" t="s">
        <v>86</v>
      </c>
      <c r="AY489" s="179" t="s">
        <v>166</v>
      </c>
    </row>
    <row r="490" spans="2:65" s="1" customFormat="1" ht="24.2" customHeight="1">
      <c r="B490" s="136"/>
      <c r="C490" s="165" t="s">
        <v>425</v>
      </c>
      <c r="D490" s="165" t="s">
        <v>168</v>
      </c>
      <c r="E490" s="166" t="s">
        <v>874</v>
      </c>
      <c r="F490" s="167" t="s">
        <v>875</v>
      </c>
      <c r="G490" s="168" t="s">
        <v>533</v>
      </c>
      <c r="H490" s="208"/>
      <c r="I490" s="170"/>
      <c r="J490" s="170"/>
      <c r="K490" s="171">
        <f>ROUND(P490*H490,2)</f>
        <v>0</v>
      </c>
      <c r="L490" s="172"/>
      <c r="M490" s="36"/>
      <c r="N490" s="173" t="s">
        <v>1</v>
      </c>
      <c r="O490" s="135" t="s">
        <v>42</v>
      </c>
      <c r="P490" s="35">
        <f>I490+J490</f>
        <v>0</v>
      </c>
      <c r="Q490" s="35">
        <f>ROUND(I490*H490,2)</f>
        <v>0</v>
      </c>
      <c r="R490" s="35">
        <f>ROUND(J490*H490,2)</f>
        <v>0</v>
      </c>
      <c r="T490" s="174">
        <f>S490*H490</f>
        <v>0</v>
      </c>
      <c r="U490" s="174">
        <v>0</v>
      </c>
      <c r="V490" s="174">
        <f>U490*H490</f>
        <v>0</v>
      </c>
      <c r="W490" s="174">
        <v>0</v>
      </c>
      <c r="X490" s="175">
        <f>W490*H490</f>
        <v>0</v>
      </c>
      <c r="AR490" s="176" t="s">
        <v>252</v>
      </c>
      <c r="AT490" s="176" t="s">
        <v>168</v>
      </c>
      <c r="AU490" s="176" t="s">
        <v>141</v>
      </c>
      <c r="AY490" s="17" t="s">
        <v>166</v>
      </c>
      <c r="BE490" s="101">
        <f>IF(O490="základná",K490,0)</f>
        <v>0</v>
      </c>
      <c r="BF490" s="101">
        <f>IF(O490="znížená",K490,0)</f>
        <v>0</v>
      </c>
      <c r="BG490" s="101">
        <f>IF(O490="zákl. prenesená",K490,0)</f>
        <v>0</v>
      </c>
      <c r="BH490" s="101">
        <f>IF(O490="zníž. prenesená",K490,0)</f>
        <v>0</v>
      </c>
      <c r="BI490" s="101">
        <f>IF(O490="nulová",K490,0)</f>
        <v>0</v>
      </c>
      <c r="BJ490" s="17" t="s">
        <v>141</v>
      </c>
      <c r="BK490" s="101">
        <f>ROUND(P490*H490,2)</f>
        <v>0</v>
      </c>
      <c r="BL490" s="17" t="s">
        <v>252</v>
      </c>
      <c r="BM490" s="176" t="s">
        <v>876</v>
      </c>
    </row>
    <row r="491" spans="2:65" s="11" customFormat="1" ht="22.9" customHeight="1">
      <c r="B491" s="152"/>
      <c r="D491" s="153" t="s">
        <v>77</v>
      </c>
      <c r="E491" s="163" t="s">
        <v>877</v>
      </c>
      <c r="F491" s="163" t="s">
        <v>878</v>
      </c>
      <c r="I491" s="155"/>
      <c r="J491" s="155"/>
      <c r="K491" s="164">
        <f>BK491</f>
        <v>0</v>
      </c>
      <c r="M491" s="152"/>
      <c r="N491" s="157"/>
      <c r="Q491" s="158">
        <f>SUM(Q492:Q520)</f>
        <v>0</v>
      </c>
      <c r="R491" s="158">
        <f>SUM(R492:R520)</f>
        <v>0</v>
      </c>
      <c r="T491" s="159">
        <f>SUM(T492:T520)</f>
        <v>0</v>
      </c>
      <c r="V491" s="159">
        <f>SUM(V492:V520)</f>
        <v>0.13977819999999999</v>
      </c>
      <c r="X491" s="160">
        <f>SUM(X492:X520)</f>
        <v>0</v>
      </c>
      <c r="AR491" s="153" t="s">
        <v>141</v>
      </c>
      <c r="AT491" s="161" t="s">
        <v>77</v>
      </c>
      <c r="AU491" s="161" t="s">
        <v>86</v>
      </c>
      <c r="AY491" s="153" t="s">
        <v>166</v>
      </c>
      <c r="BK491" s="162">
        <f>SUM(BK492:BK520)</f>
        <v>0</v>
      </c>
    </row>
    <row r="492" spans="2:65" s="1" customFormat="1" ht="24.2" customHeight="1">
      <c r="B492" s="136"/>
      <c r="C492" s="165" t="s">
        <v>430</v>
      </c>
      <c r="D492" s="165" t="s">
        <v>168</v>
      </c>
      <c r="E492" s="166" t="s">
        <v>879</v>
      </c>
      <c r="F492" s="167" t="s">
        <v>880</v>
      </c>
      <c r="G492" s="168" t="s">
        <v>199</v>
      </c>
      <c r="H492" s="169">
        <v>175.27</v>
      </c>
      <c r="I492" s="170"/>
      <c r="J492" s="170"/>
      <c r="K492" s="171">
        <f>ROUND(P492*H492,2)</f>
        <v>0</v>
      </c>
      <c r="L492" s="172"/>
      <c r="M492" s="36"/>
      <c r="N492" s="173" t="s">
        <v>1</v>
      </c>
      <c r="O492" s="135" t="s">
        <v>42</v>
      </c>
      <c r="P492" s="35">
        <f>I492+J492</f>
        <v>0</v>
      </c>
      <c r="Q492" s="35">
        <f>ROUND(I492*H492,2)</f>
        <v>0</v>
      </c>
      <c r="R492" s="35">
        <f>ROUND(J492*H492,2)</f>
        <v>0</v>
      </c>
      <c r="T492" s="174">
        <f>S492*H492</f>
        <v>0</v>
      </c>
      <c r="U492" s="174">
        <v>1.0000000000000001E-5</v>
      </c>
      <c r="V492" s="174">
        <f>U492*H492</f>
        <v>1.7527000000000003E-3</v>
      </c>
      <c r="W492" s="174">
        <v>0</v>
      </c>
      <c r="X492" s="175">
        <f>W492*H492</f>
        <v>0</v>
      </c>
      <c r="AR492" s="176" t="s">
        <v>252</v>
      </c>
      <c r="AT492" s="176" t="s">
        <v>168</v>
      </c>
      <c r="AU492" s="176" t="s">
        <v>141</v>
      </c>
      <c r="AY492" s="17" t="s">
        <v>166</v>
      </c>
      <c r="BE492" s="101">
        <f>IF(O492="základná",K492,0)</f>
        <v>0</v>
      </c>
      <c r="BF492" s="101">
        <f>IF(O492="znížená",K492,0)</f>
        <v>0</v>
      </c>
      <c r="BG492" s="101">
        <f>IF(O492="zákl. prenesená",K492,0)</f>
        <v>0</v>
      </c>
      <c r="BH492" s="101">
        <f>IF(O492="zníž. prenesená",K492,0)</f>
        <v>0</v>
      </c>
      <c r="BI492" s="101">
        <f>IF(O492="nulová",K492,0)</f>
        <v>0</v>
      </c>
      <c r="BJ492" s="17" t="s">
        <v>141</v>
      </c>
      <c r="BK492" s="101">
        <f>ROUND(P492*H492,2)</f>
        <v>0</v>
      </c>
      <c r="BL492" s="17" t="s">
        <v>252</v>
      </c>
      <c r="BM492" s="176" t="s">
        <v>881</v>
      </c>
    </row>
    <row r="493" spans="2:65" s="12" customFormat="1" ht="11.25">
      <c r="B493" s="177"/>
      <c r="D493" s="178" t="s">
        <v>174</v>
      </c>
      <c r="E493" s="179" t="s">
        <v>1</v>
      </c>
      <c r="F493" s="180" t="s">
        <v>882</v>
      </c>
      <c r="H493" s="181">
        <v>44.08</v>
      </c>
      <c r="I493" s="182"/>
      <c r="J493" s="182"/>
      <c r="M493" s="177"/>
      <c r="N493" s="183"/>
      <c r="X493" s="184"/>
      <c r="AT493" s="179" t="s">
        <v>174</v>
      </c>
      <c r="AU493" s="179" t="s">
        <v>141</v>
      </c>
      <c r="AV493" s="12" t="s">
        <v>141</v>
      </c>
      <c r="AW493" s="12" t="s">
        <v>4</v>
      </c>
      <c r="AX493" s="12" t="s">
        <v>78</v>
      </c>
      <c r="AY493" s="179" t="s">
        <v>166</v>
      </c>
    </row>
    <row r="494" spans="2:65" s="12" customFormat="1" ht="11.25">
      <c r="B494" s="177"/>
      <c r="D494" s="178" t="s">
        <v>174</v>
      </c>
      <c r="E494" s="179" t="s">
        <v>1</v>
      </c>
      <c r="F494" s="180" t="s">
        <v>883</v>
      </c>
      <c r="H494" s="181">
        <v>13.65</v>
      </c>
      <c r="I494" s="182"/>
      <c r="J494" s="182"/>
      <c r="M494" s="177"/>
      <c r="N494" s="183"/>
      <c r="X494" s="184"/>
      <c r="AT494" s="179" t="s">
        <v>174</v>
      </c>
      <c r="AU494" s="179" t="s">
        <v>141</v>
      </c>
      <c r="AV494" s="12" t="s">
        <v>141</v>
      </c>
      <c r="AW494" s="12" t="s">
        <v>4</v>
      </c>
      <c r="AX494" s="12" t="s">
        <v>78</v>
      </c>
      <c r="AY494" s="179" t="s">
        <v>166</v>
      </c>
    </row>
    <row r="495" spans="2:65" s="12" customFormat="1" ht="11.25">
      <c r="B495" s="177"/>
      <c r="D495" s="178" t="s">
        <v>174</v>
      </c>
      <c r="E495" s="179" t="s">
        <v>1</v>
      </c>
      <c r="F495" s="180" t="s">
        <v>884</v>
      </c>
      <c r="H495" s="181">
        <v>11.35</v>
      </c>
      <c r="I495" s="182"/>
      <c r="J495" s="182"/>
      <c r="M495" s="177"/>
      <c r="N495" s="183"/>
      <c r="X495" s="184"/>
      <c r="AT495" s="179" t="s">
        <v>174</v>
      </c>
      <c r="AU495" s="179" t="s">
        <v>141</v>
      </c>
      <c r="AV495" s="12" t="s">
        <v>141</v>
      </c>
      <c r="AW495" s="12" t="s">
        <v>4</v>
      </c>
      <c r="AX495" s="12" t="s">
        <v>78</v>
      </c>
      <c r="AY495" s="179" t="s">
        <v>166</v>
      </c>
    </row>
    <row r="496" spans="2:65" s="12" customFormat="1" ht="11.25">
      <c r="B496" s="177"/>
      <c r="D496" s="178" t="s">
        <v>174</v>
      </c>
      <c r="E496" s="179" t="s">
        <v>1</v>
      </c>
      <c r="F496" s="180" t="s">
        <v>885</v>
      </c>
      <c r="H496" s="181">
        <v>13.65</v>
      </c>
      <c r="I496" s="182"/>
      <c r="J496" s="182"/>
      <c r="M496" s="177"/>
      <c r="N496" s="183"/>
      <c r="X496" s="184"/>
      <c r="AT496" s="179" t="s">
        <v>174</v>
      </c>
      <c r="AU496" s="179" t="s">
        <v>141</v>
      </c>
      <c r="AV496" s="12" t="s">
        <v>141</v>
      </c>
      <c r="AW496" s="12" t="s">
        <v>4</v>
      </c>
      <c r="AX496" s="12" t="s">
        <v>78</v>
      </c>
      <c r="AY496" s="179" t="s">
        <v>166</v>
      </c>
    </row>
    <row r="497" spans="2:65" s="12" customFormat="1" ht="11.25">
      <c r="B497" s="177"/>
      <c r="D497" s="178" t="s">
        <v>174</v>
      </c>
      <c r="E497" s="179" t="s">
        <v>1</v>
      </c>
      <c r="F497" s="180" t="s">
        <v>886</v>
      </c>
      <c r="H497" s="181">
        <v>12.94</v>
      </c>
      <c r="I497" s="182"/>
      <c r="J497" s="182"/>
      <c r="M497" s="177"/>
      <c r="N497" s="183"/>
      <c r="X497" s="184"/>
      <c r="AT497" s="179" t="s">
        <v>174</v>
      </c>
      <c r="AU497" s="179" t="s">
        <v>141</v>
      </c>
      <c r="AV497" s="12" t="s">
        <v>141</v>
      </c>
      <c r="AW497" s="12" t="s">
        <v>4</v>
      </c>
      <c r="AX497" s="12" t="s">
        <v>78</v>
      </c>
      <c r="AY497" s="179" t="s">
        <v>166</v>
      </c>
    </row>
    <row r="498" spans="2:65" s="12" customFormat="1" ht="11.25">
      <c r="B498" s="177"/>
      <c r="D498" s="178" t="s">
        <v>174</v>
      </c>
      <c r="E498" s="179" t="s">
        <v>1</v>
      </c>
      <c r="F498" s="180" t="s">
        <v>887</v>
      </c>
      <c r="H498" s="181">
        <v>14.9</v>
      </c>
      <c r="I498" s="182"/>
      <c r="J498" s="182"/>
      <c r="M498" s="177"/>
      <c r="N498" s="183"/>
      <c r="X498" s="184"/>
      <c r="AT498" s="179" t="s">
        <v>174</v>
      </c>
      <c r="AU498" s="179" t="s">
        <v>141</v>
      </c>
      <c r="AV498" s="12" t="s">
        <v>141</v>
      </c>
      <c r="AW498" s="12" t="s">
        <v>4</v>
      </c>
      <c r="AX498" s="12" t="s">
        <v>78</v>
      </c>
      <c r="AY498" s="179" t="s">
        <v>166</v>
      </c>
    </row>
    <row r="499" spans="2:65" s="12" customFormat="1" ht="11.25">
      <c r="B499" s="177"/>
      <c r="D499" s="178" t="s">
        <v>174</v>
      </c>
      <c r="E499" s="179" t="s">
        <v>1</v>
      </c>
      <c r="F499" s="180" t="s">
        <v>888</v>
      </c>
      <c r="H499" s="181">
        <v>13.3</v>
      </c>
      <c r="I499" s="182"/>
      <c r="J499" s="182"/>
      <c r="M499" s="177"/>
      <c r="N499" s="183"/>
      <c r="X499" s="184"/>
      <c r="AT499" s="179" t="s">
        <v>174</v>
      </c>
      <c r="AU499" s="179" t="s">
        <v>141</v>
      </c>
      <c r="AV499" s="12" t="s">
        <v>141</v>
      </c>
      <c r="AW499" s="12" t="s">
        <v>4</v>
      </c>
      <c r="AX499" s="12" t="s">
        <v>78</v>
      </c>
      <c r="AY499" s="179" t="s">
        <v>166</v>
      </c>
    </row>
    <row r="500" spans="2:65" s="12" customFormat="1" ht="11.25">
      <c r="B500" s="177"/>
      <c r="D500" s="178" t="s">
        <v>174</v>
      </c>
      <c r="E500" s="179" t="s">
        <v>1</v>
      </c>
      <c r="F500" s="180" t="s">
        <v>889</v>
      </c>
      <c r="H500" s="181">
        <v>13.3</v>
      </c>
      <c r="I500" s="182"/>
      <c r="J500" s="182"/>
      <c r="M500" s="177"/>
      <c r="N500" s="183"/>
      <c r="X500" s="184"/>
      <c r="AT500" s="179" t="s">
        <v>174</v>
      </c>
      <c r="AU500" s="179" t="s">
        <v>141</v>
      </c>
      <c r="AV500" s="12" t="s">
        <v>141</v>
      </c>
      <c r="AW500" s="12" t="s">
        <v>4</v>
      </c>
      <c r="AX500" s="12" t="s">
        <v>78</v>
      </c>
      <c r="AY500" s="179" t="s">
        <v>166</v>
      </c>
    </row>
    <row r="501" spans="2:65" s="12" customFormat="1" ht="11.25">
      <c r="B501" s="177"/>
      <c r="D501" s="178" t="s">
        <v>174</v>
      </c>
      <c r="E501" s="179" t="s">
        <v>1</v>
      </c>
      <c r="F501" s="180" t="s">
        <v>890</v>
      </c>
      <c r="H501" s="181">
        <v>14.4</v>
      </c>
      <c r="I501" s="182"/>
      <c r="J501" s="182"/>
      <c r="M501" s="177"/>
      <c r="N501" s="183"/>
      <c r="X501" s="184"/>
      <c r="AT501" s="179" t="s">
        <v>174</v>
      </c>
      <c r="AU501" s="179" t="s">
        <v>141</v>
      </c>
      <c r="AV501" s="12" t="s">
        <v>141</v>
      </c>
      <c r="AW501" s="12" t="s">
        <v>4</v>
      </c>
      <c r="AX501" s="12" t="s">
        <v>78</v>
      </c>
      <c r="AY501" s="179" t="s">
        <v>166</v>
      </c>
    </row>
    <row r="502" spans="2:65" s="12" customFormat="1" ht="11.25">
      <c r="B502" s="177"/>
      <c r="D502" s="178" t="s">
        <v>174</v>
      </c>
      <c r="E502" s="179" t="s">
        <v>1</v>
      </c>
      <c r="F502" s="180" t="s">
        <v>891</v>
      </c>
      <c r="H502" s="181">
        <v>11.4</v>
      </c>
      <c r="I502" s="182"/>
      <c r="J502" s="182"/>
      <c r="M502" s="177"/>
      <c r="N502" s="183"/>
      <c r="X502" s="184"/>
      <c r="AT502" s="179" t="s">
        <v>174</v>
      </c>
      <c r="AU502" s="179" t="s">
        <v>141</v>
      </c>
      <c r="AV502" s="12" t="s">
        <v>141</v>
      </c>
      <c r="AW502" s="12" t="s">
        <v>4</v>
      </c>
      <c r="AX502" s="12" t="s">
        <v>78</v>
      </c>
      <c r="AY502" s="179" t="s">
        <v>166</v>
      </c>
    </row>
    <row r="503" spans="2:65" s="12" customFormat="1" ht="11.25">
      <c r="B503" s="177"/>
      <c r="D503" s="178" t="s">
        <v>174</v>
      </c>
      <c r="E503" s="179" t="s">
        <v>1</v>
      </c>
      <c r="F503" s="180" t="s">
        <v>892</v>
      </c>
      <c r="H503" s="181">
        <v>12.3</v>
      </c>
      <c r="I503" s="182"/>
      <c r="J503" s="182"/>
      <c r="M503" s="177"/>
      <c r="N503" s="183"/>
      <c r="X503" s="184"/>
      <c r="AT503" s="179" t="s">
        <v>174</v>
      </c>
      <c r="AU503" s="179" t="s">
        <v>141</v>
      </c>
      <c r="AV503" s="12" t="s">
        <v>141</v>
      </c>
      <c r="AW503" s="12" t="s">
        <v>4</v>
      </c>
      <c r="AX503" s="12" t="s">
        <v>78</v>
      </c>
      <c r="AY503" s="179" t="s">
        <v>166</v>
      </c>
    </row>
    <row r="504" spans="2:65" s="14" customFormat="1" ht="11.25">
      <c r="B504" s="191"/>
      <c r="D504" s="178" t="s">
        <v>174</v>
      </c>
      <c r="E504" s="192" t="s">
        <v>1</v>
      </c>
      <c r="F504" s="193" t="s">
        <v>182</v>
      </c>
      <c r="H504" s="194">
        <v>175.27000000000004</v>
      </c>
      <c r="I504" s="195"/>
      <c r="J504" s="195"/>
      <c r="M504" s="191"/>
      <c r="N504" s="196"/>
      <c r="X504" s="197"/>
      <c r="AT504" s="192" t="s">
        <v>174</v>
      </c>
      <c r="AU504" s="192" t="s">
        <v>141</v>
      </c>
      <c r="AV504" s="14" t="s">
        <v>183</v>
      </c>
      <c r="AW504" s="14" t="s">
        <v>4</v>
      </c>
      <c r="AX504" s="14" t="s">
        <v>86</v>
      </c>
      <c r="AY504" s="192" t="s">
        <v>166</v>
      </c>
    </row>
    <row r="505" spans="2:65" s="1" customFormat="1" ht="16.5" customHeight="1">
      <c r="B505" s="136"/>
      <c r="C505" s="198" t="s">
        <v>435</v>
      </c>
      <c r="D505" s="198" t="s">
        <v>203</v>
      </c>
      <c r="E505" s="199" t="s">
        <v>893</v>
      </c>
      <c r="F505" s="200" t="s">
        <v>894</v>
      </c>
      <c r="G505" s="201" t="s">
        <v>199</v>
      </c>
      <c r="H505" s="202">
        <v>184.03399999999999</v>
      </c>
      <c r="I505" s="203"/>
      <c r="J505" s="204"/>
      <c r="K505" s="205">
        <f>ROUND(P505*H505,2)</f>
        <v>0</v>
      </c>
      <c r="L505" s="204"/>
      <c r="M505" s="206"/>
      <c r="N505" s="207" t="s">
        <v>1</v>
      </c>
      <c r="O505" s="135" t="s">
        <v>42</v>
      </c>
      <c r="P505" s="35">
        <f>I505+J505</f>
        <v>0</v>
      </c>
      <c r="Q505" s="35">
        <f>ROUND(I505*H505,2)</f>
        <v>0</v>
      </c>
      <c r="R505" s="35">
        <f>ROUND(J505*H505,2)</f>
        <v>0</v>
      </c>
      <c r="T505" s="174">
        <f>S505*H505</f>
        <v>0</v>
      </c>
      <c r="U505" s="174">
        <v>7.5000000000000002E-4</v>
      </c>
      <c r="V505" s="174">
        <f>U505*H505</f>
        <v>0.1380255</v>
      </c>
      <c r="W505" s="174">
        <v>0</v>
      </c>
      <c r="X505" s="175">
        <f>W505*H505</f>
        <v>0</v>
      </c>
      <c r="AR505" s="176" t="s">
        <v>334</v>
      </c>
      <c r="AT505" s="176" t="s">
        <v>203</v>
      </c>
      <c r="AU505" s="176" t="s">
        <v>141</v>
      </c>
      <c r="AY505" s="17" t="s">
        <v>166</v>
      </c>
      <c r="BE505" s="101">
        <f>IF(O505="základná",K505,0)</f>
        <v>0</v>
      </c>
      <c r="BF505" s="101">
        <f>IF(O505="znížená",K505,0)</f>
        <v>0</v>
      </c>
      <c r="BG505" s="101">
        <f>IF(O505="zákl. prenesená",K505,0)</f>
        <v>0</v>
      </c>
      <c r="BH505" s="101">
        <f>IF(O505="zníž. prenesená",K505,0)</f>
        <v>0</v>
      </c>
      <c r="BI505" s="101">
        <f>IF(O505="nulová",K505,0)</f>
        <v>0</v>
      </c>
      <c r="BJ505" s="17" t="s">
        <v>141</v>
      </c>
      <c r="BK505" s="101">
        <f>ROUND(P505*H505,2)</f>
        <v>0</v>
      </c>
      <c r="BL505" s="17" t="s">
        <v>252</v>
      </c>
      <c r="BM505" s="176" t="s">
        <v>895</v>
      </c>
    </row>
    <row r="506" spans="2:65" s="12" customFormat="1" ht="11.25">
      <c r="B506" s="177"/>
      <c r="D506" s="178" t="s">
        <v>174</v>
      </c>
      <c r="F506" s="180" t="s">
        <v>896</v>
      </c>
      <c r="H506" s="181">
        <v>184.03399999999999</v>
      </c>
      <c r="I506" s="182"/>
      <c r="J506" s="182"/>
      <c r="M506" s="177"/>
      <c r="N506" s="183"/>
      <c r="X506" s="184"/>
      <c r="AT506" s="179" t="s">
        <v>174</v>
      </c>
      <c r="AU506" s="179" t="s">
        <v>141</v>
      </c>
      <c r="AV506" s="12" t="s">
        <v>141</v>
      </c>
      <c r="AW506" s="12" t="s">
        <v>3</v>
      </c>
      <c r="AX506" s="12" t="s">
        <v>86</v>
      </c>
      <c r="AY506" s="179" t="s">
        <v>166</v>
      </c>
    </row>
    <row r="507" spans="2:65" s="1" customFormat="1" ht="16.5" customHeight="1">
      <c r="B507" s="136"/>
      <c r="C507" s="165" t="s">
        <v>440</v>
      </c>
      <c r="D507" s="165" t="s">
        <v>168</v>
      </c>
      <c r="E507" s="166" t="s">
        <v>897</v>
      </c>
      <c r="F507" s="167" t="s">
        <v>898</v>
      </c>
      <c r="G507" s="168" t="s">
        <v>199</v>
      </c>
      <c r="H507" s="169">
        <v>175.27</v>
      </c>
      <c r="I507" s="170"/>
      <c r="J507" s="170"/>
      <c r="K507" s="171">
        <f>ROUND(P507*H507,2)</f>
        <v>0</v>
      </c>
      <c r="L507" s="172"/>
      <c r="M507" s="36"/>
      <c r="N507" s="173" t="s">
        <v>1</v>
      </c>
      <c r="O507" s="135" t="s">
        <v>42</v>
      </c>
      <c r="P507" s="35">
        <f>I507+J507</f>
        <v>0</v>
      </c>
      <c r="Q507" s="35">
        <f>ROUND(I507*H507,2)</f>
        <v>0</v>
      </c>
      <c r="R507" s="35">
        <f>ROUND(J507*H507,2)</f>
        <v>0</v>
      </c>
      <c r="T507" s="174">
        <f>S507*H507</f>
        <v>0</v>
      </c>
      <c r="U507" s="174">
        <v>0</v>
      </c>
      <c r="V507" s="174">
        <f>U507*H507</f>
        <v>0</v>
      </c>
      <c r="W507" s="174">
        <v>0</v>
      </c>
      <c r="X507" s="175">
        <f>W507*H507</f>
        <v>0</v>
      </c>
      <c r="AR507" s="176" t="s">
        <v>252</v>
      </c>
      <c r="AT507" s="176" t="s">
        <v>168</v>
      </c>
      <c r="AU507" s="176" t="s">
        <v>141</v>
      </c>
      <c r="AY507" s="17" t="s">
        <v>166</v>
      </c>
      <c r="BE507" s="101">
        <f>IF(O507="základná",K507,0)</f>
        <v>0</v>
      </c>
      <c r="BF507" s="101">
        <f>IF(O507="znížená",K507,0)</f>
        <v>0</v>
      </c>
      <c r="BG507" s="101">
        <f>IF(O507="zákl. prenesená",K507,0)</f>
        <v>0</v>
      </c>
      <c r="BH507" s="101">
        <f>IF(O507="zníž. prenesená",K507,0)</f>
        <v>0</v>
      </c>
      <c r="BI507" s="101">
        <f>IF(O507="nulová",K507,0)</f>
        <v>0</v>
      </c>
      <c r="BJ507" s="17" t="s">
        <v>141</v>
      </c>
      <c r="BK507" s="101">
        <f>ROUND(P507*H507,2)</f>
        <v>0</v>
      </c>
      <c r="BL507" s="17" t="s">
        <v>252</v>
      </c>
      <c r="BM507" s="176" t="s">
        <v>899</v>
      </c>
    </row>
    <row r="508" spans="2:65" s="12" customFormat="1" ht="11.25">
      <c r="B508" s="177"/>
      <c r="D508" s="178" t="s">
        <v>174</v>
      </c>
      <c r="E508" s="179" t="s">
        <v>1</v>
      </c>
      <c r="F508" s="180" t="s">
        <v>882</v>
      </c>
      <c r="H508" s="181">
        <v>44.08</v>
      </c>
      <c r="I508" s="182"/>
      <c r="J508" s="182"/>
      <c r="M508" s="177"/>
      <c r="N508" s="183"/>
      <c r="X508" s="184"/>
      <c r="AT508" s="179" t="s">
        <v>174</v>
      </c>
      <c r="AU508" s="179" t="s">
        <v>141</v>
      </c>
      <c r="AV508" s="12" t="s">
        <v>141</v>
      </c>
      <c r="AW508" s="12" t="s">
        <v>4</v>
      </c>
      <c r="AX508" s="12" t="s">
        <v>78</v>
      </c>
      <c r="AY508" s="179" t="s">
        <v>166</v>
      </c>
    </row>
    <row r="509" spans="2:65" s="12" customFormat="1" ht="11.25">
      <c r="B509" s="177"/>
      <c r="D509" s="178" t="s">
        <v>174</v>
      </c>
      <c r="E509" s="179" t="s">
        <v>1</v>
      </c>
      <c r="F509" s="180" t="s">
        <v>883</v>
      </c>
      <c r="H509" s="181">
        <v>13.65</v>
      </c>
      <c r="I509" s="182"/>
      <c r="J509" s="182"/>
      <c r="M509" s="177"/>
      <c r="N509" s="183"/>
      <c r="X509" s="184"/>
      <c r="AT509" s="179" t="s">
        <v>174</v>
      </c>
      <c r="AU509" s="179" t="s">
        <v>141</v>
      </c>
      <c r="AV509" s="12" t="s">
        <v>141</v>
      </c>
      <c r="AW509" s="12" t="s">
        <v>4</v>
      </c>
      <c r="AX509" s="12" t="s">
        <v>78</v>
      </c>
      <c r="AY509" s="179" t="s">
        <v>166</v>
      </c>
    </row>
    <row r="510" spans="2:65" s="12" customFormat="1" ht="11.25">
      <c r="B510" s="177"/>
      <c r="D510" s="178" t="s">
        <v>174</v>
      </c>
      <c r="E510" s="179" t="s">
        <v>1</v>
      </c>
      <c r="F510" s="180" t="s">
        <v>884</v>
      </c>
      <c r="H510" s="181">
        <v>11.35</v>
      </c>
      <c r="I510" s="182"/>
      <c r="J510" s="182"/>
      <c r="M510" s="177"/>
      <c r="N510" s="183"/>
      <c r="X510" s="184"/>
      <c r="AT510" s="179" t="s">
        <v>174</v>
      </c>
      <c r="AU510" s="179" t="s">
        <v>141</v>
      </c>
      <c r="AV510" s="12" t="s">
        <v>141</v>
      </c>
      <c r="AW510" s="12" t="s">
        <v>4</v>
      </c>
      <c r="AX510" s="12" t="s">
        <v>78</v>
      </c>
      <c r="AY510" s="179" t="s">
        <v>166</v>
      </c>
    </row>
    <row r="511" spans="2:65" s="12" customFormat="1" ht="11.25">
      <c r="B511" s="177"/>
      <c r="D511" s="178" t="s">
        <v>174</v>
      </c>
      <c r="E511" s="179" t="s">
        <v>1</v>
      </c>
      <c r="F511" s="180" t="s">
        <v>885</v>
      </c>
      <c r="H511" s="181">
        <v>13.65</v>
      </c>
      <c r="I511" s="182"/>
      <c r="J511" s="182"/>
      <c r="M511" s="177"/>
      <c r="N511" s="183"/>
      <c r="X511" s="184"/>
      <c r="AT511" s="179" t="s">
        <v>174</v>
      </c>
      <c r="AU511" s="179" t="s">
        <v>141</v>
      </c>
      <c r="AV511" s="12" t="s">
        <v>141</v>
      </c>
      <c r="AW511" s="12" t="s">
        <v>4</v>
      </c>
      <c r="AX511" s="12" t="s">
        <v>78</v>
      </c>
      <c r="AY511" s="179" t="s">
        <v>166</v>
      </c>
    </row>
    <row r="512" spans="2:65" s="12" customFormat="1" ht="11.25">
      <c r="B512" s="177"/>
      <c r="D512" s="178" t="s">
        <v>174</v>
      </c>
      <c r="E512" s="179" t="s">
        <v>1</v>
      </c>
      <c r="F512" s="180" t="s">
        <v>886</v>
      </c>
      <c r="H512" s="181">
        <v>12.94</v>
      </c>
      <c r="I512" s="182"/>
      <c r="J512" s="182"/>
      <c r="M512" s="177"/>
      <c r="N512" s="183"/>
      <c r="X512" s="184"/>
      <c r="AT512" s="179" t="s">
        <v>174</v>
      </c>
      <c r="AU512" s="179" t="s">
        <v>141</v>
      </c>
      <c r="AV512" s="12" t="s">
        <v>141</v>
      </c>
      <c r="AW512" s="12" t="s">
        <v>4</v>
      </c>
      <c r="AX512" s="12" t="s">
        <v>78</v>
      </c>
      <c r="AY512" s="179" t="s">
        <v>166</v>
      </c>
    </row>
    <row r="513" spans="2:65" s="12" customFormat="1" ht="11.25">
      <c r="B513" s="177"/>
      <c r="D513" s="178" t="s">
        <v>174</v>
      </c>
      <c r="E513" s="179" t="s">
        <v>1</v>
      </c>
      <c r="F513" s="180" t="s">
        <v>887</v>
      </c>
      <c r="H513" s="181">
        <v>14.9</v>
      </c>
      <c r="I513" s="182"/>
      <c r="J513" s="182"/>
      <c r="M513" s="177"/>
      <c r="N513" s="183"/>
      <c r="X513" s="184"/>
      <c r="AT513" s="179" t="s">
        <v>174</v>
      </c>
      <c r="AU513" s="179" t="s">
        <v>141</v>
      </c>
      <c r="AV513" s="12" t="s">
        <v>141</v>
      </c>
      <c r="AW513" s="12" t="s">
        <v>4</v>
      </c>
      <c r="AX513" s="12" t="s">
        <v>78</v>
      </c>
      <c r="AY513" s="179" t="s">
        <v>166</v>
      </c>
    </row>
    <row r="514" spans="2:65" s="12" customFormat="1" ht="11.25">
      <c r="B514" s="177"/>
      <c r="D514" s="178" t="s">
        <v>174</v>
      </c>
      <c r="E514" s="179" t="s">
        <v>1</v>
      </c>
      <c r="F514" s="180" t="s">
        <v>888</v>
      </c>
      <c r="H514" s="181">
        <v>13.3</v>
      </c>
      <c r="I514" s="182"/>
      <c r="J514" s="182"/>
      <c r="M514" s="177"/>
      <c r="N514" s="183"/>
      <c r="X514" s="184"/>
      <c r="AT514" s="179" t="s">
        <v>174</v>
      </c>
      <c r="AU514" s="179" t="s">
        <v>141</v>
      </c>
      <c r="AV514" s="12" t="s">
        <v>141</v>
      </c>
      <c r="AW514" s="12" t="s">
        <v>4</v>
      </c>
      <c r="AX514" s="12" t="s">
        <v>78</v>
      </c>
      <c r="AY514" s="179" t="s">
        <v>166</v>
      </c>
    </row>
    <row r="515" spans="2:65" s="12" customFormat="1" ht="11.25">
      <c r="B515" s="177"/>
      <c r="D515" s="178" t="s">
        <v>174</v>
      </c>
      <c r="E515" s="179" t="s">
        <v>1</v>
      </c>
      <c r="F515" s="180" t="s">
        <v>889</v>
      </c>
      <c r="H515" s="181">
        <v>13.3</v>
      </c>
      <c r="I515" s="182"/>
      <c r="J515" s="182"/>
      <c r="M515" s="177"/>
      <c r="N515" s="183"/>
      <c r="X515" s="184"/>
      <c r="AT515" s="179" t="s">
        <v>174</v>
      </c>
      <c r="AU515" s="179" t="s">
        <v>141</v>
      </c>
      <c r="AV515" s="12" t="s">
        <v>141</v>
      </c>
      <c r="AW515" s="12" t="s">
        <v>4</v>
      </c>
      <c r="AX515" s="12" t="s">
        <v>78</v>
      </c>
      <c r="AY515" s="179" t="s">
        <v>166</v>
      </c>
    </row>
    <row r="516" spans="2:65" s="12" customFormat="1" ht="11.25">
      <c r="B516" s="177"/>
      <c r="D516" s="178" t="s">
        <v>174</v>
      </c>
      <c r="E516" s="179" t="s">
        <v>1</v>
      </c>
      <c r="F516" s="180" t="s">
        <v>890</v>
      </c>
      <c r="H516" s="181">
        <v>14.4</v>
      </c>
      <c r="I516" s="182"/>
      <c r="J516" s="182"/>
      <c r="M516" s="177"/>
      <c r="N516" s="183"/>
      <c r="X516" s="184"/>
      <c r="AT516" s="179" t="s">
        <v>174</v>
      </c>
      <c r="AU516" s="179" t="s">
        <v>141</v>
      </c>
      <c r="AV516" s="12" t="s">
        <v>141</v>
      </c>
      <c r="AW516" s="12" t="s">
        <v>4</v>
      </c>
      <c r="AX516" s="12" t="s">
        <v>78</v>
      </c>
      <c r="AY516" s="179" t="s">
        <v>166</v>
      </c>
    </row>
    <row r="517" spans="2:65" s="12" customFormat="1" ht="11.25">
      <c r="B517" s="177"/>
      <c r="D517" s="178" t="s">
        <v>174</v>
      </c>
      <c r="E517" s="179" t="s">
        <v>1</v>
      </c>
      <c r="F517" s="180" t="s">
        <v>891</v>
      </c>
      <c r="H517" s="181">
        <v>11.4</v>
      </c>
      <c r="I517" s="182"/>
      <c r="J517" s="182"/>
      <c r="M517" s="177"/>
      <c r="N517" s="183"/>
      <c r="X517" s="184"/>
      <c r="AT517" s="179" t="s">
        <v>174</v>
      </c>
      <c r="AU517" s="179" t="s">
        <v>141</v>
      </c>
      <c r="AV517" s="12" t="s">
        <v>141</v>
      </c>
      <c r="AW517" s="12" t="s">
        <v>4</v>
      </c>
      <c r="AX517" s="12" t="s">
        <v>78</v>
      </c>
      <c r="AY517" s="179" t="s">
        <v>166</v>
      </c>
    </row>
    <row r="518" spans="2:65" s="12" customFormat="1" ht="11.25">
      <c r="B518" s="177"/>
      <c r="D518" s="178" t="s">
        <v>174</v>
      </c>
      <c r="E518" s="179" t="s">
        <v>1</v>
      </c>
      <c r="F518" s="180" t="s">
        <v>892</v>
      </c>
      <c r="H518" s="181">
        <v>12.3</v>
      </c>
      <c r="I518" s="182"/>
      <c r="J518" s="182"/>
      <c r="M518" s="177"/>
      <c r="N518" s="183"/>
      <c r="X518" s="184"/>
      <c r="AT518" s="179" t="s">
        <v>174</v>
      </c>
      <c r="AU518" s="179" t="s">
        <v>141</v>
      </c>
      <c r="AV518" s="12" t="s">
        <v>141</v>
      </c>
      <c r="AW518" s="12" t="s">
        <v>4</v>
      </c>
      <c r="AX518" s="12" t="s">
        <v>78</v>
      </c>
      <c r="AY518" s="179" t="s">
        <v>166</v>
      </c>
    </row>
    <row r="519" spans="2:65" s="14" customFormat="1" ht="11.25">
      <c r="B519" s="191"/>
      <c r="D519" s="178" t="s">
        <v>174</v>
      </c>
      <c r="E519" s="192" t="s">
        <v>1</v>
      </c>
      <c r="F519" s="193" t="s">
        <v>182</v>
      </c>
      <c r="H519" s="194">
        <v>175.27000000000004</v>
      </c>
      <c r="I519" s="195"/>
      <c r="J519" s="195"/>
      <c r="M519" s="191"/>
      <c r="N519" s="196"/>
      <c r="X519" s="197"/>
      <c r="AT519" s="192" t="s">
        <v>174</v>
      </c>
      <c r="AU519" s="192" t="s">
        <v>141</v>
      </c>
      <c r="AV519" s="14" t="s">
        <v>183</v>
      </c>
      <c r="AW519" s="14" t="s">
        <v>4</v>
      </c>
      <c r="AX519" s="14" t="s">
        <v>86</v>
      </c>
      <c r="AY519" s="192" t="s">
        <v>166</v>
      </c>
    </row>
    <row r="520" spans="2:65" s="1" customFormat="1" ht="24.2" customHeight="1">
      <c r="B520" s="136"/>
      <c r="C520" s="165" t="s">
        <v>445</v>
      </c>
      <c r="D520" s="165" t="s">
        <v>168</v>
      </c>
      <c r="E520" s="166" t="s">
        <v>900</v>
      </c>
      <c r="F520" s="167" t="s">
        <v>901</v>
      </c>
      <c r="G520" s="168" t="s">
        <v>533</v>
      </c>
      <c r="H520" s="208"/>
      <c r="I520" s="170"/>
      <c r="J520" s="170"/>
      <c r="K520" s="171">
        <f>ROUND(P520*H520,2)</f>
        <v>0</v>
      </c>
      <c r="L520" s="172"/>
      <c r="M520" s="36"/>
      <c r="N520" s="173" t="s">
        <v>1</v>
      </c>
      <c r="O520" s="135" t="s">
        <v>42</v>
      </c>
      <c r="P520" s="35">
        <f>I520+J520</f>
        <v>0</v>
      </c>
      <c r="Q520" s="35">
        <f>ROUND(I520*H520,2)</f>
        <v>0</v>
      </c>
      <c r="R520" s="35">
        <f>ROUND(J520*H520,2)</f>
        <v>0</v>
      </c>
      <c r="T520" s="174">
        <f>S520*H520</f>
        <v>0</v>
      </c>
      <c r="U520" s="174">
        <v>0</v>
      </c>
      <c r="V520" s="174">
        <f>U520*H520</f>
        <v>0</v>
      </c>
      <c r="W520" s="174">
        <v>0</v>
      </c>
      <c r="X520" s="175">
        <f>W520*H520</f>
        <v>0</v>
      </c>
      <c r="AR520" s="176" t="s">
        <v>252</v>
      </c>
      <c r="AT520" s="176" t="s">
        <v>168</v>
      </c>
      <c r="AU520" s="176" t="s">
        <v>141</v>
      </c>
      <c r="AY520" s="17" t="s">
        <v>166</v>
      </c>
      <c r="BE520" s="101">
        <f>IF(O520="základná",K520,0)</f>
        <v>0</v>
      </c>
      <c r="BF520" s="101">
        <f>IF(O520="znížená",K520,0)</f>
        <v>0</v>
      </c>
      <c r="BG520" s="101">
        <f>IF(O520="zákl. prenesená",K520,0)</f>
        <v>0</v>
      </c>
      <c r="BH520" s="101">
        <f>IF(O520="zníž. prenesená",K520,0)</f>
        <v>0</v>
      </c>
      <c r="BI520" s="101">
        <f>IF(O520="nulová",K520,0)</f>
        <v>0</v>
      </c>
      <c r="BJ520" s="17" t="s">
        <v>141</v>
      </c>
      <c r="BK520" s="101">
        <f>ROUND(P520*H520,2)</f>
        <v>0</v>
      </c>
      <c r="BL520" s="17" t="s">
        <v>252</v>
      </c>
      <c r="BM520" s="176" t="s">
        <v>902</v>
      </c>
    </row>
    <row r="521" spans="2:65" s="11" customFormat="1" ht="22.9" customHeight="1">
      <c r="B521" s="152"/>
      <c r="D521" s="153" t="s">
        <v>77</v>
      </c>
      <c r="E521" s="163" t="s">
        <v>903</v>
      </c>
      <c r="F521" s="163" t="s">
        <v>904</v>
      </c>
      <c r="I521" s="155"/>
      <c r="J521" s="155"/>
      <c r="K521" s="164">
        <f>BK521</f>
        <v>0</v>
      </c>
      <c r="M521" s="152"/>
      <c r="N521" s="157"/>
      <c r="Q521" s="158">
        <f>SUM(Q522:Q551)</f>
        <v>0</v>
      </c>
      <c r="R521" s="158">
        <f>SUM(R522:R551)</f>
        <v>0</v>
      </c>
      <c r="T521" s="159">
        <f>SUM(T522:T551)</f>
        <v>0</v>
      </c>
      <c r="V521" s="159">
        <f>SUM(V522:V551)</f>
        <v>4.1871483999999999</v>
      </c>
      <c r="X521" s="160">
        <f>SUM(X522:X551)</f>
        <v>0</v>
      </c>
      <c r="AR521" s="153" t="s">
        <v>141</v>
      </c>
      <c r="AT521" s="161" t="s">
        <v>77</v>
      </c>
      <c r="AU521" s="161" t="s">
        <v>86</v>
      </c>
      <c r="AY521" s="153" t="s">
        <v>166</v>
      </c>
      <c r="BK521" s="162">
        <f>SUM(BK522:BK551)</f>
        <v>0</v>
      </c>
    </row>
    <row r="522" spans="2:65" s="1" customFormat="1" ht="33" customHeight="1">
      <c r="B522" s="136"/>
      <c r="C522" s="165" t="s">
        <v>450</v>
      </c>
      <c r="D522" s="165" t="s">
        <v>168</v>
      </c>
      <c r="E522" s="166" t="s">
        <v>905</v>
      </c>
      <c r="F522" s="167" t="s">
        <v>906</v>
      </c>
      <c r="G522" s="168" t="s">
        <v>199</v>
      </c>
      <c r="H522" s="169">
        <v>266.76499999999999</v>
      </c>
      <c r="I522" s="170"/>
      <c r="J522" s="170"/>
      <c r="K522" s="171">
        <f>ROUND(P522*H522,2)</f>
        <v>0</v>
      </c>
      <c r="L522" s="172"/>
      <c r="M522" s="36"/>
      <c r="N522" s="173" t="s">
        <v>1</v>
      </c>
      <c r="O522" s="135" t="s">
        <v>42</v>
      </c>
      <c r="P522" s="35">
        <f>I522+J522</f>
        <v>0</v>
      </c>
      <c r="Q522" s="35">
        <f>ROUND(I522*H522,2)</f>
        <v>0</v>
      </c>
      <c r="R522" s="35">
        <f>ROUND(J522*H522,2)</f>
        <v>0</v>
      </c>
      <c r="T522" s="174">
        <f>S522*H522</f>
        <v>0</v>
      </c>
      <c r="U522" s="174">
        <v>2.8E-3</v>
      </c>
      <c r="V522" s="174">
        <f>U522*H522</f>
        <v>0.74694199999999999</v>
      </c>
      <c r="W522" s="174">
        <v>0</v>
      </c>
      <c r="X522" s="175">
        <f>W522*H522</f>
        <v>0</v>
      </c>
      <c r="AR522" s="176" t="s">
        <v>252</v>
      </c>
      <c r="AT522" s="176" t="s">
        <v>168</v>
      </c>
      <c r="AU522" s="176" t="s">
        <v>141</v>
      </c>
      <c r="AY522" s="17" t="s">
        <v>166</v>
      </c>
      <c r="BE522" s="101">
        <f>IF(O522="základná",K522,0)</f>
        <v>0</v>
      </c>
      <c r="BF522" s="101">
        <f>IF(O522="znížená",K522,0)</f>
        <v>0</v>
      </c>
      <c r="BG522" s="101">
        <f>IF(O522="zákl. prenesená",K522,0)</f>
        <v>0</v>
      </c>
      <c r="BH522" s="101">
        <f>IF(O522="zníž. prenesená",K522,0)</f>
        <v>0</v>
      </c>
      <c r="BI522" s="101">
        <f>IF(O522="nulová",K522,0)</f>
        <v>0</v>
      </c>
      <c r="BJ522" s="17" t="s">
        <v>141</v>
      </c>
      <c r="BK522" s="101">
        <f>ROUND(P522*H522,2)</f>
        <v>0</v>
      </c>
      <c r="BL522" s="17" t="s">
        <v>252</v>
      </c>
      <c r="BM522" s="176" t="s">
        <v>907</v>
      </c>
    </row>
    <row r="523" spans="2:65" s="12" customFormat="1" ht="11.25">
      <c r="B523" s="177"/>
      <c r="D523" s="178" t="s">
        <v>174</v>
      </c>
      <c r="E523" s="179" t="s">
        <v>1</v>
      </c>
      <c r="F523" s="180" t="s">
        <v>746</v>
      </c>
      <c r="H523" s="181">
        <v>21.855</v>
      </c>
      <c r="I523" s="182"/>
      <c r="J523" s="182"/>
      <c r="M523" s="177"/>
      <c r="N523" s="183"/>
      <c r="X523" s="184"/>
      <c r="AT523" s="179" t="s">
        <v>174</v>
      </c>
      <c r="AU523" s="179" t="s">
        <v>141</v>
      </c>
      <c r="AV523" s="12" t="s">
        <v>141</v>
      </c>
      <c r="AW523" s="12" t="s">
        <v>4</v>
      </c>
      <c r="AX523" s="12" t="s">
        <v>78</v>
      </c>
      <c r="AY523" s="179" t="s">
        <v>166</v>
      </c>
    </row>
    <row r="524" spans="2:65" s="12" customFormat="1" ht="11.25">
      <c r="B524" s="177"/>
      <c r="D524" s="178" t="s">
        <v>174</v>
      </c>
      <c r="E524" s="179" t="s">
        <v>1</v>
      </c>
      <c r="F524" s="180" t="s">
        <v>747</v>
      </c>
      <c r="H524" s="181">
        <v>19.47</v>
      </c>
      <c r="I524" s="182"/>
      <c r="J524" s="182"/>
      <c r="M524" s="177"/>
      <c r="N524" s="183"/>
      <c r="X524" s="184"/>
      <c r="AT524" s="179" t="s">
        <v>174</v>
      </c>
      <c r="AU524" s="179" t="s">
        <v>141</v>
      </c>
      <c r="AV524" s="12" t="s">
        <v>141</v>
      </c>
      <c r="AW524" s="12" t="s">
        <v>4</v>
      </c>
      <c r="AX524" s="12" t="s">
        <v>78</v>
      </c>
      <c r="AY524" s="179" t="s">
        <v>166</v>
      </c>
    </row>
    <row r="525" spans="2:65" s="12" customFormat="1" ht="11.25">
      <c r="B525" s="177"/>
      <c r="D525" s="178" t="s">
        <v>174</v>
      </c>
      <c r="E525" s="179" t="s">
        <v>1</v>
      </c>
      <c r="F525" s="180" t="s">
        <v>748</v>
      </c>
      <c r="H525" s="181">
        <v>14.17</v>
      </c>
      <c r="I525" s="182"/>
      <c r="J525" s="182"/>
      <c r="M525" s="177"/>
      <c r="N525" s="183"/>
      <c r="X525" s="184"/>
      <c r="AT525" s="179" t="s">
        <v>174</v>
      </c>
      <c r="AU525" s="179" t="s">
        <v>141</v>
      </c>
      <c r="AV525" s="12" t="s">
        <v>141</v>
      </c>
      <c r="AW525" s="12" t="s">
        <v>4</v>
      </c>
      <c r="AX525" s="12" t="s">
        <v>78</v>
      </c>
      <c r="AY525" s="179" t="s">
        <v>166</v>
      </c>
    </row>
    <row r="526" spans="2:65" s="12" customFormat="1" ht="11.25">
      <c r="B526" s="177"/>
      <c r="D526" s="178" t="s">
        <v>174</v>
      </c>
      <c r="E526" s="179" t="s">
        <v>1</v>
      </c>
      <c r="F526" s="180" t="s">
        <v>749</v>
      </c>
      <c r="H526" s="181">
        <v>23.445</v>
      </c>
      <c r="I526" s="182"/>
      <c r="J526" s="182"/>
      <c r="M526" s="177"/>
      <c r="N526" s="183"/>
      <c r="X526" s="184"/>
      <c r="AT526" s="179" t="s">
        <v>174</v>
      </c>
      <c r="AU526" s="179" t="s">
        <v>141</v>
      </c>
      <c r="AV526" s="12" t="s">
        <v>141</v>
      </c>
      <c r="AW526" s="12" t="s">
        <v>4</v>
      </c>
      <c r="AX526" s="12" t="s">
        <v>78</v>
      </c>
      <c r="AY526" s="179" t="s">
        <v>166</v>
      </c>
    </row>
    <row r="527" spans="2:65" s="12" customFormat="1" ht="11.25">
      <c r="B527" s="177"/>
      <c r="D527" s="178" t="s">
        <v>174</v>
      </c>
      <c r="E527" s="179" t="s">
        <v>1</v>
      </c>
      <c r="F527" s="180" t="s">
        <v>750</v>
      </c>
      <c r="H527" s="181">
        <v>23.71</v>
      </c>
      <c r="I527" s="182"/>
      <c r="J527" s="182"/>
      <c r="M527" s="177"/>
      <c r="N527" s="183"/>
      <c r="X527" s="184"/>
      <c r="AT527" s="179" t="s">
        <v>174</v>
      </c>
      <c r="AU527" s="179" t="s">
        <v>141</v>
      </c>
      <c r="AV527" s="12" t="s">
        <v>141</v>
      </c>
      <c r="AW527" s="12" t="s">
        <v>4</v>
      </c>
      <c r="AX527" s="12" t="s">
        <v>78</v>
      </c>
      <c r="AY527" s="179" t="s">
        <v>166</v>
      </c>
    </row>
    <row r="528" spans="2:65" s="12" customFormat="1" ht="11.25">
      <c r="B528" s="177"/>
      <c r="D528" s="178" t="s">
        <v>174</v>
      </c>
      <c r="E528" s="179" t="s">
        <v>1</v>
      </c>
      <c r="F528" s="180" t="s">
        <v>751</v>
      </c>
      <c r="H528" s="181">
        <v>23.445</v>
      </c>
      <c r="I528" s="182"/>
      <c r="J528" s="182"/>
      <c r="M528" s="177"/>
      <c r="N528" s="183"/>
      <c r="X528" s="184"/>
      <c r="AT528" s="179" t="s">
        <v>174</v>
      </c>
      <c r="AU528" s="179" t="s">
        <v>141</v>
      </c>
      <c r="AV528" s="12" t="s">
        <v>141</v>
      </c>
      <c r="AW528" s="12" t="s">
        <v>4</v>
      </c>
      <c r="AX528" s="12" t="s">
        <v>78</v>
      </c>
      <c r="AY528" s="179" t="s">
        <v>166</v>
      </c>
    </row>
    <row r="529" spans="2:65" s="12" customFormat="1" ht="11.25">
      <c r="B529" s="177"/>
      <c r="D529" s="178" t="s">
        <v>174</v>
      </c>
      <c r="E529" s="179" t="s">
        <v>1</v>
      </c>
      <c r="F529" s="180" t="s">
        <v>752</v>
      </c>
      <c r="H529" s="181">
        <v>23.445</v>
      </c>
      <c r="I529" s="182"/>
      <c r="J529" s="182"/>
      <c r="M529" s="177"/>
      <c r="N529" s="183"/>
      <c r="X529" s="184"/>
      <c r="AT529" s="179" t="s">
        <v>174</v>
      </c>
      <c r="AU529" s="179" t="s">
        <v>141</v>
      </c>
      <c r="AV529" s="12" t="s">
        <v>141</v>
      </c>
      <c r="AW529" s="12" t="s">
        <v>4</v>
      </c>
      <c r="AX529" s="12" t="s">
        <v>78</v>
      </c>
      <c r="AY529" s="179" t="s">
        <v>166</v>
      </c>
    </row>
    <row r="530" spans="2:65" s="12" customFormat="1" ht="11.25">
      <c r="B530" s="177"/>
      <c r="D530" s="178" t="s">
        <v>174</v>
      </c>
      <c r="E530" s="179" t="s">
        <v>1</v>
      </c>
      <c r="F530" s="180" t="s">
        <v>753</v>
      </c>
      <c r="H530" s="181">
        <v>23.445</v>
      </c>
      <c r="I530" s="182"/>
      <c r="J530" s="182"/>
      <c r="M530" s="177"/>
      <c r="N530" s="183"/>
      <c r="X530" s="184"/>
      <c r="AT530" s="179" t="s">
        <v>174</v>
      </c>
      <c r="AU530" s="179" t="s">
        <v>141</v>
      </c>
      <c r="AV530" s="12" t="s">
        <v>141</v>
      </c>
      <c r="AW530" s="12" t="s">
        <v>4</v>
      </c>
      <c r="AX530" s="12" t="s">
        <v>78</v>
      </c>
      <c r="AY530" s="179" t="s">
        <v>166</v>
      </c>
    </row>
    <row r="531" spans="2:65" s="12" customFormat="1" ht="11.25">
      <c r="B531" s="177"/>
      <c r="D531" s="178" t="s">
        <v>174</v>
      </c>
      <c r="E531" s="179" t="s">
        <v>1</v>
      </c>
      <c r="F531" s="180" t="s">
        <v>754</v>
      </c>
      <c r="H531" s="181">
        <v>23.445</v>
      </c>
      <c r="I531" s="182"/>
      <c r="J531" s="182"/>
      <c r="M531" s="177"/>
      <c r="N531" s="183"/>
      <c r="X531" s="184"/>
      <c r="AT531" s="179" t="s">
        <v>174</v>
      </c>
      <c r="AU531" s="179" t="s">
        <v>141</v>
      </c>
      <c r="AV531" s="12" t="s">
        <v>141</v>
      </c>
      <c r="AW531" s="12" t="s">
        <v>4</v>
      </c>
      <c r="AX531" s="12" t="s">
        <v>78</v>
      </c>
      <c r="AY531" s="179" t="s">
        <v>166</v>
      </c>
    </row>
    <row r="532" spans="2:65" s="12" customFormat="1" ht="11.25">
      <c r="B532" s="177"/>
      <c r="D532" s="178" t="s">
        <v>174</v>
      </c>
      <c r="E532" s="179" t="s">
        <v>1</v>
      </c>
      <c r="F532" s="180" t="s">
        <v>755</v>
      </c>
      <c r="H532" s="181">
        <v>23.445</v>
      </c>
      <c r="I532" s="182"/>
      <c r="J532" s="182"/>
      <c r="M532" s="177"/>
      <c r="N532" s="183"/>
      <c r="X532" s="184"/>
      <c r="AT532" s="179" t="s">
        <v>174</v>
      </c>
      <c r="AU532" s="179" t="s">
        <v>141</v>
      </c>
      <c r="AV532" s="12" t="s">
        <v>141</v>
      </c>
      <c r="AW532" s="12" t="s">
        <v>4</v>
      </c>
      <c r="AX532" s="12" t="s">
        <v>78</v>
      </c>
      <c r="AY532" s="179" t="s">
        <v>166</v>
      </c>
    </row>
    <row r="533" spans="2:65" s="12" customFormat="1" ht="11.25">
      <c r="B533" s="177"/>
      <c r="D533" s="178" t="s">
        <v>174</v>
      </c>
      <c r="E533" s="179" t="s">
        <v>1</v>
      </c>
      <c r="F533" s="180" t="s">
        <v>756</v>
      </c>
      <c r="H533" s="181">
        <v>23.445</v>
      </c>
      <c r="I533" s="182"/>
      <c r="J533" s="182"/>
      <c r="M533" s="177"/>
      <c r="N533" s="183"/>
      <c r="X533" s="184"/>
      <c r="AT533" s="179" t="s">
        <v>174</v>
      </c>
      <c r="AU533" s="179" t="s">
        <v>141</v>
      </c>
      <c r="AV533" s="12" t="s">
        <v>141</v>
      </c>
      <c r="AW533" s="12" t="s">
        <v>4</v>
      </c>
      <c r="AX533" s="12" t="s">
        <v>78</v>
      </c>
      <c r="AY533" s="179" t="s">
        <v>166</v>
      </c>
    </row>
    <row r="534" spans="2:65" s="12" customFormat="1" ht="11.25">
      <c r="B534" s="177"/>
      <c r="D534" s="178" t="s">
        <v>174</v>
      </c>
      <c r="E534" s="179" t="s">
        <v>1</v>
      </c>
      <c r="F534" s="180" t="s">
        <v>757</v>
      </c>
      <c r="H534" s="181">
        <v>23.445</v>
      </c>
      <c r="I534" s="182"/>
      <c r="J534" s="182"/>
      <c r="M534" s="177"/>
      <c r="N534" s="183"/>
      <c r="X534" s="184"/>
      <c r="AT534" s="179" t="s">
        <v>174</v>
      </c>
      <c r="AU534" s="179" t="s">
        <v>141</v>
      </c>
      <c r="AV534" s="12" t="s">
        <v>141</v>
      </c>
      <c r="AW534" s="12" t="s">
        <v>4</v>
      </c>
      <c r="AX534" s="12" t="s">
        <v>78</v>
      </c>
      <c r="AY534" s="179" t="s">
        <v>166</v>
      </c>
    </row>
    <row r="535" spans="2:65" s="14" customFormat="1" ht="11.25">
      <c r="B535" s="191"/>
      <c r="D535" s="178" t="s">
        <v>174</v>
      </c>
      <c r="E535" s="192" t="s">
        <v>1</v>
      </c>
      <c r="F535" s="193" t="s">
        <v>182</v>
      </c>
      <c r="H535" s="194">
        <v>266.76499999999999</v>
      </c>
      <c r="I535" s="195"/>
      <c r="J535" s="195"/>
      <c r="M535" s="191"/>
      <c r="N535" s="196"/>
      <c r="X535" s="197"/>
      <c r="AT535" s="192" t="s">
        <v>174</v>
      </c>
      <c r="AU535" s="192" t="s">
        <v>141</v>
      </c>
      <c r="AV535" s="14" t="s">
        <v>183</v>
      </c>
      <c r="AW535" s="14" t="s">
        <v>4</v>
      </c>
      <c r="AX535" s="14" t="s">
        <v>86</v>
      </c>
      <c r="AY535" s="192" t="s">
        <v>166</v>
      </c>
    </row>
    <row r="536" spans="2:65" s="1" customFormat="1" ht="16.5" customHeight="1">
      <c r="B536" s="136"/>
      <c r="C536" s="198" t="s">
        <v>455</v>
      </c>
      <c r="D536" s="198" t="s">
        <v>203</v>
      </c>
      <c r="E536" s="199" t="s">
        <v>908</v>
      </c>
      <c r="F536" s="200" t="s">
        <v>909</v>
      </c>
      <c r="G536" s="201" t="s">
        <v>199</v>
      </c>
      <c r="H536" s="202">
        <v>277.43599999999998</v>
      </c>
      <c r="I536" s="203"/>
      <c r="J536" s="204"/>
      <c r="K536" s="205">
        <f>ROUND(P536*H536,2)</f>
        <v>0</v>
      </c>
      <c r="L536" s="204"/>
      <c r="M536" s="206"/>
      <c r="N536" s="207" t="s">
        <v>1</v>
      </c>
      <c r="O536" s="135" t="s">
        <v>42</v>
      </c>
      <c r="P536" s="35">
        <f>I536+J536</f>
        <v>0</v>
      </c>
      <c r="Q536" s="35">
        <f>ROUND(I536*H536,2)</f>
        <v>0</v>
      </c>
      <c r="R536" s="35">
        <f>ROUND(J536*H536,2)</f>
        <v>0</v>
      </c>
      <c r="T536" s="174">
        <f>S536*H536</f>
        <v>0</v>
      </c>
      <c r="U536" s="174">
        <v>1.24E-2</v>
      </c>
      <c r="V536" s="174">
        <f>U536*H536</f>
        <v>3.4402063999999997</v>
      </c>
      <c r="W536" s="174">
        <v>0</v>
      </c>
      <c r="X536" s="175">
        <f>W536*H536</f>
        <v>0</v>
      </c>
      <c r="AR536" s="176" t="s">
        <v>334</v>
      </c>
      <c r="AT536" s="176" t="s">
        <v>203</v>
      </c>
      <c r="AU536" s="176" t="s">
        <v>141</v>
      </c>
      <c r="AY536" s="17" t="s">
        <v>166</v>
      </c>
      <c r="BE536" s="101">
        <f>IF(O536="základná",K536,0)</f>
        <v>0</v>
      </c>
      <c r="BF536" s="101">
        <f>IF(O536="znížená",K536,0)</f>
        <v>0</v>
      </c>
      <c r="BG536" s="101">
        <f>IF(O536="zákl. prenesená",K536,0)</f>
        <v>0</v>
      </c>
      <c r="BH536" s="101">
        <f>IF(O536="zníž. prenesená",K536,0)</f>
        <v>0</v>
      </c>
      <c r="BI536" s="101">
        <f>IF(O536="nulová",K536,0)</f>
        <v>0</v>
      </c>
      <c r="BJ536" s="17" t="s">
        <v>141</v>
      </c>
      <c r="BK536" s="101">
        <f>ROUND(P536*H536,2)</f>
        <v>0</v>
      </c>
      <c r="BL536" s="17" t="s">
        <v>252</v>
      </c>
      <c r="BM536" s="176" t="s">
        <v>910</v>
      </c>
    </row>
    <row r="537" spans="2:65" s="12" customFormat="1" ht="11.25">
      <c r="B537" s="177"/>
      <c r="D537" s="178" t="s">
        <v>174</v>
      </c>
      <c r="E537" s="179" t="s">
        <v>1</v>
      </c>
      <c r="F537" s="180" t="s">
        <v>746</v>
      </c>
      <c r="H537" s="181">
        <v>21.855</v>
      </c>
      <c r="I537" s="182"/>
      <c r="J537" s="182"/>
      <c r="M537" s="177"/>
      <c r="N537" s="183"/>
      <c r="X537" s="184"/>
      <c r="AT537" s="179" t="s">
        <v>174</v>
      </c>
      <c r="AU537" s="179" t="s">
        <v>141</v>
      </c>
      <c r="AV537" s="12" t="s">
        <v>141</v>
      </c>
      <c r="AW537" s="12" t="s">
        <v>4</v>
      </c>
      <c r="AX537" s="12" t="s">
        <v>78</v>
      </c>
      <c r="AY537" s="179" t="s">
        <v>166</v>
      </c>
    </row>
    <row r="538" spans="2:65" s="12" customFormat="1" ht="11.25">
      <c r="B538" s="177"/>
      <c r="D538" s="178" t="s">
        <v>174</v>
      </c>
      <c r="E538" s="179" t="s">
        <v>1</v>
      </c>
      <c r="F538" s="180" t="s">
        <v>747</v>
      </c>
      <c r="H538" s="181">
        <v>19.47</v>
      </c>
      <c r="I538" s="182"/>
      <c r="J538" s="182"/>
      <c r="M538" s="177"/>
      <c r="N538" s="183"/>
      <c r="X538" s="184"/>
      <c r="AT538" s="179" t="s">
        <v>174</v>
      </c>
      <c r="AU538" s="179" t="s">
        <v>141</v>
      </c>
      <c r="AV538" s="12" t="s">
        <v>141</v>
      </c>
      <c r="AW538" s="12" t="s">
        <v>4</v>
      </c>
      <c r="AX538" s="12" t="s">
        <v>78</v>
      </c>
      <c r="AY538" s="179" t="s">
        <v>166</v>
      </c>
    </row>
    <row r="539" spans="2:65" s="12" customFormat="1" ht="11.25">
      <c r="B539" s="177"/>
      <c r="D539" s="178" t="s">
        <v>174</v>
      </c>
      <c r="E539" s="179" t="s">
        <v>1</v>
      </c>
      <c r="F539" s="180" t="s">
        <v>748</v>
      </c>
      <c r="H539" s="181">
        <v>14.17</v>
      </c>
      <c r="I539" s="182"/>
      <c r="J539" s="182"/>
      <c r="M539" s="177"/>
      <c r="N539" s="183"/>
      <c r="X539" s="184"/>
      <c r="AT539" s="179" t="s">
        <v>174</v>
      </c>
      <c r="AU539" s="179" t="s">
        <v>141</v>
      </c>
      <c r="AV539" s="12" t="s">
        <v>141</v>
      </c>
      <c r="AW539" s="12" t="s">
        <v>4</v>
      </c>
      <c r="AX539" s="12" t="s">
        <v>78</v>
      </c>
      <c r="AY539" s="179" t="s">
        <v>166</v>
      </c>
    </row>
    <row r="540" spans="2:65" s="12" customFormat="1" ht="11.25">
      <c r="B540" s="177"/>
      <c r="D540" s="178" t="s">
        <v>174</v>
      </c>
      <c r="E540" s="179" t="s">
        <v>1</v>
      </c>
      <c r="F540" s="180" t="s">
        <v>749</v>
      </c>
      <c r="H540" s="181">
        <v>23.445</v>
      </c>
      <c r="I540" s="182"/>
      <c r="J540" s="182"/>
      <c r="M540" s="177"/>
      <c r="N540" s="183"/>
      <c r="X540" s="184"/>
      <c r="AT540" s="179" t="s">
        <v>174</v>
      </c>
      <c r="AU540" s="179" t="s">
        <v>141</v>
      </c>
      <c r="AV540" s="12" t="s">
        <v>141</v>
      </c>
      <c r="AW540" s="12" t="s">
        <v>4</v>
      </c>
      <c r="AX540" s="12" t="s">
        <v>78</v>
      </c>
      <c r="AY540" s="179" t="s">
        <v>166</v>
      </c>
    </row>
    <row r="541" spans="2:65" s="12" customFormat="1" ht="11.25">
      <c r="B541" s="177"/>
      <c r="D541" s="178" t="s">
        <v>174</v>
      </c>
      <c r="E541" s="179" t="s">
        <v>1</v>
      </c>
      <c r="F541" s="180" t="s">
        <v>750</v>
      </c>
      <c r="H541" s="181">
        <v>23.71</v>
      </c>
      <c r="I541" s="182"/>
      <c r="J541" s="182"/>
      <c r="M541" s="177"/>
      <c r="N541" s="183"/>
      <c r="X541" s="184"/>
      <c r="AT541" s="179" t="s">
        <v>174</v>
      </c>
      <c r="AU541" s="179" t="s">
        <v>141</v>
      </c>
      <c r="AV541" s="12" t="s">
        <v>141</v>
      </c>
      <c r="AW541" s="12" t="s">
        <v>4</v>
      </c>
      <c r="AX541" s="12" t="s">
        <v>78</v>
      </c>
      <c r="AY541" s="179" t="s">
        <v>166</v>
      </c>
    </row>
    <row r="542" spans="2:65" s="12" customFormat="1" ht="11.25">
      <c r="B542" s="177"/>
      <c r="D542" s="178" t="s">
        <v>174</v>
      </c>
      <c r="E542" s="179" t="s">
        <v>1</v>
      </c>
      <c r="F542" s="180" t="s">
        <v>751</v>
      </c>
      <c r="H542" s="181">
        <v>23.445</v>
      </c>
      <c r="I542" s="182"/>
      <c r="J542" s="182"/>
      <c r="M542" s="177"/>
      <c r="N542" s="183"/>
      <c r="X542" s="184"/>
      <c r="AT542" s="179" t="s">
        <v>174</v>
      </c>
      <c r="AU542" s="179" t="s">
        <v>141</v>
      </c>
      <c r="AV542" s="12" t="s">
        <v>141</v>
      </c>
      <c r="AW542" s="12" t="s">
        <v>4</v>
      </c>
      <c r="AX542" s="12" t="s">
        <v>78</v>
      </c>
      <c r="AY542" s="179" t="s">
        <v>166</v>
      </c>
    </row>
    <row r="543" spans="2:65" s="12" customFormat="1" ht="11.25">
      <c r="B543" s="177"/>
      <c r="D543" s="178" t="s">
        <v>174</v>
      </c>
      <c r="E543" s="179" t="s">
        <v>1</v>
      </c>
      <c r="F543" s="180" t="s">
        <v>752</v>
      </c>
      <c r="H543" s="181">
        <v>23.445</v>
      </c>
      <c r="I543" s="182"/>
      <c r="J543" s="182"/>
      <c r="M543" s="177"/>
      <c r="N543" s="183"/>
      <c r="X543" s="184"/>
      <c r="AT543" s="179" t="s">
        <v>174</v>
      </c>
      <c r="AU543" s="179" t="s">
        <v>141</v>
      </c>
      <c r="AV543" s="12" t="s">
        <v>141</v>
      </c>
      <c r="AW543" s="12" t="s">
        <v>4</v>
      </c>
      <c r="AX543" s="12" t="s">
        <v>78</v>
      </c>
      <c r="AY543" s="179" t="s">
        <v>166</v>
      </c>
    </row>
    <row r="544" spans="2:65" s="12" customFormat="1" ht="11.25">
      <c r="B544" s="177"/>
      <c r="D544" s="178" t="s">
        <v>174</v>
      </c>
      <c r="E544" s="179" t="s">
        <v>1</v>
      </c>
      <c r="F544" s="180" t="s">
        <v>753</v>
      </c>
      <c r="H544" s="181">
        <v>23.445</v>
      </c>
      <c r="I544" s="182"/>
      <c r="J544" s="182"/>
      <c r="M544" s="177"/>
      <c r="N544" s="183"/>
      <c r="X544" s="184"/>
      <c r="AT544" s="179" t="s">
        <v>174</v>
      </c>
      <c r="AU544" s="179" t="s">
        <v>141</v>
      </c>
      <c r="AV544" s="12" t="s">
        <v>141</v>
      </c>
      <c r="AW544" s="12" t="s">
        <v>4</v>
      </c>
      <c r="AX544" s="12" t="s">
        <v>78</v>
      </c>
      <c r="AY544" s="179" t="s">
        <v>166</v>
      </c>
    </row>
    <row r="545" spans="2:65" s="12" customFormat="1" ht="11.25">
      <c r="B545" s="177"/>
      <c r="D545" s="178" t="s">
        <v>174</v>
      </c>
      <c r="E545" s="179" t="s">
        <v>1</v>
      </c>
      <c r="F545" s="180" t="s">
        <v>754</v>
      </c>
      <c r="H545" s="181">
        <v>23.445</v>
      </c>
      <c r="I545" s="182"/>
      <c r="J545" s="182"/>
      <c r="M545" s="177"/>
      <c r="N545" s="183"/>
      <c r="X545" s="184"/>
      <c r="AT545" s="179" t="s">
        <v>174</v>
      </c>
      <c r="AU545" s="179" t="s">
        <v>141</v>
      </c>
      <c r="AV545" s="12" t="s">
        <v>141</v>
      </c>
      <c r="AW545" s="12" t="s">
        <v>4</v>
      </c>
      <c r="AX545" s="12" t="s">
        <v>78</v>
      </c>
      <c r="AY545" s="179" t="s">
        <v>166</v>
      </c>
    </row>
    <row r="546" spans="2:65" s="12" customFormat="1" ht="11.25">
      <c r="B546" s="177"/>
      <c r="D546" s="178" t="s">
        <v>174</v>
      </c>
      <c r="E546" s="179" t="s">
        <v>1</v>
      </c>
      <c r="F546" s="180" t="s">
        <v>755</v>
      </c>
      <c r="H546" s="181">
        <v>23.445</v>
      </c>
      <c r="I546" s="182"/>
      <c r="J546" s="182"/>
      <c r="M546" s="177"/>
      <c r="N546" s="183"/>
      <c r="X546" s="184"/>
      <c r="AT546" s="179" t="s">
        <v>174</v>
      </c>
      <c r="AU546" s="179" t="s">
        <v>141</v>
      </c>
      <c r="AV546" s="12" t="s">
        <v>141</v>
      </c>
      <c r="AW546" s="12" t="s">
        <v>4</v>
      </c>
      <c r="AX546" s="12" t="s">
        <v>78</v>
      </c>
      <c r="AY546" s="179" t="s">
        <v>166</v>
      </c>
    </row>
    <row r="547" spans="2:65" s="12" customFormat="1" ht="11.25">
      <c r="B547" s="177"/>
      <c r="D547" s="178" t="s">
        <v>174</v>
      </c>
      <c r="E547" s="179" t="s">
        <v>1</v>
      </c>
      <c r="F547" s="180" t="s">
        <v>756</v>
      </c>
      <c r="H547" s="181">
        <v>23.445</v>
      </c>
      <c r="I547" s="182"/>
      <c r="J547" s="182"/>
      <c r="M547" s="177"/>
      <c r="N547" s="183"/>
      <c r="X547" s="184"/>
      <c r="AT547" s="179" t="s">
        <v>174</v>
      </c>
      <c r="AU547" s="179" t="s">
        <v>141</v>
      </c>
      <c r="AV547" s="12" t="s">
        <v>141</v>
      </c>
      <c r="AW547" s="12" t="s">
        <v>4</v>
      </c>
      <c r="AX547" s="12" t="s">
        <v>78</v>
      </c>
      <c r="AY547" s="179" t="s">
        <v>166</v>
      </c>
    </row>
    <row r="548" spans="2:65" s="12" customFormat="1" ht="11.25">
      <c r="B548" s="177"/>
      <c r="D548" s="178" t="s">
        <v>174</v>
      </c>
      <c r="E548" s="179" t="s">
        <v>1</v>
      </c>
      <c r="F548" s="180" t="s">
        <v>757</v>
      </c>
      <c r="H548" s="181">
        <v>23.445</v>
      </c>
      <c r="I548" s="182"/>
      <c r="J548" s="182"/>
      <c r="M548" s="177"/>
      <c r="N548" s="183"/>
      <c r="X548" s="184"/>
      <c r="AT548" s="179" t="s">
        <v>174</v>
      </c>
      <c r="AU548" s="179" t="s">
        <v>141</v>
      </c>
      <c r="AV548" s="12" t="s">
        <v>141</v>
      </c>
      <c r="AW548" s="12" t="s">
        <v>4</v>
      </c>
      <c r="AX548" s="12" t="s">
        <v>78</v>
      </c>
      <c r="AY548" s="179" t="s">
        <v>166</v>
      </c>
    </row>
    <row r="549" spans="2:65" s="14" customFormat="1" ht="11.25">
      <c r="B549" s="191"/>
      <c r="D549" s="178" t="s">
        <v>174</v>
      </c>
      <c r="E549" s="192" t="s">
        <v>1</v>
      </c>
      <c r="F549" s="193" t="s">
        <v>182</v>
      </c>
      <c r="H549" s="194">
        <v>266.76499999999999</v>
      </c>
      <c r="I549" s="195"/>
      <c r="J549" s="195"/>
      <c r="M549" s="191"/>
      <c r="N549" s="196"/>
      <c r="X549" s="197"/>
      <c r="AT549" s="192" t="s">
        <v>174</v>
      </c>
      <c r="AU549" s="192" t="s">
        <v>141</v>
      </c>
      <c r="AV549" s="14" t="s">
        <v>183</v>
      </c>
      <c r="AW549" s="14" t="s">
        <v>4</v>
      </c>
      <c r="AX549" s="14" t="s">
        <v>86</v>
      </c>
      <c r="AY549" s="192" t="s">
        <v>166</v>
      </c>
    </row>
    <row r="550" spans="2:65" s="12" customFormat="1" ht="11.25">
      <c r="B550" s="177"/>
      <c r="D550" s="178" t="s">
        <v>174</v>
      </c>
      <c r="F550" s="180" t="s">
        <v>911</v>
      </c>
      <c r="H550" s="181">
        <v>277.43599999999998</v>
      </c>
      <c r="I550" s="182"/>
      <c r="J550" s="182"/>
      <c r="M550" s="177"/>
      <c r="N550" s="183"/>
      <c r="X550" s="184"/>
      <c r="AT550" s="179" t="s">
        <v>174</v>
      </c>
      <c r="AU550" s="179" t="s">
        <v>141</v>
      </c>
      <c r="AV550" s="12" t="s">
        <v>141</v>
      </c>
      <c r="AW550" s="12" t="s">
        <v>3</v>
      </c>
      <c r="AX550" s="12" t="s">
        <v>86</v>
      </c>
      <c r="AY550" s="179" t="s">
        <v>166</v>
      </c>
    </row>
    <row r="551" spans="2:65" s="1" customFormat="1" ht="24.2" customHeight="1">
      <c r="B551" s="136"/>
      <c r="C551" s="165" t="s">
        <v>461</v>
      </c>
      <c r="D551" s="165" t="s">
        <v>168</v>
      </c>
      <c r="E551" s="166" t="s">
        <v>912</v>
      </c>
      <c r="F551" s="167" t="s">
        <v>913</v>
      </c>
      <c r="G551" s="168" t="s">
        <v>533</v>
      </c>
      <c r="H551" s="208"/>
      <c r="I551" s="170"/>
      <c r="J551" s="170"/>
      <c r="K551" s="171">
        <f>ROUND(P551*H551,2)</f>
        <v>0</v>
      </c>
      <c r="L551" s="172"/>
      <c r="M551" s="36"/>
      <c r="N551" s="173" t="s">
        <v>1</v>
      </c>
      <c r="O551" s="135" t="s">
        <v>42</v>
      </c>
      <c r="P551" s="35">
        <f>I551+J551</f>
        <v>0</v>
      </c>
      <c r="Q551" s="35">
        <f>ROUND(I551*H551,2)</f>
        <v>0</v>
      </c>
      <c r="R551" s="35">
        <f>ROUND(J551*H551,2)</f>
        <v>0</v>
      </c>
      <c r="T551" s="174">
        <f>S551*H551</f>
        <v>0</v>
      </c>
      <c r="U551" s="174">
        <v>0</v>
      </c>
      <c r="V551" s="174">
        <f>U551*H551</f>
        <v>0</v>
      </c>
      <c r="W551" s="174">
        <v>0</v>
      </c>
      <c r="X551" s="175">
        <f>W551*H551</f>
        <v>0</v>
      </c>
      <c r="AR551" s="176" t="s">
        <v>252</v>
      </c>
      <c r="AT551" s="176" t="s">
        <v>168</v>
      </c>
      <c r="AU551" s="176" t="s">
        <v>141</v>
      </c>
      <c r="AY551" s="17" t="s">
        <v>166</v>
      </c>
      <c r="BE551" s="101">
        <f>IF(O551="základná",K551,0)</f>
        <v>0</v>
      </c>
      <c r="BF551" s="101">
        <f>IF(O551="znížená",K551,0)</f>
        <v>0</v>
      </c>
      <c r="BG551" s="101">
        <f>IF(O551="zákl. prenesená",K551,0)</f>
        <v>0</v>
      </c>
      <c r="BH551" s="101">
        <f>IF(O551="zníž. prenesená",K551,0)</f>
        <v>0</v>
      </c>
      <c r="BI551" s="101">
        <f>IF(O551="nulová",K551,0)</f>
        <v>0</v>
      </c>
      <c r="BJ551" s="17" t="s">
        <v>141</v>
      </c>
      <c r="BK551" s="101">
        <f>ROUND(P551*H551,2)</f>
        <v>0</v>
      </c>
      <c r="BL551" s="17" t="s">
        <v>252</v>
      </c>
      <c r="BM551" s="176" t="s">
        <v>914</v>
      </c>
    </row>
    <row r="552" spans="2:65" s="11" customFormat="1" ht="22.9" customHeight="1">
      <c r="B552" s="152"/>
      <c r="D552" s="153" t="s">
        <v>77</v>
      </c>
      <c r="E552" s="163" t="s">
        <v>915</v>
      </c>
      <c r="F552" s="163" t="s">
        <v>916</v>
      </c>
      <c r="I552" s="155"/>
      <c r="J552" s="155"/>
      <c r="K552" s="164">
        <f>BK552</f>
        <v>0</v>
      </c>
      <c r="M552" s="152"/>
      <c r="N552" s="157"/>
      <c r="Q552" s="158">
        <f>SUM(Q553:Q676)</f>
        <v>0</v>
      </c>
      <c r="R552" s="158">
        <f>SUM(R553:R676)</f>
        <v>0</v>
      </c>
      <c r="T552" s="159">
        <f>SUM(T553:T676)</f>
        <v>0</v>
      </c>
      <c r="V552" s="159">
        <f>SUM(V553:V676)</f>
        <v>0.44888849999999991</v>
      </c>
      <c r="X552" s="160">
        <f>SUM(X553:X676)</f>
        <v>0</v>
      </c>
      <c r="AR552" s="153" t="s">
        <v>141</v>
      </c>
      <c r="AT552" s="161" t="s">
        <v>77</v>
      </c>
      <c r="AU552" s="161" t="s">
        <v>86</v>
      </c>
      <c r="AY552" s="153" t="s">
        <v>166</v>
      </c>
      <c r="BK552" s="162">
        <f>SUM(BK553:BK676)</f>
        <v>0</v>
      </c>
    </row>
    <row r="553" spans="2:65" s="1" customFormat="1" ht="24.2" customHeight="1">
      <c r="B553" s="136"/>
      <c r="C553" s="165" t="s">
        <v>465</v>
      </c>
      <c r="D553" s="165" t="s">
        <v>168</v>
      </c>
      <c r="E553" s="166" t="s">
        <v>917</v>
      </c>
      <c r="F553" s="167" t="s">
        <v>918</v>
      </c>
      <c r="G553" s="168" t="s">
        <v>199</v>
      </c>
      <c r="H553" s="169">
        <v>1094.8499999999999</v>
      </c>
      <c r="I553" s="170"/>
      <c r="J553" s="170"/>
      <c r="K553" s="171">
        <f>ROUND(P553*H553,2)</f>
        <v>0</v>
      </c>
      <c r="L553" s="172"/>
      <c r="M553" s="36"/>
      <c r="N553" s="173" t="s">
        <v>1</v>
      </c>
      <c r="O553" s="135" t="s">
        <v>42</v>
      </c>
      <c r="P553" s="35">
        <f>I553+J553</f>
        <v>0</v>
      </c>
      <c r="Q553" s="35">
        <f>ROUND(I553*H553,2)</f>
        <v>0</v>
      </c>
      <c r="R553" s="35">
        <f>ROUND(J553*H553,2)</f>
        <v>0</v>
      </c>
      <c r="T553" s="174">
        <f>S553*H553</f>
        <v>0</v>
      </c>
      <c r="U553" s="174">
        <v>1.2999999999999999E-4</v>
      </c>
      <c r="V553" s="174">
        <f>U553*H553</f>
        <v>0.14233049999999997</v>
      </c>
      <c r="W553" s="174">
        <v>0</v>
      </c>
      <c r="X553" s="175">
        <f>W553*H553</f>
        <v>0</v>
      </c>
      <c r="AR553" s="176" t="s">
        <v>252</v>
      </c>
      <c r="AT553" s="176" t="s">
        <v>168</v>
      </c>
      <c r="AU553" s="176" t="s">
        <v>141</v>
      </c>
      <c r="AY553" s="17" t="s">
        <v>166</v>
      </c>
      <c r="BE553" s="101">
        <f>IF(O553="základná",K553,0)</f>
        <v>0</v>
      </c>
      <c r="BF553" s="101">
        <f>IF(O553="znížená",K553,0)</f>
        <v>0</v>
      </c>
      <c r="BG553" s="101">
        <f>IF(O553="zákl. prenesená",K553,0)</f>
        <v>0</v>
      </c>
      <c r="BH553" s="101">
        <f>IF(O553="zníž. prenesená",K553,0)</f>
        <v>0</v>
      </c>
      <c r="BI553" s="101">
        <f>IF(O553="nulová",K553,0)</f>
        <v>0</v>
      </c>
      <c r="BJ553" s="17" t="s">
        <v>141</v>
      </c>
      <c r="BK553" s="101">
        <f>ROUND(P553*H553,2)</f>
        <v>0</v>
      </c>
      <c r="BL553" s="17" t="s">
        <v>252</v>
      </c>
      <c r="BM553" s="176" t="s">
        <v>919</v>
      </c>
    </row>
    <row r="554" spans="2:65" s="12" customFormat="1" ht="11.25">
      <c r="B554" s="177"/>
      <c r="D554" s="178" t="s">
        <v>174</v>
      </c>
      <c r="E554" s="179" t="s">
        <v>1</v>
      </c>
      <c r="F554" s="180" t="s">
        <v>700</v>
      </c>
      <c r="H554" s="181">
        <v>24.2</v>
      </c>
      <c r="I554" s="182"/>
      <c r="J554" s="182"/>
      <c r="M554" s="177"/>
      <c r="N554" s="183"/>
      <c r="X554" s="184"/>
      <c r="AT554" s="179" t="s">
        <v>174</v>
      </c>
      <c r="AU554" s="179" t="s">
        <v>141</v>
      </c>
      <c r="AV554" s="12" t="s">
        <v>141</v>
      </c>
      <c r="AW554" s="12" t="s">
        <v>4</v>
      </c>
      <c r="AX554" s="12" t="s">
        <v>78</v>
      </c>
      <c r="AY554" s="179" t="s">
        <v>166</v>
      </c>
    </row>
    <row r="555" spans="2:65" s="12" customFormat="1" ht="11.25">
      <c r="B555" s="177"/>
      <c r="D555" s="178" t="s">
        <v>174</v>
      </c>
      <c r="E555" s="179" t="s">
        <v>1</v>
      </c>
      <c r="F555" s="180" t="s">
        <v>701</v>
      </c>
      <c r="H555" s="181">
        <v>9</v>
      </c>
      <c r="I555" s="182"/>
      <c r="J555" s="182"/>
      <c r="M555" s="177"/>
      <c r="N555" s="183"/>
      <c r="X555" s="184"/>
      <c r="AT555" s="179" t="s">
        <v>174</v>
      </c>
      <c r="AU555" s="179" t="s">
        <v>141</v>
      </c>
      <c r="AV555" s="12" t="s">
        <v>141</v>
      </c>
      <c r="AW555" s="12" t="s">
        <v>4</v>
      </c>
      <c r="AX555" s="12" t="s">
        <v>78</v>
      </c>
      <c r="AY555" s="179" t="s">
        <v>166</v>
      </c>
    </row>
    <row r="556" spans="2:65" s="12" customFormat="1" ht="11.25">
      <c r="B556" s="177"/>
      <c r="D556" s="178" t="s">
        <v>174</v>
      </c>
      <c r="E556" s="179" t="s">
        <v>1</v>
      </c>
      <c r="F556" s="180" t="s">
        <v>702</v>
      </c>
      <c r="H556" s="181">
        <v>61.3</v>
      </c>
      <c r="I556" s="182"/>
      <c r="J556" s="182"/>
      <c r="M556" s="177"/>
      <c r="N556" s="183"/>
      <c r="X556" s="184"/>
      <c r="AT556" s="179" t="s">
        <v>174</v>
      </c>
      <c r="AU556" s="179" t="s">
        <v>141</v>
      </c>
      <c r="AV556" s="12" t="s">
        <v>141</v>
      </c>
      <c r="AW556" s="12" t="s">
        <v>4</v>
      </c>
      <c r="AX556" s="12" t="s">
        <v>78</v>
      </c>
      <c r="AY556" s="179" t="s">
        <v>166</v>
      </c>
    </row>
    <row r="557" spans="2:65" s="12" customFormat="1" ht="11.25">
      <c r="B557" s="177"/>
      <c r="D557" s="178" t="s">
        <v>174</v>
      </c>
      <c r="E557" s="179" t="s">
        <v>1</v>
      </c>
      <c r="F557" s="180" t="s">
        <v>703</v>
      </c>
      <c r="H557" s="181">
        <v>9.8000000000000007</v>
      </c>
      <c r="I557" s="182"/>
      <c r="J557" s="182"/>
      <c r="M557" s="177"/>
      <c r="N557" s="183"/>
      <c r="X557" s="184"/>
      <c r="AT557" s="179" t="s">
        <v>174</v>
      </c>
      <c r="AU557" s="179" t="s">
        <v>141</v>
      </c>
      <c r="AV557" s="12" t="s">
        <v>141</v>
      </c>
      <c r="AW557" s="12" t="s">
        <v>4</v>
      </c>
      <c r="AX557" s="12" t="s">
        <v>78</v>
      </c>
      <c r="AY557" s="179" t="s">
        <v>166</v>
      </c>
    </row>
    <row r="558" spans="2:65" s="12" customFormat="1" ht="11.25">
      <c r="B558" s="177"/>
      <c r="D558" s="178" t="s">
        <v>174</v>
      </c>
      <c r="E558" s="179" t="s">
        <v>1</v>
      </c>
      <c r="F558" s="180" t="s">
        <v>704</v>
      </c>
      <c r="H558" s="181">
        <v>13.65</v>
      </c>
      <c r="I558" s="182"/>
      <c r="J558" s="182"/>
      <c r="M558" s="177"/>
      <c r="N558" s="183"/>
      <c r="X558" s="184"/>
      <c r="AT558" s="179" t="s">
        <v>174</v>
      </c>
      <c r="AU558" s="179" t="s">
        <v>141</v>
      </c>
      <c r="AV558" s="12" t="s">
        <v>141</v>
      </c>
      <c r="AW558" s="12" t="s">
        <v>4</v>
      </c>
      <c r="AX558" s="12" t="s">
        <v>78</v>
      </c>
      <c r="AY558" s="179" t="s">
        <v>166</v>
      </c>
    </row>
    <row r="559" spans="2:65" s="12" customFormat="1" ht="11.25">
      <c r="B559" s="177"/>
      <c r="D559" s="178" t="s">
        <v>174</v>
      </c>
      <c r="E559" s="179" t="s">
        <v>1</v>
      </c>
      <c r="F559" s="180" t="s">
        <v>705</v>
      </c>
      <c r="H559" s="181">
        <v>11.35</v>
      </c>
      <c r="I559" s="182"/>
      <c r="J559" s="182"/>
      <c r="M559" s="177"/>
      <c r="N559" s="183"/>
      <c r="X559" s="184"/>
      <c r="AT559" s="179" t="s">
        <v>174</v>
      </c>
      <c r="AU559" s="179" t="s">
        <v>141</v>
      </c>
      <c r="AV559" s="12" t="s">
        <v>141</v>
      </c>
      <c r="AW559" s="12" t="s">
        <v>4</v>
      </c>
      <c r="AX559" s="12" t="s">
        <v>78</v>
      </c>
      <c r="AY559" s="179" t="s">
        <v>166</v>
      </c>
    </row>
    <row r="560" spans="2:65" s="12" customFormat="1" ht="11.25">
      <c r="B560" s="177"/>
      <c r="D560" s="178" t="s">
        <v>174</v>
      </c>
      <c r="E560" s="179" t="s">
        <v>1</v>
      </c>
      <c r="F560" s="180" t="s">
        <v>706</v>
      </c>
      <c r="H560" s="181">
        <v>13.65</v>
      </c>
      <c r="I560" s="182"/>
      <c r="J560" s="182"/>
      <c r="M560" s="177"/>
      <c r="N560" s="183"/>
      <c r="X560" s="184"/>
      <c r="AT560" s="179" t="s">
        <v>174</v>
      </c>
      <c r="AU560" s="179" t="s">
        <v>141</v>
      </c>
      <c r="AV560" s="12" t="s">
        <v>141</v>
      </c>
      <c r="AW560" s="12" t="s">
        <v>4</v>
      </c>
      <c r="AX560" s="12" t="s">
        <v>78</v>
      </c>
      <c r="AY560" s="179" t="s">
        <v>166</v>
      </c>
    </row>
    <row r="561" spans="2:51" s="12" customFormat="1" ht="11.25">
      <c r="B561" s="177"/>
      <c r="D561" s="178" t="s">
        <v>174</v>
      </c>
      <c r="E561" s="179" t="s">
        <v>1</v>
      </c>
      <c r="F561" s="180" t="s">
        <v>707</v>
      </c>
      <c r="H561" s="181">
        <v>12.94</v>
      </c>
      <c r="I561" s="182"/>
      <c r="J561" s="182"/>
      <c r="M561" s="177"/>
      <c r="N561" s="183"/>
      <c r="X561" s="184"/>
      <c r="AT561" s="179" t="s">
        <v>174</v>
      </c>
      <c r="AU561" s="179" t="s">
        <v>141</v>
      </c>
      <c r="AV561" s="12" t="s">
        <v>141</v>
      </c>
      <c r="AW561" s="12" t="s">
        <v>4</v>
      </c>
      <c r="AX561" s="12" t="s">
        <v>78</v>
      </c>
      <c r="AY561" s="179" t="s">
        <v>166</v>
      </c>
    </row>
    <row r="562" spans="2:51" s="12" customFormat="1" ht="11.25">
      <c r="B562" s="177"/>
      <c r="D562" s="178" t="s">
        <v>174</v>
      </c>
      <c r="E562" s="179" t="s">
        <v>1</v>
      </c>
      <c r="F562" s="180" t="s">
        <v>708</v>
      </c>
      <c r="H562" s="181">
        <v>14.9</v>
      </c>
      <c r="I562" s="182"/>
      <c r="J562" s="182"/>
      <c r="M562" s="177"/>
      <c r="N562" s="183"/>
      <c r="X562" s="184"/>
      <c r="AT562" s="179" t="s">
        <v>174</v>
      </c>
      <c r="AU562" s="179" t="s">
        <v>141</v>
      </c>
      <c r="AV562" s="12" t="s">
        <v>141</v>
      </c>
      <c r="AW562" s="12" t="s">
        <v>4</v>
      </c>
      <c r="AX562" s="12" t="s">
        <v>78</v>
      </c>
      <c r="AY562" s="179" t="s">
        <v>166</v>
      </c>
    </row>
    <row r="563" spans="2:51" s="12" customFormat="1" ht="11.25">
      <c r="B563" s="177"/>
      <c r="D563" s="178" t="s">
        <v>174</v>
      </c>
      <c r="E563" s="179" t="s">
        <v>1</v>
      </c>
      <c r="F563" s="180" t="s">
        <v>709</v>
      </c>
      <c r="H563" s="181">
        <v>13.3</v>
      </c>
      <c r="I563" s="182"/>
      <c r="J563" s="182"/>
      <c r="M563" s="177"/>
      <c r="N563" s="183"/>
      <c r="X563" s="184"/>
      <c r="AT563" s="179" t="s">
        <v>174</v>
      </c>
      <c r="AU563" s="179" t="s">
        <v>141</v>
      </c>
      <c r="AV563" s="12" t="s">
        <v>141</v>
      </c>
      <c r="AW563" s="12" t="s">
        <v>4</v>
      </c>
      <c r="AX563" s="12" t="s">
        <v>78</v>
      </c>
      <c r="AY563" s="179" t="s">
        <v>166</v>
      </c>
    </row>
    <row r="564" spans="2:51" s="12" customFormat="1" ht="11.25">
      <c r="B564" s="177"/>
      <c r="D564" s="178" t="s">
        <v>174</v>
      </c>
      <c r="E564" s="179" t="s">
        <v>1</v>
      </c>
      <c r="F564" s="180" t="s">
        <v>710</v>
      </c>
      <c r="H564" s="181">
        <v>13.3</v>
      </c>
      <c r="I564" s="182"/>
      <c r="J564" s="182"/>
      <c r="M564" s="177"/>
      <c r="N564" s="183"/>
      <c r="X564" s="184"/>
      <c r="AT564" s="179" t="s">
        <v>174</v>
      </c>
      <c r="AU564" s="179" t="s">
        <v>141</v>
      </c>
      <c r="AV564" s="12" t="s">
        <v>141</v>
      </c>
      <c r="AW564" s="12" t="s">
        <v>4</v>
      </c>
      <c r="AX564" s="12" t="s">
        <v>78</v>
      </c>
      <c r="AY564" s="179" t="s">
        <v>166</v>
      </c>
    </row>
    <row r="565" spans="2:51" s="12" customFormat="1" ht="11.25">
      <c r="B565" s="177"/>
      <c r="D565" s="178" t="s">
        <v>174</v>
      </c>
      <c r="E565" s="179" t="s">
        <v>1</v>
      </c>
      <c r="F565" s="180" t="s">
        <v>711</v>
      </c>
      <c r="H565" s="181">
        <v>14.4</v>
      </c>
      <c r="I565" s="182"/>
      <c r="J565" s="182"/>
      <c r="M565" s="177"/>
      <c r="N565" s="183"/>
      <c r="X565" s="184"/>
      <c r="AT565" s="179" t="s">
        <v>174</v>
      </c>
      <c r="AU565" s="179" t="s">
        <v>141</v>
      </c>
      <c r="AV565" s="12" t="s">
        <v>141</v>
      </c>
      <c r="AW565" s="12" t="s">
        <v>4</v>
      </c>
      <c r="AX565" s="12" t="s">
        <v>78</v>
      </c>
      <c r="AY565" s="179" t="s">
        <v>166</v>
      </c>
    </row>
    <row r="566" spans="2:51" s="12" customFormat="1" ht="11.25">
      <c r="B566" s="177"/>
      <c r="D566" s="178" t="s">
        <v>174</v>
      </c>
      <c r="E566" s="179" t="s">
        <v>1</v>
      </c>
      <c r="F566" s="180" t="s">
        <v>712</v>
      </c>
      <c r="H566" s="181">
        <v>11.4</v>
      </c>
      <c r="I566" s="182"/>
      <c r="J566" s="182"/>
      <c r="M566" s="177"/>
      <c r="N566" s="183"/>
      <c r="X566" s="184"/>
      <c r="AT566" s="179" t="s">
        <v>174</v>
      </c>
      <c r="AU566" s="179" t="s">
        <v>141</v>
      </c>
      <c r="AV566" s="12" t="s">
        <v>141</v>
      </c>
      <c r="AW566" s="12" t="s">
        <v>4</v>
      </c>
      <c r="AX566" s="12" t="s">
        <v>78</v>
      </c>
      <c r="AY566" s="179" t="s">
        <v>166</v>
      </c>
    </row>
    <row r="567" spans="2:51" s="12" customFormat="1" ht="11.25">
      <c r="B567" s="177"/>
      <c r="D567" s="178" t="s">
        <v>174</v>
      </c>
      <c r="E567" s="179" t="s">
        <v>1</v>
      </c>
      <c r="F567" s="180" t="s">
        <v>713</v>
      </c>
      <c r="H567" s="181">
        <v>12.3</v>
      </c>
      <c r="I567" s="182"/>
      <c r="J567" s="182"/>
      <c r="M567" s="177"/>
      <c r="N567" s="183"/>
      <c r="X567" s="184"/>
      <c r="AT567" s="179" t="s">
        <v>174</v>
      </c>
      <c r="AU567" s="179" t="s">
        <v>141</v>
      </c>
      <c r="AV567" s="12" t="s">
        <v>141</v>
      </c>
      <c r="AW567" s="12" t="s">
        <v>4</v>
      </c>
      <c r="AX567" s="12" t="s">
        <v>78</v>
      </c>
      <c r="AY567" s="179" t="s">
        <v>166</v>
      </c>
    </row>
    <row r="568" spans="2:51" s="12" customFormat="1" ht="11.25">
      <c r="B568" s="177"/>
      <c r="D568" s="178" t="s">
        <v>174</v>
      </c>
      <c r="E568" s="179" t="s">
        <v>1</v>
      </c>
      <c r="F568" s="180" t="s">
        <v>792</v>
      </c>
      <c r="H568" s="181">
        <v>4.55</v>
      </c>
      <c r="I568" s="182"/>
      <c r="J568" s="182"/>
      <c r="M568" s="177"/>
      <c r="N568" s="183"/>
      <c r="X568" s="184"/>
      <c r="AT568" s="179" t="s">
        <v>174</v>
      </c>
      <c r="AU568" s="179" t="s">
        <v>141</v>
      </c>
      <c r="AV568" s="12" t="s">
        <v>141</v>
      </c>
      <c r="AW568" s="12" t="s">
        <v>4</v>
      </c>
      <c r="AX568" s="12" t="s">
        <v>78</v>
      </c>
      <c r="AY568" s="179" t="s">
        <v>166</v>
      </c>
    </row>
    <row r="569" spans="2:51" s="12" customFormat="1" ht="11.25">
      <c r="B569" s="177"/>
      <c r="D569" s="178" t="s">
        <v>174</v>
      </c>
      <c r="E569" s="179" t="s">
        <v>1</v>
      </c>
      <c r="F569" s="180" t="s">
        <v>793</v>
      </c>
      <c r="H569" s="181">
        <v>4.9400000000000004</v>
      </c>
      <c r="I569" s="182"/>
      <c r="J569" s="182"/>
      <c r="M569" s="177"/>
      <c r="N569" s="183"/>
      <c r="X569" s="184"/>
      <c r="AT569" s="179" t="s">
        <v>174</v>
      </c>
      <c r="AU569" s="179" t="s">
        <v>141</v>
      </c>
      <c r="AV569" s="12" t="s">
        <v>141</v>
      </c>
      <c r="AW569" s="12" t="s">
        <v>4</v>
      </c>
      <c r="AX569" s="12" t="s">
        <v>78</v>
      </c>
      <c r="AY569" s="179" t="s">
        <v>166</v>
      </c>
    </row>
    <row r="570" spans="2:51" s="12" customFormat="1" ht="11.25">
      <c r="B570" s="177"/>
      <c r="D570" s="178" t="s">
        <v>174</v>
      </c>
      <c r="E570" s="179" t="s">
        <v>1</v>
      </c>
      <c r="F570" s="180" t="s">
        <v>794</v>
      </c>
      <c r="H570" s="181">
        <v>1.8</v>
      </c>
      <c r="I570" s="182"/>
      <c r="J570" s="182"/>
      <c r="M570" s="177"/>
      <c r="N570" s="183"/>
      <c r="X570" s="184"/>
      <c r="AT570" s="179" t="s">
        <v>174</v>
      </c>
      <c r="AU570" s="179" t="s">
        <v>141</v>
      </c>
      <c r="AV570" s="12" t="s">
        <v>141</v>
      </c>
      <c r="AW570" s="12" t="s">
        <v>4</v>
      </c>
      <c r="AX570" s="12" t="s">
        <v>78</v>
      </c>
      <c r="AY570" s="179" t="s">
        <v>166</v>
      </c>
    </row>
    <row r="571" spans="2:51" s="12" customFormat="1" ht="11.25">
      <c r="B571" s="177"/>
      <c r="D571" s="178" t="s">
        <v>174</v>
      </c>
      <c r="E571" s="179" t="s">
        <v>1</v>
      </c>
      <c r="F571" s="180" t="s">
        <v>795</v>
      </c>
      <c r="H571" s="181">
        <v>13.08</v>
      </c>
      <c r="I571" s="182"/>
      <c r="J571" s="182"/>
      <c r="M571" s="177"/>
      <c r="N571" s="183"/>
      <c r="X571" s="184"/>
      <c r="AT571" s="179" t="s">
        <v>174</v>
      </c>
      <c r="AU571" s="179" t="s">
        <v>141</v>
      </c>
      <c r="AV571" s="12" t="s">
        <v>141</v>
      </c>
      <c r="AW571" s="12" t="s">
        <v>4</v>
      </c>
      <c r="AX571" s="12" t="s">
        <v>78</v>
      </c>
      <c r="AY571" s="179" t="s">
        <v>166</v>
      </c>
    </row>
    <row r="572" spans="2:51" s="12" customFormat="1" ht="11.25">
      <c r="B572" s="177"/>
      <c r="D572" s="178" t="s">
        <v>174</v>
      </c>
      <c r="E572" s="179" t="s">
        <v>1</v>
      </c>
      <c r="F572" s="180" t="s">
        <v>796</v>
      </c>
      <c r="H572" s="181">
        <v>3.53</v>
      </c>
      <c r="I572" s="182"/>
      <c r="J572" s="182"/>
      <c r="M572" s="177"/>
      <c r="N572" s="183"/>
      <c r="X572" s="184"/>
      <c r="AT572" s="179" t="s">
        <v>174</v>
      </c>
      <c r="AU572" s="179" t="s">
        <v>141</v>
      </c>
      <c r="AV572" s="12" t="s">
        <v>141</v>
      </c>
      <c r="AW572" s="12" t="s">
        <v>4</v>
      </c>
      <c r="AX572" s="12" t="s">
        <v>78</v>
      </c>
      <c r="AY572" s="179" t="s">
        <v>166</v>
      </c>
    </row>
    <row r="573" spans="2:51" s="12" customFormat="1" ht="11.25">
      <c r="B573" s="177"/>
      <c r="D573" s="178" t="s">
        <v>174</v>
      </c>
      <c r="E573" s="179" t="s">
        <v>1</v>
      </c>
      <c r="F573" s="180" t="s">
        <v>797</v>
      </c>
      <c r="H573" s="181">
        <v>3.42</v>
      </c>
      <c r="I573" s="182"/>
      <c r="J573" s="182"/>
      <c r="M573" s="177"/>
      <c r="N573" s="183"/>
      <c r="X573" s="184"/>
      <c r="AT573" s="179" t="s">
        <v>174</v>
      </c>
      <c r="AU573" s="179" t="s">
        <v>141</v>
      </c>
      <c r="AV573" s="12" t="s">
        <v>141</v>
      </c>
      <c r="AW573" s="12" t="s">
        <v>4</v>
      </c>
      <c r="AX573" s="12" t="s">
        <v>78</v>
      </c>
      <c r="AY573" s="179" t="s">
        <v>166</v>
      </c>
    </row>
    <row r="574" spans="2:51" s="12" customFormat="1" ht="11.25">
      <c r="B574" s="177"/>
      <c r="D574" s="178" t="s">
        <v>174</v>
      </c>
      <c r="E574" s="179" t="s">
        <v>1</v>
      </c>
      <c r="F574" s="180" t="s">
        <v>798</v>
      </c>
      <c r="H574" s="181">
        <v>3.24</v>
      </c>
      <c r="I574" s="182"/>
      <c r="J574" s="182"/>
      <c r="M574" s="177"/>
      <c r="N574" s="183"/>
      <c r="X574" s="184"/>
      <c r="AT574" s="179" t="s">
        <v>174</v>
      </c>
      <c r="AU574" s="179" t="s">
        <v>141</v>
      </c>
      <c r="AV574" s="12" t="s">
        <v>141</v>
      </c>
      <c r="AW574" s="12" t="s">
        <v>4</v>
      </c>
      <c r="AX574" s="12" t="s">
        <v>78</v>
      </c>
      <c r="AY574" s="179" t="s">
        <v>166</v>
      </c>
    </row>
    <row r="575" spans="2:51" s="12" customFormat="1" ht="11.25">
      <c r="B575" s="177"/>
      <c r="D575" s="178" t="s">
        <v>174</v>
      </c>
      <c r="E575" s="179" t="s">
        <v>1</v>
      </c>
      <c r="F575" s="180" t="s">
        <v>799</v>
      </c>
      <c r="H575" s="181">
        <v>4.4400000000000004</v>
      </c>
      <c r="I575" s="182"/>
      <c r="J575" s="182"/>
      <c r="M575" s="177"/>
      <c r="N575" s="183"/>
      <c r="X575" s="184"/>
      <c r="AT575" s="179" t="s">
        <v>174</v>
      </c>
      <c r="AU575" s="179" t="s">
        <v>141</v>
      </c>
      <c r="AV575" s="12" t="s">
        <v>141</v>
      </c>
      <c r="AW575" s="12" t="s">
        <v>4</v>
      </c>
      <c r="AX575" s="12" t="s">
        <v>78</v>
      </c>
      <c r="AY575" s="179" t="s">
        <v>166</v>
      </c>
    </row>
    <row r="576" spans="2:51" s="12" customFormat="1" ht="11.25">
      <c r="B576" s="177"/>
      <c r="D576" s="178" t="s">
        <v>174</v>
      </c>
      <c r="E576" s="179" t="s">
        <v>1</v>
      </c>
      <c r="F576" s="180" t="s">
        <v>800</v>
      </c>
      <c r="H576" s="181">
        <v>3.24</v>
      </c>
      <c r="I576" s="182"/>
      <c r="J576" s="182"/>
      <c r="M576" s="177"/>
      <c r="N576" s="183"/>
      <c r="X576" s="184"/>
      <c r="AT576" s="179" t="s">
        <v>174</v>
      </c>
      <c r="AU576" s="179" t="s">
        <v>141</v>
      </c>
      <c r="AV576" s="12" t="s">
        <v>141</v>
      </c>
      <c r="AW576" s="12" t="s">
        <v>4</v>
      </c>
      <c r="AX576" s="12" t="s">
        <v>78</v>
      </c>
      <c r="AY576" s="179" t="s">
        <v>166</v>
      </c>
    </row>
    <row r="577" spans="2:51" s="12" customFormat="1" ht="11.25">
      <c r="B577" s="177"/>
      <c r="D577" s="178" t="s">
        <v>174</v>
      </c>
      <c r="E577" s="179" t="s">
        <v>1</v>
      </c>
      <c r="F577" s="180" t="s">
        <v>801</v>
      </c>
      <c r="H577" s="181">
        <v>3.74</v>
      </c>
      <c r="I577" s="182"/>
      <c r="J577" s="182"/>
      <c r="M577" s="177"/>
      <c r="N577" s="183"/>
      <c r="X577" s="184"/>
      <c r="AT577" s="179" t="s">
        <v>174</v>
      </c>
      <c r="AU577" s="179" t="s">
        <v>141</v>
      </c>
      <c r="AV577" s="12" t="s">
        <v>141</v>
      </c>
      <c r="AW577" s="12" t="s">
        <v>4</v>
      </c>
      <c r="AX577" s="12" t="s">
        <v>78</v>
      </c>
      <c r="AY577" s="179" t="s">
        <v>166</v>
      </c>
    </row>
    <row r="578" spans="2:51" s="12" customFormat="1" ht="11.25">
      <c r="B578" s="177"/>
      <c r="D578" s="178" t="s">
        <v>174</v>
      </c>
      <c r="E578" s="179" t="s">
        <v>1</v>
      </c>
      <c r="F578" s="180" t="s">
        <v>802</v>
      </c>
      <c r="H578" s="181">
        <v>3.24</v>
      </c>
      <c r="I578" s="182"/>
      <c r="J578" s="182"/>
      <c r="M578" s="177"/>
      <c r="N578" s="183"/>
      <c r="X578" s="184"/>
      <c r="AT578" s="179" t="s">
        <v>174</v>
      </c>
      <c r="AU578" s="179" t="s">
        <v>141</v>
      </c>
      <c r="AV578" s="12" t="s">
        <v>141</v>
      </c>
      <c r="AW578" s="12" t="s">
        <v>4</v>
      </c>
      <c r="AX578" s="12" t="s">
        <v>78</v>
      </c>
      <c r="AY578" s="179" t="s">
        <v>166</v>
      </c>
    </row>
    <row r="579" spans="2:51" s="12" customFormat="1" ht="11.25">
      <c r="B579" s="177"/>
      <c r="D579" s="178" t="s">
        <v>174</v>
      </c>
      <c r="E579" s="179" t="s">
        <v>1</v>
      </c>
      <c r="F579" s="180" t="s">
        <v>803</v>
      </c>
      <c r="H579" s="181">
        <v>3.24</v>
      </c>
      <c r="I579" s="182"/>
      <c r="J579" s="182"/>
      <c r="M579" s="177"/>
      <c r="N579" s="183"/>
      <c r="X579" s="184"/>
      <c r="AT579" s="179" t="s">
        <v>174</v>
      </c>
      <c r="AU579" s="179" t="s">
        <v>141</v>
      </c>
      <c r="AV579" s="12" t="s">
        <v>141</v>
      </c>
      <c r="AW579" s="12" t="s">
        <v>4</v>
      </c>
      <c r="AX579" s="12" t="s">
        <v>78</v>
      </c>
      <c r="AY579" s="179" t="s">
        <v>166</v>
      </c>
    </row>
    <row r="580" spans="2:51" s="12" customFormat="1" ht="11.25">
      <c r="B580" s="177"/>
      <c r="D580" s="178" t="s">
        <v>174</v>
      </c>
      <c r="E580" s="179" t="s">
        <v>1</v>
      </c>
      <c r="F580" s="180" t="s">
        <v>804</v>
      </c>
      <c r="H580" s="181">
        <v>3.24</v>
      </c>
      <c r="I580" s="182"/>
      <c r="J580" s="182"/>
      <c r="M580" s="177"/>
      <c r="N580" s="183"/>
      <c r="X580" s="184"/>
      <c r="AT580" s="179" t="s">
        <v>174</v>
      </c>
      <c r="AU580" s="179" t="s">
        <v>141</v>
      </c>
      <c r="AV580" s="12" t="s">
        <v>141</v>
      </c>
      <c r="AW580" s="12" t="s">
        <v>4</v>
      </c>
      <c r="AX580" s="12" t="s">
        <v>78</v>
      </c>
      <c r="AY580" s="179" t="s">
        <v>166</v>
      </c>
    </row>
    <row r="581" spans="2:51" s="12" customFormat="1" ht="11.25">
      <c r="B581" s="177"/>
      <c r="D581" s="178" t="s">
        <v>174</v>
      </c>
      <c r="E581" s="179" t="s">
        <v>1</v>
      </c>
      <c r="F581" s="180" t="s">
        <v>805</v>
      </c>
      <c r="H581" s="181">
        <v>3.24</v>
      </c>
      <c r="I581" s="182"/>
      <c r="J581" s="182"/>
      <c r="M581" s="177"/>
      <c r="N581" s="183"/>
      <c r="X581" s="184"/>
      <c r="AT581" s="179" t="s">
        <v>174</v>
      </c>
      <c r="AU581" s="179" t="s">
        <v>141</v>
      </c>
      <c r="AV581" s="12" t="s">
        <v>141</v>
      </c>
      <c r="AW581" s="12" t="s">
        <v>4</v>
      </c>
      <c r="AX581" s="12" t="s">
        <v>78</v>
      </c>
      <c r="AY581" s="179" t="s">
        <v>166</v>
      </c>
    </row>
    <row r="582" spans="2:51" s="12" customFormat="1" ht="11.25">
      <c r="B582" s="177"/>
      <c r="D582" s="178" t="s">
        <v>174</v>
      </c>
      <c r="E582" s="179" t="s">
        <v>1</v>
      </c>
      <c r="F582" s="180" t="s">
        <v>806</v>
      </c>
      <c r="H582" s="181">
        <v>3.24</v>
      </c>
      <c r="I582" s="182"/>
      <c r="J582" s="182"/>
      <c r="M582" s="177"/>
      <c r="N582" s="183"/>
      <c r="X582" s="184"/>
      <c r="AT582" s="179" t="s">
        <v>174</v>
      </c>
      <c r="AU582" s="179" t="s">
        <v>141</v>
      </c>
      <c r="AV582" s="12" t="s">
        <v>141</v>
      </c>
      <c r="AW582" s="12" t="s">
        <v>4</v>
      </c>
      <c r="AX582" s="12" t="s">
        <v>78</v>
      </c>
      <c r="AY582" s="179" t="s">
        <v>166</v>
      </c>
    </row>
    <row r="583" spans="2:51" s="12" customFormat="1" ht="11.25">
      <c r="B583" s="177"/>
      <c r="D583" s="178" t="s">
        <v>174</v>
      </c>
      <c r="E583" s="179" t="s">
        <v>1</v>
      </c>
      <c r="F583" s="180" t="s">
        <v>807</v>
      </c>
      <c r="H583" s="181">
        <v>3.24</v>
      </c>
      <c r="I583" s="182"/>
      <c r="J583" s="182"/>
      <c r="M583" s="177"/>
      <c r="N583" s="183"/>
      <c r="X583" s="184"/>
      <c r="AT583" s="179" t="s">
        <v>174</v>
      </c>
      <c r="AU583" s="179" t="s">
        <v>141</v>
      </c>
      <c r="AV583" s="12" t="s">
        <v>141</v>
      </c>
      <c r="AW583" s="12" t="s">
        <v>4</v>
      </c>
      <c r="AX583" s="12" t="s">
        <v>78</v>
      </c>
      <c r="AY583" s="179" t="s">
        <v>166</v>
      </c>
    </row>
    <row r="584" spans="2:51" s="12" customFormat="1" ht="11.25">
      <c r="B584" s="177"/>
      <c r="D584" s="178" t="s">
        <v>174</v>
      </c>
      <c r="E584" s="179" t="s">
        <v>1</v>
      </c>
      <c r="F584" s="180" t="s">
        <v>808</v>
      </c>
      <c r="H584" s="181">
        <v>3.24</v>
      </c>
      <c r="I584" s="182"/>
      <c r="J584" s="182"/>
      <c r="M584" s="177"/>
      <c r="N584" s="183"/>
      <c r="X584" s="184"/>
      <c r="AT584" s="179" t="s">
        <v>174</v>
      </c>
      <c r="AU584" s="179" t="s">
        <v>141</v>
      </c>
      <c r="AV584" s="12" t="s">
        <v>141</v>
      </c>
      <c r="AW584" s="12" t="s">
        <v>4</v>
      </c>
      <c r="AX584" s="12" t="s">
        <v>78</v>
      </c>
      <c r="AY584" s="179" t="s">
        <v>166</v>
      </c>
    </row>
    <row r="585" spans="2:51" s="12" customFormat="1" ht="11.25">
      <c r="B585" s="177"/>
      <c r="D585" s="178" t="s">
        <v>174</v>
      </c>
      <c r="E585" s="179" t="s">
        <v>1</v>
      </c>
      <c r="F585" s="180" t="s">
        <v>809</v>
      </c>
      <c r="H585" s="181">
        <v>3.33</v>
      </c>
      <c r="I585" s="182"/>
      <c r="J585" s="182"/>
      <c r="M585" s="177"/>
      <c r="N585" s="183"/>
      <c r="X585" s="184"/>
      <c r="AT585" s="179" t="s">
        <v>174</v>
      </c>
      <c r="AU585" s="179" t="s">
        <v>141</v>
      </c>
      <c r="AV585" s="12" t="s">
        <v>141</v>
      </c>
      <c r="AW585" s="12" t="s">
        <v>4</v>
      </c>
      <c r="AX585" s="12" t="s">
        <v>78</v>
      </c>
      <c r="AY585" s="179" t="s">
        <v>166</v>
      </c>
    </row>
    <row r="586" spans="2:51" s="12" customFormat="1" ht="11.25">
      <c r="B586" s="177"/>
      <c r="D586" s="178" t="s">
        <v>174</v>
      </c>
      <c r="E586" s="179" t="s">
        <v>1</v>
      </c>
      <c r="F586" s="180" t="s">
        <v>810</v>
      </c>
      <c r="H586" s="181">
        <v>3.24</v>
      </c>
      <c r="I586" s="182"/>
      <c r="J586" s="182"/>
      <c r="M586" s="177"/>
      <c r="N586" s="183"/>
      <c r="X586" s="184"/>
      <c r="AT586" s="179" t="s">
        <v>174</v>
      </c>
      <c r="AU586" s="179" t="s">
        <v>141</v>
      </c>
      <c r="AV586" s="12" t="s">
        <v>141</v>
      </c>
      <c r="AW586" s="12" t="s">
        <v>4</v>
      </c>
      <c r="AX586" s="12" t="s">
        <v>78</v>
      </c>
      <c r="AY586" s="179" t="s">
        <v>166</v>
      </c>
    </row>
    <row r="587" spans="2:51" s="12" customFormat="1" ht="11.25">
      <c r="B587" s="177"/>
      <c r="D587" s="178" t="s">
        <v>174</v>
      </c>
      <c r="E587" s="179" t="s">
        <v>1</v>
      </c>
      <c r="F587" s="180" t="s">
        <v>811</v>
      </c>
      <c r="H587" s="181">
        <v>3.31</v>
      </c>
      <c r="I587" s="182"/>
      <c r="J587" s="182"/>
      <c r="M587" s="177"/>
      <c r="N587" s="183"/>
      <c r="X587" s="184"/>
      <c r="AT587" s="179" t="s">
        <v>174</v>
      </c>
      <c r="AU587" s="179" t="s">
        <v>141</v>
      </c>
      <c r="AV587" s="12" t="s">
        <v>141</v>
      </c>
      <c r="AW587" s="12" t="s">
        <v>4</v>
      </c>
      <c r="AX587" s="12" t="s">
        <v>78</v>
      </c>
      <c r="AY587" s="179" t="s">
        <v>166</v>
      </c>
    </row>
    <row r="588" spans="2:51" s="12" customFormat="1" ht="11.25">
      <c r="B588" s="177"/>
      <c r="D588" s="178" t="s">
        <v>174</v>
      </c>
      <c r="E588" s="179" t="s">
        <v>1</v>
      </c>
      <c r="F588" s="180" t="s">
        <v>812</v>
      </c>
      <c r="H588" s="181">
        <v>3.06</v>
      </c>
      <c r="I588" s="182"/>
      <c r="J588" s="182"/>
      <c r="M588" s="177"/>
      <c r="N588" s="183"/>
      <c r="X588" s="184"/>
      <c r="AT588" s="179" t="s">
        <v>174</v>
      </c>
      <c r="AU588" s="179" t="s">
        <v>141</v>
      </c>
      <c r="AV588" s="12" t="s">
        <v>141</v>
      </c>
      <c r="AW588" s="12" t="s">
        <v>4</v>
      </c>
      <c r="AX588" s="12" t="s">
        <v>78</v>
      </c>
      <c r="AY588" s="179" t="s">
        <v>166</v>
      </c>
    </row>
    <row r="589" spans="2:51" s="14" customFormat="1" ht="11.25">
      <c r="B589" s="191"/>
      <c r="D589" s="178" t="s">
        <v>174</v>
      </c>
      <c r="E589" s="192" t="s">
        <v>1</v>
      </c>
      <c r="F589" s="193" t="s">
        <v>182</v>
      </c>
      <c r="H589" s="194">
        <v>317.09000000000015</v>
      </c>
      <c r="I589" s="195"/>
      <c r="J589" s="195"/>
      <c r="M589" s="191"/>
      <c r="N589" s="196"/>
      <c r="X589" s="197"/>
      <c r="AT589" s="192" t="s">
        <v>174</v>
      </c>
      <c r="AU589" s="192" t="s">
        <v>141</v>
      </c>
      <c r="AV589" s="14" t="s">
        <v>183</v>
      </c>
      <c r="AW589" s="14" t="s">
        <v>4</v>
      </c>
      <c r="AX589" s="14" t="s">
        <v>78</v>
      </c>
      <c r="AY589" s="192" t="s">
        <v>166</v>
      </c>
    </row>
    <row r="590" spans="2:51" s="12" customFormat="1" ht="33.75">
      <c r="B590" s="177"/>
      <c r="D590" s="178" t="s">
        <v>174</v>
      </c>
      <c r="E590" s="179" t="s">
        <v>1</v>
      </c>
      <c r="F590" s="180" t="s">
        <v>720</v>
      </c>
      <c r="H590" s="181">
        <v>117.85899999999999</v>
      </c>
      <c r="I590" s="182"/>
      <c r="J590" s="182"/>
      <c r="M590" s="177"/>
      <c r="N590" s="183"/>
      <c r="X590" s="184"/>
      <c r="AT590" s="179" t="s">
        <v>174</v>
      </c>
      <c r="AU590" s="179" t="s">
        <v>141</v>
      </c>
      <c r="AV590" s="12" t="s">
        <v>141</v>
      </c>
      <c r="AW590" s="12" t="s">
        <v>4</v>
      </c>
      <c r="AX590" s="12" t="s">
        <v>78</v>
      </c>
      <c r="AY590" s="179" t="s">
        <v>166</v>
      </c>
    </row>
    <row r="591" spans="2:51" s="12" customFormat="1" ht="33.75">
      <c r="B591" s="177"/>
      <c r="D591" s="178" t="s">
        <v>174</v>
      </c>
      <c r="E591" s="179" t="s">
        <v>1</v>
      </c>
      <c r="F591" s="180" t="s">
        <v>920</v>
      </c>
      <c r="H591" s="181">
        <v>65.302000000000007</v>
      </c>
      <c r="I591" s="182"/>
      <c r="J591" s="182"/>
      <c r="M591" s="177"/>
      <c r="N591" s="183"/>
      <c r="X591" s="184"/>
      <c r="AT591" s="179" t="s">
        <v>174</v>
      </c>
      <c r="AU591" s="179" t="s">
        <v>141</v>
      </c>
      <c r="AV591" s="12" t="s">
        <v>141</v>
      </c>
      <c r="AW591" s="12" t="s">
        <v>4</v>
      </c>
      <c r="AX591" s="12" t="s">
        <v>78</v>
      </c>
      <c r="AY591" s="179" t="s">
        <v>166</v>
      </c>
    </row>
    <row r="592" spans="2:51" s="12" customFormat="1" ht="33.75">
      <c r="B592" s="177"/>
      <c r="D592" s="178" t="s">
        <v>174</v>
      </c>
      <c r="E592" s="179" t="s">
        <v>1</v>
      </c>
      <c r="F592" s="180" t="s">
        <v>722</v>
      </c>
      <c r="H592" s="181">
        <v>65.363</v>
      </c>
      <c r="I592" s="182"/>
      <c r="J592" s="182"/>
      <c r="M592" s="177"/>
      <c r="N592" s="183"/>
      <c r="X592" s="184"/>
      <c r="AT592" s="179" t="s">
        <v>174</v>
      </c>
      <c r="AU592" s="179" t="s">
        <v>141</v>
      </c>
      <c r="AV592" s="12" t="s">
        <v>141</v>
      </c>
      <c r="AW592" s="12" t="s">
        <v>4</v>
      </c>
      <c r="AX592" s="12" t="s">
        <v>78</v>
      </c>
      <c r="AY592" s="179" t="s">
        <v>166</v>
      </c>
    </row>
    <row r="593" spans="2:51" s="12" customFormat="1" ht="11.25">
      <c r="B593" s="177"/>
      <c r="D593" s="178" t="s">
        <v>174</v>
      </c>
      <c r="E593" s="179" t="s">
        <v>1</v>
      </c>
      <c r="F593" s="180" t="s">
        <v>723</v>
      </c>
      <c r="H593" s="181">
        <v>23.718</v>
      </c>
      <c r="I593" s="182"/>
      <c r="J593" s="182"/>
      <c r="M593" s="177"/>
      <c r="N593" s="183"/>
      <c r="X593" s="184"/>
      <c r="AT593" s="179" t="s">
        <v>174</v>
      </c>
      <c r="AU593" s="179" t="s">
        <v>141</v>
      </c>
      <c r="AV593" s="12" t="s">
        <v>141</v>
      </c>
      <c r="AW593" s="12" t="s">
        <v>4</v>
      </c>
      <c r="AX593" s="12" t="s">
        <v>78</v>
      </c>
      <c r="AY593" s="179" t="s">
        <v>166</v>
      </c>
    </row>
    <row r="594" spans="2:51" s="12" customFormat="1" ht="11.25">
      <c r="B594" s="177"/>
      <c r="D594" s="178" t="s">
        <v>174</v>
      </c>
      <c r="E594" s="179" t="s">
        <v>1</v>
      </c>
      <c r="F594" s="180" t="s">
        <v>724</v>
      </c>
      <c r="H594" s="181">
        <v>16.809999999999999</v>
      </c>
      <c r="I594" s="182"/>
      <c r="J594" s="182"/>
      <c r="M594" s="177"/>
      <c r="N594" s="183"/>
      <c r="X594" s="184"/>
      <c r="AT594" s="179" t="s">
        <v>174</v>
      </c>
      <c r="AU594" s="179" t="s">
        <v>141</v>
      </c>
      <c r="AV594" s="12" t="s">
        <v>141</v>
      </c>
      <c r="AW594" s="12" t="s">
        <v>4</v>
      </c>
      <c r="AX594" s="12" t="s">
        <v>78</v>
      </c>
      <c r="AY594" s="179" t="s">
        <v>166</v>
      </c>
    </row>
    <row r="595" spans="2:51" s="12" customFormat="1" ht="22.5">
      <c r="B595" s="177"/>
      <c r="D595" s="178" t="s">
        <v>174</v>
      </c>
      <c r="E595" s="179" t="s">
        <v>1</v>
      </c>
      <c r="F595" s="180" t="s">
        <v>725</v>
      </c>
      <c r="H595" s="181">
        <v>36.277000000000001</v>
      </c>
      <c r="I595" s="182"/>
      <c r="J595" s="182"/>
      <c r="M595" s="177"/>
      <c r="N595" s="183"/>
      <c r="X595" s="184"/>
      <c r="AT595" s="179" t="s">
        <v>174</v>
      </c>
      <c r="AU595" s="179" t="s">
        <v>141</v>
      </c>
      <c r="AV595" s="12" t="s">
        <v>141</v>
      </c>
      <c r="AW595" s="12" t="s">
        <v>4</v>
      </c>
      <c r="AX595" s="12" t="s">
        <v>78</v>
      </c>
      <c r="AY595" s="179" t="s">
        <v>166</v>
      </c>
    </row>
    <row r="596" spans="2:51" s="12" customFormat="1" ht="22.5">
      <c r="B596" s="177"/>
      <c r="D596" s="178" t="s">
        <v>174</v>
      </c>
      <c r="E596" s="179" t="s">
        <v>1</v>
      </c>
      <c r="F596" s="180" t="s">
        <v>726</v>
      </c>
      <c r="H596" s="181">
        <v>33.314999999999998</v>
      </c>
      <c r="I596" s="182"/>
      <c r="J596" s="182"/>
      <c r="M596" s="177"/>
      <c r="N596" s="183"/>
      <c r="X596" s="184"/>
      <c r="AT596" s="179" t="s">
        <v>174</v>
      </c>
      <c r="AU596" s="179" t="s">
        <v>141</v>
      </c>
      <c r="AV596" s="12" t="s">
        <v>141</v>
      </c>
      <c r="AW596" s="12" t="s">
        <v>4</v>
      </c>
      <c r="AX596" s="12" t="s">
        <v>78</v>
      </c>
      <c r="AY596" s="179" t="s">
        <v>166</v>
      </c>
    </row>
    <row r="597" spans="2:51" s="12" customFormat="1" ht="11.25">
      <c r="B597" s="177"/>
      <c r="D597" s="178" t="s">
        <v>174</v>
      </c>
      <c r="E597" s="179" t="s">
        <v>1</v>
      </c>
      <c r="F597" s="180" t="s">
        <v>727</v>
      </c>
      <c r="H597" s="181">
        <v>15.01</v>
      </c>
      <c r="I597" s="182"/>
      <c r="J597" s="182"/>
      <c r="M597" s="177"/>
      <c r="N597" s="183"/>
      <c r="X597" s="184"/>
      <c r="AT597" s="179" t="s">
        <v>174</v>
      </c>
      <c r="AU597" s="179" t="s">
        <v>141</v>
      </c>
      <c r="AV597" s="12" t="s">
        <v>141</v>
      </c>
      <c r="AW597" s="12" t="s">
        <v>4</v>
      </c>
      <c r="AX597" s="12" t="s">
        <v>78</v>
      </c>
      <c r="AY597" s="179" t="s">
        <v>166</v>
      </c>
    </row>
    <row r="598" spans="2:51" s="12" customFormat="1" ht="22.5">
      <c r="B598" s="177"/>
      <c r="D598" s="178" t="s">
        <v>174</v>
      </c>
      <c r="E598" s="179" t="s">
        <v>1</v>
      </c>
      <c r="F598" s="180" t="s">
        <v>728</v>
      </c>
      <c r="H598" s="181">
        <v>36.277000000000001</v>
      </c>
      <c r="I598" s="182"/>
      <c r="J598" s="182"/>
      <c r="M598" s="177"/>
      <c r="N598" s="183"/>
      <c r="X598" s="184"/>
      <c r="AT598" s="179" t="s">
        <v>174</v>
      </c>
      <c r="AU598" s="179" t="s">
        <v>141</v>
      </c>
      <c r="AV598" s="12" t="s">
        <v>141</v>
      </c>
      <c r="AW598" s="12" t="s">
        <v>4</v>
      </c>
      <c r="AX598" s="12" t="s">
        <v>78</v>
      </c>
      <c r="AY598" s="179" t="s">
        <v>166</v>
      </c>
    </row>
    <row r="599" spans="2:51" s="12" customFormat="1" ht="11.25">
      <c r="B599" s="177"/>
      <c r="D599" s="178" t="s">
        <v>174</v>
      </c>
      <c r="E599" s="179" t="s">
        <v>1</v>
      </c>
      <c r="F599" s="180" t="s">
        <v>729</v>
      </c>
      <c r="H599" s="181">
        <v>20.138000000000002</v>
      </c>
      <c r="I599" s="182"/>
      <c r="J599" s="182"/>
      <c r="M599" s="177"/>
      <c r="N599" s="183"/>
      <c r="X599" s="184"/>
      <c r="AT599" s="179" t="s">
        <v>174</v>
      </c>
      <c r="AU599" s="179" t="s">
        <v>141</v>
      </c>
      <c r="AV599" s="12" t="s">
        <v>141</v>
      </c>
      <c r="AW599" s="12" t="s">
        <v>4</v>
      </c>
      <c r="AX599" s="12" t="s">
        <v>78</v>
      </c>
      <c r="AY599" s="179" t="s">
        <v>166</v>
      </c>
    </row>
    <row r="600" spans="2:51" s="12" customFormat="1" ht="22.5">
      <c r="B600" s="177"/>
      <c r="D600" s="178" t="s">
        <v>174</v>
      </c>
      <c r="E600" s="179" t="s">
        <v>1</v>
      </c>
      <c r="F600" s="180" t="s">
        <v>730</v>
      </c>
      <c r="H600" s="181">
        <v>35.951000000000001</v>
      </c>
      <c r="I600" s="182"/>
      <c r="J600" s="182"/>
      <c r="M600" s="177"/>
      <c r="N600" s="183"/>
      <c r="X600" s="184"/>
      <c r="AT600" s="179" t="s">
        <v>174</v>
      </c>
      <c r="AU600" s="179" t="s">
        <v>141</v>
      </c>
      <c r="AV600" s="12" t="s">
        <v>141</v>
      </c>
      <c r="AW600" s="12" t="s">
        <v>4</v>
      </c>
      <c r="AX600" s="12" t="s">
        <v>78</v>
      </c>
      <c r="AY600" s="179" t="s">
        <v>166</v>
      </c>
    </row>
    <row r="601" spans="2:51" s="12" customFormat="1" ht="11.25">
      <c r="B601" s="177"/>
      <c r="D601" s="178" t="s">
        <v>174</v>
      </c>
      <c r="E601" s="179" t="s">
        <v>1</v>
      </c>
      <c r="F601" s="180" t="s">
        <v>731</v>
      </c>
      <c r="H601" s="181">
        <v>16.335000000000001</v>
      </c>
      <c r="I601" s="182"/>
      <c r="J601" s="182"/>
      <c r="M601" s="177"/>
      <c r="N601" s="183"/>
      <c r="X601" s="184"/>
      <c r="AT601" s="179" t="s">
        <v>174</v>
      </c>
      <c r="AU601" s="179" t="s">
        <v>141</v>
      </c>
      <c r="AV601" s="12" t="s">
        <v>141</v>
      </c>
      <c r="AW601" s="12" t="s">
        <v>4</v>
      </c>
      <c r="AX601" s="12" t="s">
        <v>78</v>
      </c>
      <c r="AY601" s="179" t="s">
        <v>166</v>
      </c>
    </row>
    <row r="602" spans="2:51" s="12" customFormat="1" ht="22.5">
      <c r="B602" s="177"/>
      <c r="D602" s="178" t="s">
        <v>174</v>
      </c>
      <c r="E602" s="179" t="s">
        <v>1</v>
      </c>
      <c r="F602" s="180" t="s">
        <v>732</v>
      </c>
      <c r="H602" s="181">
        <v>38.012</v>
      </c>
      <c r="I602" s="182"/>
      <c r="J602" s="182"/>
      <c r="M602" s="177"/>
      <c r="N602" s="183"/>
      <c r="X602" s="184"/>
      <c r="AT602" s="179" t="s">
        <v>174</v>
      </c>
      <c r="AU602" s="179" t="s">
        <v>141</v>
      </c>
      <c r="AV602" s="12" t="s">
        <v>141</v>
      </c>
      <c r="AW602" s="12" t="s">
        <v>4</v>
      </c>
      <c r="AX602" s="12" t="s">
        <v>78</v>
      </c>
      <c r="AY602" s="179" t="s">
        <v>166</v>
      </c>
    </row>
    <row r="603" spans="2:51" s="12" customFormat="1" ht="11.25">
      <c r="B603" s="177"/>
      <c r="D603" s="178" t="s">
        <v>174</v>
      </c>
      <c r="E603" s="179" t="s">
        <v>1</v>
      </c>
      <c r="F603" s="180" t="s">
        <v>733</v>
      </c>
      <c r="H603" s="181">
        <v>15.945</v>
      </c>
      <c r="I603" s="182"/>
      <c r="J603" s="182"/>
      <c r="M603" s="177"/>
      <c r="N603" s="183"/>
      <c r="X603" s="184"/>
      <c r="AT603" s="179" t="s">
        <v>174</v>
      </c>
      <c r="AU603" s="179" t="s">
        <v>141</v>
      </c>
      <c r="AV603" s="12" t="s">
        <v>141</v>
      </c>
      <c r="AW603" s="12" t="s">
        <v>4</v>
      </c>
      <c r="AX603" s="12" t="s">
        <v>78</v>
      </c>
      <c r="AY603" s="179" t="s">
        <v>166</v>
      </c>
    </row>
    <row r="604" spans="2:51" s="12" customFormat="1" ht="22.5">
      <c r="B604" s="177"/>
      <c r="D604" s="178" t="s">
        <v>174</v>
      </c>
      <c r="E604" s="179" t="s">
        <v>1</v>
      </c>
      <c r="F604" s="180" t="s">
        <v>734</v>
      </c>
      <c r="H604" s="181">
        <v>35.765000000000001</v>
      </c>
      <c r="I604" s="182"/>
      <c r="J604" s="182"/>
      <c r="M604" s="177"/>
      <c r="N604" s="183"/>
      <c r="X604" s="184"/>
      <c r="AT604" s="179" t="s">
        <v>174</v>
      </c>
      <c r="AU604" s="179" t="s">
        <v>141</v>
      </c>
      <c r="AV604" s="12" t="s">
        <v>141</v>
      </c>
      <c r="AW604" s="12" t="s">
        <v>4</v>
      </c>
      <c r="AX604" s="12" t="s">
        <v>78</v>
      </c>
      <c r="AY604" s="179" t="s">
        <v>166</v>
      </c>
    </row>
    <row r="605" spans="2:51" s="12" customFormat="1" ht="11.25">
      <c r="B605" s="177"/>
      <c r="D605" s="178" t="s">
        <v>174</v>
      </c>
      <c r="E605" s="179" t="s">
        <v>1</v>
      </c>
      <c r="F605" s="180" t="s">
        <v>735</v>
      </c>
      <c r="H605" s="181">
        <v>14.744999999999999</v>
      </c>
      <c r="I605" s="182"/>
      <c r="J605" s="182"/>
      <c r="M605" s="177"/>
      <c r="N605" s="183"/>
      <c r="X605" s="184"/>
      <c r="AT605" s="179" t="s">
        <v>174</v>
      </c>
      <c r="AU605" s="179" t="s">
        <v>141</v>
      </c>
      <c r="AV605" s="12" t="s">
        <v>141</v>
      </c>
      <c r="AW605" s="12" t="s">
        <v>4</v>
      </c>
      <c r="AX605" s="12" t="s">
        <v>78</v>
      </c>
      <c r="AY605" s="179" t="s">
        <v>166</v>
      </c>
    </row>
    <row r="606" spans="2:51" s="12" customFormat="1" ht="22.5">
      <c r="B606" s="177"/>
      <c r="D606" s="178" t="s">
        <v>174</v>
      </c>
      <c r="E606" s="179" t="s">
        <v>1</v>
      </c>
      <c r="F606" s="180" t="s">
        <v>736</v>
      </c>
      <c r="H606" s="181">
        <v>35.765000000000001</v>
      </c>
      <c r="I606" s="182"/>
      <c r="J606" s="182"/>
      <c r="M606" s="177"/>
      <c r="N606" s="183"/>
      <c r="X606" s="184"/>
      <c r="AT606" s="179" t="s">
        <v>174</v>
      </c>
      <c r="AU606" s="179" t="s">
        <v>141</v>
      </c>
      <c r="AV606" s="12" t="s">
        <v>141</v>
      </c>
      <c r="AW606" s="12" t="s">
        <v>4</v>
      </c>
      <c r="AX606" s="12" t="s">
        <v>78</v>
      </c>
      <c r="AY606" s="179" t="s">
        <v>166</v>
      </c>
    </row>
    <row r="607" spans="2:51" s="12" customFormat="1" ht="11.25">
      <c r="B607" s="177"/>
      <c r="D607" s="178" t="s">
        <v>174</v>
      </c>
      <c r="E607" s="179" t="s">
        <v>1</v>
      </c>
      <c r="F607" s="180" t="s">
        <v>737</v>
      </c>
      <c r="H607" s="181">
        <v>14.48</v>
      </c>
      <c r="I607" s="182"/>
      <c r="J607" s="182"/>
      <c r="M607" s="177"/>
      <c r="N607" s="183"/>
      <c r="X607" s="184"/>
      <c r="AT607" s="179" t="s">
        <v>174</v>
      </c>
      <c r="AU607" s="179" t="s">
        <v>141</v>
      </c>
      <c r="AV607" s="12" t="s">
        <v>141</v>
      </c>
      <c r="AW607" s="12" t="s">
        <v>4</v>
      </c>
      <c r="AX607" s="12" t="s">
        <v>78</v>
      </c>
      <c r="AY607" s="179" t="s">
        <v>166</v>
      </c>
    </row>
    <row r="608" spans="2:51" s="12" customFormat="1" ht="22.5">
      <c r="B608" s="177"/>
      <c r="D608" s="178" t="s">
        <v>174</v>
      </c>
      <c r="E608" s="179" t="s">
        <v>1</v>
      </c>
      <c r="F608" s="180" t="s">
        <v>738</v>
      </c>
      <c r="H608" s="181">
        <v>37.354999999999997</v>
      </c>
      <c r="I608" s="182"/>
      <c r="J608" s="182"/>
      <c r="M608" s="177"/>
      <c r="N608" s="183"/>
      <c r="X608" s="184"/>
      <c r="AT608" s="179" t="s">
        <v>174</v>
      </c>
      <c r="AU608" s="179" t="s">
        <v>141</v>
      </c>
      <c r="AV608" s="12" t="s">
        <v>141</v>
      </c>
      <c r="AW608" s="12" t="s">
        <v>4</v>
      </c>
      <c r="AX608" s="12" t="s">
        <v>78</v>
      </c>
      <c r="AY608" s="179" t="s">
        <v>166</v>
      </c>
    </row>
    <row r="609" spans="2:65" s="12" customFormat="1" ht="11.25">
      <c r="B609" s="177"/>
      <c r="D609" s="178" t="s">
        <v>174</v>
      </c>
      <c r="E609" s="179" t="s">
        <v>1</v>
      </c>
      <c r="F609" s="180" t="s">
        <v>739</v>
      </c>
      <c r="H609" s="181">
        <v>16.545000000000002</v>
      </c>
      <c r="I609" s="182"/>
      <c r="J609" s="182"/>
      <c r="M609" s="177"/>
      <c r="N609" s="183"/>
      <c r="X609" s="184"/>
      <c r="AT609" s="179" t="s">
        <v>174</v>
      </c>
      <c r="AU609" s="179" t="s">
        <v>141</v>
      </c>
      <c r="AV609" s="12" t="s">
        <v>141</v>
      </c>
      <c r="AW609" s="12" t="s">
        <v>4</v>
      </c>
      <c r="AX609" s="12" t="s">
        <v>78</v>
      </c>
      <c r="AY609" s="179" t="s">
        <v>166</v>
      </c>
    </row>
    <row r="610" spans="2:65" s="12" customFormat="1" ht="22.5">
      <c r="B610" s="177"/>
      <c r="D610" s="178" t="s">
        <v>174</v>
      </c>
      <c r="E610" s="179" t="s">
        <v>1</v>
      </c>
      <c r="F610" s="180" t="s">
        <v>740</v>
      </c>
      <c r="H610" s="181">
        <v>33.497</v>
      </c>
      <c r="I610" s="182"/>
      <c r="J610" s="182"/>
      <c r="M610" s="177"/>
      <c r="N610" s="183"/>
      <c r="X610" s="184"/>
      <c r="AT610" s="179" t="s">
        <v>174</v>
      </c>
      <c r="AU610" s="179" t="s">
        <v>141</v>
      </c>
      <c r="AV610" s="12" t="s">
        <v>141</v>
      </c>
      <c r="AW610" s="12" t="s">
        <v>4</v>
      </c>
      <c r="AX610" s="12" t="s">
        <v>78</v>
      </c>
      <c r="AY610" s="179" t="s">
        <v>166</v>
      </c>
    </row>
    <row r="611" spans="2:65" s="12" customFormat="1" ht="22.5">
      <c r="B611" s="177"/>
      <c r="D611" s="178" t="s">
        <v>174</v>
      </c>
      <c r="E611" s="179" t="s">
        <v>1</v>
      </c>
      <c r="F611" s="180" t="s">
        <v>741</v>
      </c>
      <c r="H611" s="181">
        <v>17.895</v>
      </c>
      <c r="I611" s="182"/>
      <c r="J611" s="182"/>
      <c r="M611" s="177"/>
      <c r="N611" s="183"/>
      <c r="X611" s="184"/>
      <c r="AT611" s="179" t="s">
        <v>174</v>
      </c>
      <c r="AU611" s="179" t="s">
        <v>141</v>
      </c>
      <c r="AV611" s="12" t="s">
        <v>141</v>
      </c>
      <c r="AW611" s="12" t="s">
        <v>4</v>
      </c>
      <c r="AX611" s="12" t="s">
        <v>78</v>
      </c>
      <c r="AY611" s="179" t="s">
        <v>166</v>
      </c>
    </row>
    <row r="612" spans="2:65" s="12" customFormat="1" ht="22.5">
      <c r="B612" s="177"/>
      <c r="D612" s="178" t="s">
        <v>174</v>
      </c>
      <c r="E612" s="179" t="s">
        <v>1</v>
      </c>
      <c r="F612" s="180" t="s">
        <v>742</v>
      </c>
      <c r="H612" s="181">
        <v>35.401000000000003</v>
      </c>
      <c r="I612" s="182"/>
      <c r="J612" s="182"/>
      <c r="M612" s="177"/>
      <c r="N612" s="183"/>
      <c r="X612" s="184"/>
      <c r="AT612" s="179" t="s">
        <v>174</v>
      </c>
      <c r="AU612" s="179" t="s">
        <v>141</v>
      </c>
      <c r="AV612" s="12" t="s">
        <v>141</v>
      </c>
      <c r="AW612" s="12" t="s">
        <v>4</v>
      </c>
      <c r="AX612" s="12" t="s">
        <v>78</v>
      </c>
      <c r="AY612" s="179" t="s">
        <v>166</v>
      </c>
    </row>
    <row r="613" spans="2:65" s="14" customFormat="1" ht="11.25">
      <c r="B613" s="191"/>
      <c r="D613" s="178" t="s">
        <v>174</v>
      </c>
      <c r="E613" s="192" t="s">
        <v>1</v>
      </c>
      <c r="F613" s="193" t="s">
        <v>182</v>
      </c>
      <c r="H613" s="194">
        <v>777.75999999999988</v>
      </c>
      <c r="I613" s="195"/>
      <c r="J613" s="195"/>
      <c r="M613" s="191"/>
      <c r="N613" s="196"/>
      <c r="X613" s="197"/>
      <c r="AT613" s="192" t="s">
        <v>174</v>
      </c>
      <c r="AU613" s="192" t="s">
        <v>141</v>
      </c>
      <c r="AV613" s="14" t="s">
        <v>183</v>
      </c>
      <c r="AW613" s="14" t="s">
        <v>4</v>
      </c>
      <c r="AX613" s="14" t="s">
        <v>78</v>
      </c>
      <c r="AY613" s="192" t="s">
        <v>166</v>
      </c>
    </row>
    <row r="614" spans="2:65" s="15" customFormat="1" ht="11.25">
      <c r="B614" s="215"/>
      <c r="D614" s="178" t="s">
        <v>174</v>
      </c>
      <c r="E614" s="216" t="s">
        <v>1</v>
      </c>
      <c r="F614" s="217" t="s">
        <v>758</v>
      </c>
      <c r="H614" s="218">
        <v>1094.8500000000004</v>
      </c>
      <c r="I614" s="219"/>
      <c r="J614" s="219"/>
      <c r="M614" s="215"/>
      <c r="N614" s="220"/>
      <c r="X614" s="221"/>
      <c r="AT614" s="216" t="s">
        <v>174</v>
      </c>
      <c r="AU614" s="216" t="s">
        <v>141</v>
      </c>
      <c r="AV614" s="15" t="s">
        <v>172</v>
      </c>
      <c r="AW614" s="15" t="s">
        <v>4</v>
      </c>
      <c r="AX614" s="15" t="s">
        <v>86</v>
      </c>
      <c r="AY614" s="216" t="s">
        <v>166</v>
      </c>
    </row>
    <row r="615" spans="2:65" s="1" customFormat="1" ht="33" customHeight="1">
      <c r="B615" s="136"/>
      <c r="C615" s="165" t="s">
        <v>469</v>
      </c>
      <c r="D615" s="165" t="s">
        <v>168</v>
      </c>
      <c r="E615" s="166" t="s">
        <v>921</v>
      </c>
      <c r="F615" s="167" t="s">
        <v>922</v>
      </c>
      <c r="G615" s="168" t="s">
        <v>199</v>
      </c>
      <c r="H615" s="169">
        <v>1094.8499999999999</v>
      </c>
      <c r="I615" s="170"/>
      <c r="J615" s="170"/>
      <c r="K615" s="171">
        <f>ROUND(P615*H615,2)</f>
        <v>0</v>
      </c>
      <c r="L615" s="172"/>
      <c r="M615" s="36"/>
      <c r="N615" s="173" t="s">
        <v>1</v>
      </c>
      <c r="O615" s="135" t="s">
        <v>42</v>
      </c>
      <c r="P615" s="35">
        <f>I615+J615</f>
        <v>0</v>
      </c>
      <c r="Q615" s="35">
        <f>ROUND(I615*H615,2)</f>
        <v>0</v>
      </c>
      <c r="R615" s="35">
        <f>ROUND(J615*H615,2)</f>
        <v>0</v>
      </c>
      <c r="T615" s="174">
        <f>S615*H615</f>
        <v>0</v>
      </c>
      <c r="U615" s="174">
        <v>2.7999999999999998E-4</v>
      </c>
      <c r="V615" s="174">
        <f>U615*H615</f>
        <v>0.30655799999999994</v>
      </c>
      <c r="W615" s="174">
        <v>0</v>
      </c>
      <c r="X615" s="175">
        <f>W615*H615</f>
        <v>0</v>
      </c>
      <c r="AR615" s="176" t="s">
        <v>252</v>
      </c>
      <c r="AT615" s="176" t="s">
        <v>168</v>
      </c>
      <c r="AU615" s="176" t="s">
        <v>141</v>
      </c>
      <c r="AY615" s="17" t="s">
        <v>166</v>
      </c>
      <c r="BE615" s="101">
        <f>IF(O615="základná",K615,0)</f>
        <v>0</v>
      </c>
      <c r="BF615" s="101">
        <f>IF(O615="znížená",K615,0)</f>
        <v>0</v>
      </c>
      <c r="BG615" s="101">
        <f>IF(O615="zákl. prenesená",K615,0)</f>
        <v>0</v>
      </c>
      <c r="BH615" s="101">
        <f>IF(O615="zníž. prenesená",K615,0)</f>
        <v>0</v>
      </c>
      <c r="BI615" s="101">
        <f>IF(O615="nulová",K615,0)</f>
        <v>0</v>
      </c>
      <c r="BJ615" s="17" t="s">
        <v>141</v>
      </c>
      <c r="BK615" s="101">
        <f>ROUND(P615*H615,2)</f>
        <v>0</v>
      </c>
      <c r="BL615" s="17" t="s">
        <v>252</v>
      </c>
      <c r="BM615" s="176" t="s">
        <v>923</v>
      </c>
    </row>
    <row r="616" spans="2:65" s="12" customFormat="1" ht="11.25">
      <c r="B616" s="177"/>
      <c r="D616" s="178" t="s">
        <v>174</v>
      </c>
      <c r="E616" s="179" t="s">
        <v>1</v>
      </c>
      <c r="F616" s="180" t="s">
        <v>700</v>
      </c>
      <c r="H616" s="181">
        <v>24.2</v>
      </c>
      <c r="I616" s="182"/>
      <c r="J616" s="182"/>
      <c r="M616" s="177"/>
      <c r="N616" s="183"/>
      <c r="X616" s="184"/>
      <c r="AT616" s="179" t="s">
        <v>174</v>
      </c>
      <c r="AU616" s="179" t="s">
        <v>141</v>
      </c>
      <c r="AV616" s="12" t="s">
        <v>141</v>
      </c>
      <c r="AW616" s="12" t="s">
        <v>4</v>
      </c>
      <c r="AX616" s="12" t="s">
        <v>78</v>
      </c>
      <c r="AY616" s="179" t="s">
        <v>166</v>
      </c>
    </row>
    <row r="617" spans="2:65" s="12" customFormat="1" ht="11.25">
      <c r="B617" s="177"/>
      <c r="D617" s="178" t="s">
        <v>174</v>
      </c>
      <c r="E617" s="179" t="s">
        <v>1</v>
      </c>
      <c r="F617" s="180" t="s">
        <v>701</v>
      </c>
      <c r="H617" s="181">
        <v>9</v>
      </c>
      <c r="I617" s="182"/>
      <c r="J617" s="182"/>
      <c r="M617" s="177"/>
      <c r="N617" s="183"/>
      <c r="X617" s="184"/>
      <c r="AT617" s="179" t="s">
        <v>174</v>
      </c>
      <c r="AU617" s="179" t="s">
        <v>141</v>
      </c>
      <c r="AV617" s="12" t="s">
        <v>141</v>
      </c>
      <c r="AW617" s="12" t="s">
        <v>4</v>
      </c>
      <c r="AX617" s="12" t="s">
        <v>78</v>
      </c>
      <c r="AY617" s="179" t="s">
        <v>166</v>
      </c>
    </row>
    <row r="618" spans="2:65" s="12" customFormat="1" ht="11.25">
      <c r="B618" s="177"/>
      <c r="D618" s="178" t="s">
        <v>174</v>
      </c>
      <c r="E618" s="179" t="s">
        <v>1</v>
      </c>
      <c r="F618" s="180" t="s">
        <v>702</v>
      </c>
      <c r="H618" s="181">
        <v>61.3</v>
      </c>
      <c r="I618" s="182"/>
      <c r="J618" s="182"/>
      <c r="M618" s="177"/>
      <c r="N618" s="183"/>
      <c r="X618" s="184"/>
      <c r="AT618" s="179" t="s">
        <v>174</v>
      </c>
      <c r="AU618" s="179" t="s">
        <v>141</v>
      </c>
      <c r="AV618" s="12" t="s">
        <v>141</v>
      </c>
      <c r="AW618" s="12" t="s">
        <v>4</v>
      </c>
      <c r="AX618" s="12" t="s">
        <v>78</v>
      </c>
      <c r="AY618" s="179" t="s">
        <v>166</v>
      </c>
    </row>
    <row r="619" spans="2:65" s="12" customFormat="1" ht="11.25">
      <c r="B619" s="177"/>
      <c r="D619" s="178" t="s">
        <v>174</v>
      </c>
      <c r="E619" s="179" t="s">
        <v>1</v>
      </c>
      <c r="F619" s="180" t="s">
        <v>703</v>
      </c>
      <c r="H619" s="181">
        <v>9.8000000000000007</v>
      </c>
      <c r="I619" s="182"/>
      <c r="J619" s="182"/>
      <c r="M619" s="177"/>
      <c r="N619" s="183"/>
      <c r="X619" s="184"/>
      <c r="AT619" s="179" t="s">
        <v>174</v>
      </c>
      <c r="AU619" s="179" t="s">
        <v>141</v>
      </c>
      <c r="AV619" s="12" t="s">
        <v>141</v>
      </c>
      <c r="AW619" s="12" t="s">
        <v>4</v>
      </c>
      <c r="AX619" s="12" t="s">
        <v>78</v>
      </c>
      <c r="AY619" s="179" t="s">
        <v>166</v>
      </c>
    </row>
    <row r="620" spans="2:65" s="12" customFormat="1" ht="11.25">
      <c r="B620" s="177"/>
      <c r="D620" s="178" t="s">
        <v>174</v>
      </c>
      <c r="E620" s="179" t="s">
        <v>1</v>
      </c>
      <c r="F620" s="180" t="s">
        <v>704</v>
      </c>
      <c r="H620" s="181">
        <v>13.65</v>
      </c>
      <c r="I620" s="182"/>
      <c r="J620" s="182"/>
      <c r="M620" s="177"/>
      <c r="N620" s="183"/>
      <c r="X620" s="184"/>
      <c r="AT620" s="179" t="s">
        <v>174</v>
      </c>
      <c r="AU620" s="179" t="s">
        <v>141</v>
      </c>
      <c r="AV620" s="12" t="s">
        <v>141</v>
      </c>
      <c r="AW620" s="12" t="s">
        <v>4</v>
      </c>
      <c r="AX620" s="12" t="s">
        <v>78</v>
      </c>
      <c r="AY620" s="179" t="s">
        <v>166</v>
      </c>
    </row>
    <row r="621" spans="2:65" s="12" customFormat="1" ht="11.25">
      <c r="B621" s="177"/>
      <c r="D621" s="178" t="s">
        <v>174</v>
      </c>
      <c r="E621" s="179" t="s">
        <v>1</v>
      </c>
      <c r="F621" s="180" t="s">
        <v>705</v>
      </c>
      <c r="H621" s="181">
        <v>11.35</v>
      </c>
      <c r="I621" s="182"/>
      <c r="J621" s="182"/>
      <c r="M621" s="177"/>
      <c r="N621" s="183"/>
      <c r="X621" s="184"/>
      <c r="AT621" s="179" t="s">
        <v>174</v>
      </c>
      <c r="AU621" s="179" t="s">
        <v>141</v>
      </c>
      <c r="AV621" s="12" t="s">
        <v>141</v>
      </c>
      <c r="AW621" s="12" t="s">
        <v>4</v>
      </c>
      <c r="AX621" s="12" t="s">
        <v>78</v>
      </c>
      <c r="AY621" s="179" t="s">
        <v>166</v>
      </c>
    </row>
    <row r="622" spans="2:65" s="12" customFormat="1" ht="11.25">
      <c r="B622" s="177"/>
      <c r="D622" s="178" t="s">
        <v>174</v>
      </c>
      <c r="E622" s="179" t="s">
        <v>1</v>
      </c>
      <c r="F622" s="180" t="s">
        <v>706</v>
      </c>
      <c r="H622" s="181">
        <v>13.65</v>
      </c>
      <c r="I622" s="182"/>
      <c r="J622" s="182"/>
      <c r="M622" s="177"/>
      <c r="N622" s="183"/>
      <c r="X622" s="184"/>
      <c r="AT622" s="179" t="s">
        <v>174</v>
      </c>
      <c r="AU622" s="179" t="s">
        <v>141</v>
      </c>
      <c r="AV622" s="12" t="s">
        <v>141</v>
      </c>
      <c r="AW622" s="12" t="s">
        <v>4</v>
      </c>
      <c r="AX622" s="12" t="s">
        <v>78</v>
      </c>
      <c r="AY622" s="179" t="s">
        <v>166</v>
      </c>
    </row>
    <row r="623" spans="2:65" s="12" customFormat="1" ht="11.25">
      <c r="B623" s="177"/>
      <c r="D623" s="178" t="s">
        <v>174</v>
      </c>
      <c r="E623" s="179" t="s">
        <v>1</v>
      </c>
      <c r="F623" s="180" t="s">
        <v>707</v>
      </c>
      <c r="H623" s="181">
        <v>12.94</v>
      </c>
      <c r="I623" s="182"/>
      <c r="J623" s="182"/>
      <c r="M623" s="177"/>
      <c r="N623" s="183"/>
      <c r="X623" s="184"/>
      <c r="AT623" s="179" t="s">
        <v>174</v>
      </c>
      <c r="AU623" s="179" t="s">
        <v>141</v>
      </c>
      <c r="AV623" s="12" t="s">
        <v>141</v>
      </c>
      <c r="AW623" s="12" t="s">
        <v>4</v>
      </c>
      <c r="AX623" s="12" t="s">
        <v>78</v>
      </c>
      <c r="AY623" s="179" t="s">
        <v>166</v>
      </c>
    </row>
    <row r="624" spans="2:65" s="12" customFormat="1" ht="11.25">
      <c r="B624" s="177"/>
      <c r="D624" s="178" t="s">
        <v>174</v>
      </c>
      <c r="E624" s="179" t="s">
        <v>1</v>
      </c>
      <c r="F624" s="180" t="s">
        <v>708</v>
      </c>
      <c r="H624" s="181">
        <v>14.9</v>
      </c>
      <c r="I624" s="182"/>
      <c r="J624" s="182"/>
      <c r="M624" s="177"/>
      <c r="N624" s="183"/>
      <c r="X624" s="184"/>
      <c r="AT624" s="179" t="s">
        <v>174</v>
      </c>
      <c r="AU624" s="179" t="s">
        <v>141</v>
      </c>
      <c r="AV624" s="12" t="s">
        <v>141</v>
      </c>
      <c r="AW624" s="12" t="s">
        <v>4</v>
      </c>
      <c r="AX624" s="12" t="s">
        <v>78</v>
      </c>
      <c r="AY624" s="179" t="s">
        <v>166</v>
      </c>
    </row>
    <row r="625" spans="2:51" s="12" customFormat="1" ht="11.25">
      <c r="B625" s="177"/>
      <c r="D625" s="178" t="s">
        <v>174</v>
      </c>
      <c r="E625" s="179" t="s">
        <v>1</v>
      </c>
      <c r="F625" s="180" t="s">
        <v>709</v>
      </c>
      <c r="H625" s="181">
        <v>13.3</v>
      </c>
      <c r="I625" s="182"/>
      <c r="J625" s="182"/>
      <c r="M625" s="177"/>
      <c r="N625" s="183"/>
      <c r="X625" s="184"/>
      <c r="AT625" s="179" t="s">
        <v>174</v>
      </c>
      <c r="AU625" s="179" t="s">
        <v>141</v>
      </c>
      <c r="AV625" s="12" t="s">
        <v>141</v>
      </c>
      <c r="AW625" s="12" t="s">
        <v>4</v>
      </c>
      <c r="AX625" s="12" t="s">
        <v>78</v>
      </c>
      <c r="AY625" s="179" t="s">
        <v>166</v>
      </c>
    </row>
    <row r="626" spans="2:51" s="12" customFormat="1" ht="11.25">
      <c r="B626" s="177"/>
      <c r="D626" s="178" t="s">
        <v>174</v>
      </c>
      <c r="E626" s="179" t="s">
        <v>1</v>
      </c>
      <c r="F626" s="180" t="s">
        <v>710</v>
      </c>
      <c r="H626" s="181">
        <v>13.3</v>
      </c>
      <c r="I626" s="182"/>
      <c r="J626" s="182"/>
      <c r="M626" s="177"/>
      <c r="N626" s="183"/>
      <c r="X626" s="184"/>
      <c r="AT626" s="179" t="s">
        <v>174</v>
      </c>
      <c r="AU626" s="179" t="s">
        <v>141</v>
      </c>
      <c r="AV626" s="12" t="s">
        <v>141</v>
      </c>
      <c r="AW626" s="12" t="s">
        <v>4</v>
      </c>
      <c r="AX626" s="12" t="s">
        <v>78</v>
      </c>
      <c r="AY626" s="179" t="s">
        <v>166</v>
      </c>
    </row>
    <row r="627" spans="2:51" s="12" customFormat="1" ht="11.25">
      <c r="B627" s="177"/>
      <c r="D627" s="178" t="s">
        <v>174</v>
      </c>
      <c r="E627" s="179" t="s">
        <v>1</v>
      </c>
      <c r="F627" s="180" t="s">
        <v>711</v>
      </c>
      <c r="H627" s="181">
        <v>14.4</v>
      </c>
      <c r="I627" s="182"/>
      <c r="J627" s="182"/>
      <c r="M627" s="177"/>
      <c r="N627" s="183"/>
      <c r="X627" s="184"/>
      <c r="AT627" s="179" t="s">
        <v>174</v>
      </c>
      <c r="AU627" s="179" t="s">
        <v>141</v>
      </c>
      <c r="AV627" s="12" t="s">
        <v>141</v>
      </c>
      <c r="AW627" s="12" t="s">
        <v>4</v>
      </c>
      <c r="AX627" s="12" t="s">
        <v>78</v>
      </c>
      <c r="AY627" s="179" t="s">
        <v>166</v>
      </c>
    </row>
    <row r="628" spans="2:51" s="12" customFormat="1" ht="11.25">
      <c r="B628" s="177"/>
      <c r="D628" s="178" t="s">
        <v>174</v>
      </c>
      <c r="E628" s="179" t="s">
        <v>1</v>
      </c>
      <c r="F628" s="180" t="s">
        <v>712</v>
      </c>
      <c r="H628" s="181">
        <v>11.4</v>
      </c>
      <c r="I628" s="182"/>
      <c r="J628" s="182"/>
      <c r="M628" s="177"/>
      <c r="N628" s="183"/>
      <c r="X628" s="184"/>
      <c r="AT628" s="179" t="s">
        <v>174</v>
      </c>
      <c r="AU628" s="179" t="s">
        <v>141</v>
      </c>
      <c r="AV628" s="12" t="s">
        <v>141</v>
      </c>
      <c r="AW628" s="12" t="s">
        <v>4</v>
      </c>
      <c r="AX628" s="12" t="s">
        <v>78</v>
      </c>
      <c r="AY628" s="179" t="s">
        <v>166</v>
      </c>
    </row>
    <row r="629" spans="2:51" s="12" customFormat="1" ht="11.25">
      <c r="B629" s="177"/>
      <c r="D629" s="178" t="s">
        <v>174</v>
      </c>
      <c r="E629" s="179" t="s">
        <v>1</v>
      </c>
      <c r="F629" s="180" t="s">
        <v>713</v>
      </c>
      <c r="H629" s="181">
        <v>12.3</v>
      </c>
      <c r="I629" s="182"/>
      <c r="J629" s="182"/>
      <c r="M629" s="177"/>
      <c r="N629" s="183"/>
      <c r="X629" s="184"/>
      <c r="AT629" s="179" t="s">
        <v>174</v>
      </c>
      <c r="AU629" s="179" t="s">
        <v>141</v>
      </c>
      <c r="AV629" s="12" t="s">
        <v>141</v>
      </c>
      <c r="AW629" s="12" t="s">
        <v>4</v>
      </c>
      <c r="AX629" s="12" t="s">
        <v>78</v>
      </c>
      <c r="AY629" s="179" t="s">
        <v>166</v>
      </c>
    </row>
    <row r="630" spans="2:51" s="12" customFormat="1" ht="11.25">
      <c r="B630" s="177"/>
      <c r="D630" s="178" t="s">
        <v>174</v>
      </c>
      <c r="E630" s="179" t="s">
        <v>1</v>
      </c>
      <c r="F630" s="180" t="s">
        <v>792</v>
      </c>
      <c r="H630" s="181">
        <v>4.55</v>
      </c>
      <c r="I630" s="182"/>
      <c r="J630" s="182"/>
      <c r="M630" s="177"/>
      <c r="N630" s="183"/>
      <c r="X630" s="184"/>
      <c r="AT630" s="179" t="s">
        <v>174</v>
      </c>
      <c r="AU630" s="179" t="s">
        <v>141</v>
      </c>
      <c r="AV630" s="12" t="s">
        <v>141</v>
      </c>
      <c r="AW630" s="12" t="s">
        <v>4</v>
      </c>
      <c r="AX630" s="12" t="s">
        <v>78</v>
      </c>
      <c r="AY630" s="179" t="s">
        <v>166</v>
      </c>
    </row>
    <row r="631" spans="2:51" s="12" customFormat="1" ht="11.25">
      <c r="B631" s="177"/>
      <c r="D631" s="178" t="s">
        <v>174</v>
      </c>
      <c r="E631" s="179" t="s">
        <v>1</v>
      </c>
      <c r="F631" s="180" t="s">
        <v>793</v>
      </c>
      <c r="H631" s="181">
        <v>4.9400000000000004</v>
      </c>
      <c r="I631" s="182"/>
      <c r="J631" s="182"/>
      <c r="M631" s="177"/>
      <c r="N631" s="183"/>
      <c r="X631" s="184"/>
      <c r="AT631" s="179" t="s">
        <v>174</v>
      </c>
      <c r="AU631" s="179" t="s">
        <v>141</v>
      </c>
      <c r="AV631" s="12" t="s">
        <v>141</v>
      </c>
      <c r="AW631" s="12" t="s">
        <v>4</v>
      </c>
      <c r="AX631" s="12" t="s">
        <v>78</v>
      </c>
      <c r="AY631" s="179" t="s">
        <v>166</v>
      </c>
    </row>
    <row r="632" spans="2:51" s="12" customFormat="1" ht="11.25">
      <c r="B632" s="177"/>
      <c r="D632" s="178" t="s">
        <v>174</v>
      </c>
      <c r="E632" s="179" t="s">
        <v>1</v>
      </c>
      <c r="F632" s="180" t="s">
        <v>794</v>
      </c>
      <c r="H632" s="181">
        <v>1.8</v>
      </c>
      <c r="I632" s="182"/>
      <c r="J632" s="182"/>
      <c r="M632" s="177"/>
      <c r="N632" s="183"/>
      <c r="X632" s="184"/>
      <c r="AT632" s="179" t="s">
        <v>174</v>
      </c>
      <c r="AU632" s="179" t="s">
        <v>141</v>
      </c>
      <c r="AV632" s="12" t="s">
        <v>141</v>
      </c>
      <c r="AW632" s="12" t="s">
        <v>4</v>
      </c>
      <c r="AX632" s="12" t="s">
        <v>78</v>
      </c>
      <c r="AY632" s="179" t="s">
        <v>166</v>
      </c>
    </row>
    <row r="633" spans="2:51" s="12" customFormat="1" ht="11.25">
      <c r="B633" s="177"/>
      <c r="D633" s="178" t="s">
        <v>174</v>
      </c>
      <c r="E633" s="179" t="s">
        <v>1</v>
      </c>
      <c r="F633" s="180" t="s">
        <v>795</v>
      </c>
      <c r="H633" s="181">
        <v>13.08</v>
      </c>
      <c r="I633" s="182"/>
      <c r="J633" s="182"/>
      <c r="M633" s="177"/>
      <c r="N633" s="183"/>
      <c r="X633" s="184"/>
      <c r="AT633" s="179" t="s">
        <v>174</v>
      </c>
      <c r="AU633" s="179" t="s">
        <v>141</v>
      </c>
      <c r="AV633" s="12" t="s">
        <v>141</v>
      </c>
      <c r="AW633" s="12" t="s">
        <v>4</v>
      </c>
      <c r="AX633" s="12" t="s">
        <v>78</v>
      </c>
      <c r="AY633" s="179" t="s">
        <v>166</v>
      </c>
    </row>
    <row r="634" spans="2:51" s="12" customFormat="1" ht="11.25">
      <c r="B634" s="177"/>
      <c r="D634" s="178" t="s">
        <v>174</v>
      </c>
      <c r="E634" s="179" t="s">
        <v>1</v>
      </c>
      <c r="F634" s="180" t="s">
        <v>796</v>
      </c>
      <c r="H634" s="181">
        <v>3.53</v>
      </c>
      <c r="I634" s="182"/>
      <c r="J634" s="182"/>
      <c r="M634" s="177"/>
      <c r="N634" s="183"/>
      <c r="X634" s="184"/>
      <c r="AT634" s="179" t="s">
        <v>174</v>
      </c>
      <c r="AU634" s="179" t="s">
        <v>141</v>
      </c>
      <c r="AV634" s="12" t="s">
        <v>141</v>
      </c>
      <c r="AW634" s="12" t="s">
        <v>4</v>
      </c>
      <c r="AX634" s="12" t="s">
        <v>78</v>
      </c>
      <c r="AY634" s="179" t="s">
        <v>166</v>
      </c>
    </row>
    <row r="635" spans="2:51" s="12" customFormat="1" ht="11.25">
      <c r="B635" s="177"/>
      <c r="D635" s="178" t="s">
        <v>174</v>
      </c>
      <c r="E635" s="179" t="s">
        <v>1</v>
      </c>
      <c r="F635" s="180" t="s">
        <v>797</v>
      </c>
      <c r="H635" s="181">
        <v>3.42</v>
      </c>
      <c r="I635" s="182"/>
      <c r="J635" s="182"/>
      <c r="M635" s="177"/>
      <c r="N635" s="183"/>
      <c r="X635" s="184"/>
      <c r="AT635" s="179" t="s">
        <v>174</v>
      </c>
      <c r="AU635" s="179" t="s">
        <v>141</v>
      </c>
      <c r="AV635" s="12" t="s">
        <v>141</v>
      </c>
      <c r="AW635" s="12" t="s">
        <v>4</v>
      </c>
      <c r="AX635" s="12" t="s">
        <v>78</v>
      </c>
      <c r="AY635" s="179" t="s">
        <v>166</v>
      </c>
    </row>
    <row r="636" spans="2:51" s="12" customFormat="1" ht="11.25">
      <c r="B636" s="177"/>
      <c r="D636" s="178" t="s">
        <v>174</v>
      </c>
      <c r="E636" s="179" t="s">
        <v>1</v>
      </c>
      <c r="F636" s="180" t="s">
        <v>798</v>
      </c>
      <c r="H636" s="181">
        <v>3.24</v>
      </c>
      <c r="I636" s="182"/>
      <c r="J636" s="182"/>
      <c r="M636" s="177"/>
      <c r="N636" s="183"/>
      <c r="X636" s="184"/>
      <c r="AT636" s="179" t="s">
        <v>174</v>
      </c>
      <c r="AU636" s="179" t="s">
        <v>141</v>
      </c>
      <c r="AV636" s="12" t="s">
        <v>141</v>
      </c>
      <c r="AW636" s="12" t="s">
        <v>4</v>
      </c>
      <c r="AX636" s="12" t="s">
        <v>78</v>
      </c>
      <c r="AY636" s="179" t="s">
        <v>166</v>
      </c>
    </row>
    <row r="637" spans="2:51" s="12" customFormat="1" ht="11.25">
      <c r="B637" s="177"/>
      <c r="D637" s="178" t="s">
        <v>174</v>
      </c>
      <c r="E637" s="179" t="s">
        <v>1</v>
      </c>
      <c r="F637" s="180" t="s">
        <v>799</v>
      </c>
      <c r="H637" s="181">
        <v>4.4400000000000004</v>
      </c>
      <c r="I637" s="182"/>
      <c r="J637" s="182"/>
      <c r="M637" s="177"/>
      <c r="N637" s="183"/>
      <c r="X637" s="184"/>
      <c r="AT637" s="179" t="s">
        <v>174</v>
      </c>
      <c r="AU637" s="179" t="s">
        <v>141</v>
      </c>
      <c r="AV637" s="12" t="s">
        <v>141</v>
      </c>
      <c r="AW637" s="12" t="s">
        <v>4</v>
      </c>
      <c r="AX637" s="12" t="s">
        <v>78</v>
      </c>
      <c r="AY637" s="179" t="s">
        <v>166</v>
      </c>
    </row>
    <row r="638" spans="2:51" s="12" customFormat="1" ht="11.25">
      <c r="B638" s="177"/>
      <c r="D638" s="178" t="s">
        <v>174</v>
      </c>
      <c r="E638" s="179" t="s">
        <v>1</v>
      </c>
      <c r="F638" s="180" t="s">
        <v>800</v>
      </c>
      <c r="H638" s="181">
        <v>3.24</v>
      </c>
      <c r="I638" s="182"/>
      <c r="J638" s="182"/>
      <c r="M638" s="177"/>
      <c r="N638" s="183"/>
      <c r="X638" s="184"/>
      <c r="AT638" s="179" t="s">
        <v>174</v>
      </c>
      <c r="AU638" s="179" t="s">
        <v>141</v>
      </c>
      <c r="AV638" s="12" t="s">
        <v>141</v>
      </c>
      <c r="AW638" s="12" t="s">
        <v>4</v>
      </c>
      <c r="AX638" s="12" t="s">
        <v>78</v>
      </c>
      <c r="AY638" s="179" t="s">
        <v>166</v>
      </c>
    </row>
    <row r="639" spans="2:51" s="12" customFormat="1" ht="11.25">
      <c r="B639" s="177"/>
      <c r="D639" s="178" t="s">
        <v>174</v>
      </c>
      <c r="E639" s="179" t="s">
        <v>1</v>
      </c>
      <c r="F639" s="180" t="s">
        <v>801</v>
      </c>
      <c r="H639" s="181">
        <v>3.74</v>
      </c>
      <c r="I639" s="182"/>
      <c r="J639" s="182"/>
      <c r="M639" s="177"/>
      <c r="N639" s="183"/>
      <c r="X639" s="184"/>
      <c r="AT639" s="179" t="s">
        <v>174</v>
      </c>
      <c r="AU639" s="179" t="s">
        <v>141</v>
      </c>
      <c r="AV639" s="12" t="s">
        <v>141</v>
      </c>
      <c r="AW639" s="12" t="s">
        <v>4</v>
      </c>
      <c r="AX639" s="12" t="s">
        <v>78</v>
      </c>
      <c r="AY639" s="179" t="s">
        <v>166</v>
      </c>
    </row>
    <row r="640" spans="2:51" s="12" customFormat="1" ht="11.25">
      <c r="B640" s="177"/>
      <c r="D640" s="178" t="s">
        <v>174</v>
      </c>
      <c r="E640" s="179" t="s">
        <v>1</v>
      </c>
      <c r="F640" s="180" t="s">
        <v>802</v>
      </c>
      <c r="H640" s="181">
        <v>3.24</v>
      </c>
      <c r="I640" s="182"/>
      <c r="J640" s="182"/>
      <c r="M640" s="177"/>
      <c r="N640" s="183"/>
      <c r="X640" s="184"/>
      <c r="AT640" s="179" t="s">
        <v>174</v>
      </c>
      <c r="AU640" s="179" t="s">
        <v>141</v>
      </c>
      <c r="AV640" s="12" t="s">
        <v>141</v>
      </c>
      <c r="AW640" s="12" t="s">
        <v>4</v>
      </c>
      <c r="AX640" s="12" t="s">
        <v>78</v>
      </c>
      <c r="AY640" s="179" t="s">
        <v>166</v>
      </c>
    </row>
    <row r="641" spans="2:51" s="12" customFormat="1" ht="11.25">
      <c r="B641" s="177"/>
      <c r="D641" s="178" t="s">
        <v>174</v>
      </c>
      <c r="E641" s="179" t="s">
        <v>1</v>
      </c>
      <c r="F641" s="180" t="s">
        <v>803</v>
      </c>
      <c r="H641" s="181">
        <v>3.24</v>
      </c>
      <c r="I641" s="182"/>
      <c r="J641" s="182"/>
      <c r="M641" s="177"/>
      <c r="N641" s="183"/>
      <c r="X641" s="184"/>
      <c r="AT641" s="179" t="s">
        <v>174</v>
      </c>
      <c r="AU641" s="179" t="s">
        <v>141</v>
      </c>
      <c r="AV641" s="12" t="s">
        <v>141</v>
      </c>
      <c r="AW641" s="12" t="s">
        <v>4</v>
      </c>
      <c r="AX641" s="12" t="s">
        <v>78</v>
      </c>
      <c r="AY641" s="179" t="s">
        <v>166</v>
      </c>
    </row>
    <row r="642" spans="2:51" s="12" customFormat="1" ht="11.25">
      <c r="B642" s="177"/>
      <c r="D642" s="178" t="s">
        <v>174</v>
      </c>
      <c r="E642" s="179" t="s">
        <v>1</v>
      </c>
      <c r="F642" s="180" t="s">
        <v>804</v>
      </c>
      <c r="H642" s="181">
        <v>3.24</v>
      </c>
      <c r="I642" s="182"/>
      <c r="J642" s="182"/>
      <c r="M642" s="177"/>
      <c r="N642" s="183"/>
      <c r="X642" s="184"/>
      <c r="AT642" s="179" t="s">
        <v>174</v>
      </c>
      <c r="AU642" s="179" t="s">
        <v>141</v>
      </c>
      <c r="AV642" s="12" t="s">
        <v>141</v>
      </c>
      <c r="AW642" s="12" t="s">
        <v>4</v>
      </c>
      <c r="AX642" s="12" t="s">
        <v>78</v>
      </c>
      <c r="AY642" s="179" t="s">
        <v>166</v>
      </c>
    </row>
    <row r="643" spans="2:51" s="12" customFormat="1" ht="11.25">
      <c r="B643" s="177"/>
      <c r="D643" s="178" t="s">
        <v>174</v>
      </c>
      <c r="E643" s="179" t="s">
        <v>1</v>
      </c>
      <c r="F643" s="180" t="s">
        <v>805</v>
      </c>
      <c r="H643" s="181">
        <v>3.24</v>
      </c>
      <c r="I643" s="182"/>
      <c r="J643" s="182"/>
      <c r="M643" s="177"/>
      <c r="N643" s="183"/>
      <c r="X643" s="184"/>
      <c r="AT643" s="179" t="s">
        <v>174</v>
      </c>
      <c r="AU643" s="179" t="s">
        <v>141</v>
      </c>
      <c r="AV643" s="12" t="s">
        <v>141</v>
      </c>
      <c r="AW643" s="12" t="s">
        <v>4</v>
      </c>
      <c r="AX643" s="12" t="s">
        <v>78</v>
      </c>
      <c r="AY643" s="179" t="s">
        <v>166</v>
      </c>
    </row>
    <row r="644" spans="2:51" s="12" customFormat="1" ht="11.25">
      <c r="B644" s="177"/>
      <c r="D644" s="178" t="s">
        <v>174</v>
      </c>
      <c r="E644" s="179" t="s">
        <v>1</v>
      </c>
      <c r="F644" s="180" t="s">
        <v>806</v>
      </c>
      <c r="H644" s="181">
        <v>3.24</v>
      </c>
      <c r="I644" s="182"/>
      <c r="J644" s="182"/>
      <c r="M644" s="177"/>
      <c r="N644" s="183"/>
      <c r="X644" s="184"/>
      <c r="AT644" s="179" t="s">
        <v>174</v>
      </c>
      <c r="AU644" s="179" t="s">
        <v>141</v>
      </c>
      <c r="AV644" s="12" t="s">
        <v>141</v>
      </c>
      <c r="AW644" s="12" t="s">
        <v>4</v>
      </c>
      <c r="AX644" s="12" t="s">
        <v>78</v>
      </c>
      <c r="AY644" s="179" t="s">
        <v>166</v>
      </c>
    </row>
    <row r="645" spans="2:51" s="12" customFormat="1" ht="11.25">
      <c r="B645" s="177"/>
      <c r="D645" s="178" t="s">
        <v>174</v>
      </c>
      <c r="E645" s="179" t="s">
        <v>1</v>
      </c>
      <c r="F645" s="180" t="s">
        <v>807</v>
      </c>
      <c r="H645" s="181">
        <v>3.24</v>
      </c>
      <c r="I645" s="182"/>
      <c r="J645" s="182"/>
      <c r="M645" s="177"/>
      <c r="N645" s="183"/>
      <c r="X645" s="184"/>
      <c r="AT645" s="179" t="s">
        <v>174</v>
      </c>
      <c r="AU645" s="179" t="s">
        <v>141</v>
      </c>
      <c r="AV645" s="12" t="s">
        <v>141</v>
      </c>
      <c r="AW645" s="12" t="s">
        <v>4</v>
      </c>
      <c r="AX645" s="12" t="s">
        <v>78</v>
      </c>
      <c r="AY645" s="179" t="s">
        <v>166</v>
      </c>
    </row>
    <row r="646" spans="2:51" s="12" customFormat="1" ht="11.25">
      <c r="B646" s="177"/>
      <c r="D646" s="178" t="s">
        <v>174</v>
      </c>
      <c r="E646" s="179" t="s">
        <v>1</v>
      </c>
      <c r="F646" s="180" t="s">
        <v>808</v>
      </c>
      <c r="H646" s="181">
        <v>3.24</v>
      </c>
      <c r="I646" s="182"/>
      <c r="J646" s="182"/>
      <c r="M646" s="177"/>
      <c r="N646" s="183"/>
      <c r="X646" s="184"/>
      <c r="AT646" s="179" t="s">
        <v>174</v>
      </c>
      <c r="AU646" s="179" t="s">
        <v>141</v>
      </c>
      <c r="AV646" s="12" t="s">
        <v>141</v>
      </c>
      <c r="AW646" s="12" t="s">
        <v>4</v>
      </c>
      <c r="AX646" s="12" t="s">
        <v>78</v>
      </c>
      <c r="AY646" s="179" t="s">
        <v>166</v>
      </c>
    </row>
    <row r="647" spans="2:51" s="12" customFormat="1" ht="11.25">
      <c r="B647" s="177"/>
      <c r="D647" s="178" t="s">
        <v>174</v>
      </c>
      <c r="E647" s="179" t="s">
        <v>1</v>
      </c>
      <c r="F647" s="180" t="s">
        <v>809</v>
      </c>
      <c r="H647" s="181">
        <v>3.33</v>
      </c>
      <c r="I647" s="182"/>
      <c r="J647" s="182"/>
      <c r="M647" s="177"/>
      <c r="N647" s="183"/>
      <c r="X647" s="184"/>
      <c r="AT647" s="179" t="s">
        <v>174</v>
      </c>
      <c r="AU647" s="179" t="s">
        <v>141</v>
      </c>
      <c r="AV647" s="12" t="s">
        <v>141</v>
      </c>
      <c r="AW647" s="12" t="s">
        <v>4</v>
      </c>
      <c r="AX647" s="12" t="s">
        <v>78</v>
      </c>
      <c r="AY647" s="179" t="s">
        <v>166</v>
      </c>
    </row>
    <row r="648" spans="2:51" s="12" customFormat="1" ht="11.25">
      <c r="B648" s="177"/>
      <c r="D648" s="178" t="s">
        <v>174</v>
      </c>
      <c r="E648" s="179" t="s">
        <v>1</v>
      </c>
      <c r="F648" s="180" t="s">
        <v>810</v>
      </c>
      <c r="H648" s="181">
        <v>3.24</v>
      </c>
      <c r="I648" s="182"/>
      <c r="J648" s="182"/>
      <c r="M648" s="177"/>
      <c r="N648" s="183"/>
      <c r="X648" s="184"/>
      <c r="AT648" s="179" t="s">
        <v>174</v>
      </c>
      <c r="AU648" s="179" t="s">
        <v>141</v>
      </c>
      <c r="AV648" s="12" t="s">
        <v>141</v>
      </c>
      <c r="AW648" s="12" t="s">
        <v>4</v>
      </c>
      <c r="AX648" s="12" t="s">
        <v>78</v>
      </c>
      <c r="AY648" s="179" t="s">
        <v>166</v>
      </c>
    </row>
    <row r="649" spans="2:51" s="12" customFormat="1" ht="11.25">
      <c r="B649" s="177"/>
      <c r="D649" s="178" t="s">
        <v>174</v>
      </c>
      <c r="E649" s="179" t="s">
        <v>1</v>
      </c>
      <c r="F649" s="180" t="s">
        <v>811</v>
      </c>
      <c r="H649" s="181">
        <v>3.31</v>
      </c>
      <c r="I649" s="182"/>
      <c r="J649" s="182"/>
      <c r="M649" s="177"/>
      <c r="N649" s="183"/>
      <c r="X649" s="184"/>
      <c r="AT649" s="179" t="s">
        <v>174</v>
      </c>
      <c r="AU649" s="179" t="s">
        <v>141</v>
      </c>
      <c r="AV649" s="12" t="s">
        <v>141</v>
      </c>
      <c r="AW649" s="12" t="s">
        <v>4</v>
      </c>
      <c r="AX649" s="12" t="s">
        <v>78</v>
      </c>
      <c r="AY649" s="179" t="s">
        <v>166</v>
      </c>
    </row>
    <row r="650" spans="2:51" s="12" customFormat="1" ht="11.25">
      <c r="B650" s="177"/>
      <c r="D650" s="178" t="s">
        <v>174</v>
      </c>
      <c r="E650" s="179" t="s">
        <v>1</v>
      </c>
      <c r="F650" s="180" t="s">
        <v>812</v>
      </c>
      <c r="H650" s="181">
        <v>3.06</v>
      </c>
      <c r="I650" s="182"/>
      <c r="J650" s="182"/>
      <c r="M650" s="177"/>
      <c r="N650" s="183"/>
      <c r="X650" s="184"/>
      <c r="AT650" s="179" t="s">
        <v>174</v>
      </c>
      <c r="AU650" s="179" t="s">
        <v>141</v>
      </c>
      <c r="AV650" s="12" t="s">
        <v>141</v>
      </c>
      <c r="AW650" s="12" t="s">
        <v>4</v>
      </c>
      <c r="AX650" s="12" t="s">
        <v>78</v>
      </c>
      <c r="AY650" s="179" t="s">
        <v>166</v>
      </c>
    </row>
    <row r="651" spans="2:51" s="14" customFormat="1" ht="11.25">
      <c r="B651" s="191"/>
      <c r="D651" s="178" t="s">
        <v>174</v>
      </c>
      <c r="E651" s="192" t="s">
        <v>1</v>
      </c>
      <c r="F651" s="193" t="s">
        <v>182</v>
      </c>
      <c r="H651" s="194">
        <v>317.09000000000015</v>
      </c>
      <c r="I651" s="195"/>
      <c r="J651" s="195"/>
      <c r="M651" s="191"/>
      <c r="N651" s="196"/>
      <c r="X651" s="197"/>
      <c r="AT651" s="192" t="s">
        <v>174</v>
      </c>
      <c r="AU651" s="192" t="s">
        <v>141</v>
      </c>
      <c r="AV651" s="14" t="s">
        <v>183</v>
      </c>
      <c r="AW651" s="14" t="s">
        <v>4</v>
      </c>
      <c r="AX651" s="14" t="s">
        <v>78</v>
      </c>
      <c r="AY651" s="192" t="s">
        <v>166</v>
      </c>
    </row>
    <row r="652" spans="2:51" s="12" customFormat="1" ht="33.75">
      <c r="B652" s="177"/>
      <c r="D652" s="178" t="s">
        <v>174</v>
      </c>
      <c r="E652" s="179" t="s">
        <v>1</v>
      </c>
      <c r="F652" s="180" t="s">
        <v>720</v>
      </c>
      <c r="H652" s="181">
        <v>117.85899999999999</v>
      </c>
      <c r="I652" s="182"/>
      <c r="J652" s="182"/>
      <c r="M652" s="177"/>
      <c r="N652" s="183"/>
      <c r="X652" s="184"/>
      <c r="AT652" s="179" t="s">
        <v>174</v>
      </c>
      <c r="AU652" s="179" t="s">
        <v>141</v>
      </c>
      <c r="AV652" s="12" t="s">
        <v>141</v>
      </c>
      <c r="AW652" s="12" t="s">
        <v>4</v>
      </c>
      <c r="AX652" s="12" t="s">
        <v>78</v>
      </c>
      <c r="AY652" s="179" t="s">
        <v>166</v>
      </c>
    </row>
    <row r="653" spans="2:51" s="12" customFormat="1" ht="33.75">
      <c r="B653" s="177"/>
      <c r="D653" s="178" t="s">
        <v>174</v>
      </c>
      <c r="E653" s="179" t="s">
        <v>1</v>
      </c>
      <c r="F653" s="180" t="s">
        <v>920</v>
      </c>
      <c r="H653" s="181">
        <v>65.302000000000007</v>
      </c>
      <c r="I653" s="182"/>
      <c r="J653" s="182"/>
      <c r="M653" s="177"/>
      <c r="N653" s="183"/>
      <c r="X653" s="184"/>
      <c r="AT653" s="179" t="s">
        <v>174</v>
      </c>
      <c r="AU653" s="179" t="s">
        <v>141</v>
      </c>
      <c r="AV653" s="12" t="s">
        <v>141</v>
      </c>
      <c r="AW653" s="12" t="s">
        <v>4</v>
      </c>
      <c r="AX653" s="12" t="s">
        <v>78</v>
      </c>
      <c r="AY653" s="179" t="s">
        <v>166</v>
      </c>
    </row>
    <row r="654" spans="2:51" s="12" customFormat="1" ht="33.75">
      <c r="B654" s="177"/>
      <c r="D654" s="178" t="s">
        <v>174</v>
      </c>
      <c r="E654" s="179" t="s">
        <v>1</v>
      </c>
      <c r="F654" s="180" t="s">
        <v>722</v>
      </c>
      <c r="H654" s="181">
        <v>65.363</v>
      </c>
      <c r="I654" s="182"/>
      <c r="J654" s="182"/>
      <c r="M654" s="177"/>
      <c r="N654" s="183"/>
      <c r="X654" s="184"/>
      <c r="AT654" s="179" t="s">
        <v>174</v>
      </c>
      <c r="AU654" s="179" t="s">
        <v>141</v>
      </c>
      <c r="AV654" s="12" t="s">
        <v>141</v>
      </c>
      <c r="AW654" s="12" t="s">
        <v>4</v>
      </c>
      <c r="AX654" s="12" t="s">
        <v>78</v>
      </c>
      <c r="AY654" s="179" t="s">
        <v>166</v>
      </c>
    </row>
    <row r="655" spans="2:51" s="12" customFormat="1" ht="11.25">
      <c r="B655" s="177"/>
      <c r="D655" s="178" t="s">
        <v>174</v>
      </c>
      <c r="E655" s="179" t="s">
        <v>1</v>
      </c>
      <c r="F655" s="180" t="s">
        <v>723</v>
      </c>
      <c r="H655" s="181">
        <v>23.718</v>
      </c>
      <c r="I655" s="182"/>
      <c r="J655" s="182"/>
      <c r="M655" s="177"/>
      <c r="N655" s="183"/>
      <c r="X655" s="184"/>
      <c r="AT655" s="179" t="s">
        <v>174</v>
      </c>
      <c r="AU655" s="179" t="s">
        <v>141</v>
      </c>
      <c r="AV655" s="12" t="s">
        <v>141</v>
      </c>
      <c r="AW655" s="12" t="s">
        <v>4</v>
      </c>
      <c r="AX655" s="12" t="s">
        <v>78</v>
      </c>
      <c r="AY655" s="179" t="s">
        <v>166</v>
      </c>
    </row>
    <row r="656" spans="2:51" s="12" customFormat="1" ht="11.25">
      <c r="B656" s="177"/>
      <c r="D656" s="178" t="s">
        <v>174</v>
      </c>
      <c r="E656" s="179" t="s">
        <v>1</v>
      </c>
      <c r="F656" s="180" t="s">
        <v>724</v>
      </c>
      <c r="H656" s="181">
        <v>16.809999999999999</v>
      </c>
      <c r="I656" s="182"/>
      <c r="J656" s="182"/>
      <c r="M656" s="177"/>
      <c r="N656" s="183"/>
      <c r="X656" s="184"/>
      <c r="AT656" s="179" t="s">
        <v>174</v>
      </c>
      <c r="AU656" s="179" t="s">
        <v>141</v>
      </c>
      <c r="AV656" s="12" t="s">
        <v>141</v>
      </c>
      <c r="AW656" s="12" t="s">
        <v>4</v>
      </c>
      <c r="AX656" s="12" t="s">
        <v>78</v>
      </c>
      <c r="AY656" s="179" t="s">
        <v>166</v>
      </c>
    </row>
    <row r="657" spans="2:51" s="12" customFormat="1" ht="22.5">
      <c r="B657" s="177"/>
      <c r="D657" s="178" t="s">
        <v>174</v>
      </c>
      <c r="E657" s="179" t="s">
        <v>1</v>
      </c>
      <c r="F657" s="180" t="s">
        <v>725</v>
      </c>
      <c r="H657" s="181">
        <v>36.277000000000001</v>
      </c>
      <c r="I657" s="182"/>
      <c r="J657" s="182"/>
      <c r="M657" s="177"/>
      <c r="N657" s="183"/>
      <c r="X657" s="184"/>
      <c r="AT657" s="179" t="s">
        <v>174</v>
      </c>
      <c r="AU657" s="179" t="s">
        <v>141</v>
      </c>
      <c r="AV657" s="12" t="s">
        <v>141</v>
      </c>
      <c r="AW657" s="12" t="s">
        <v>4</v>
      </c>
      <c r="AX657" s="12" t="s">
        <v>78</v>
      </c>
      <c r="AY657" s="179" t="s">
        <v>166</v>
      </c>
    </row>
    <row r="658" spans="2:51" s="12" customFormat="1" ht="22.5">
      <c r="B658" s="177"/>
      <c r="D658" s="178" t="s">
        <v>174</v>
      </c>
      <c r="E658" s="179" t="s">
        <v>1</v>
      </c>
      <c r="F658" s="180" t="s">
        <v>726</v>
      </c>
      <c r="H658" s="181">
        <v>33.314999999999998</v>
      </c>
      <c r="I658" s="182"/>
      <c r="J658" s="182"/>
      <c r="M658" s="177"/>
      <c r="N658" s="183"/>
      <c r="X658" s="184"/>
      <c r="AT658" s="179" t="s">
        <v>174</v>
      </c>
      <c r="AU658" s="179" t="s">
        <v>141</v>
      </c>
      <c r="AV658" s="12" t="s">
        <v>141</v>
      </c>
      <c r="AW658" s="12" t="s">
        <v>4</v>
      </c>
      <c r="AX658" s="12" t="s">
        <v>78</v>
      </c>
      <c r="AY658" s="179" t="s">
        <v>166</v>
      </c>
    </row>
    <row r="659" spans="2:51" s="12" customFormat="1" ht="11.25">
      <c r="B659" s="177"/>
      <c r="D659" s="178" t="s">
        <v>174</v>
      </c>
      <c r="E659" s="179" t="s">
        <v>1</v>
      </c>
      <c r="F659" s="180" t="s">
        <v>727</v>
      </c>
      <c r="H659" s="181">
        <v>15.01</v>
      </c>
      <c r="I659" s="182"/>
      <c r="J659" s="182"/>
      <c r="M659" s="177"/>
      <c r="N659" s="183"/>
      <c r="X659" s="184"/>
      <c r="AT659" s="179" t="s">
        <v>174</v>
      </c>
      <c r="AU659" s="179" t="s">
        <v>141</v>
      </c>
      <c r="AV659" s="12" t="s">
        <v>141</v>
      </c>
      <c r="AW659" s="12" t="s">
        <v>4</v>
      </c>
      <c r="AX659" s="12" t="s">
        <v>78</v>
      </c>
      <c r="AY659" s="179" t="s">
        <v>166</v>
      </c>
    </row>
    <row r="660" spans="2:51" s="12" customFormat="1" ht="22.5">
      <c r="B660" s="177"/>
      <c r="D660" s="178" t="s">
        <v>174</v>
      </c>
      <c r="E660" s="179" t="s">
        <v>1</v>
      </c>
      <c r="F660" s="180" t="s">
        <v>728</v>
      </c>
      <c r="H660" s="181">
        <v>36.277000000000001</v>
      </c>
      <c r="I660" s="182"/>
      <c r="J660" s="182"/>
      <c r="M660" s="177"/>
      <c r="N660" s="183"/>
      <c r="X660" s="184"/>
      <c r="AT660" s="179" t="s">
        <v>174</v>
      </c>
      <c r="AU660" s="179" t="s">
        <v>141</v>
      </c>
      <c r="AV660" s="12" t="s">
        <v>141</v>
      </c>
      <c r="AW660" s="12" t="s">
        <v>4</v>
      </c>
      <c r="AX660" s="12" t="s">
        <v>78</v>
      </c>
      <c r="AY660" s="179" t="s">
        <v>166</v>
      </c>
    </row>
    <row r="661" spans="2:51" s="12" customFormat="1" ht="11.25">
      <c r="B661" s="177"/>
      <c r="D661" s="178" t="s">
        <v>174</v>
      </c>
      <c r="E661" s="179" t="s">
        <v>1</v>
      </c>
      <c r="F661" s="180" t="s">
        <v>729</v>
      </c>
      <c r="H661" s="181">
        <v>20.138000000000002</v>
      </c>
      <c r="I661" s="182"/>
      <c r="J661" s="182"/>
      <c r="M661" s="177"/>
      <c r="N661" s="183"/>
      <c r="X661" s="184"/>
      <c r="AT661" s="179" t="s">
        <v>174</v>
      </c>
      <c r="AU661" s="179" t="s">
        <v>141</v>
      </c>
      <c r="AV661" s="12" t="s">
        <v>141</v>
      </c>
      <c r="AW661" s="12" t="s">
        <v>4</v>
      </c>
      <c r="AX661" s="12" t="s">
        <v>78</v>
      </c>
      <c r="AY661" s="179" t="s">
        <v>166</v>
      </c>
    </row>
    <row r="662" spans="2:51" s="12" customFormat="1" ht="22.5">
      <c r="B662" s="177"/>
      <c r="D662" s="178" t="s">
        <v>174</v>
      </c>
      <c r="E662" s="179" t="s">
        <v>1</v>
      </c>
      <c r="F662" s="180" t="s">
        <v>730</v>
      </c>
      <c r="H662" s="181">
        <v>35.951000000000001</v>
      </c>
      <c r="I662" s="182"/>
      <c r="J662" s="182"/>
      <c r="M662" s="177"/>
      <c r="N662" s="183"/>
      <c r="X662" s="184"/>
      <c r="AT662" s="179" t="s">
        <v>174</v>
      </c>
      <c r="AU662" s="179" t="s">
        <v>141</v>
      </c>
      <c r="AV662" s="12" t="s">
        <v>141</v>
      </c>
      <c r="AW662" s="12" t="s">
        <v>4</v>
      </c>
      <c r="AX662" s="12" t="s">
        <v>78</v>
      </c>
      <c r="AY662" s="179" t="s">
        <v>166</v>
      </c>
    </row>
    <row r="663" spans="2:51" s="12" customFormat="1" ht="11.25">
      <c r="B663" s="177"/>
      <c r="D663" s="178" t="s">
        <v>174</v>
      </c>
      <c r="E663" s="179" t="s">
        <v>1</v>
      </c>
      <c r="F663" s="180" t="s">
        <v>731</v>
      </c>
      <c r="H663" s="181">
        <v>16.335000000000001</v>
      </c>
      <c r="I663" s="182"/>
      <c r="J663" s="182"/>
      <c r="M663" s="177"/>
      <c r="N663" s="183"/>
      <c r="X663" s="184"/>
      <c r="AT663" s="179" t="s">
        <v>174</v>
      </c>
      <c r="AU663" s="179" t="s">
        <v>141</v>
      </c>
      <c r="AV663" s="12" t="s">
        <v>141</v>
      </c>
      <c r="AW663" s="12" t="s">
        <v>4</v>
      </c>
      <c r="AX663" s="12" t="s">
        <v>78</v>
      </c>
      <c r="AY663" s="179" t="s">
        <v>166</v>
      </c>
    </row>
    <row r="664" spans="2:51" s="12" customFormat="1" ht="22.5">
      <c r="B664" s="177"/>
      <c r="D664" s="178" t="s">
        <v>174</v>
      </c>
      <c r="E664" s="179" t="s">
        <v>1</v>
      </c>
      <c r="F664" s="180" t="s">
        <v>732</v>
      </c>
      <c r="H664" s="181">
        <v>38.012</v>
      </c>
      <c r="I664" s="182"/>
      <c r="J664" s="182"/>
      <c r="M664" s="177"/>
      <c r="N664" s="183"/>
      <c r="X664" s="184"/>
      <c r="AT664" s="179" t="s">
        <v>174</v>
      </c>
      <c r="AU664" s="179" t="s">
        <v>141</v>
      </c>
      <c r="AV664" s="12" t="s">
        <v>141</v>
      </c>
      <c r="AW664" s="12" t="s">
        <v>4</v>
      </c>
      <c r="AX664" s="12" t="s">
        <v>78</v>
      </c>
      <c r="AY664" s="179" t="s">
        <v>166</v>
      </c>
    </row>
    <row r="665" spans="2:51" s="12" customFormat="1" ht="11.25">
      <c r="B665" s="177"/>
      <c r="D665" s="178" t="s">
        <v>174</v>
      </c>
      <c r="E665" s="179" t="s">
        <v>1</v>
      </c>
      <c r="F665" s="180" t="s">
        <v>733</v>
      </c>
      <c r="H665" s="181">
        <v>15.945</v>
      </c>
      <c r="I665" s="182"/>
      <c r="J665" s="182"/>
      <c r="M665" s="177"/>
      <c r="N665" s="183"/>
      <c r="X665" s="184"/>
      <c r="AT665" s="179" t="s">
        <v>174</v>
      </c>
      <c r="AU665" s="179" t="s">
        <v>141</v>
      </c>
      <c r="AV665" s="12" t="s">
        <v>141</v>
      </c>
      <c r="AW665" s="12" t="s">
        <v>4</v>
      </c>
      <c r="AX665" s="12" t="s">
        <v>78</v>
      </c>
      <c r="AY665" s="179" t="s">
        <v>166</v>
      </c>
    </row>
    <row r="666" spans="2:51" s="12" customFormat="1" ht="22.5">
      <c r="B666" s="177"/>
      <c r="D666" s="178" t="s">
        <v>174</v>
      </c>
      <c r="E666" s="179" t="s">
        <v>1</v>
      </c>
      <c r="F666" s="180" t="s">
        <v>734</v>
      </c>
      <c r="H666" s="181">
        <v>35.765000000000001</v>
      </c>
      <c r="I666" s="182"/>
      <c r="J666" s="182"/>
      <c r="M666" s="177"/>
      <c r="N666" s="183"/>
      <c r="X666" s="184"/>
      <c r="AT666" s="179" t="s">
        <v>174</v>
      </c>
      <c r="AU666" s="179" t="s">
        <v>141</v>
      </c>
      <c r="AV666" s="12" t="s">
        <v>141</v>
      </c>
      <c r="AW666" s="12" t="s">
        <v>4</v>
      </c>
      <c r="AX666" s="12" t="s">
        <v>78</v>
      </c>
      <c r="AY666" s="179" t="s">
        <v>166</v>
      </c>
    </row>
    <row r="667" spans="2:51" s="12" customFormat="1" ht="11.25">
      <c r="B667" s="177"/>
      <c r="D667" s="178" t="s">
        <v>174</v>
      </c>
      <c r="E667" s="179" t="s">
        <v>1</v>
      </c>
      <c r="F667" s="180" t="s">
        <v>735</v>
      </c>
      <c r="H667" s="181">
        <v>14.744999999999999</v>
      </c>
      <c r="I667" s="182"/>
      <c r="J667" s="182"/>
      <c r="M667" s="177"/>
      <c r="N667" s="183"/>
      <c r="X667" s="184"/>
      <c r="AT667" s="179" t="s">
        <v>174</v>
      </c>
      <c r="AU667" s="179" t="s">
        <v>141</v>
      </c>
      <c r="AV667" s="12" t="s">
        <v>141</v>
      </c>
      <c r="AW667" s="12" t="s">
        <v>4</v>
      </c>
      <c r="AX667" s="12" t="s">
        <v>78</v>
      </c>
      <c r="AY667" s="179" t="s">
        <v>166</v>
      </c>
    </row>
    <row r="668" spans="2:51" s="12" customFormat="1" ht="22.5">
      <c r="B668" s="177"/>
      <c r="D668" s="178" t="s">
        <v>174</v>
      </c>
      <c r="E668" s="179" t="s">
        <v>1</v>
      </c>
      <c r="F668" s="180" t="s">
        <v>736</v>
      </c>
      <c r="H668" s="181">
        <v>35.765000000000001</v>
      </c>
      <c r="I668" s="182"/>
      <c r="J668" s="182"/>
      <c r="M668" s="177"/>
      <c r="N668" s="183"/>
      <c r="X668" s="184"/>
      <c r="AT668" s="179" t="s">
        <v>174</v>
      </c>
      <c r="AU668" s="179" t="s">
        <v>141</v>
      </c>
      <c r="AV668" s="12" t="s">
        <v>141</v>
      </c>
      <c r="AW668" s="12" t="s">
        <v>4</v>
      </c>
      <c r="AX668" s="12" t="s">
        <v>78</v>
      </c>
      <c r="AY668" s="179" t="s">
        <v>166</v>
      </c>
    </row>
    <row r="669" spans="2:51" s="12" customFormat="1" ht="11.25">
      <c r="B669" s="177"/>
      <c r="D669" s="178" t="s">
        <v>174</v>
      </c>
      <c r="E669" s="179" t="s">
        <v>1</v>
      </c>
      <c r="F669" s="180" t="s">
        <v>737</v>
      </c>
      <c r="H669" s="181">
        <v>14.48</v>
      </c>
      <c r="I669" s="182"/>
      <c r="J669" s="182"/>
      <c r="M669" s="177"/>
      <c r="N669" s="183"/>
      <c r="X669" s="184"/>
      <c r="AT669" s="179" t="s">
        <v>174</v>
      </c>
      <c r="AU669" s="179" t="s">
        <v>141</v>
      </c>
      <c r="AV669" s="12" t="s">
        <v>141</v>
      </c>
      <c r="AW669" s="12" t="s">
        <v>4</v>
      </c>
      <c r="AX669" s="12" t="s">
        <v>78</v>
      </c>
      <c r="AY669" s="179" t="s">
        <v>166</v>
      </c>
    </row>
    <row r="670" spans="2:51" s="12" customFormat="1" ht="22.5">
      <c r="B670" s="177"/>
      <c r="D670" s="178" t="s">
        <v>174</v>
      </c>
      <c r="E670" s="179" t="s">
        <v>1</v>
      </c>
      <c r="F670" s="180" t="s">
        <v>738</v>
      </c>
      <c r="H670" s="181">
        <v>37.354999999999997</v>
      </c>
      <c r="I670" s="182"/>
      <c r="J670" s="182"/>
      <c r="M670" s="177"/>
      <c r="N670" s="183"/>
      <c r="X670" s="184"/>
      <c r="AT670" s="179" t="s">
        <v>174</v>
      </c>
      <c r="AU670" s="179" t="s">
        <v>141</v>
      </c>
      <c r="AV670" s="12" t="s">
        <v>141</v>
      </c>
      <c r="AW670" s="12" t="s">
        <v>4</v>
      </c>
      <c r="AX670" s="12" t="s">
        <v>78</v>
      </c>
      <c r="AY670" s="179" t="s">
        <v>166</v>
      </c>
    </row>
    <row r="671" spans="2:51" s="12" customFormat="1" ht="11.25">
      <c r="B671" s="177"/>
      <c r="D671" s="178" t="s">
        <v>174</v>
      </c>
      <c r="E671" s="179" t="s">
        <v>1</v>
      </c>
      <c r="F671" s="180" t="s">
        <v>739</v>
      </c>
      <c r="H671" s="181">
        <v>16.545000000000002</v>
      </c>
      <c r="I671" s="182"/>
      <c r="J671" s="182"/>
      <c r="M671" s="177"/>
      <c r="N671" s="183"/>
      <c r="X671" s="184"/>
      <c r="AT671" s="179" t="s">
        <v>174</v>
      </c>
      <c r="AU671" s="179" t="s">
        <v>141</v>
      </c>
      <c r="AV671" s="12" t="s">
        <v>141</v>
      </c>
      <c r="AW671" s="12" t="s">
        <v>4</v>
      </c>
      <c r="AX671" s="12" t="s">
        <v>78</v>
      </c>
      <c r="AY671" s="179" t="s">
        <v>166</v>
      </c>
    </row>
    <row r="672" spans="2:51" s="12" customFormat="1" ht="22.5">
      <c r="B672" s="177"/>
      <c r="D672" s="178" t="s">
        <v>174</v>
      </c>
      <c r="E672" s="179" t="s">
        <v>1</v>
      </c>
      <c r="F672" s="180" t="s">
        <v>740</v>
      </c>
      <c r="H672" s="181">
        <v>33.497</v>
      </c>
      <c r="I672" s="182"/>
      <c r="J672" s="182"/>
      <c r="M672" s="177"/>
      <c r="N672" s="183"/>
      <c r="X672" s="184"/>
      <c r="AT672" s="179" t="s">
        <v>174</v>
      </c>
      <c r="AU672" s="179" t="s">
        <v>141</v>
      </c>
      <c r="AV672" s="12" t="s">
        <v>141</v>
      </c>
      <c r="AW672" s="12" t="s">
        <v>4</v>
      </c>
      <c r="AX672" s="12" t="s">
        <v>78</v>
      </c>
      <c r="AY672" s="179" t="s">
        <v>166</v>
      </c>
    </row>
    <row r="673" spans="2:51" s="12" customFormat="1" ht="22.5">
      <c r="B673" s="177"/>
      <c r="D673" s="178" t="s">
        <v>174</v>
      </c>
      <c r="E673" s="179" t="s">
        <v>1</v>
      </c>
      <c r="F673" s="180" t="s">
        <v>741</v>
      </c>
      <c r="H673" s="181">
        <v>17.895</v>
      </c>
      <c r="I673" s="182"/>
      <c r="J673" s="182"/>
      <c r="M673" s="177"/>
      <c r="N673" s="183"/>
      <c r="X673" s="184"/>
      <c r="AT673" s="179" t="s">
        <v>174</v>
      </c>
      <c r="AU673" s="179" t="s">
        <v>141</v>
      </c>
      <c r="AV673" s="12" t="s">
        <v>141</v>
      </c>
      <c r="AW673" s="12" t="s">
        <v>4</v>
      </c>
      <c r="AX673" s="12" t="s">
        <v>78</v>
      </c>
      <c r="AY673" s="179" t="s">
        <v>166</v>
      </c>
    </row>
    <row r="674" spans="2:51" s="12" customFormat="1" ht="22.5">
      <c r="B674" s="177"/>
      <c r="D674" s="178" t="s">
        <v>174</v>
      </c>
      <c r="E674" s="179" t="s">
        <v>1</v>
      </c>
      <c r="F674" s="180" t="s">
        <v>742</v>
      </c>
      <c r="H674" s="181">
        <v>35.401000000000003</v>
      </c>
      <c r="I674" s="182"/>
      <c r="J674" s="182"/>
      <c r="M674" s="177"/>
      <c r="N674" s="183"/>
      <c r="X674" s="184"/>
      <c r="AT674" s="179" t="s">
        <v>174</v>
      </c>
      <c r="AU674" s="179" t="s">
        <v>141</v>
      </c>
      <c r="AV674" s="12" t="s">
        <v>141</v>
      </c>
      <c r="AW674" s="12" t="s">
        <v>4</v>
      </c>
      <c r="AX674" s="12" t="s">
        <v>78</v>
      </c>
      <c r="AY674" s="179" t="s">
        <v>166</v>
      </c>
    </row>
    <row r="675" spans="2:51" s="14" customFormat="1" ht="11.25">
      <c r="B675" s="191"/>
      <c r="D675" s="178" t="s">
        <v>174</v>
      </c>
      <c r="E675" s="192" t="s">
        <v>1</v>
      </c>
      <c r="F675" s="193" t="s">
        <v>182</v>
      </c>
      <c r="H675" s="194">
        <v>777.75999999999988</v>
      </c>
      <c r="I675" s="195"/>
      <c r="J675" s="195"/>
      <c r="M675" s="191"/>
      <c r="N675" s="196"/>
      <c r="X675" s="197"/>
      <c r="AT675" s="192" t="s">
        <v>174</v>
      </c>
      <c r="AU675" s="192" t="s">
        <v>141</v>
      </c>
      <c r="AV675" s="14" t="s">
        <v>183</v>
      </c>
      <c r="AW675" s="14" t="s">
        <v>4</v>
      </c>
      <c r="AX675" s="14" t="s">
        <v>78</v>
      </c>
      <c r="AY675" s="192" t="s">
        <v>166</v>
      </c>
    </row>
    <row r="676" spans="2:51" s="15" customFormat="1" ht="11.25">
      <c r="B676" s="215"/>
      <c r="D676" s="178" t="s">
        <v>174</v>
      </c>
      <c r="E676" s="216" t="s">
        <v>1</v>
      </c>
      <c r="F676" s="217" t="s">
        <v>758</v>
      </c>
      <c r="H676" s="218">
        <v>1094.8500000000004</v>
      </c>
      <c r="I676" s="219"/>
      <c r="J676" s="219"/>
      <c r="M676" s="215"/>
      <c r="N676" s="222"/>
      <c r="O676" s="223"/>
      <c r="P676" s="223"/>
      <c r="Q676" s="223"/>
      <c r="R676" s="223"/>
      <c r="S676" s="223"/>
      <c r="T676" s="223"/>
      <c r="U676" s="223"/>
      <c r="V676" s="223"/>
      <c r="W676" s="223"/>
      <c r="X676" s="224"/>
      <c r="AT676" s="216" t="s">
        <v>174</v>
      </c>
      <c r="AU676" s="216" t="s">
        <v>141</v>
      </c>
      <c r="AV676" s="15" t="s">
        <v>172</v>
      </c>
      <c r="AW676" s="15" t="s">
        <v>4</v>
      </c>
      <c r="AX676" s="15" t="s">
        <v>86</v>
      </c>
      <c r="AY676" s="216" t="s">
        <v>166</v>
      </c>
    </row>
    <row r="677" spans="2:51" s="1" customFormat="1" ht="6.95" customHeight="1">
      <c r="B677" s="51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36"/>
    </row>
  </sheetData>
  <autoFilter ref="C139:L676" xr:uid="{00000000-0009-0000-0000-000002000000}"/>
  <mergeCells count="14">
    <mergeCell ref="D118:F118"/>
    <mergeCell ref="E130:H130"/>
    <mergeCell ref="E132:H132"/>
    <mergeCell ref="M2:Z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74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63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78</v>
      </c>
    </row>
    <row r="4" spans="2:46" ht="24.95" customHeight="1">
      <c r="B4" s="20"/>
      <c r="D4" s="21" t="s">
        <v>115</v>
      </c>
      <c r="M4" s="20"/>
      <c r="N4" s="108" t="s">
        <v>10</v>
      </c>
      <c r="AT4" s="17" t="s">
        <v>3</v>
      </c>
    </row>
    <row r="5" spans="2:46" ht="6.95" customHeight="1">
      <c r="B5" s="20"/>
      <c r="M5" s="20"/>
    </row>
    <row r="6" spans="2:46" ht="12" customHeight="1">
      <c r="B6" s="20"/>
      <c r="D6" s="27" t="s">
        <v>16</v>
      </c>
      <c r="M6" s="20"/>
    </row>
    <row r="7" spans="2:46" ht="16.5" customHeight="1">
      <c r="B7" s="20"/>
      <c r="E7" s="280" t="str">
        <f>'Rekapitulácia stavby'!K6</f>
        <v>Franko-rozpracovaný rozpočet</v>
      </c>
      <c r="F7" s="281"/>
      <c r="G7" s="281"/>
      <c r="H7" s="281"/>
      <c r="M7" s="20"/>
    </row>
    <row r="8" spans="2:46" s="1" customFormat="1" ht="12" customHeight="1">
      <c r="B8" s="36"/>
      <c r="D8" s="27" t="s">
        <v>116</v>
      </c>
      <c r="M8" s="36"/>
    </row>
    <row r="9" spans="2:46" s="1" customFormat="1" ht="16.5" customHeight="1">
      <c r="B9" s="36"/>
      <c r="E9" s="237" t="s">
        <v>924</v>
      </c>
      <c r="F9" s="282"/>
      <c r="G9" s="282"/>
      <c r="H9" s="282"/>
      <c r="M9" s="36"/>
    </row>
    <row r="10" spans="2:46" s="1" customFormat="1" ht="11.25">
      <c r="B10" s="36"/>
      <c r="M10" s="36"/>
    </row>
    <row r="11" spans="2:46" s="1" customFormat="1" ht="12" customHeight="1">
      <c r="B11" s="36"/>
      <c r="D11" s="27" t="s">
        <v>18</v>
      </c>
      <c r="F11" s="25" t="s">
        <v>1</v>
      </c>
      <c r="I11" s="27" t="s">
        <v>19</v>
      </c>
      <c r="J11" s="25" t="s">
        <v>1</v>
      </c>
      <c r="M11" s="36"/>
    </row>
    <row r="12" spans="2:46" s="1" customFormat="1" ht="12" customHeight="1">
      <c r="B12" s="36"/>
      <c r="D12" s="27" t="s">
        <v>20</v>
      </c>
      <c r="F12" s="25" t="s">
        <v>21</v>
      </c>
      <c r="I12" s="27" t="s">
        <v>22</v>
      </c>
      <c r="J12" s="59" t="str">
        <f>'Rekapitulácia stavby'!AN8</f>
        <v>15. 7. 2023</v>
      </c>
      <c r="M12" s="36"/>
    </row>
    <row r="13" spans="2:46" s="1" customFormat="1" ht="10.9" customHeight="1">
      <c r="B13" s="36"/>
      <c r="M13" s="36"/>
    </row>
    <row r="14" spans="2:46" s="1" customFormat="1" ht="12" customHeight="1">
      <c r="B14" s="36"/>
      <c r="D14" s="27" t="s">
        <v>24</v>
      </c>
      <c r="I14" s="27" t="s">
        <v>25</v>
      </c>
      <c r="J14" s="25" t="str">
        <f>IF('Rekapitulácia stavby'!AN10="","",'Rekapitulácia stavby'!AN10)</f>
        <v/>
      </c>
      <c r="M14" s="36"/>
    </row>
    <row r="15" spans="2:46" s="1" customFormat="1" ht="18" customHeight="1">
      <c r="B15" s="36"/>
      <c r="E15" s="25" t="str">
        <f>IF('Rekapitulácia stavby'!E11="","",'Rekapitulácia stavby'!E11)</f>
        <v xml:space="preserve"> </v>
      </c>
      <c r="I15" s="27" t="s">
        <v>26</v>
      </c>
      <c r="J15" s="25" t="str">
        <f>IF('Rekapitulácia stavby'!AN11="","",'Rekapitulácia stavby'!AN11)</f>
        <v/>
      </c>
      <c r="M15" s="36"/>
    </row>
    <row r="16" spans="2:46" s="1" customFormat="1" ht="6.95" customHeight="1">
      <c r="B16" s="36"/>
      <c r="M16" s="36"/>
    </row>
    <row r="17" spans="2:13" s="1" customFormat="1" ht="12" customHeight="1">
      <c r="B17" s="36"/>
      <c r="D17" s="27" t="s">
        <v>27</v>
      </c>
      <c r="I17" s="27" t="s">
        <v>25</v>
      </c>
      <c r="J17" s="28" t="str">
        <f>'Rekapitulácia stavby'!AN13</f>
        <v>Vyplň údaj</v>
      </c>
      <c r="M17" s="36"/>
    </row>
    <row r="18" spans="2:13" s="1" customFormat="1" ht="18" customHeight="1">
      <c r="B18" s="36"/>
      <c r="E18" s="283" t="str">
        <f>'Rekapitulácia stavby'!E14</f>
        <v>Vyplň údaj</v>
      </c>
      <c r="F18" s="242"/>
      <c r="G18" s="242"/>
      <c r="H18" s="242"/>
      <c r="I18" s="27" t="s">
        <v>26</v>
      </c>
      <c r="J18" s="28" t="str">
        <f>'Rekapitulácia stavby'!AN14</f>
        <v>Vyplň údaj</v>
      </c>
      <c r="M18" s="36"/>
    </row>
    <row r="19" spans="2:13" s="1" customFormat="1" ht="6.95" customHeight="1">
      <c r="B19" s="36"/>
      <c r="M19" s="36"/>
    </row>
    <row r="20" spans="2:13" s="1" customFormat="1" ht="12" customHeight="1">
      <c r="B20" s="36"/>
      <c r="D20" s="27" t="s">
        <v>29</v>
      </c>
      <c r="I20" s="27" t="s">
        <v>25</v>
      </c>
      <c r="J20" s="25" t="str">
        <f>IF('Rekapitulácia stavby'!AN16="","",'Rekapitulácia stavby'!AN16)</f>
        <v/>
      </c>
      <c r="M20" s="36"/>
    </row>
    <row r="21" spans="2:13" s="1" customFormat="1" ht="18" customHeight="1">
      <c r="B21" s="36"/>
      <c r="E21" s="25" t="str">
        <f>IF('Rekapitulácia stavby'!E17="","",'Rekapitulácia stavby'!E17)</f>
        <v xml:space="preserve"> </v>
      </c>
      <c r="I21" s="27" t="s">
        <v>26</v>
      </c>
      <c r="J21" s="25" t="str">
        <f>IF('Rekapitulácia stavby'!AN17="","",'Rekapitulácia stavby'!AN17)</f>
        <v/>
      </c>
      <c r="M21" s="36"/>
    </row>
    <row r="22" spans="2:13" s="1" customFormat="1" ht="6.95" customHeight="1">
      <c r="B22" s="36"/>
      <c r="M22" s="36"/>
    </row>
    <row r="23" spans="2:13" s="1" customFormat="1" ht="12" customHeight="1">
      <c r="B23" s="36"/>
      <c r="D23" s="27" t="s">
        <v>30</v>
      </c>
      <c r="I23" s="27" t="s">
        <v>25</v>
      </c>
      <c r="J23" s="25" t="str">
        <f>IF('Rekapitulácia stavby'!AN19="","",'Rekapitulácia stavby'!AN19)</f>
        <v/>
      </c>
      <c r="M23" s="36"/>
    </row>
    <row r="24" spans="2:13" s="1" customFormat="1" ht="18" customHeight="1">
      <c r="B24" s="36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M24" s="36"/>
    </row>
    <row r="25" spans="2:13" s="1" customFormat="1" ht="6.95" customHeight="1">
      <c r="B25" s="36"/>
      <c r="M25" s="36"/>
    </row>
    <row r="26" spans="2:13" s="1" customFormat="1" ht="12" customHeight="1">
      <c r="B26" s="36"/>
      <c r="D26" s="27" t="s">
        <v>31</v>
      </c>
      <c r="M26" s="36"/>
    </row>
    <row r="27" spans="2:13" s="7" customFormat="1" ht="16.5" customHeight="1">
      <c r="B27" s="109"/>
      <c r="E27" s="247" t="s">
        <v>1</v>
      </c>
      <c r="F27" s="247"/>
      <c r="G27" s="247"/>
      <c r="H27" s="247"/>
      <c r="M27" s="109"/>
    </row>
    <row r="28" spans="2:13" s="1" customFormat="1" ht="6.95" customHeight="1">
      <c r="B28" s="36"/>
      <c r="M28" s="36"/>
    </row>
    <row r="29" spans="2:13" s="1" customFormat="1" ht="6.95" customHeight="1">
      <c r="B29" s="36"/>
      <c r="D29" s="60"/>
      <c r="E29" s="60"/>
      <c r="F29" s="60"/>
      <c r="G29" s="60"/>
      <c r="H29" s="60"/>
      <c r="I29" s="60"/>
      <c r="J29" s="60"/>
      <c r="K29" s="60"/>
      <c r="L29" s="60"/>
      <c r="M29" s="36"/>
    </row>
    <row r="30" spans="2:13" s="1" customFormat="1" ht="14.45" customHeight="1">
      <c r="B30" s="36"/>
      <c r="D30" s="25" t="s">
        <v>118</v>
      </c>
      <c r="K30" s="33">
        <f>K96</f>
        <v>0</v>
      </c>
      <c r="M30" s="36"/>
    </row>
    <row r="31" spans="2:13" s="1" customFormat="1" ht="12.75">
      <c r="B31" s="36"/>
      <c r="E31" s="27" t="s">
        <v>33</v>
      </c>
      <c r="K31" s="110">
        <f>I96</f>
        <v>0</v>
      </c>
      <c r="M31" s="36"/>
    </row>
    <row r="32" spans="2:13" s="1" customFormat="1" ht="12.75">
      <c r="B32" s="36"/>
      <c r="E32" s="27" t="s">
        <v>34</v>
      </c>
      <c r="K32" s="110">
        <f>J96</f>
        <v>0</v>
      </c>
      <c r="M32" s="36"/>
    </row>
    <row r="33" spans="2:13" s="1" customFormat="1" ht="14.45" customHeight="1">
      <c r="B33" s="36"/>
      <c r="D33" s="32" t="s">
        <v>109</v>
      </c>
      <c r="K33" s="33">
        <f>K113</f>
        <v>0</v>
      </c>
      <c r="M33" s="36"/>
    </row>
    <row r="34" spans="2:13" s="1" customFormat="1" ht="25.35" customHeight="1">
      <c r="B34" s="36"/>
      <c r="D34" s="111" t="s">
        <v>36</v>
      </c>
      <c r="K34" s="73">
        <f>ROUND(K30 + K33, 2)</f>
        <v>0</v>
      </c>
      <c r="M34" s="36"/>
    </row>
    <row r="35" spans="2:13" s="1" customFormat="1" ht="6.95" customHeight="1">
      <c r="B35" s="36"/>
      <c r="D35" s="60"/>
      <c r="E35" s="60"/>
      <c r="F35" s="60"/>
      <c r="G35" s="60"/>
      <c r="H35" s="60"/>
      <c r="I35" s="60"/>
      <c r="J35" s="60"/>
      <c r="K35" s="60"/>
      <c r="L35" s="60"/>
      <c r="M35" s="36"/>
    </row>
    <row r="36" spans="2:13" s="1" customFormat="1" ht="14.45" customHeight="1">
      <c r="B36" s="36"/>
      <c r="F36" s="39" t="s">
        <v>38</v>
      </c>
      <c r="I36" s="39" t="s">
        <v>37</v>
      </c>
      <c r="K36" s="39" t="s">
        <v>39</v>
      </c>
      <c r="M36" s="36"/>
    </row>
    <row r="37" spans="2:13" s="1" customFormat="1" ht="14.45" customHeight="1">
      <c r="B37" s="36"/>
      <c r="D37" s="62" t="s">
        <v>40</v>
      </c>
      <c r="E37" s="41" t="s">
        <v>41</v>
      </c>
      <c r="F37" s="112">
        <f>ROUND((SUM(BE113:BE120) + SUM(BE140:BE744)),  2)</f>
        <v>0</v>
      </c>
      <c r="G37" s="113"/>
      <c r="H37" s="113"/>
      <c r="I37" s="114">
        <v>0.2</v>
      </c>
      <c r="J37" s="113"/>
      <c r="K37" s="112">
        <f>ROUND(((SUM(BE113:BE120) + SUM(BE140:BE744))*I37),  2)</f>
        <v>0</v>
      </c>
      <c r="M37" s="36"/>
    </row>
    <row r="38" spans="2:13" s="1" customFormat="1" ht="14.45" customHeight="1">
      <c r="B38" s="36"/>
      <c r="E38" s="41" t="s">
        <v>42</v>
      </c>
      <c r="F38" s="112">
        <f>ROUND((SUM(BF113:BF120) + SUM(BF140:BF744)),  2)</f>
        <v>0</v>
      </c>
      <c r="G38" s="113"/>
      <c r="H38" s="113"/>
      <c r="I38" s="114">
        <v>0.2</v>
      </c>
      <c r="J38" s="113"/>
      <c r="K38" s="112">
        <f>ROUND(((SUM(BF113:BF120) + SUM(BF140:BF744))*I38),  2)</f>
        <v>0</v>
      </c>
      <c r="M38" s="36"/>
    </row>
    <row r="39" spans="2:13" s="1" customFormat="1" ht="14.45" hidden="1" customHeight="1">
      <c r="B39" s="36"/>
      <c r="E39" s="27" t="s">
        <v>43</v>
      </c>
      <c r="F39" s="110">
        <f>ROUND((SUM(BG113:BG120) + SUM(BG140:BG744)),  2)</f>
        <v>0</v>
      </c>
      <c r="I39" s="115">
        <v>0.2</v>
      </c>
      <c r="K39" s="110">
        <f>0</f>
        <v>0</v>
      </c>
      <c r="M39" s="36"/>
    </row>
    <row r="40" spans="2:13" s="1" customFormat="1" ht="14.45" hidden="1" customHeight="1">
      <c r="B40" s="36"/>
      <c r="E40" s="27" t="s">
        <v>44</v>
      </c>
      <c r="F40" s="110">
        <f>ROUND((SUM(BH113:BH120) + SUM(BH140:BH744)),  2)</f>
        <v>0</v>
      </c>
      <c r="I40" s="115">
        <v>0.2</v>
      </c>
      <c r="K40" s="110">
        <f>0</f>
        <v>0</v>
      </c>
      <c r="M40" s="36"/>
    </row>
    <row r="41" spans="2:13" s="1" customFormat="1" ht="14.45" hidden="1" customHeight="1">
      <c r="B41" s="36"/>
      <c r="E41" s="41" t="s">
        <v>45</v>
      </c>
      <c r="F41" s="112">
        <f>ROUND((SUM(BI113:BI120) + SUM(BI140:BI744)),  2)</f>
        <v>0</v>
      </c>
      <c r="G41" s="113"/>
      <c r="H41" s="113"/>
      <c r="I41" s="114">
        <v>0</v>
      </c>
      <c r="J41" s="113"/>
      <c r="K41" s="112">
        <f>0</f>
        <v>0</v>
      </c>
      <c r="M41" s="36"/>
    </row>
    <row r="42" spans="2:13" s="1" customFormat="1" ht="6.95" customHeight="1">
      <c r="B42" s="36"/>
      <c r="M42" s="36"/>
    </row>
    <row r="43" spans="2:13" s="1" customFormat="1" ht="25.35" customHeight="1">
      <c r="B43" s="36"/>
      <c r="C43" s="106"/>
      <c r="D43" s="116" t="s">
        <v>46</v>
      </c>
      <c r="E43" s="64"/>
      <c r="F43" s="64"/>
      <c r="G43" s="117" t="s">
        <v>47</v>
      </c>
      <c r="H43" s="118" t="s">
        <v>48</v>
      </c>
      <c r="I43" s="64"/>
      <c r="J43" s="64"/>
      <c r="K43" s="119">
        <f>SUM(K34:K41)</f>
        <v>0</v>
      </c>
      <c r="L43" s="120"/>
      <c r="M43" s="36"/>
    </row>
    <row r="44" spans="2:13" s="1" customFormat="1" ht="14.45" customHeight="1">
      <c r="B44" s="36"/>
      <c r="M44" s="36"/>
    </row>
    <row r="45" spans="2:13" ht="14.45" customHeight="1">
      <c r="B45" s="20"/>
      <c r="M45" s="20"/>
    </row>
    <row r="46" spans="2:13" ht="14.45" customHeight="1">
      <c r="B46" s="20"/>
      <c r="M46" s="20"/>
    </row>
    <row r="47" spans="2:13" ht="14.45" customHeight="1">
      <c r="B47" s="20"/>
      <c r="M47" s="20"/>
    </row>
    <row r="48" spans="2:13" ht="14.45" customHeight="1">
      <c r="B48" s="20"/>
      <c r="M48" s="20"/>
    </row>
    <row r="49" spans="2:13" ht="14.45" customHeight="1">
      <c r="B49" s="20"/>
      <c r="M49" s="20"/>
    </row>
    <row r="50" spans="2:13" s="1" customFormat="1" ht="14.45" customHeight="1">
      <c r="B50" s="36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9"/>
      <c r="M50" s="36"/>
    </row>
    <row r="51" spans="2:13" ht="11.25">
      <c r="B51" s="20"/>
      <c r="M51" s="20"/>
    </row>
    <row r="52" spans="2:13" ht="11.25">
      <c r="B52" s="20"/>
      <c r="M52" s="20"/>
    </row>
    <row r="53" spans="2:13" ht="11.25">
      <c r="B53" s="20"/>
      <c r="M53" s="20"/>
    </row>
    <row r="54" spans="2:13" ht="11.25">
      <c r="B54" s="20"/>
      <c r="M54" s="20"/>
    </row>
    <row r="55" spans="2:13" ht="11.25">
      <c r="B55" s="20"/>
      <c r="M55" s="20"/>
    </row>
    <row r="56" spans="2:13" ht="11.25">
      <c r="B56" s="20"/>
      <c r="M56" s="20"/>
    </row>
    <row r="57" spans="2:13" ht="11.25">
      <c r="B57" s="20"/>
      <c r="M57" s="20"/>
    </row>
    <row r="58" spans="2:13" ht="11.25">
      <c r="B58" s="20"/>
      <c r="M58" s="20"/>
    </row>
    <row r="59" spans="2:13" ht="11.25">
      <c r="B59" s="20"/>
      <c r="M59" s="20"/>
    </row>
    <row r="60" spans="2:13" ht="11.25">
      <c r="B60" s="20"/>
      <c r="M60" s="20"/>
    </row>
    <row r="61" spans="2:13" s="1" customFormat="1" ht="12.75">
      <c r="B61" s="36"/>
      <c r="D61" s="50" t="s">
        <v>51</v>
      </c>
      <c r="E61" s="38"/>
      <c r="F61" s="121" t="s">
        <v>52</v>
      </c>
      <c r="G61" s="50" t="s">
        <v>51</v>
      </c>
      <c r="H61" s="38"/>
      <c r="I61" s="38"/>
      <c r="J61" s="122" t="s">
        <v>52</v>
      </c>
      <c r="K61" s="38"/>
      <c r="L61" s="38"/>
      <c r="M61" s="36"/>
    </row>
    <row r="62" spans="2:13" ht="11.25">
      <c r="B62" s="20"/>
      <c r="M62" s="20"/>
    </row>
    <row r="63" spans="2:13" ht="11.25">
      <c r="B63" s="20"/>
      <c r="M63" s="20"/>
    </row>
    <row r="64" spans="2:13" ht="11.25">
      <c r="B64" s="20"/>
      <c r="M64" s="20"/>
    </row>
    <row r="65" spans="2:13" s="1" customFormat="1" ht="12.75">
      <c r="B65" s="36"/>
      <c r="D65" s="48" t="s">
        <v>53</v>
      </c>
      <c r="E65" s="49"/>
      <c r="F65" s="49"/>
      <c r="G65" s="48" t="s">
        <v>54</v>
      </c>
      <c r="H65" s="49"/>
      <c r="I65" s="49"/>
      <c r="J65" s="49"/>
      <c r="K65" s="49"/>
      <c r="L65" s="49"/>
      <c r="M65" s="36"/>
    </row>
    <row r="66" spans="2:13" ht="11.25">
      <c r="B66" s="20"/>
      <c r="M66" s="20"/>
    </row>
    <row r="67" spans="2:13" ht="11.25">
      <c r="B67" s="20"/>
      <c r="M67" s="20"/>
    </row>
    <row r="68" spans="2:13" ht="11.25">
      <c r="B68" s="20"/>
      <c r="M68" s="20"/>
    </row>
    <row r="69" spans="2:13" ht="11.25">
      <c r="B69" s="20"/>
      <c r="M69" s="20"/>
    </row>
    <row r="70" spans="2:13" ht="11.25">
      <c r="B70" s="20"/>
      <c r="M70" s="20"/>
    </row>
    <row r="71" spans="2:13" ht="11.25">
      <c r="B71" s="20"/>
      <c r="M71" s="20"/>
    </row>
    <row r="72" spans="2:13" ht="11.25">
      <c r="B72" s="20"/>
      <c r="M72" s="20"/>
    </row>
    <row r="73" spans="2:13" ht="11.25">
      <c r="B73" s="20"/>
      <c r="M73" s="20"/>
    </row>
    <row r="74" spans="2:13" ht="11.25">
      <c r="B74" s="20"/>
      <c r="M74" s="20"/>
    </row>
    <row r="75" spans="2:13" ht="11.25">
      <c r="B75" s="20"/>
      <c r="M75" s="20"/>
    </row>
    <row r="76" spans="2:13" s="1" customFormat="1" ht="12.75">
      <c r="B76" s="36"/>
      <c r="D76" s="50" t="s">
        <v>51</v>
      </c>
      <c r="E76" s="38"/>
      <c r="F76" s="121" t="s">
        <v>52</v>
      </c>
      <c r="G76" s="50" t="s">
        <v>51</v>
      </c>
      <c r="H76" s="38"/>
      <c r="I76" s="38"/>
      <c r="J76" s="122" t="s">
        <v>52</v>
      </c>
      <c r="K76" s="38"/>
      <c r="L76" s="38"/>
      <c r="M76" s="36"/>
    </row>
    <row r="77" spans="2:13" s="1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6"/>
    </row>
    <row r="81" spans="2:47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36"/>
    </row>
    <row r="82" spans="2:47" s="1" customFormat="1" ht="24.95" customHeight="1">
      <c r="B82" s="36"/>
      <c r="C82" s="21" t="s">
        <v>119</v>
      </c>
      <c r="M82" s="36"/>
    </row>
    <row r="83" spans="2:47" s="1" customFormat="1" ht="6.95" customHeight="1">
      <c r="B83" s="36"/>
      <c r="M83" s="36"/>
    </row>
    <row r="84" spans="2:47" s="1" customFormat="1" ht="12" customHeight="1">
      <c r="B84" s="36"/>
      <c r="C84" s="27" t="s">
        <v>16</v>
      </c>
      <c r="M84" s="36"/>
    </row>
    <row r="85" spans="2:47" s="1" customFormat="1" ht="16.5" customHeight="1">
      <c r="B85" s="36"/>
      <c r="E85" s="280" t="str">
        <f>E7</f>
        <v>Franko-rozpracovaný rozpočet</v>
      </c>
      <c r="F85" s="281"/>
      <c r="G85" s="281"/>
      <c r="H85" s="281"/>
      <c r="M85" s="36"/>
    </row>
    <row r="86" spans="2:47" s="1" customFormat="1" ht="12" customHeight="1">
      <c r="B86" s="36"/>
      <c r="C86" s="27" t="s">
        <v>116</v>
      </c>
      <c r="M86" s="36"/>
    </row>
    <row r="87" spans="2:47" s="1" customFormat="1" ht="16.5" customHeight="1">
      <c r="B87" s="36"/>
      <c r="E87" s="237" t="str">
        <f>E9</f>
        <v>23-40-04 - 3.NP</v>
      </c>
      <c r="F87" s="282"/>
      <c r="G87" s="282"/>
      <c r="H87" s="282"/>
      <c r="M87" s="36"/>
    </row>
    <row r="88" spans="2:47" s="1" customFormat="1" ht="6.95" customHeight="1">
      <c r="B88" s="36"/>
      <c r="M88" s="36"/>
    </row>
    <row r="89" spans="2:47" s="1" customFormat="1" ht="12" customHeight="1">
      <c r="B89" s="36"/>
      <c r="C89" s="27" t="s">
        <v>20</v>
      </c>
      <c r="F89" s="25" t="str">
        <f>F12</f>
        <v xml:space="preserve"> </v>
      </c>
      <c r="I89" s="27" t="s">
        <v>22</v>
      </c>
      <c r="J89" s="59" t="str">
        <f>IF(J12="","",J12)</f>
        <v>15. 7. 2023</v>
      </c>
      <c r="M89" s="36"/>
    </row>
    <row r="90" spans="2:47" s="1" customFormat="1" ht="6.95" customHeight="1">
      <c r="B90" s="36"/>
      <c r="M90" s="36"/>
    </row>
    <row r="91" spans="2:47" s="1" customFormat="1" ht="15.2" customHeight="1">
      <c r="B91" s="36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 xml:space="preserve"> </v>
      </c>
      <c r="M91" s="36"/>
    </row>
    <row r="92" spans="2:47" s="1" customFormat="1" ht="15.2" customHeight="1">
      <c r="B92" s="36"/>
      <c r="C92" s="27" t="s">
        <v>27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M92" s="36"/>
    </row>
    <row r="93" spans="2:47" s="1" customFormat="1" ht="10.35" customHeight="1">
      <c r="B93" s="36"/>
      <c r="M93" s="36"/>
    </row>
    <row r="94" spans="2:47" s="1" customFormat="1" ht="29.25" customHeight="1">
      <c r="B94" s="36"/>
      <c r="C94" s="123" t="s">
        <v>120</v>
      </c>
      <c r="D94" s="106"/>
      <c r="E94" s="106"/>
      <c r="F94" s="106"/>
      <c r="G94" s="106"/>
      <c r="H94" s="106"/>
      <c r="I94" s="124" t="s">
        <v>121</v>
      </c>
      <c r="J94" s="124" t="s">
        <v>122</v>
      </c>
      <c r="K94" s="124" t="s">
        <v>123</v>
      </c>
      <c r="L94" s="106"/>
      <c r="M94" s="36"/>
    </row>
    <row r="95" spans="2:47" s="1" customFormat="1" ht="10.35" customHeight="1">
      <c r="B95" s="36"/>
      <c r="M95" s="36"/>
    </row>
    <row r="96" spans="2:47" s="1" customFormat="1" ht="22.9" customHeight="1">
      <c r="B96" s="36"/>
      <c r="C96" s="125" t="s">
        <v>124</v>
      </c>
      <c r="I96" s="73">
        <f t="shared" ref="I96:J98" si="0">Q140</f>
        <v>0</v>
      </c>
      <c r="J96" s="73">
        <f t="shared" si="0"/>
        <v>0</v>
      </c>
      <c r="K96" s="73">
        <f>K140</f>
        <v>0</v>
      </c>
      <c r="M96" s="36"/>
      <c r="AU96" s="17" t="s">
        <v>125</v>
      </c>
    </row>
    <row r="97" spans="2:13" s="8" customFormat="1" ht="24.95" customHeight="1">
      <c r="B97" s="126"/>
      <c r="D97" s="127" t="s">
        <v>126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29">
        <f>K141</f>
        <v>0</v>
      </c>
      <c r="M97" s="126"/>
    </row>
    <row r="98" spans="2:13" s="9" customFormat="1" ht="19.899999999999999" customHeight="1">
      <c r="B98" s="130"/>
      <c r="D98" s="131" t="s">
        <v>129</v>
      </c>
      <c r="E98" s="132"/>
      <c r="F98" s="132"/>
      <c r="G98" s="132"/>
      <c r="H98" s="132"/>
      <c r="I98" s="133">
        <f t="shared" si="0"/>
        <v>0</v>
      </c>
      <c r="J98" s="133">
        <f t="shared" si="0"/>
        <v>0</v>
      </c>
      <c r="K98" s="133">
        <f>K142</f>
        <v>0</v>
      </c>
      <c r="M98" s="130"/>
    </row>
    <row r="99" spans="2:13" s="9" customFormat="1" ht="19.899999999999999" customHeight="1">
      <c r="B99" s="130"/>
      <c r="D99" s="131" t="s">
        <v>130</v>
      </c>
      <c r="E99" s="132"/>
      <c r="F99" s="132"/>
      <c r="G99" s="132"/>
      <c r="H99" s="132"/>
      <c r="I99" s="133">
        <f>Q194</f>
        <v>0</v>
      </c>
      <c r="J99" s="133">
        <f>R194</f>
        <v>0</v>
      </c>
      <c r="K99" s="133">
        <f>K194</f>
        <v>0</v>
      </c>
      <c r="M99" s="130"/>
    </row>
    <row r="100" spans="2:13" s="9" customFormat="1" ht="19.899999999999999" customHeight="1">
      <c r="B100" s="130"/>
      <c r="D100" s="131" t="s">
        <v>132</v>
      </c>
      <c r="E100" s="132"/>
      <c r="F100" s="132"/>
      <c r="G100" s="132"/>
      <c r="H100" s="132"/>
      <c r="I100" s="133">
        <f>Q272</f>
        <v>0</v>
      </c>
      <c r="J100" s="133">
        <f>R272</f>
        <v>0</v>
      </c>
      <c r="K100" s="133">
        <f>K272</f>
        <v>0</v>
      </c>
      <c r="M100" s="130"/>
    </row>
    <row r="101" spans="2:13" s="9" customFormat="1" ht="19.899999999999999" customHeight="1">
      <c r="B101" s="130"/>
      <c r="D101" s="131" t="s">
        <v>595</v>
      </c>
      <c r="E101" s="132"/>
      <c r="F101" s="132"/>
      <c r="G101" s="132"/>
      <c r="H101" s="132"/>
      <c r="I101" s="133">
        <f>Q382</f>
        <v>0</v>
      </c>
      <c r="J101" s="133">
        <f>R382</f>
        <v>0</v>
      </c>
      <c r="K101" s="133">
        <f>K382</f>
        <v>0</v>
      </c>
      <c r="M101" s="130"/>
    </row>
    <row r="102" spans="2:13" s="9" customFormat="1" ht="19.899999999999999" customHeight="1">
      <c r="B102" s="130"/>
      <c r="D102" s="131" t="s">
        <v>133</v>
      </c>
      <c r="E102" s="132"/>
      <c r="F102" s="132"/>
      <c r="G102" s="132"/>
      <c r="H102" s="132"/>
      <c r="I102" s="133">
        <f>Q387</f>
        <v>0</v>
      </c>
      <c r="J102" s="133">
        <f>R387</f>
        <v>0</v>
      </c>
      <c r="K102" s="133">
        <f>K387</f>
        <v>0</v>
      </c>
      <c r="M102" s="130"/>
    </row>
    <row r="103" spans="2:13" s="8" customFormat="1" ht="24.95" customHeight="1">
      <c r="B103" s="126"/>
      <c r="D103" s="127" t="s">
        <v>134</v>
      </c>
      <c r="E103" s="128"/>
      <c r="F103" s="128"/>
      <c r="G103" s="128"/>
      <c r="H103" s="128"/>
      <c r="I103" s="129">
        <f>Q389</f>
        <v>0</v>
      </c>
      <c r="J103" s="129">
        <f>R389</f>
        <v>0</v>
      </c>
      <c r="K103" s="129">
        <f>K389</f>
        <v>0</v>
      </c>
      <c r="M103" s="126"/>
    </row>
    <row r="104" spans="2:13" s="9" customFormat="1" ht="19.899999999999999" customHeight="1">
      <c r="B104" s="130"/>
      <c r="D104" s="131" t="s">
        <v>136</v>
      </c>
      <c r="E104" s="132"/>
      <c r="F104" s="132"/>
      <c r="G104" s="132"/>
      <c r="H104" s="132"/>
      <c r="I104" s="133">
        <f>Q390</f>
        <v>0</v>
      </c>
      <c r="J104" s="133">
        <f>R390</f>
        <v>0</v>
      </c>
      <c r="K104" s="133">
        <f>K390</f>
        <v>0</v>
      </c>
      <c r="M104" s="130"/>
    </row>
    <row r="105" spans="2:13" s="9" customFormat="1" ht="19.899999999999999" customHeight="1">
      <c r="B105" s="130"/>
      <c r="D105" s="131" t="s">
        <v>596</v>
      </c>
      <c r="E105" s="132"/>
      <c r="F105" s="132"/>
      <c r="G105" s="132"/>
      <c r="H105" s="132"/>
      <c r="I105" s="133">
        <f>Q400</f>
        <v>0</v>
      </c>
      <c r="J105" s="133">
        <f>R400</f>
        <v>0</v>
      </c>
      <c r="K105" s="133">
        <f>K400</f>
        <v>0</v>
      </c>
      <c r="M105" s="130"/>
    </row>
    <row r="106" spans="2:13" s="9" customFormat="1" ht="19.899999999999999" customHeight="1">
      <c r="B106" s="130"/>
      <c r="D106" s="131" t="s">
        <v>137</v>
      </c>
      <c r="E106" s="132"/>
      <c r="F106" s="132"/>
      <c r="G106" s="132"/>
      <c r="H106" s="132"/>
      <c r="I106" s="133">
        <f>Q434</f>
        <v>0</v>
      </c>
      <c r="J106" s="133">
        <f>R434</f>
        <v>0</v>
      </c>
      <c r="K106" s="133">
        <f>K434</f>
        <v>0</v>
      </c>
      <c r="M106" s="130"/>
    </row>
    <row r="107" spans="2:13" s="9" customFormat="1" ht="19.899999999999999" customHeight="1">
      <c r="B107" s="130"/>
      <c r="D107" s="131" t="s">
        <v>597</v>
      </c>
      <c r="E107" s="132"/>
      <c r="F107" s="132"/>
      <c r="G107" s="132"/>
      <c r="H107" s="132"/>
      <c r="I107" s="133">
        <f>Q456</f>
        <v>0</v>
      </c>
      <c r="J107" s="133">
        <f>R456</f>
        <v>0</v>
      </c>
      <c r="K107" s="133">
        <f>K456</f>
        <v>0</v>
      </c>
      <c r="M107" s="130"/>
    </row>
    <row r="108" spans="2:13" s="9" customFormat="1" ht="19.899999999999999" customHeight="1">
      <c r="B108" s="130"/>
      <c r="D108" s="131" t="s">
        <v>598</v>
      </c>
      <c r="E108" s="132"/>
      <c r="F108" s="132"/>
      <c r="G108" s="132"/>
      <c r="H108" s="132"/>
      <c r="I108" s="133">
        <f>Q526</f>
        <v>0</v>
      </c>
      <c r="J108" s="133">
        <f>R526</f>
        <v>0</v>
      </c>
      <c r="K108" s="133">
        <f>K526</f>
        <v>0</v>
      </c>
      <c r="M108" s="130"/>
    </row>
    <row r="109" spans="2:13" s="9" customFormat="1" ht="19.899999999999999" customHeight="1">
      <c r="B109" s="130"/>
      <c r="D109" s="131" t="s">
        <v>599</v>
      </c>
      <c r="E109" s="132"/>
      <c r="F109" s="132"/>
      <c r="G109" s="132"/>
      <c r="H109" s="132"/>
      <c r="I109" s="133">
        <f>Q562</f>
        <v>0</v>
      </c>
      <c r="J109" s="133">
        <f>R562</f>
        <v>0</v>
      </c>
      <c r="K109" s="133">
        <f>K562</f>
        <v>0</v>
      </c>
      <c r="M109" s="130"/>
    </row>
    <row r="110" spans="2:13" s="9" customFormat="1" ht="19.899999999999999" customHeight="1">
      <c r="B110" s="130"/>
      <c r="D110" s="131" t="s">
        <v>600</v>
      </c>
      <c r="E110" s="132"/>
      <c r="F110" s="132"/>
      <c r="G110" s="132"/>
      <c r="H110" s="132"/>
      <c r="I110" s="133">
        <f>Q596</f>
        <v>0</v>
      </c>
      <c r="J110" s="133">
        <f>R596</f>
        <v>0</v>
      </c>
      <c r="K110" s="133">
        <f>K596</f>
        <v>0</v>
      </c>
      <c r="M110" s="130"/>
    </row>
    <row r="111" spans="2:13" s="1" customFormat="1" ht="21.75" customHeight="1">
      <c r="B111" s="36"/>
      <c r="M111" s="36"/>
    </row>
    <row r="112" spans="2:13" s="1" customFormat="1" ht="6.95" customHeight="1">
      <c r="B112" s="36"/>
      <c r="M112" s="36"/>
    </row>
    <row r="113" spans="2:65" s="1" customFormat="1" ht="29.25" customHeight="1">
      <c r="B113" s="36"/>
      <c r="C113" s="125" t="s">
        <v>138</v>
      </c>
      <c r="K113" s="134">
        <f>ROUND(K114 + K115 + K116 + K117 + K118 + K119,2)</f>
        <v>0</v>
      </c>
      <c r="M113" s="36"/>
      <c r="O113" s="135" t="s">
        <v>40</v>
      </c>
    </row>
    <row r="114" spans="2:65" s="1" customFormat="1" ht="18" customHeight="1">
      <c r="B114" s="136"/>
      <c r="C114" s="137"/>
      <c r="D114" s="234" t="s">
        <v>139</v>
      </c>
      <c r="E114" s="284"/>
      <c r="F114" s="284"/>
      <c r="G114" s="137"/>
      <c r="H114" s="137"/>
      <c r="I114" s="137"/>
      <c r="J114" s="137"/>
      <c r="K114" s="97">
        <v>0</v>
      </c>
      <c r="L114" s="137"/>
      <c r="M114" s="136"/>
      <c r="N114" s="137"/>
      <c r="O114" s="139" t="s">
        <v>42</v>
      </c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40" t="s">
        <v>140</v>
      </c>
      <c r="AZ114" s="137"/>
      <c r="BA114" s="137"/>
      <c r="BB114" s="137"/>
      <c r="BC114" s="137"/>
      <c r="BD114" s="137"/>
      <c r="BE114" s="141">
        <f t="shared" ref="BE114:BE119" si="1">IF(O114="základná",K114,0)</f>
        <v>0</v>
      </c>
      <c r="BF114" s="141">
        <f t="shared" ref="BF114:BF119" si="2">IF(O114="znížená",K114,0)</f>
        <v>0</v>
      </c>
      <c r="BG114" s="141">
        <f t="shared" ref="BG114:BG119" si="3">IF(O114="zákl. prenesená",K114,0)</f>
        <v>0</v>
      </c>
      <c r="BH114" s="141">
        <f t="shared" ref="BH114:BH119" si="4">IF(O114="zníž. prenesená",K114,0)</f>
        <v>0</v>
      </c>
      <c r="BI114" s="141">
        <f t="shared" ref="BI114:BI119" si="5">IF(O114="nulová",K114,0)</f>
        <v>0</v>
      </c>
      <c r="BJ114" s="140" t="s">
        <v>141</v>
      </c>
      <c r="BK114" s="137"/>
      <c r="BL114" s="137"/>
      <c r="BM114" s="137"/>
    </row>
    <row r="115" spans="2:65" s="1" customFormat="1" ht="18" customHeight="1">
      <c r="B115" s="136"/>
      <c r="C115" s="137"/>
      <c r="D115" s="234" t="s">
        <v>142</v>
      </c>
      <c r="E115" s="284"/>
      <c r="F115" s="284"/>
      <c r="G115" s="137"/>
      <c r="H115" s="137"/>
      <c r="I115" s="137"/>
      <c r="J115" s="137"/>
      <c r="K115" s="97">
        <v>0</v>
      </c>
      <c r="L115" s="137"/>
      <c r="M115" s="136"/>
      <c r="N115" s="137"/>
      <c r="O115" s="139" t="s">
        <v>42</v>
      </c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40" t="s">
        <v>140</v>
      </c>
      <c r="AZ115" s="137"/>
      <c r="BA115" s="137"/>
      <c r="BB115" s="137"/>
      <c r="BC115" s="137"/>
      <c r="BD115" s="137"/>
      <c r="BE115" s="141">
        <f t="shared" si="1"/>
        <v>0</v>
      </c>
      <c r="BF115" s="141">
        <f t="shared" si="2"/>
        <v>0</v>
      </c>
      <c r="BG115" s="141">
        <f t="shared" si="3"/>
        <v>0</v>
      </c>
      <c r="BH115" s="141">
        <f t="shared" si="4"/>
        <v>0</v>
      </c>
      <c r="BI115" s="141">
        <f t="shared" si="5"/>
        <v>0</v>
      </c>
      <c r="BJ115" s="140" t="s">
        <v>141</v>
      </c>
      <c r="BK115" s="137"/>
      <c r="BL115" s="137"/>
      <c r="BM115" s="137"/>
    </row>
    <row r="116" spans="2:65" s="1" customFormat="1" ht="18" customHeight="1">
      <c r="B116" s="136"/>
      <c r="C116" s="137"/>
      <c r="D116" s="234" t="s">
        <v>143</v>
      </c>
      <c r="E116" s="284"/>
      <c r="F116" s="284"/>
      <c r="G116" s="137"/>
      <c r="H116" s="137"/>
      <c r="I116" s="137"/>
      <c r="J116" s="137"/>
      <c r="K116" s="97">
        <v>0</v>
      </c>
      <c r="L116" s="137"/>
      <c r="M116" s="136"/>
      <c r="N116" s="137"/>
      <c r="O116" s="139" t="s">
        <v>42</v>
      </c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40" t="s">
        <v>140</v>
      </c>
      <c r="AZ116" s="137"/>
      <c r="BA116" s="137"/>
      <c r="BB116" s="137"/>
      <c r="BC116" s="137"/>
      <c r="BD116" s="137"/>
      <c r="BE116" s="141">
        <f t="shared" si="1"/>
        <v>0</v>
      </c>
      <c r="BF116" s="141">
        <f t="shared" si="2"/>
        <v>0</v>
      </c>
      <c r="BG116" s="141">
        <f t="shared" si="3"/>
        <v>0</v>
      </c>
      <c r="BH116" s="141">
        <f t="shared" si="4"/>
        <v>0</v>
      </c>
      <c r="BI116" s="141">
        <f t="shared" si="5"/>
        <v>0</v>
      </c>
      <c r="BJ116" s="140" t="s">
        <v>141</v>
      </c>
      <c r="BK116" s="137"/>
      <c r="BL116" s="137"/>
      <c r="BM116" s="137"/>
    </row>
    <row r="117" spans="2:65" s="1" customFormat="1" ht="18" customHeight="1">
      <c r="B117" s="136"/>
      <c r="C117" s="137"/>
      <c r="D117" s="234" t="s">
        <v>144</v>
      </c>
      <c r="E117" s="284"/>
      <c r="F117" s="284"/>
      <c r="G117" s="137"/>
      <c r="H117" s="137"/>
      <c r="I117" s="137"/>
      <c r="J117" s="137"/>
      <c r="K117" s="97">
        <v>0</v>
      </c>
      <c r="L117" s="137"/>
      <c r="M117" s="136"/>
      <c r="N117" s="137"/>
      <c r="O117" s="139" t="s">
        <v>42</v>
      </c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40" t="s">
        <v>140</v>
      </c>
      <c r="AZ117" s="137"/>
      <c r="BA117" s="137"/>
      <c r="BB117" s="137"/>
      <c r="BC117" s="137"/>
      <c r="BD117" s="137"/>
      <c r="BE117" s="141">
        <f t="shared" si="1"/>
        <v>0</v>
      </c>
      <c r="BF117" s="141">
        <f t="shared" si="2"/>
        <v>0</v>
      </c>
      <c r="BG117" s="141">
        <f t="shared" si="3"/>
        <v>0</v>
      </c>
      <c r="BH117" s="141">
        <f t="shared" si="4"/>
        <v>0</v>
      </c>
      <c r="BI117" s="141">
        <f t="shared" si="5"/>
        <v>0</v>
      </c>
      <c r="BJ117" s="140" t="s">
        <v>141</v>
      </c>
      <c r="BK117" s="137"/>
      <c r="BL117" s="137"/>
      <c r="BM117" s="137"/>
    </row>
    <row r="118" spans="2:65" s="1" customFormat="1" ht="18" customHeight="1">
      <c r="B118" s="136"/>
      <c r="C118" s="137"/>
      <c r="D118" s="234" t="s">
        <v>145</v>
      </c>
      <c r="E118" s="284"/>
      <c r="F118" s="284"/>
      <c r="G118" s="137"/>
      <c r="H118" s="137"/>
      <c r="I118" s="137"/>
      <c r="J118" s="137"/>
      <c r="K118" s="97">
        <v>0</v>
      </c>
      <c r="L118" s="137"/>
      <c r="M118" s="136"/>
      <c r="N118" s="137"/>
      <c r="O118" s="139" t="s">
        <v>42</v>
      </c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40" t="s">
        <v>140</v>
      </c>
      <c r="AZ118" s="137"/>
      <c r="BA118" s="137"/>
      <c r="BB118" s="137"/>
      <c r="BC118" s="137"/>
      <c r="BD118" s="137"/>
      <c r="BE118" s="141">
        <f t="shared" si="1"/>
        <v>0</v>
      </c>
      <c r="BF118" s="141">
        <f t="shared" si="2"/>
        <v>0</v>
      </c>
      <c r="BG118" s="141">
        <f t="shared" si="3"/>
        <v>0</v>
      </c>
      <c r="BH118" s="141">
        <f t="shared" si="4"/>
        <v>0</v>
      </c>
      <c r="BI118" s="141">
        <f t="shared" si="5"/>
        <v>0</v>
      </c>
      <c r="BJ118" s="140" t="s">
        <v>141</v>
      </c>
      <c r="BK118" s="137"/>
      <c r="BL118" s="137"/>
      <c r="BM118" s="137"/>
    </row>
    <row r="119" spans="2:65" s="1" customFormat="1" ht="18" customHeight="1">
      <c r="B119" s="136"/>
      <c r="C119" s="137"/>
      <c r="D119" s="138" t="s">
        <v>146</v>
      </c>
      <c r="E119" s="137"/>
      <c r="F119" s="137"/>
      <c r="G119" s="137"/>
      <c r="H119" s="137"/>
      <c r="I119" s="137"/>
      <c r="J119" s="137"/>
      <c r="K119" s="97">
        <f>ROUND(K30*T119,2)</f>
        <v>0</v>
      </c>
      <c r="L119" s="137"/>
      <c r="M119" s="136"/>
      <c r="N119" s="137"/>
      <c r="O119" s="139" t="s">
        <v>42</v>
      </c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40" t="s">
        <v>147</v>
      </c>
      <c r="AZ119" s="137"/>
      <c r="BA119" s="137"/>
      <c r="BB119" s="137"/>
      <c r="BC119" s="137"/>
      <c r="BD119" s="137"/>
      <c r="BE119" s="141">
        <f t="shared" si="1"/>
        <v>0</v>
      </c>
      <c r="BF119" s="141">
        <f t="shared" si="2"/>
        <v>0</v>
      </c>
      <c r="BG119" s="141">
        <f t="shared" si="3"/>
        <v>0</v>
      </c>
      <c r="BH119" s="141">
        <f t="shared" si="4"/>
        <v>0</v>
      </c>
      <c r="BI119" s="141">
        <f t="shared" si="5"/>
        <v>0</v>
      </c>
      <c r="BJ119" s="140" t="s">
        <v>141</v>
      </c>
      <c r="BK119" s="137"/>
      <c r="BL119" s="137"/>
      <c r="BM119" s="137"/>
    </row>
    <row r="120" spans="2:65" s="1" customFormat="1" ht="11.25">
      <c r="B120" s="36"/>
      <c r="M120" s="36"/>
    </row>
    <row r="121" spans="2:65" s="1" customFormat="1" ht="29.25" customHeight="1">
      <c r="B121" s="36"/>
      <c r="C121" s="105" t="s">
        <v>114</v>
      </c>
      <c r="D121" s="106"/>
      <c r="E121" s="106"/>
      <c r="F121" s="106"/>
      <c r="G121" s="106"/>
      <c r="H121" s="106"/>
      <c r="I121" s="106"/>
      <c r="J121" s="106"/>
      <c r="K121" s="107">
        <f>ROUND(K96+K113,2)</f>
        <v>0</v>
      </c>
      <c r="L121" s="106"/>
      <c r="M121" s="36"/>
    </row>
    <row r="122" spans="2:65" s="1" customFormat="1" ht="6.95" customHeight="1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36"/>
    </row>
    <row r="126" spans="2:65" s="1" customFormat="1" ht="6.95" customHeight="1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36"/>
    </row>
    <row r="127" spans="2:65" s="1" customFormat="1" ht="24.95" customHeight="1">
      <c r="B127" s="36"/>
      <c r="C127" s="21" t="s">
        <v>148</v>
      </c>
      <c r="M127" s="36"/>
    </row>
    <row r="128" spans="2:65" s="1" customFormat="1" ht="6.95" customHeight="1">
      <c r="B128" s="36"/>
      <c r="M128" s="36"/>
    </row>
    <row r="129" spans="2:65" s="1" customFormat="1" ht="12" customHeight="1">
      <c r="B129" s="36"/>
      <c r="C129" s="27" t="s">
        <v>16</v>
      </c>
      <c r="M129" s="36"/>
    </row>
    <row r="130" spans="2:65" s="1" customFormat="1" ht="16.5" customHeight="1">
      <c r="B130" s="36"/>
      <c r="E130" s="280" t="str">
        <f>E7</f>
        <v>Franko-rozpracovaný rozpočet</v>
      </c>
      <c r="F130" s="281"/>
      <c r="G130" s="281"/>
      <c r="H130" s="281"/>
      <c r="M130" s="36"/>
    </row>
    <row r="131" spans="2:65" s="1" customFormat="1" ht="12" customHeight="1">
      <c r="B131" s="36"/>
      <c r="C131" s="27" t="s">
        <v>116</v>
      </c>
      <c r="M131" s="36"/>
    </row>
    <row r="132" spans="2:65" s="1" customFormat="1" ht="16.5" customHeight="1">
      <c r="B132" s="36"/>
      <c r="E132" s="237" t="str">
        <f>E9</f>
        <v>23-40-04 - 3.NP</v>
      </c>
      <c r="F132" s="282"/>
      <c r="G132" s="282"/>
      <c r="H132" s="282"/>
      <c r="M132" s="36"/>
    </row>
    <row r="133" spans="2:65" s="1" customFormat="1" ht="6.95" customHeight="1">
      <c r="B133" s="36"/>
      <c r="M133" s="36"/>
    </row>
    <row r="134" spans="2:65" s="1" customFormat="1" ht="12" customHeight="1">
      <c r="B134" s="36"/>
      <c r="C134" s="27" t="s">
        <v>20</v>
      </c>
      <c r="F134" s="25" t="str">
        <f>F12</f>
        <v xml:space="preserve"> </v>
      </c>
      <c r="I134" s="27" t="s">
        <v>22</v>
      </c>
      <c r="J134" s="59" t="str">
        <f>IF(J12="","",J12)</f>
        <v>15. 7. 2023</v>
      </c>
      <c r="M134" s="36"/>
    </row>
    <row r="135" spans="2:65" s="1" customFormat="1" ht="6.95" customHeight="1">
      <c r="B135" s="36"/>
      <c r="M135" s="36"/>
    </row>
    <row r="136" spans="2:65" s="1" customFormat="1" ht="15.2" customHeight="1">
      <c r="B136" s="36"/>
      <c r="C136" s="27" t="s">
        <v>24</v>
      </c>
      <c r="F136" s="25" t="str">
        <f>E15</f>
        <v xml:space="preserve"> </v>
      </c>
      <c r="I136" s="27" t="s">
        <v>29</v>
      </c>
      <c r="J136" s="30" t="str">
        <f>E21</f>
        <v xml:space="preserve"> </v>
      </c>
      <c r="M136" s="36"/>
    </row>
    <row r="137" spans="2:65" s="1" customFormat="1" ht="15.2" customHeight="1">
      <c r="B137" s="36"/>
      <c r="C137" s="27" t="s">
        <v>27</v>
      </c>
      <c r="F137" s="25" t="str">
        <f>IF(E18="","",E18)</f>
        <v>Vyplň údaj</v>
      </c>
      <c r="I137" s="27" t="s">
        <v>30</v>
      </c>
      <c r="J137" s="30" t="str">
        <f>E24</f>
        <v xml:space="preserve"> </v>
      </c>
      <c r="M137" s="36"/>
    </row>
    <row r="138" spans="2:65" s="1" customFormat="1" ht="10.35" customHeight="1">
      <c r="B138" s="36"/>
      <c r="M138" s="36"/>
    </row>
    <row r="139" spans="2:65" s="10" customFormat="1" ht="29.25" customHeight="1">
      <c r="B139" s="142"/>
      <c r="C139" s="143" t="s">
        <v>149</v>
      </c>
      <c r="D139" s="144" t="s">
        <v>61</v>
      </c>
      <c r="E139" s="144" t="s">
        <v>57</v>
      </c>
      <c r="F139" s="144" t="s">
        <v>58</v>
      </c>
      <c r="G139" s="144" t="s">
        <v>150</v>
      </c>
      <c r="H139" s="144" t="s">
        <v>151</v>
      </c>
      <c r="I139" s="144" t="s">
        <v>152</v>
      </c>
      <c r="J139" s="144" t="s">
        <v>153</v>
      </c>
      <c r="K139" s="145" t="s">
        <v>123</v>
      </c>
      <c r="L139" s="146" t="s">
        <v>154</v>
      </c>
      <c r="M139" s="142"/>
      <c r="N139" s="66" t="s">
        <v>1</v>
      </c>
      <c r="O139" s="67" t="s">
        <v>40</v>
      </c>
      <c r="P139" s="67" t="s">
        <v>155</v>
      </c>
      <c r="Q139" s="67" t="s">
        <v>156</v>
      </c>
      <c r="R139" s="67" t="s">
        <v>157</v>
      </c>
      <c r="S139" s="67" t="s">
        <v>158</v>
      </c>
      <c r="T139" s="67" t="s">
        <v>159</v>
      </c>
      <c r="U139" s="67" t="s">
        <v>160</v>
      </c>
      <c r="V139" s="67" t="s">
        <v>161</v>
      </c>
      <c r="W139" s="67" t="s">
        <v>162</v>
      </c>
      <c r="X139" s="68" t="s">
        <v>163</v>
      </c>
    </row>
    <row r="140" spans="2:65" s="1" customFormat="1" ht="22.9" customHeight="1">
      <c r="B140" s="36"/>
      <c r="C140" s="71" t="s">
        <v>118</v>
      </c>
      <c r="K140" s="147">
        <f>BK140</f>
        <v>0</v>
      </c>
      <c r="M140" s="36"/>
      <c r="N140" s="69"/>
      <c r="O140" s="60"/>
      <c r="P140" s="60"/>
      <c r="Q140" s="148">
        <f>Q141+Q389</f>
        <v>0</v>
      </c>
      <c r="R140" s="148">
        <f>R141+R389</f>
        <v>0</v>
      </c>
      <c r="S140" s="60"/>
      <c r="T140" s="149">
        <f>T141+T389</f>
        <v>0</v>
      </c>
      <c r="U140" s="60"/>
      <c r="V140" s="149">
        <f>V141+V389</f>
        <v>441.06246820999996</v>
      </c>
      <c r="W140" s="60"/>
      <c r="X140" s="150">
        <f>X141+X389</f>
        <v>0</v>
      </c>
      <c r="AT140" s="17" t="s">
        <v>77</v>
      </c>
      <c r="AU140" s="17" t="s">
        <v>125</v>
      </c>
      <c r="BK140" s="151">
        <f>BK141+BK389</f>
        <v>0</v>
      </c>
    </row>
    <row r="141" spans="2:65" s="11" customFormat="1" ht="25.9" customHeight="1">
      <c r="B141" s="152"/>
      <c r="D141" s="153" t="s">
        <v>77</v>
      </c>
      <c r="E141" s="154" t="s">
        <v>164</v>
      </c>
      <c r="F141" s="154" t="s">
        <v>165</v>
      </c>
      <c r="I141" s="155"/>
      <c r="J141" s="155"/>
      <c r="K141" s="156">
        <f>BK141</f>
        <v>0</v>
      </c>
      <c r="M141" s="152"/>
      <c r="N141" s="157"/>
      <c r="Q141" s="158">
        <f>Q142+Q194+Q272+Q382+Q387</f>
        <v>0</v>
      </c>
      <c r="R141" s="158">
        <f>R142+R194+R272+R382+R387</f>
        <v>0</v>
      </c>
      <c r="T141" s="159">
        <f>T142+T194+T272+T382+T387</f>
        <v>0</v>
      </c>
      <c r="V141" s="159">
        <f>V142+V194+V272+V382+V387</f>
        <v>431.90283166999996</v>
      </c>
      <c r="X141" s="160">
        <f>X142+X194+X272+X382+X387</f>
        <v>0</v>
      </c>
      <c r="AR141" s="153" t="s">
        <v>86</v>
      </c>
      <c r="AT141" s="161" t="s">
        <v>77</v>
      </c>
      <c r="AU141" s="161" t="s">
        <v>78</v>
      </c>
      <c r="AY141" s="153" t="s">
        <v>166</v>
      </c>
      <c r="BK141" s="162">
        <f>BK142+BK194+BK272+BK382+BK387</f>
        <v>0</v>
      </c>
    </row>
    <row r="142" spans="2:65" s="11" customFormat="1" ht="22.9" customHeight="1">
      <c r="B142" s="152"/>
      <c r="D142" s="153" t="s">
        <v>77</v>
      </c>
      <c r="E142" s="163" t="s">
        <v>183</v>
      </c>
      <c r="F142" s="163" t="s">
        <v>307</v>
      </c>
      <c r="I142" s="155"/>
      <c r="J142" s="155"/>
      <c r="K142" s="164">
        <f>BK142</f>
        <v>0</v>
      </c>
      <c r="M142" s="152"/>
      <c r="N142" s="157"/>
      <c r="Q142" s="158">
        <f>SUM(Q143:Q193)</f>
        <v>0</v>
      </c>
      <c r="R142" s="158">
        <f>SUM(R143:R193)</f>
        <v>0</v>
      </c>
      <c r="T142" s="159">
        <f>SUM(T143:T193)</f>
        <v>0</v>
      </c>
      <c r="V142" s="159">
        <f>SUM(V143:V193)</f>
        <v>137.32652701999999</v>
      </c>
      <c r="X142" s="160">
        <f>SUM(X143:X193)</f>
        <v>0</v>
      </c>
      <c r="AR142" s="153" t="s">
        <v>86</v>
      </c>
      <c r="AT142" s="161" t="s">
        <v>77</v>
      </c>
      <c r="AU142" s="161" t="s">
        <v>86</v>
      </c>
      <c r="AY142" s="153" t="s">
        <v>166</v>
      </c>
      <c r="BK142" s="162">
        <f>SUM(BK143:BK193)</f>
        <v>0</v>
      </c>
    </row>
    <row r="143" spans="2:65" s="1" customFormat="1" ht="33" customHeight="1">
      <c r="B143" s="136"/>
      <c r="C143" s="165" t="s">
        <v>86</v>
      </c>
      <c r="D143" s="165" t="s">
        <v>168</v>
      </c>
      <c r="E143" s="166" t="s">
        <v>309</v>
      </c>
      <c r="F143" s="167" t="s">
        <v>310</v>
      </c>
      <c r="G143" s="168" t="s">
        <v>171</v>
      </c>
      <c r="H143" s="169">
        <v>3.8980000000000001</v>
      </c>
      <c r="I143" s="170"/>
      <c r="J143" s="170"/>
      <c r="K143" s="171">
        <f>ROUND(P143*H143,2)</f>
        <v>0</v>
      </c>
      <c r="L143" s="172"/>
      <c r="M143" s="36"/>
      <c r="N143" s="173" t="s">
        <v>1</v>
      </c>
      <c r="O143" s="135" t="s">
        <v>42</v>
      </c>
      <c r="P143" s="35">
        <f>I143+J143</f>
        <v>0</v>
      </c>
      <c r="Q143" s="35">
        <f>ROUND(I143*H143,2)</f>
        <v>0</v>
      </c>
      <c r="R143" s="35">
        <f>ROUND(J143*H143,2)</f>
        <v>0</v>
      </c>
      <c r="T143" s="174">
        <f>S143*H143</f>
        <v>0</v>
      </c>
      <c r="U143" s="174">
        <v>2.1669900000000002</v>
      </c>
      <c r="V143" s="174">
        <f>U143*H143</f>
        <v>8.4469270200000004</v>
      </c>
      <c r="W143" s="174">
        <v>0</v>
      </c>
      <c r="X143" s="175">
        <f>W143*H143</f>
        <v>0</v>
      </c>
      <c r="AR143" s="176" t="s">
        <v>172</v>
      </c>
      <c r="AT143" s="176" t="s">
        <v>168</v>
      </c>
      <c r="AU143" s="176" t="s">
        <v>141</v>
      </c>
      <c r="AY143" s="17" t="s">
        <v>166</v>
      </c>
      <c r="BE143" s="101">
        <f>IF(O143="základná",K143,0)</f>
        <v>0</v>
      </c>
      <c r="BF143" s="101">
        <f>IF(O143="znížená",K143,0)</f>
        <v>0</v>
      </c>
      <c r="BG143" s="101">
        <f>IF(O143="zákl. prenesená",K143,0)</f>
        <v>0</v>
      </c>
      <c r="BH143" s="101">
        <f>IF(O143="zníž. prenesená",K143,0)</f>
        <v>0</v>
      </c>
      <c r="BI143" s="101">
        <f>IF(O143="nulová",K143,0)</f>
        <v>0</v>
      </c>
      <c r="BJ143" s="17" t="s">
        <v>141</v>
      </c>
      <c r="BK143" s="101">
        <f>ROUND(P143*H143,2)</f>
        <v>0</v>
      </c>
      <c r="BL143" s="17" t="s">
        <v>172</v>
      </c>
      <c r="BM143" s="176" t="s">
        <v>925</v>
      </c>
    </row>
    <row r="144" spans="2:65" s="12" customFormat="1" ht="11.25">
      <c r="B144" s="177"/>
      <c r="D144" s="178" t="s">
        <v>174</v>
      </c>
      <c r="E144" s="179" t="s">
        <v>1</v>
      </c>
      <c r="F144" s="180" t="s">
        <v>602</v>
      </c>
      <c r="H144" s="181">
        <v>3.8980000000000001</v>
      </c>
      <c r="I144" s="182"/>
      <c r="J144" s="182"/>
      <c r="M144" s="177"/>
      <c r="N144" s="183"/>
      <c r="X144" s="184"/>
      <c r="AT144" s="179" t="s">
        <v>174</v>
      </c>
      <c r="AU144" s="179" t="s">
        <v>141</v>
      </c>
      <c r="AV144" s="12" t="s">
        <v>141</v>
      </c>
      <c r="AW144" s="12" t="s">
        <v>4</v>
      </c>
      <c r="AX144" s="12" t="s">
        <v>86</v>
      </c>
      <c r="AY144" s="179" t="s">
        <v>166</v>
      </c>
    </row>
    <row r="145" spans="2:65" s="1" customFormat="1" ht="37.9" customHeight="1">
      <c r="B145" s="136"/>
      <c r="C145" s="165" t="s">
        <v>141</v>
      </c>
      <c r="D145" s="165" t="s">
        <v>168</v>
      </c>
      <c r="E145" s="166" t="s">
        <v>319</v>
      </c>
      <c r="F145" s="167" t="s">
        <v>320</v>
      </c>
      <c r="G145" s="168" t="s">
        <v>171</v>
      </c>
      <c r="H145" s="169">
        <v>75.084999999999994</v>
      </c>
      <c r="I145" s="170"/>
      <c r="J145" s="170"/>
      <c r="K145" s="171">
        <f>ROUND(P145*H145,2)</f>
        <v>0</v>
      </c>
      <c r="L145" s="172"/>
      <c r="M145" s="36"/>
      <c r="N145" s="173" t="s">
        <v>1</v>
      </c>
      <c r="O145" s="135" t="s">
        <v>42</v>
      </c>
      <c r="P145" s="35">
        <f>I145+J145</f>
        <v>0</v>
      </c>
      <c r="Q145" s="35">
        <f>ROUND(I145*H145,2)</f>
        <v>0</v>
      </c>
      <c r="R145" s="35">
        <f>ROUND(J145*H145,2)</f>
        <v>0</v>
      </c>
      <c r="T145" s="174">
        <f>S145*H145</f>
        <v>0</v>
      </c>
      <c r="U145" s="174">
        <v>0.78917999999999999</v>
      </c>
      <c r="V145" s="174">
        <f>U145*H145</f>
        <v>59.255580299999991</v>
      </c>
      <c r="W145" s="174">
        <v>0</v>
      </c>
      <c r="X145" s="175">
        <f>W145*H145</f>
        <v>0</v>
      </c>
      <c r="AR145" s="176" t="s">
        <v>172</v>
      </c>
      <c r="AT145" s="176" t="s">
        <v>168</v>
      </c>
      <c r="AU145" s="176" t="s">
        <v>141</v>
      </c>
      <c r="AY145" s="17" t="s">
        <v>166</v>
      </c>
      <c r="BE145" s="101">
        <f>IF(O145="základná",K145,0)</f>
        <v>0</v>
      </c>
      <c r="BF145" s="101">
        <f>IF(O145="znížená",K145,0)</f>
        <v>0</v>
      </c>
      <c r="BG145" s="101">
        <f>IF(O145="zákl. prenesená",K145,0)</f>
        <v>0</v>
      </c>
      <c r="BH145" s="101">
        <f>IF(O145="zníž. prenesená",K145,0)</f>
        <v>0</v>
      </c>
      <c r="BI145" s="101">
        <f>IF(O145="nulová",K145,0)</f>
        <v>0</v>
      </c>
      <c r="BJ145" s="17" t="s">
        <v>141</v>
      </c>
      <c r="BK145" s="101">
        <f>ROUND(P145*H145,2)</f>
        <v>0</v>
      </c>
      <c r="BL145" s="17" t="s">
        <v>172</v>
      </c>
      <c r="BM145" s="176" t="s">
        <v>926</v>
      </c>
    </row>
    <row r="146" spans="2:65" s="12" customFormat="1" ht="33.75">
      <c r="B146" s="177"/>
      <c r="D146" s="178" t="s">
        <v>174</v>
      </c>
      <c r="E146" s="179" t="s">
        <v>1</v>
      </c>
      <c r="F146" s="180" t="s">
        <v>927</v>
      </c>
      <c r="H146" s="181">
        <v>25.837</v>
      </c>
      <c r="I146" s="182"/>
      <c r="J146" s="182"/>
      <c r="M146" s="177"/>
      <c r="N146" s="183"/>
      <c r="X146" s="184"/>
      <c r="AT146" s="179" t="s">
        <v>174</v>
      </c>
      <c r="AU146" s="179" t="s">
        <v>141</v>
      </c>
      <c r="AV146" s="12" t="s">
        <v>141</v>
      </c>
      <c r="AW146" s="12" t="s">
        <v>4</v>
      </c>
      <c r="AX146" s="12" t="s">
        <v>78</v>
      </c>
      <c r="AY146" s="179" t="s">
        <v>166</v>
      </c>
    </row>
    <row r="147" spans="2:65" s="12" customFormat="1" ht="33.75">
      <c r="B147" s="177"/>
      <c r="D147" s="178" t="s">
        <v>174</v>
      </c>
      <c r="E147" s="179" t="s">
        <v>1</v>
      </c>
      <c r="F147" s="180" t="s">
        <v>928</v>
      </c>
      <c r="H147" s="181">
        <v>17.841000000000001</v>
      </c>
      <c r="I147" s="182"/>
      <c r="J147" s="182"/>
      <c r="M147" s="177"/>
      <c r="N147" s="183"/>
      <c r="X147" s="184"/>
      <c r="AT147" s="179" t="s">
        <v>174</v>
      </c>
      <c r="AU147" s="179" t="s">
        <v>141</v>
      </c>
      <c r="AV147" s="12" t="s">
        <v>141</v>
      </c>
      <c r="AW147" s="12" t="s">
        <v>4</v>
      </c>
      <c r="AX147" s="12" t="s">
        <v>78</v>
      </c>
      <c r="AY147" s="179" t="s">
        <v>166</v>
      </c>
    </row>
    <row r="148" spans="2:65" s="12" customFormat="1" ht="11.25">
      <c r="B148" s="177"/>
      <c r="D148" s="178" t="s">
        <v>174</v>
      </c>
      <c r="E148" s="179" t="s">
        <v>1</v>
      </c>
      <c r="F148" s="180" t="s">
        <v>929</v>
      </c>
      <c r="H148" s="181">
        <v>-5.9349999999999996</v>
      </c>
      <c r="I148" s="182"/>
      <c r="J148" s="182"/>
      <c r="M148" s="177"/>
      <c r="N148" s="183"/>
      <c r="X148" s="184"/>
      <c r="AT148" s="179" t="s">
        <v>174</v>
      </c>
      <c r="AU148" s="179" t="s">
        <v>141</v>
      </c>
      <c r="AV148" s="12" t="s">
        <v>141</v>
      </c>
      <c r="AW148" s="12" t="s">
        <v>4</v>
      </c>
      <c r="AX148" s="12" t="s">
        <v>78</v>
      </c>
      <c r="AY148" s="179" t="s">
        <v>166</v>
      </c>
    </row>
    <row r="149" spans="2:65" s="12" customFormat="1" ht="11.25">
      <c r="B149" s="177"/>
      <c r="D149" s="178" t="s">
        <v>174</v>
      </c>
      <c r="E149" s="179" t="s">
        <v>1</v>
      </c>
      <c r="F149" s="180" t="s">
        <v>930</v>
      </c>
      <c r="H149" s="181">
        <v>7.6310000000000002</v>
      </c>
      <c r="I149" s="182"/>
      <c r="J149" s="182"/>
      <c r="M149" s="177"/>
      <c r="N149" s="183"/>
      <c r="X149" s="184"/>
      <c r="AT149" s="179" t="s">
        <v>174</v>
      </c>
      <c r="AU149" s="179" t="s">
        <v>141</v>
      </c>
      <c r="AV149" s="12" t="s">
        <v>141</v>
      </c>
      <c r="AW149" s="12" t="s">
        <v>4</v>
      </c>
      <c r="AX149" s="12" t="s">
        <v>78</v>
      </c>
      <c r="AY149" s="179" t="s">
        <v>166</v>
      </c>
    </row>
    <row r="150" spans="2:65" s="12" customFormat="1" ht="11.25">
      <c r="B150" s="177"/>
      <c r="D150" s="178" t="s">
        <v>174</v>
      </c>
      <c r="E150" s="179" t="s">
        <v>1</v>
      </c>
      <c r="F150" s="180" t="s">
        <v>931</v>
      </c>
      <c r="H150" s="181">
        <v>5.3630000000000004</v>
      </c>
      <c r="I150" s="182"/>
      <c r="J150" s="182"/>
      <c r="M150" s="177"/>
      <c r="N150" s="183"/>
      <c r="X150" s="184"/>
      <c r="AT150" s="179" t="s">
        <v>174</v>
      </c>
      <c r="AU150" s="179" t="s">
        <v>141</v>
      </c>
      <c r="AV150" s="12" t="s">
        <v>141</v>
      </c>
      <c r="AW150" s="12" t="s">
        <v>4</v>
      </c>
      <c r="AX150" s="12" t="s">
        <v>78</v>
      </c>
      <c r="AY150" s="179" t="s">
        <v>166</v>
      </c>
    </row>
    <row r="151" spans="2:65" s="12" customFormat="1" ht="11.25">
      <c r="B151" s="177"/>
      <c r="D151" s="178" t="s">
        <v>174</v>
      </c>
      <c r="E151" s="179" t="s">
        <v>1</v>
      </c>
      <c r="F151" s="180" t="s">
        <v>932</v>
      </c>
      <c r="H151" s="181">
        <v>2.681</v>
      </c>
      <c r="I151" s="182"/>
      <c r="J151" s="182"/>
      <c r="M151" s="177"/>
      <c r="N151" s="183"/>
      <c r="X151" s="184"/>
      <c r="AT151" s="179" t="s">
        <v>174</v>
      </c>
      <c r="AU151" s="179" t="s">
        <v>141</v>
      </c>
      <c r="AV151" s="12" t="s">
        <v>141</v>
      </c>
      <c r="AW151" s="12" t="s">
        <v>4</v>
      </c>
      <c r="AX151" s="12" t="s">
        <v>78</v>
      </c>
      <c r="AY151" s="179" t="s">
        <v>166</v>
      </c>
    </row>
    <row r="152" spans="2:65" s="12" customFormat="1" ht="11.25">
      <c r="B152" s="177"/>
      <c r="D152" s="178" t="s">
        <v>174</v>
      </c>
      <c r="E152" s="179" t="s">
        <v>1</v>
      </c>
      <c r="F152" s="180" t="s">
        <v>933</v>
      </c>
      <c r="H152" s="181">
        <v>5.2249999999999996</v>
      </c>
      <c r="I152" s="182"/>
      <c r="J152" s="182"/>
      <c r="M152" s="177"/>
      <c r="N152" s="183"/>
      <c r="X152" s="184"/>
      <c r="AT152" s="179" t="s">
        <v>174</v>
      </c>
      <c r="AU152" s="179" t="s">
        <v>141</v>
      </c>
      <c r="AV152" s="12" t="s">
        <v>141</v>
      </c>
      <c r="AW152" s="12" t="s">
        <v>4</v>
      </c>
      <c r="AX152" s="12" t="s">
        <v>78</v>
      </c>
      <c r="AY152" s="179" t="s">
        <v>166</v>
      </c>
    </row>
    <row r="153" spans="2:65" s="12" customFormat="1" ht="11.25">
      <c r="B153" s="177"/>
      <c r="D153" s="178" t="s">
        <v>174</v>
      </c>
      <c r="E153" s="179" t="s">
        <v>1</v>
      </c>
      <c r="F153" s="180" t="s">
        <v>934</v>
      </c>
      <c r="H153" s="181">
        <v>5.9130000000000003</v>
      </c>
      <c r="I153" s="182"/>
      <c r="J153" s="182"/>
      <c r="M153" s="177"/>
      <c r="N153" s="183"/>
      <c r="X153" s="184"/>
      <c r="AT153" s="179" t="s">
        <v>174</v>
      </c>
      <c r="AU153" s="179" t="s">
        <v>141</v>
      </c>
      <c r="AV153" s="12" t="s">
        <v>141</v>
      </c>
      <c r="AW153" s="12" t="s">
        <v>4</v>
      </c>
      <c r="AX153" s="12" t="s">
        <v>78</v>
      </c>
      <c r="AY153" s="179" t="s">
        <v>166</v>
      </c>
    </row>
    <row r="154" spans="2:65" s="12" customFormat="1" ht="11.25">
      <c r="B154" s="177"/>
      <c r="D154" s="178" t="s">
        <v>174</v>
      </c>
      <c r="E154" s="179" t="s">
        <v>1</v>
      </c>
      <c r="F154" s="180" t="s">
        <v>935</v>
      </c>
      <c r="H154" s="181">
        <v>2.8980000000000001</v>
      </c>
      <c r="I154" s="182"/>
      <c r="J154" s="182"/>
      <c r="M154" s="177"/>
      <c r="N154" s="183"/>
      <c r="X154" s="184"/>
      <c r="AT154" s="179" t="s">
        <v>174</v>
      </c>
      <c r="AU154" s="179" t="s">
        <v>141</v>
      </c>
      <c r="AV154" s="12" t="s">
        <v>141</v>
      </c>
      <c r="AW154" s="12" t="s">
        <v>4</v>
      </c>
      <c r="AX154" s="12" t="s">
        <v>78</v>
      </c>
      <c r="AY154" s="179" t="s">
        <v>166</v>
      </c>
    </row>
    <row r="155" spans="2:65" s="12" customFormat="1" ht="11.25">
      <c r="B155" s="177"/>
      <c r="D155" s="178" t="s">
        <v>174</v>
      </c>
      <c r="E155" s="179" t="s">
        <v>1</v>
      </c>
      <c r="F155" s="180" t="s">
        <v>936</v>
      </c>
      <c r="H155" s="181">
        <v>7.6310000000000002</v>
      </c>
      <c r="I155" s="182"/>
      <c r="J155" s="182"/>
      <c r="M155" s="177"/>
      <c r="N155" s="183"/>
      <c r="X155" s="184"/>
      <c r="AT155" s="179" t="s">
        <v>174</v>
      </c>
      <c r="AU155" s="179" t="s">
        <v>141</v>
      </c>
      <c r="AV155" s="12" t="s">
        <v>141</v>
      </c>
      <c r="AW155" s="12" t="s">
        <v>4</v>
      </c>
      <c r="AX155" s="12" t="s">
        <v>78</v>
      </c>
      <c r="AY155" s="179" t="s">
        <v>166</v>
      </c>
    </row>
    <row r="156" spans="2:65" s="14" customFormat="1" ht="11.25">
      <c r="B156" s="191"/>
      <c r="D156" s="178" t="s">
        <v>174</v>
      </c>
      <c r="E156" s="192" t="s">
        <v>1</v>
      </c>
      <c r="F156" s="193" t="s">
        <v>182</v>
      </c>
      <c r="H156" s="194">
        <v>75.084999999999994</v>
      </c>
      <c r="I156" s="195"/>
      <c r="J156" s="195"/>
      <c r="M156" s="191"/>
      <c r="N156" s="196"/>
      <c r="X156" s="197"/>
      <c r="AT156" s="192" t="s">
        <v>174</v>
      </c>
      <c r="AU156" s="192" t="s">
        <v>141</v>
      </c>
      <c r="AV156" s="14" t="s">
        <v>183</v>
      </c>
      <c r="AW156" s="14" t="s">
        <v>4</v>
      </c>
      <c r="AX156" s="14" t="s">
        <v>86</v>
      </c>
      <c r="AY156" s="192" t="s">
        <v>166</v>
      </c>
    </row>
    <row r="157" spans="2:65" s="1" customFormat="1" ht="37.9" customHeight="1">
      <c r="B157" s="136"/>
      <c r="C157" s="165" t="s">
        <v>183</v>
      </c>
      <c r="D157" s="165" t="s">
        <v>168</v>
      </c>
      <c r="E157" s="166" t="s">
        <v>324</v>
      </c>
      <c r="F157" s="167" t="s">
        <v>325</v>
      </c>
      <c r="G157" s="168" t="s">
        <v>171</v>
      </c>
      <c r="H157" s="169">
        <v>57.738</v>
      </c>
      <c r="I157" s="170"/>
      <c r="J157" s="170"/>
      <c r="K157" s="171">
        <f>ROUND(P157*H157,2)</f>
        <v>0</v>
      </c>
      <c r="L157" s="172"/>
      <c r="M157" s="36"/>
      <c r="N157" s="173" t="s">
        <v>1</v>
      </c>
      <c r="O157" s="135" t="s">
        <v>42</v>
      </c>
      <c r="P157" s="35">
        <f>I157+J157</f>
        <v>0</v>
      </c>
      <c r="Q157" s="35">
        <f>ROUND(I157*H157,2)</f>
        <v>0</v>
      </c>
      <c r="R157" s="35">
        <f>ROUND(J157*H157,2)</f>
        <v>0</v>
      </c>
      <c r="T157" s="174">
        <f>S157*H157</f>
        <v>0</v>
      </c>
      <c r="U157" s="174">
        <v>0.82155999999999996</v>
      </c>
      <c r="V157" s="174">
        <f>U157*H157</f>
        <v>47.435231279999996</v>
      </c>
      <c r="W157" s="174">
        <v>0</v>
      </c>
      <c r="X157" s="175">
        <f>W157*H157</f>
        <v>0</v>
      </c>
      <c r="AR157" s="176" t="s">
        <v>172</v>
      </c>
      <c r="AT157" s="176" t="s">
        <v>168</v>
      </c>
      <c r="AU157" s="176" t="s">
        <v>141</v>
      </c>
      <c r="AY157" s="17" t="s">
        <v>166</v>
      </c>
      <c r="BE157" s="101">
        <f>IF(O157="základná",K157,0)</f>
        <v>0</v>
      </c>
      <c r="BF157" s="101">
        <f>IF(O157="znížená",K157,0)</f>
        <v>0</v>
      </c>
      <c r="BG157" s="101">
        <f>IF(O157="zákl. prenesená",K157,0)</f>
        <v>0</v>
      </c>
      <c r="BH157" s="101">
        <f>IF(O157="zníž. prenesená",K157,0)</f>
        <v>0</v>
      </c>
      <c r="BI157" s="101">
        <f>IF(O157="nulová",K157,0)</f>
        <v>0</v>
      </c>
      <c r="BJ157" s="17" t="s">
        <v>141</v>
      </c>
      <c r="BK157" s="101">
        <f>ROUND(P157*H157,2)</f>
        <v>0</v>
      </c>
      <c r="BL157" s="17" t="s">
        <v>172</v>
      </c>
      <c r="BM157" s="176" t="s">
        <v>937</v>
      </c>
    </row>
    <row r="158" spans="2:65" s="12" customFormat="1" ht="22.5">
      <c r="B158" s="177"/>
      <c r="D158" s="178" t="s">
        <v>174</v>
      </c>
      <c r="E158" s="179" t="s">
        <v>1</v>
      </c>
      <c r="F158" s="180" t="s">
        <v>615</v>
      </c>
      <c r="H158" s="181">
        <v>72.358999999999995</v>
      </c>
      <c r="I158" s="182"/>
      <c r="J158" s="182"/>
      <c r="M158" s="177"/>
      <c r="N158" s="183"/>
      <c r="X158" s="184"/>
      <c r="AT158" s="179" t="s">
        <v>174</v>
      </c>
      <c r="AU158" s="179" t="s">
        <v>141</v>
      </c>
      <c r="AV158" s="12" t="s">
        <v>141</v>
      </c>
      <c r="AW158" s="12" t="s">
        <v>4</v>
      </c>
      <c r="AX158" s="12" t="s">
        <v>78</v>
      </c>
      <c r="AY158" s="179" t="s">
        <v>166</v>
      </c>
    </row>
    <row r="159" spans="2:65" s="12" customFormat="1" ht="33.75">
      <c r="B159" s="177"/>
      <c r="D159" s="178" t="s">
        <v>174</v>
      </c>
      <c r="E159" s="179" t="s">
        <v>1</v>
      </c>
      <c r="F159" s="180" t="s">
        <v>938</v>
      </c>
      <c r="H159" s="181">
        <v>-14.621</v>
      </c>
      <c r="I159" s="182"/>
      <c r="J159" s="182"/>
      <c r="M159" s="177"/>
      <c r="N159" s="183"/>
      <c r="X159" s="184"/>
      <c r="AT159" s="179" t="s">
        <v>174</v>
      </c>
      <c r="AU159" s="179" t="s">
        <v>141</v>
      </c>
      <c r="AV159" s="12" t="s">
        <v>141</v>
      </c>
      <c r="AW159" s="12" t="s">
        <v>4</v>
      </c>
      <c r="AX159" s="12" t="s">
        <v>78</v>
      </c>
      <c r="AY159" s="179" t="s">
        <v>166</v>
      </c>
    </row>
    <row r="160" spans="2:65" s="14" customFormat="1" ht="11.25">
      <c r="B160" s="191"/>
      <c r="D160" s="178" t="s">
        <v>174</v>
      </c>
      <c r="E160" s="192" t="s">
        <v>1</v>
      </c>
      <c r="F160" s="193" t="s">
        <v>182</v>
      </c>
      <c r="H160" s="194">
        <v>57.737999999999992</v>
      </c>
      <c r="I160" s="195"/>
      <c r="J160" s="195"/>
      <c r="M160" s="191"/>
      <c r="N160" s="196"/>
      <c r="X160" s="197"/>
      <c r="AT160" s="192" t="s">
        <v>174</v>
      </c>
      <c r="AU160" s="192" t="s">
        <v>141</v>
      </c>
      <c r="AV160" s="14" t="s">
        <v>183</v>
      </c>
      <c r="AW160" s="14" t="s">
        <v>4</v>
      </c>
      <c r="AX160" s="14" t="s">
        <v>86</v>
      </c>
      <c r="AY160" s="192" t="s">
        <v>166</v>
      </c>
    </row>
    <row r="161" spans="2:65" s="1" customFormat="1" ht="33" customHeight="1">
      <c r="B161" s="136"/>
      <c r="C161" s="165" t="s">
        <v>172</v>
      </c>
      <c r="D161" s="165" t="s">
        <v>168</v>
      </c>
      <c r="E161" s="166" t="s">
        <v>330</v>
      </c>
      <c r="F161" s="167" t="s">
        <v>331</v>
      </c>
      <c r="G161" s="168" t="s">
        <v>236</v>
      </c>
      <c r="H161" s="169">
        <v>0.11700000000000001</v>
      </c>
      <c r="I161" s="170"/>
      <c r="J161" s="170"/>
      <c r="K161" s="171">
        <f>ROUND(P161*H161,2)</f>
        <v>0</v>
      </c>
      <c r="L161" s="172"/>
      <c r="M161" s="36"/>
      <c r="N161" s="173" t="s">
        <v>1</v>
      </c>
      <c r="O161" s="135" t="s">
        <v>42</v>
      </c>
      <c r="P161" s="35">
        <f>I161+J161</f>
        <v>0</v>
      </c>
      <c r="Q161" s="35">
        <f>ROUND(I161*H161,2)</f>
        <v>0</v>
      </c>
      <c r="R161" s="35">
        <f>ROUND(J161*H161,2)</f>
        <v>0</v>
      </c>
      <c r="T161" s="174">
        <f>S161*H161</f>
        <v>0</v>
      </c>
      <c r="U161" s="174">
        <v>1.002</v>
      </c>
      <c r="V161" s="174">
        <f>U161*H161</f>
        <v>0.117234</v>
      </c>
      <c r="W161" s="174">
        <v>0</v>
      </c>
      <c r="X161" s="175">
        <f>W161*H161</f>
        <v>0</v>
      </c>
      <c r="AR161" s="176" t="s">
        <v>172</v>
      </c>
      <c r="AT161" s="176" t="s">
        <v>168</v>
      </c>
      <c r="AU161" s="176" t="s">
        <v>141</v>
      </c>
      <c r="AY161" s="17" t="s">
        <v>166</v>
      </c>
      <c r="BE161" s="101">
        <f>IF(O161="základná",K161,0)</f>
        <v>0</v>
      </c>
      <c r="BF161" s="101">
        <f>IF(O161="znížená",K161,0)</f>
        <v>0</v>
      </c>
      <c r="BG161" s="101">
        <f>IF(O161="zákl. prenesená",K161,0)</f>
        <v>0</v>
      </c>
      <c r="BH161" s="101">
        <f>IF(O161="zníž. prenesená",K161,0)</f>
        <v>0</v>
      </c>
      <c r="BI161" s="101">
        <f>IF(O161="nulová",K161,0)</f>
        <v>0</v>
      </c>
      <c r="BJ161" s="17" t="s">
        <v>141</v>
      </c>
      <c r="BK161" s="101">
        <f>ROUND(P161*H161,2)</f>
        <v>0</v>
      </c>
      <c r="BL161" s="17" t="s">
        <v>172</v>
      </c>
      <c r="BM161" s="176" t="s">
        <v>939</v>
      </c>
    </row>
    <row r="162" spans="2:65" s="12" customFormat="1" ht="11.25">
      <c r="B162" s="177"/>
      <c r="D162" s="178" t="s">
        <v>174</v>
      </c>
      <c r="E162" s="179" t="s">
        <v>1</v>
      </c>
      <c r="F162" s="180" t="s">
        <v>618</v>
      </c>
      <c r="H162" s="181">
        <v>0.11700000000000001</v>
      </c>
      <c r="I162" s="182"/>
      <c r="J162" s="182"/>
      <c r="M162" s="177"/>
      <c r="N162" s="183"/>
      <c r="X162" s="184"/>
      <c r="AT162" s="179" t="s">
        <v>174</v>
      </c>
      <c r="AU162" s="179" t="s">
        <v>141</v>
      </c>
      <c r="AV162" s="12" t="s">
        <v>141</v>
      </c>
      <c r="AW162" s="12" t="s">
        <v>4</v>
      </c>
      <c r="AX162" s="12" t="s">
        <v>86</v>
      </c>
      <c r="AY162" s="179" t="s">
        <v>166</v>
      </c>
    </row>
    <row r="163" spans="2:65" s="1" customFormat="1" ht="33" customHeight="1">
      <c r="B163" s="136"/>
      <c r="C163" s="165" t="s">
        <v>191</v>
      </c>
      <c r="D163" s="165" t="s">
        <v>168</v>
      </c>
      <c r="E163" s="166" t="s">
        <v>619</v>
      </c>
      <c r="F163" s="167" t="s">
        <v>620</v>
      </c>
      <c r="G163" s="168" t="s">
        <v>199</v>
      </c>
      <c r="H163" s="169">
        <v>35.75</v>
      </c>
      <c r="I163" s="170"/>
      <c r="J163" s="170"/>
      <c r="K163" s="171">
        <f>ROUND(P163*H163,2)</f>
        <v>0</v>
      </c>
      <c r="L163" s="172"/>
      <c r="M163" s="36"/>
      <c r="N163" s="173" t="s">
        <v>1</v>
      </c>
      <c r="O163" s="135" t="s">
        <v>42</v>
      </c>
      <c r="P163" s="35">
        <f>I163+J163</f>
        <v>0</v>
      </c>
      <c r="Q163" s="35">
        <f>ROUND(I163*H163,2)</f>
        <v>0</v>
      </c>
      <c r="R163" s="35">
        <f>ROUND(J163*H163,2)</f>
        <v>0</v>
      </c>
      <c r="T163" s="174">
        <f>S163*H163</f>
        <v>0</v>
      </c>
      <c r="U163" s="174">
        <v>7.4230000000000004E-2</v>
      </c>
      <c r="V163" s="174">
        <f>U163*H163</f>
        <v>2.6537225000000002</v>
      </c>
      <c r="W163" s="174">
        <v>0</v>
      </c>
      <c r="X163" s="175">
        <f>W163*H163</f>
        <v>0</v>
      </c>
      <c r="AR163" s="176" t="s">
        <v>172</v>
      </c>
      <c r="AT163" s="176" t="s">
        <v>168</v>
      </c>
      <c r="AU163" s="176" t="s">
        <v>141</v>
      </c>
      <c r="AY163" s="17" t="s">
        <v>166</v>
      </c>
      <c r="BE163" s="101">
        <f>IF(O163="základná",K163,0)</f>
        <v>0</v>
      </c>
      <c r="BF163" s="101">
        <f>IF(O163="znížená",K163,0)</f>
        <v>0</v>
      </c>
      <c r="BG163" s="101">
        <f>IF(O163="zákl. prenesená",K163,0)</f>
        <v>0</v>
      </c>
      <c r="BH163" s="101">
        <f>IF(O163="zníž. prenesená",K163,0)</f>
        <v>0</v>
      </c>
      <c r="BI163" s="101">
        <f>IF(O163="nulová",K163,0)</f>
        <v>0</v>
      </c>
      <c r="BJ163" s="17" t="s">
        <v>141</v>
      </c>
      <c r="BK163" s="101">
        <f>ROUND(P163*H163,2)</f>
        <v>0</v>
      </c>
      <c r="BL163" s="17" t="s">
        <v>172</v>
      </c>
      <c r="BM163" s="176" t="s">
        <v>940</v>
      </c>
    </row>
    <row r="164" spans="2:65" s="12" customFormat="1" ht="11.25">
      <c r="B164" s="177"/>
      <c r="D164" s="178" t="s">
        <v>174</v>
      </c>
      <c r="E164" s="179" t="s">
        <v>1</v>
      </c>
      <c r="F164" s="180" t="s">
        <v>941</v>
      </c>
      <c r="H164" s="181">
        <v>2.75</v>
      </c>
      <c r="I164" s="182"/>
      <c r="J164" s="182"/>
      <c r="M164" s="177"/>
      <c r="N164" s="183"/>
      <c r="X164" s="184"/>
      <c r="AT164" s="179" t="s">
        <v>174</v>
      </c>
      <c r="AU164" s="179" t="s">
        <v>141</v>
      </c>
      <c r="AV164" s="12" t="s">
        <v>141</v>
      </c>
      <c r="AW164" s="12" t="s">
        <v>4</v>
      </c>
      <c r="AX164" s="12" t="s">
        <v>78</v>
      </c>
      <c r="AY164" s="179" t="s">
        <v>166</v>
      </c>
    </row>
    <row r="165" spans="2:65" s="12" customFormat="1" ht="11.25">
      <c r="B165" s="177"/>
      <c r="D165" s="178" t="s">
        <v>174</v>
      </c>
      <c r="E165" s="179" t="s">
        <v>1</v>
      </c>
      <c r="F165" s="180" t="s">
        <v>942</v>
      </c>
      <c r="H165" s="181">
        <v>2.75</v>
      </c>
      <c r="I165" s="182"/>
      <c r="J165" s="182"/>
      <c r="M165" s="177"/>
      <c r="N165" s="183"/>
      <c r="X165" s="184"/>
      <c r="AT165" s="179" t="s">
        <v>174</v>
      </c>
      <c r="AU165" s="179" t="s">
        <v>141</v>
      </c>
      <c r="AV165" s="12" t="s">
        <v>141</v>
      </c>
      <c r="AW165" s="12" t="s">
        <v>4</v>
      </c>
      <c r="AX165" s="12" t="s">
        <v>78</v>
      </c>
      <c r="AY165" s="179" t="s">
        <v>166</v>
      </c>
    </row>
    <row r="166" spans="2:65" s="12" customFormat="1" ht="11.25">
      <c r="B166" s="177"/>
      <c r="D166" s="178" t="s">
        <v>174</v>
      </c>
      <c r="E166" s="179" t="s">
        <v>1</v>
      </c>
      <c r="F166" s="180" t="s">
        <v>943</v>
      </c>
      <c r="H166" s="181">
        <v>2.75</v>
      </c>
      <c r="I166" s="182"/>
      <c r="J166" s="182"/>
      <c r="M166" s="177"/>
      <c r="N166" s="183"/>
      <c r="X166" s="184"/>
      <c r="AT166" s="179" t="s">
        <v>174</v>
      </c>
      <c r="AU166" s="179" t="s">
        <v>141</v>
      </c>
      <c r="AV166" s="12" t="s">
        <v>141</v>
      </c>
      <c r="AW166" s="12" t="s">
        <v>4</v>
      </c>
      <c r="AX166" s="12" t="s">
        <v>78</v>
      </c>
      <c r="AY166" s="179" t="s">
        <v>166</v>
      </c>
    </row>
    <row r="167" spans="2:65" s="12" customFormat="1" ht="11.25">
      <c r="B167" s="177"/>
      <c r="D167" s="178" t="s">
        <v>174</v>
      </c>
      <c r="E167" s="179" t="s">
        <v>1</v>
      </c>
      <c r="F167" s="180" t="s">
        <v>944</v>
      </c>
      <c r="H167" s="181">
        <v>2.75</v>
      </c>
      <c r="I167" s="182"/>
      <c r="J167" s="182"/>
      <c r="M167" s="177"/>
      <c r="N167" s="183"/>
      <c r="X167" s="184"/>
      <c r="AT167" s="179" t="s">
        <v>174</v>
      </c>
      <c r="AU167" s="179" t="s">
        <v>141</v>
      </c>
      <c r="AV167" s="12" t="s">
        <v>141</v>
      </c>
      <c r="AW167" s="12" t="s">
        <v>4</v>
      </c>
      <c r="AX167" s="12" t="s">
        <v>78</v>
      </c>
      <c r="AY167" s="179" t="s">
        <v>166</v>
      </c>
    </row>
    <row r="168" spans="2:65" s="12" customFormat="1" ht="11.25">
      <c r="B168" s="177"/>
      <c r="D168" s="178" t="s">
        <v>174</v>
      </c>
      <c r="E168" s="179" t="s">
        <v>1</v>
      </c>
      <c r="F168" s="180" t="s">
        <v>945</v>
      </c>
      <c r="H168" s="181">
        <v>2.75</v>
      </c>
      <c r="I168" s="182"/>
      <c r="J168" s="182"/>
      <c r="M168" s="177"/>
      <c r="N168" s="183"/>
      <c r="X168" s="184"/>
      <c r="AT168" s="179" t="s">
        <v>174</v>
      </c>
      <c r="AU168" s="179" t="s">
        <v>141</v>
      </c>
      <c r="AV168" s="12" t="s">
        <v>141</v>
      </c>
      <c r="AW168" s="12" t="s">
        <v>4</v>
      </c>
      <c r="AX168" s="12" t="s">
        <v>78</v>
      </c>
      <c r="AY168" s="179" t="s">
        <v>166</v>
      </c>
    </row>
    <row r="169" spans="2:65" s="12" customFormat="1" ht="11.25">
      <c r="B169" s="177"/>
      <c r="D169" s="178" t="s">
        <v>174</v>
      </c>
      <c r="E169" s="179" t="s">
        <v>1</v>
      </c>
      <c r="F169" s="180" t="s">
        <v>946</v>
      </c>
      <c r="H169" s="181">
        <v>2.75</v>
      </c>
      <c r="I169" s="182"/>
      <c r="J169" s="182"/>
      <c r="M169" s="177"/>
      <c r="N169" s="183"/>
      <c r="X169" s="184"/>
      <c r="AT169" s="179" t="s">
        <v>174</v>
      </c>
      <c r="AU169" s="179" t="s">
        <v>141</v>
      </c>
      <c r="AV169" s="12" t="s">
        <v>141</v>
      </c>
      <c r="AW169" s="12" t="s">
        <v>4</v>
      </c>
      <c r="AX169" s="12" t="s">
        <v>78</v>
      </c>
      <c r="AY169" s="179" t="s">
        <v>166</v>
      </c>
    </row>
    <row r="170" spans="2:65" s="12" customFormat="1" ht="11.25">
      <c r="B170" s="177"/>
      <c r="D170" s="178" t="s">
        <v>174</v>
      </c>
      <c r="E170" s="179" t="s">
        <v>1</v>
      </c>
      <c r="F170" s="180" t="s">
        <v>947</v>
      </c>
      <c r="H170" s="181">
        <v>2.75</v>
      </c>
      <c r="I170" s="182"/>
      <c r="J170" s="182"/>
      <c r="M170" s="177"/>
      <c r="N170" s="183"/>
      <c r="X170" s="184"/>
      <c r="AT170" s="179" t="s">
        <v>174</v>
      </c>
      <c r="AU170" s="179" t="s">
        <v>141</v>
      </c>
      <c r="AV170" s="12" t="s">
        <v>141</v>
      </c>
      <c r="AW170" s="12" t="s">
        <v>4</v>
      </c>
      <c r="AX170" s="12" t="s">
        <v>78</v>
      </c>
      <c r="AY170" s="179" t="s">
        <v>166</v>
      </c>
    </row>
    <row r="171" spans="2:65" s="12" customFormat="1" ht="11.25">
      <c r="B171" s="177"/>
      <c r="D171" s="178" t="s">
        <v>174</v>
      </c>
      <c r="E171" s="179" t="s">
        <v>1</v>
      </c>
      <c r="F171" s="180" t="s">
        <v>948</v>
      </c>
      <c r="H171" s="181">
        <v>2.75</v>
      </c>
      <c r="I171" s="182"/>
      <c r="J171" s="182"/>
      <c r="M171" s="177"/>
      <c r="N171" s="183"/>
      <c r="X171" s="184"/>
      <c r="AT171" s="179" t="s">
        <v>174</v>
      </c>
      <c r="AU171" s="179" t="s">
        <v>141</v>
      </c>
      <c r="AV171" s="12" t="s">
        <v>141</v>
      </c>
      <c r="AW171" s="12" t="s">
        <v>4</v>
      </c>
      <c r="AX171" s="12" t="s">
        <v>78</v>
      </c>
      <c r="AY171" s="179" t="s">
        <v>166</v>
      </c>
    </row>
    <row r="172" spans="2:65" s="12" customFormat="1" ht="11.25">
      <c r="B172" s="177"/>
      <c r="D172" s="178" t="s">
        <v>174</v>
      </c>
      <c r="E172" s="179" t="s">
        <v>1</v>
      </c>
      <c r="F172" s="180" t="s">
        <v>949</v>
      </c>
      <c r="H172" s="181">
        <v>2.75</v>
      </c>
      <c r="I172" s="182"/>
      <c r="J172" s="182"/>
      <c r="M172" s="177"/>
      <c r="N172" s="183"/>
      <c r="X172" s="184"/>
      <c r="AT172" s="179" t="s">
        <v>174</v>
      </c>
      <c r="AU172" s="179" t="s">
        <v>141</v>
      </c>
      <c r="AV172" s="12" t="s">
        <v>141</v>
      </c>
      <c r="AW172" s="12" t="s">
        <v>4</v>
      </c>
      <c r="AX172" s="12" t="s">
        <v>78</v>
      </c>
      <c r="AY172" s="179" t="s">
        <v>166</v>
      </c>
    </row>
    <row r="173" spans="2:65" s="12" customFormat="1" ht="11.25">
      <c r="B173" s="177"/>
      <c r="D173" s="178" t="s">
        <v>174</v>
      </c>
      <c r="E173" s="179" t="s">
        <v>1</v>
      </c>
      <c r="F173" s="180" t="s">
        <v>950</v>
      </c>
      <c r="H173" s="181">
        <v>2.75</v>
      </c>
      <c r="I173" s="182"/>
      <c r="J173" s="182"/>
      <c r="M173" s="177"/>
      <c r="N173" s="183"/>
      <c r="X173" s="184"/>
      <c r="AT173" s="179" t="s">
        <v>174</v>
      </c>
      <c r="AU173" s="179" t="s">
        <v>141</v>
      </c>
      <c r="AV173" s="12" t="s">
        <v>141</v>
      </c>
      <c r="AW173" s="12" t="s">
        <v>4</v>
      </c>
      <c r="AX173" s="12" t="s">
        <v>78</v>
      </c>
      <c r="AY173" s="179" t="s">
        <v>166</v>
      </c>
    </row>
    <row r="174" spans="2:65" s="12" customFormat="1" ht="11.25">
      <c r="B174" s="177"/>
      <c r="D174" s="178" t="s">
        <v>174</v>
      </c>
      <c r="E174" s="179" t="s">
        <v>1</v>
      </c>
      <c r="F174" s="180" t="s">
        <v>951</v>
      </c>
      <c r="H174" s="181">
        <v>2.75</v>
      </c>
      <c r="I174" s="182"/>
      <c r="J174" s="182"/>
      <c r="M174" s="177"/>
      <c r="N174" s="183"/>
      <c r="X174" s="184"/>
      <c r="AT174" s="179" t="s">
        <v>174</v>
      </c>
      <c r="AU174" s="179" t="s">
        <v>141</v>
      </c>
      <c r="AV174" s="12" t="s">
        <v>141</v>
      </c>
      <c r="AW174" s="12" t="s">
        <v>4</v>
      </c>
      <c r="AX174" s="12" t="s">
        <v>78</v>
      </c>
      <c r="AY174" s="179" t="s">
        <v>166</v>
      </c>
    </row>
    <row r="175" spans="2:65" s="12" customFormat="1" ht="11.25">
      <c r="B175" s="177"/>
      <c r="D175" s="178" t="s">
        <v>174</v>
      </c>
      <c r="E175" s="179" t="s">
        <v>1</v>
      </c>
      <c r="F175" s="180" t="s">
        <v>952</v>
      </c>
      <c r="H175" s="181">
        <v>2.75</v>
      </c>
      <c r="I175" s="182"/>
      <c r="J175" s="182"/>
      <c r="M175" s="177"/>
      <c r="N175" s="183"/>
      <c r="X175" s="184"/>
      <c r="AT175" s="179" t="s">
        <v>174</v>
      </c>
      <c r="AU175" s="179" t="s">
        <v>141</v>
      </c>
      <c r="AV175" s="12" t="s">
        <v>141</v>
      </c>
      <c r="AW175" s="12" t="s">
        <v>4</v>
      </c>
      <c r="AX175" s="12" t="s">
        <v>78</v>
      </c>
      <c r="AY175" s="179" t="s">
        <v>166</v>
      </c>
    </row>
    <row r="176" spans="2:65" s="12" customFormat="1" ht="11.25">
      <c r="B176" s="177"/>
      <c r="D176" s="178" t="s">
        <v>174</v>
      </c>
      <c r="E176" s="179" t="s">
        <v>1</v>
      </c>
      <c r="F176" s="180" t="s">
        <v>953</v>
      </c>
      <c r="H176" s="181">
        <v>2.75</v>
      </c>
      <c r="I176" s="182"/>
      <c r="J176" s="182"/>
      <c r="M176" s="177"/>
      <c r="N176" s="183"/>
      <c r="X176" s="184"/>
      <c r="AT176" s="179" t="s">
        <v>174</v>
      </c>
      <c r="AU176" s="179" t="s">
        <v>141</v>
      </c>
      <c r="AV176" s="12" t="s">
        <v>141</v>
      </c>
      <c r="AW176" s="12" t="s">
        <v>4</v>
      </c>
      <c r="AX176" s="12" t="s">
        <v>78</v>
      </c>
      <c r="AY176" s="179" t="s">
        <v>166</v>
      </c>
    </row>
    <row r="177" spans="2:65" s="14" customFormat="1" ht="11.25">
      <c r="B177" s="191"/>
      <c r="D177" s="178" t="s">
        <v>174</v>
      </c>
      <c r="E177" s="192" t="s">
        <v>1</v>
      </c>
      <c r="F177" s="193" t="s">
        <v>182</v>
      </c>
      <c r="H177" s="194">
        <v>35.75</v>
      </c>
      <c r="I177" s="195"/>
      <c r="J177" s="195"/>
      <c r="M177" s="191"/>
      <c r="N177" s="196"/>
      <c r="X177" s="197"/>
      <c r="AT177" s="192" t="s">
        <v>174</v>
      </c>
      <c r="AU177" s="192" t="s">
        <v>141</v>
      </c>
      <c r="AV177" s="14" t="s">
        <v>183</v>
      </c>
      <c r="AW177" s="14" t="s">
        <v>4</v>
      </c>
      <c r="AX177" s="14" t="s">
        <v>86</v>
      </c>
      <c r="AY177" s="192" t="s">
        <v>166</v>
      </c>
    </row>
    <row r="178" spans="2:65" s="1" customFormat="1" ht="33" customHeight="1">
      <c r="B178" s="136"/>
      <c r="C178" s="165" t="s">
        <v>196</v>
      </c>
      <c r="D178" s="165" t="s">
        <v>168</v>
      </c>
      <c r="E178" s="166" t="s">
        <v>631</v>
      </c>
      <c r="F178" s="167" t="s">
        <v>632</v>
      </c>
      <c r="G178" s="168" t="s">
        <v>199</v>
      </c>
      <c r="H178" s="169">
        <v>174.55799999999999</v>
      </c>
      <c r="I178" s="170"/>
      <c r="J178" s="170"/>
      <c r="K178" s="171">
        <f>ROUND(P178*H178,2)</f>
        <v>0</v>
      </c>
      <c r="L178" s="172"/>
      <c r="M178" s="36"/>
      <c r="N178" s="173" t="s">
        <v>1</v>
      </c>
      <c r="O178" s="135" t="s">
        <v>42</v>
      </c>
      <c r="P178" s="35">
        <f>I178+J178</f>
        <v>0</v>
      </c>
      <c r="Q178" s="35">
        <f>ROUND(I178*H178,2)</f>
        <v>0</v>
      </c>
      <c r="R178" s="35">
        <f>ROUND(J178*H178,2)</f>
        <v>0</v>
      </c>
      <c r="T178" s="174">
        <f>S178*H178</f>
        <v>0</v>
      </c>
      <c r="U178" s="174">
        <v>0.11124000000000001</v>
      </c>
      <c r="V178" s="174">
        <f>U178*H178</f>
        <v>19.417831920000001</v>
      </c>
      <c r="W178" s="174">
        <v>0</v>
      </c>
      <c r="X178" s="175">
        <f>W178*H178</f>
        <v>0</v>
      </c>
      <c r="AR178" s="176" t="s">
        <v>172</v>
      </c>
      <c r="AT178" s="176" t="s">
        <v>168</v>
      </c>
      <c r="AU178" s="176" t="s">
        <v>141</v>
      </c>
      <c r="AY178" s="17" t="s">
        <v>166</v>
      </c>
      <c r="BE178" s="101">
        <f>IF(O178="základná",K178,0)</f>
        <v>0</v>
      </c>
      <c r="BF178" s="101">
        <f>IF(O178="znížená",K178,0)</f>
        <v>0</v>
      </c>
      <c r="BG178" s="101">
        <f>IF(O178="zákl. prenesená",K178,0)</f>
        <v>0</v>
      </c>
      <c r="BH178" s="101">
        <f>IF(O178="zníž. prenesená",K178,0)</f>
        <v>0</v>
      </c>
      <c r="BI178" s="101">
        <f>IF(O178="nulová",K178,0)</f>
        <v>0</v>
      </c>
      <c r="BJ178" s="17" t="s">
        <v>141</v>
      </c>
      <c r="BK178" s="101">
        <f>ROUND(P178*H178,2)</f>
        <v>0</v>
      </c>
      <c r="BL178" s="17" t="s">
        <v>172</v>
      </c>
      <c r="BM178" s="176" t="s">
        <v>954</v>
      </c>
    </row>
    <row r="179" spans="2:65" s="12" customFormat="1" ht="11.25">
      <c r="B179" s="177"/>
      <c r="D179" s="178" t="s">
        <v>174</v>
      </c>
      <c r="E179" s="179" t="s">
        <v>1</v>
      </c>
      <c r="F179" s="180" t="s">
        <v>955</v>
      </c>
      <c r="H179" s="181">
        <v>16.295999999999999</v>
      </c>
      <c r="I179" s="182"/>
      <c r="J179" s="182"/>
      <c r="M179" s="177"/>
      <c r="N179" s="183"/>
      <c r="X179" s="184"/>
      <c r="AT179" s="179" t="s">
        <v>174</v>
      </c>
      <c r="AU179" s="179" t="s">
        <v>141</v>
      </c>
      <c r="AV179" s="12" t="s">
        <v>141</v>
      </c>
      <c r="AW179" s="12" t="s">
        <v>4</v>
      </c>
      <c r="AX179" s="12" t="s">
        <v>78</v>
      </c>
      <c r="AY179" s="179" t="s">
        <v>166</v>
      </c>
    </row>
    <row r="180" spans="2:65" s="12" customFormat="1" ht="11.25">
      <c r="B180" s="177"/>
      <c r="D180" s="178" t="s">
        <v>174</v>
      </c>
      <c r="E180" s="179" t="s">
        <v>1</v>
      </c>
      <c r="F180" s="180" t="s">
        <v>956</v>
      </c>
      <c r="H180" s="181">
        <v>12.337999999999999</v>
      </c>
      <c r="I180" s="182"/>
      <c r="J180" s="182"/>
      <c r="M180" s="177"/>
      <c r="N180" s="183"/>
      <c r="X180" s="184"/>
      <c r="AT180" s="179" t="s">
        <v>174</v>
      </c>
      <c r="AU180" s="179" t="s">
        <v>141</v>
      </c>
      <c r="AV180" s="12" t="s">
        <v>141</v>
      </c>
      <c r="AW180" s="12" t="s">
        <v>4</v>
      </c>
      <c r="AX180" s="12" t="s">
        <v>78</v>
      </c>
      <c r="AY180" s="179" t="s">
        <v>166</v>
      </c>
    </row>
    <row r="181" spans="2:65" s="12" customFormat="1" ht="11.25">
      <c r="B181" s="177"/>
      <c r="D181" s="178" t="s">
        <v>174</v>
      </c>
      <c r="E181" s="179" t="s">
        <v>1</v>
      </c>
      <c r="F181" s="180" t="s">
        <v>957</v>
      </c>
      <c r="H181" s="181">
        <v>12.337999999999999</v>
      </c>
      <c r="I181" s="182"/>
      <c r="J181" s="182"/>
      <c r="M181" s="177"/>
      <c r="N181" s="183"/>
      <c r="X181" s="184"/>
      <c r="AT181" s="179" t="s">
        <v>174</v>
      </c>
      <c r="AU181" s="179" t="s">
        <v>141</v>
      </c>
      <c r="AV181" s="12" t="s">
        <v>141</v>
      </c>
      <c r="AW181" s="12" t="s">
        <v>4</v>
      </c>
      <c r="AX181" s="12" t="s">
        <v>78</v>
      </c>
      <c r="AY181" s="179" t="s">
        <v>166</v>
      </c>
    </row>
    <row r="182" spans="2:65" s="12" customFormat="1" ht="11.25">
      <c r="B182" s="177"/>
      <c r="D182" s="178" t="s">
        <v>174</v>
      </c>
      <c r="E182" s="179" t="s">
        <v>1</v>
      </c>
      <c r="F182" s="180" t="s">
        <v>958</v>
      </c>
      <c r="H182" s="181">
        <v>11.65</v>
      </c>
      <c r="I182" s="182"/>
      <c r="J182" s="182"/>
      <c r="M182" s="177"/>
      <c r="N182" s="183"/>
      <c r="X182" s="184"/>
      <c r="AT182" s="179" t="s">
        <v>174</v>
      </c>
      <c r="AU182" s="179" t="s">
        <v>141</v>
      </c>
      <c r="AV182" s="12" t="s">
        <v>141</v>
      </c>
      <c r="AW182" s="12" t="s">
        <v>4</v>
      </c>
      <c r="AX182" s="12" t="s">
        <v>78</v>
      </c>
      <c r="AY182" s="179" t="s">
        <v>166</v>
      </c>
    </row>
    <row r="183" spans="2:65" s="12" customFormat="1" ht="11.25">
      <c r="B183" s="177"/>
      <c r="D183" s="178" t="s">
        <v>174</v>
      </c>
      <c r="E183" s="179" t="s">
        <v>1</v>
      </c>
      <c r="F183" s="180" t="s">
        <v>959</v>
      </c>
      <c r="H183" s="181">
        <v>11.65</v>
      </c>
      <c r="I183" s="182"/>
      <c r="J183" s="182"/>
      <c r="M183" s="177"/>
      <c r="N183" s="183"/>
      <c r="X183" s="184"/>
      <c r="AT183" s="179" t="s">
        <v>174</v>
      </c>
      <c r="AU183" s="179" t="s">
        <v>141</v>
      </c>
      <c r="AV183" s="12" t="s">
        <v>141</v>
      </c>
      <c r="AW183" s="12" t="s">
        <v>4</v>
      </c>
      <c r="AX183" s="12" t="s">
        <v>78</v>
      </c>
      <c r="AY183" s="179" t="s">
        <v>166</v>
      </c>
    </row>
    <row r="184" spans="2:65" s="12" customFormat="1" ht="11.25">
      <c r="B184" s="177"/>
      <c r="D184" s="178" t="s">
        <v>174</v>
      </c>
      <c r="E184" s="179" t="s">
        <v>1</v>
      </c>
      <c r="F184" s="180" t="s">
        <v>960</v>
      </c>
      <c r="H184" s="181">
        <v>11.65</v>
      </c>
      <c r="I184" s="182"/>
      <c r="J184" s="182"/>
      <c r="M184" s="177"/>
      <c r="N184" s="183"/>
      <c r="X184" s="184"/>
      <c r="AT184" s="179" t="s">
        <v>174</v>
      </c>
      <c r="AU184" s="179" t="s">
        <v>141</v>
      </c>
      <c r="AV184" s="12" t="s">
        <v>141</v>
      </c>
      <c r="AW184" s="12" t="s">
        <v>4</v>
      </c>
      <c r="AX184" s="12" t="s">
        <v>78</v>
      </c>
      <c r="AY184" s="179" t="s">
        <v>166</v>
      </c>
    </row>
    <row r="185" spans="2:65" s="12" customFormat="1" ht="11.25">
      <c r="B185" s="177"/>
      <c r="D185" s="178" t="s">
        <v>174</v>
      </c>
      <c r="E185" s="179" t="s">
        <v>1</v>
      </c>
      <c r="F185" s="180" t="s">
        <v>961</v>
      </c>
      <c r="H185" s="181">
        <v>12.475</v>
      </c>
      <c r="I185" s="182"/>
      <c r="J185" s="182"/>
      <c r="M185" s="177"/>
      <c r="N185" s="183"/>
      <c r="X185" s="184"/>
      <c r="AT185" s="179" t="s">
        <v>174</v>
      </c>
      <c r="AU185" s="179" t="s">
        <v>141</v>
      </c>
      <c r="AV185" s="12" t="s">
        <v>141</v>
      </c>
      <c r="AW185" s="12" t="s">
        <v>4</v>
      </c>
      <c r="AX185" s="12" t="s">
        <v>78</v>
      </c>
      <c r="AY185" s="179" t="s">
        <v>166</v>
      </c>
    </row>
    <row r="186" spans="2:65" s="12" customFormat="1" ht="11.25">
      <c r="B186" s="177"/>
      <c r="D186" s="178" t="s">
        <v>174</v>
      </c>
      <c r="E186" s="179" t="s">
        <v>1</v>
      </c>
      <c r="F186" s="180" t="s">
        <v>962</v>
      </c>
      <c r="H186" s="181">
        <v>12.337999999999999</v>
      </c>
      <c r="I186" s="182"/>
      <c r="J186" s="182"/>
      <c r="M186" s="177"/>
      <c r="N186" s="183"/>
      <c r="X186" s="184"/>
      <c r="AT186" s="179" t="s">
        <v>174</v>
      </c>
      <c r="AU186" s="179" t="s">
        <v>141</v>
      </c>
      <c r="AV186" s="12" t="s">
        <v>141</v>
      </c>
      <c r="AW186" s="12" t="s">
        <v>4</v>
      </c>
      <c r="AX186" s="12" t="s">
        <v>78</v>
      </c>
      <c r="AY186" s="179" t="s">
        <v>166</v>
      </c>
    </row>
    <row r="187" spans="2:65" s="12" customFormat="1" ht="11.25">
      <c r="B187" s="177"/>
      <c r="D187" s="178" t="s">
        <v>174</v>
      </c>
      <c r="E187" s="179" t="s">
        <v>1</v>
      </c>
      <c r="F187" s="180" t="s">
        <v>963</v>
      </c>
      <c r="H187" s="181">
        <v>12.063000000000001</v>
      </c>
      <c r="I187" s="182"/>
      <c r="J187" s="182"/>
      <c r="M187" s="177"/>
      <c r="N187" s="183"/>
      <c r="X187" s="184"/>
      <c r="AT187" s="179" t="s">
        <v>174</v>
      </c>
      <c r="AU187" s="179" t="s">
        <v>141</v>
      </c>
      <c r="AV187" s="12" t="s">
        <v>141</v>
      </c>
      <c r="AW187" s="12" t="s">
        <v>4</v>
      </c>
      <c r="AX187" s="12" t="s">
        <v>78</v>
      </c>
      <c r="AY187" s="179" t="s">
        <v>166</v>
      </c>
    </row>
    <row r="188" spans="2:65" s="12" customFormat="1" ht="11.25">
      <c r="B188" s="177"/>
      <c r="D188" s="178" t="s">
        <v>174</v>
      </c>
      <c r="E188" s="179" t="s">
        <v>1</v>
      </c>
      <c r="F188" s="180" t="s">
        <v>964</v>
      </c>
      <c r="H188" s="181">
        <v>12.063000000000001</v>
      </c>
      <c r="I188" s="182"/>
      <c r="J188" s="182"/>
      <c r="M188" s="177"/>
      <c r="N188" s="183"/>
      <c r="X188" s="184"/>
      <c r="AT188" s="179" t="s">
        <v>174</v>
      </c>
      <c r="AU188" s="179" t="s">
        <v>141</v>
      </c>
      <c r="AV188" s="12" t="s">
        <v>141</v>
      </c>
      <c r="AW188" s="12" t="s">
        <v>4</v>
      </c>
      <c r="AX188" s="12" t="s">
        <v>78</v>
      </c>
      <c r="AY188" s="179" t="s">
        <v>166</v>
      </c>
    </row>
    <row r="189" spans="2:65" s="12" customFormat="1" ht="11.25">
      <c r="B189" s="177"/>
      <c r="D189" s="178" t="s">
        <v>174</v>
      </c>
      <c r="E189" s="179" t="s">
        <v>1</v>
      </c>
      <c r="F189" s="180" t="s">
        <v>965</v>
      </c>
      <c r="H189" s="181">
        <v>12.063000000000001</v>
      </c>
      <c r="I189" s="182"/>
      <c r="J189" s="182"/>
      <c r="M189" s="177"/>
      <c r="N189" s="183"/>
      <c r="X189" s="184"/>
      <c r="AT189" s="179" t="s">
        <v>174</v>
      </c>
      <c r="AU189" s="179" t="s">
        <v>141</v>
      </c>
      <c r="AV189" s="12" t="s">
        <v>141</v>
      </c>
      <c r="AW189" s="12" t="s">
        <v>4</v>
      </c>
      <c r="AX189" s="12" t="s">
        <v>78</v>
      </c>
      <c r="AY189" s="179" t="s">
        <v>166</v>
      </c>
    </row>
    <row r="190" spans="2:65" s="12" customFormat="1" ht="11.25">
      <c r="B190" s="177"/>
      <c r="D190" s="178" t="s">
        <v>174</v>
      </c>
      <c r="E190" s="179" t="s">
        <v>1</v>
      </c>
      <c r="F190" s="180" t="s">
        <v>966</v>
      </c>
      <c r="H190" s="181">
        <v>12.063000000000001</v>
      </c>
      <c r="I190" s="182"/>
      <c r="J190" s="182"/>
      <c r="M190" s="177"/>
      <c r="N190" s="183"/>
      <c r="X190" s="184"/>
      <c r="AT190" s="179" t="s">
        <v>174</v>
      </c>
      <c r="AU190" s="179" t="s">
        <v>141</v>
      </c>
      <c r="AV190" s="12" t="s">
        <v>141</v>
      </c>
      <c r="AW190" s="12" t="s">
        <v>4</v>
      </c>
      <c r="AX190" s="12" t="s">
        <v>78</v>
      </c>
      <c r="AY190" s="179" t="s">
        <v>166</v>
      </c>
    </row>
    <row r="191" spans="2:65" s="12" customFormat="1" ht="11.25">
      <c r="B191" s="177"/>
      <c r="D191" s="178" t="s">
        <v>174</v>
      </c>
      <c r="E191" s="179" t="s">
        <v>1</v>
      </c>
      <c r="F191" s="180" t="s">
        <v>967</v>
      </c>
      <c r="H191" s="181">
        <v>13.096</v>
      </c>
      <c r="I191" s="182"/>
      <c r="J191" s="182"/>
      <c r="M191" s="177"/>
      <c r="N191" s="183"/>
      <c r="X191" s="184"/>
      <c r="AT191" s="179" t="s">
        <v>174</v>
      </c>
      <c r="AU191" s="179" t="s">
        <v>141</v>
      </c>
      <c r="AV191" s="12" t="s">
        <v>141</v>
      </c>
      <c r="AW191" s="12" t="s">
        <v>4</v>
      </c>
      <c r="AX191" s="12" t="s">
        <v>78</v>
      </c>
      <c r="AY191" s="179" t="s">
        <v>166</v>
      </c>
    </row>
    <row r="192" spans="2:65" s="12" customFormat="1" ht="11.25">
      <c r="B192" s="177"/>
      <c r="D192" s="178" t="s">
        <v>174</v>
      </c>
      <c r="E192" s="179" t="s">
        <v>1</v>
      </c>
      <c r="F192" s="180" t="s">
        <v>968</v>
      </c>
      <c r="H192" s="181">
        <v>12.475</v>
      </c>
      <c r="I192" s="182"/>
      <c r="J192" s="182"/>
      <c r="M192" s="177"/>
      <c r="N192" s="183"/>
      <c r="X192" s="184"/>
      <c r="AT192" s="179" t="s">
        <v>174</v>
      </c>
      <c r="AU192" s="179" t="s">
        <v>141</v>
      </c>
      <c r="AV192" s="12" t="s">
        <v>141</v>
      </c>
      <c r="AW192" s="12" t="s">
        <v>4</v>
      </c>
      <c r="AX192" s="12" t="s">
        <v>78</v>
      </c>
      <c r="AY192" s="179" t="s">
        <v>166</v>
      </c>
    </row>
    <row r="193" spans="2:65" s="14" customFormat="1" ht="11.25">
      <c r="B193" s="191"/>
      <c r="D193" s="178" t="s">
        <v>174</v>
      </c>
      <c r="E193" s="192" t="s">
        <v>1</v>
      </c>
      <c r="F193" s="193" t="s">
        <v>182</v>
      </c>
      <c r="H193" s="194">
        <v>174.55799999999999</v>
      </c>
      <c r="I193" s="195"/>
      <c r="J193" s="195"/>
      <c r="M193" s="191"/>
      <c r="N193" s="196"/>
      <c r="X193" s="197"/>
      <c r="AT193" s="192" t="s">
        <v>174</v>
      </c>
      <c r="AU193" s="192" t="s">
        <v>141</v>
      </c>
      <c r="AV193" s="14" t="s">
        <v>183</v>
      </c>
      <c r="AW193" s="14" t="s">
        <v>4</v>
      </c>
      <c r="AX193" s="14" t="s">
        <v>86</v>
      </c>
      <c r="AY193" s="192" t="s">
        <v>166</v>
      </c>
    </row>
    <row r="194" spans="2:65" s="11" customFormat="1" ht="22.9" customHeight="1">
      <c r="B194" s="152"/>
      <c r="D194" s="153" t="s">
        <v>77</v>
      </c>
      <c r="E194" s="163" t="s">
        <v>172</v>
      </c>
      <c r="F194" s="163" t="s">
        <v>357</v>
      </c>
      <c r="I194" s="155"/>
      <c r="J194" s="155"/>
      <c r="K194" s="164">
        <f>BK194</f>
        <v>0</v>
      </c>
      <c r="M194" s="152"/>
      <c r="N194" s="157"/>
      <c r="Q194" s="158">
        <f>SUM(Q195:Q271)</f>
        <v>0</v>
      </c>
      <c r="R194" s="158">
        <f>SUM(R195:R271)</f>
        <v>0</v>
      </c>
      <c r="T194" s="159">
        <f>SUM(T195:T271)</f>
        <v>0</v>
      </c>
      <c r="V194" s="159">
        <f>SUM(V195:V271)</f>
        <v>249.08761712999998</v>
      </c>
      <c r="X194" s="160">
        <f>SUM(X195:X271)</f>
        <v>0</v>
      </c>
      <c r="AR194" s="153" t="s">
        <v>86</v>
      </c>
      <c r="AT194" s="161" t="s">
        <v>77</v>
      </c>
      <c r="AU194" s="161" t="s">
        <v>86</v>
      </c>
      <c r="AY194" s="153" t="s">
        <v>166</v>
      </c>
      <c r="BK194" s="162">
        <f>SUM(BK195:BK271)</f>
        <v>0</v>
      </c>
    </row>
    <row r="195" spans="2:65" s="1" customFormat="1" ht="24.2" customHeight="1">
      <c r="B195" s="136"/>
      <c r="C195" s="165" t="s">
        <v>202</v>
      </c>
      <c r="D195" s="165" t="s">
        <v>168</v>
      </c>
      <c r="E195" s="166" t="s">
        <v>359</v>
      </c>
      <c r="F195" s="167" t="s">
        <v>360</v>
      </c>
      <c r="G195" s="168" t="s">
        <v>171</v>
      </c>
      <c r="H195" s="169">
        <v>81.603999999999999</v>
      </c>
      <c r="I195" s="170"/>
      <c r="J195" s="170"/>
      <c r="K195" s="171">
        <f>ROUND(P195*H195,2)</f>
        <v>0</v>
      </c>
      <c r="L195" s="172"/>
      <c r="M195" s="36"/>
      <c r="N195" s="173" t="s">
        <v>1</v>
      </c>
      <c r="O195" s="135" t="s">
        <v>42</v>
      </c>
      <c r="P195" s="35">
        <f>I195+J195</f>
        <v>0</v>
      </c>
      <c r="Q195" s="35">
        <f>ROUND(I195*H195,2)</f>
        <v>0</v>
      </c>
      <c r="R195" s="35">
        <f>ROUND(J195*H195,2)</f>
        <v>0</v>
      </c>
      <c r="T195" s="174">
        <f>S195*H195</f>
        <v>0</v>
      </c>
      <c r="U195" s="174">
        <v>2.4018999999999999</v>
      </c>
      <c r="V195" s="174">
        <f>U195*H195</f>
        <v>196.0046476</v>
      </c>
      <c r="W195" s="174">
        <v>0</v>
      </c>
      <c r="X195" s="175">
        <f>W195*H195</f>
        <v>0</v>
      </c>
      <c r="AR195" s="176" t="s">
        <v>172</v>
      </c>
      <c r="AT195" s="176" t="s">
        <v>168</v>
      </c>
      <c r="AU195" s="176" t="s">
        <v>141</v>
      </c>
      <c r="AY195" s="17" t="s">
        <v>166</v>
      </c>
      <c r="BE195" s="101">
        <f>IF(O195="základná",K195,0)</f>
        <v>0</v>
      </c>
      <c r="BF195" s="101">
        <f>IF(O195="znížená",K195,0)</f>
        <v>0</v>
      </c>
      <c r="BG195" s="101">
        <f>IF(O195="zákl. prenesená",K195,0)</f>
        <v>0</v>
      </c>
      <c r="BH195" s="101">
        <f>IF(O195="zníž. prenesená",K195,0)</f>
        <v>0</v>
      </c>
      <c r="BI195" s="101">
        <f>IF(O195="nulová",K195,0)</f>
        <v>0</v>
      </c>
      <c r="BJ195" s="17" t="s">
        <v>141</v>
      </c>
      <c r="BK195" s="101">
        <f>ROUND(P195*H195,2)</f>
        <v>0</v>
      </c>
      <c r="BL195" s="17" t="s">
        <v>172</v>
      </c>
      <c r="BM195" s="176" t="s">
        <v>969</v>
      </c>
    </row>
    <row r="196" spans="2:65" s="12" customFormat="1" ht="11.25">
      <c r="B196" s="177"/>
      <c r="D196" s="178" t="s">
        <v>174</v>
      </c>
      <c r="E196" s="179" t="s">
        <v>1</v>
      </c>
      <c r="F196" s="180" t="s">
        <v>362</v>
      </c>
      <c r="H196" s="181">
        <v>84.266000000000005</v>
      </c>
      <c r="I196" s="182"/>
      <c r="J196" s="182"/>
      <c r="M196" s="177"/>
      <c r="N196" s="183"/>
      <c r="X196" s="184"/>
      <c r="AT196" s="179" t="s">
        <v>174</v>
      </c>
      <c r="AU196" s="179" t="s">
        <v>141</v>
      </c>
      <c r="AV196" s="12" t="s">
        <v>141</v>
      </c>
      <c r="AW196" s="12" t="s">
        <v>4</v>
      </c>
      <c r="AX196" s="12" t="s">
        <v>78</v>
      </c>
      <c r="AY196" s="179" t="s">
        <v>166</v>
      </c>
    </row>
    <row r="197" spans="2:65" s="12" customFormat="1" ht="11.25">
      <c r="B197" s="177"/>
      <c r="D197" s="178" t="s">
        <v>174</v>
      </c>
      <c r="E197" s="179" t="s">
        <v>1</v>
      </c>
      <c r="F197" s="180" t="s">
        <v>363</v>
      </c>
      <c r="H197" s="181">
        <v>-2.6619999999999999</v>
      </c>
      <c r="I197" s="182"/>
      <c r="J197" s="182"/>
      <c r="M197" s="177"/>
      <c r="N197" s="183"/>
      <c r="X197" s="184"/>
      <c r="AT197" s="179" t="s">
        <v>174</v>
      </c>
      <c r="AU197" s="179" t="s">
        <v>141</v>
      </c>
      <c r="AV197" s="12" t="s">
        <v>141</v>
      </c>
      <c r="AW197" s="12" t="s">
        <v>4</v>
      </c>
      <c r="AX197" s="12" t="s">
        <v>78</v>
      </c>
      <c r="AY197" s="179" t="s">
        <v>166</v>
      </c>
    </row>
    <row r="198" spans="2:65" s="14" customFormat="1" ht="11.25">
      <c r="B198" s="191"/>
      <c r="D198" s="178" t="s">
        <v>174</v>
      </c>
      <c r="E198" s="192" t="s">
        <v>1</v>
      </c>
      <c r="F198" s="193" t="s">
        <v>182</v>
      </c>
      <c r="H198" s="194">
        <v>81.603999999999999</v>
      </c>
      <c r="I198" s="195"/>
      <c r="J198" s="195"/>
      <c r="M198" s="191"/>
      <c r="N198" s="196"/>
      <c r="X198" s="197"/>
      <c r="AT198" s="192" t="s">
        <v>174</v>
      </c>
      <c r="AU198" s="192" t="s">
        <v>141</v>
      </c>
      <c r="AV198" s="14" t="s">
        <v>183</v>
      </c>
      <c r="AW198" s="14" t="s">
        <v>4</v>
      </c>
      <c r="AX198" s="14" t="s">
        <v>86</v>
      </c>
      <c r="AY198" s="192" t="s">
        <v>166</v>
      </c>
    </row>
    <row r="199" spans="2:65" s="1" customFormat="1" ht="16.5" customHeight="1">
      <c r="B199" s="136"/>
      <c r="C199" s="165" t="s">
        <v>206</v>
      </c>
      <c r="D199" s="165" t="s">
        <v>168</v>
      </c>
      <c r="E199" s="166" t="s">
        <v>365</v>
      </c>
      <c r="F199" s="167" t="s">
        <v>366</v>
      </c>
      <c r="G199" s="168" t="s">
        <v>199</v>
      </c>
      <c r="H199" s="169">
        <v>430.27</v>
      </c>
      <c r="I199" s="170"/>
      <c r="J199" s="170"/>
      <c r="K199" s="171">
        <f>ROUND(P199*H199,2)</f>
        <v>0</v>
      </c>
      <c r="L199" s="172"/>
      <c r="M199" s="36"/>
      <c r="N199" s="173" t="s">
        <v>1</v>
      </c>
      <c r="O199" s="135" t="s">
        <v>42</v>
      </c>
      <c r="P199" s="35">
        <f>I199+J199</f>
        <v>0</v>
      </c>
      <c r="Q199" s="35">
        <f>ROUND(I199*H199,2)</f>
        <v>0</v>
      </c>
      <c r="R199" s="35">
        <f>ROUND(J199*H199,2)</f>
        <v>0</v>
      </c>
      <c r="T199" s="174">
        <f>S199*H199</f>
        <v>0</v>
      </c>
      <c r="U199" s="174">
        <v>2.0200000000000001E-3</v>
      </c>
      <c r="V199" s="174">
        <f>U199*H199</f>
        <v>0.86914539999999996</v>
      </c>
      <c r="W199" s="174">
        <v>0</v>
      </c>
      <c r="X199" s="175">
        <f>W199*H199</f>
        <v>0</v>
      </c>
      <c r="AR199" s="176" t="s">
        <v>172</v>
      </c>
      <c r="AT199" s="176" t="s">
        <v>168</v>
      </c>
      <c r="AU199" s="176" t="s">
        <v>141</v>
      </c>
      <c r="AY199" s="17" t="s">
        <v>166</v>
      </c>
      <c r="BE199" s="101">
        <f>IF(O199="základná",K199,0)</f>
        <v>0</v>
      </c>
      <c r="BF199" s="101">
        <f>IF(O199="znížená",K199,0)</f>
        <v>0</v>
      </c>
      <c r="BG199" s="101">
        <f>IF(O199="zákl. prenesená",K199,0)</f>
        <v>0</v>
      </c>
      <c r="BH199" s="101">
        <f>IF(O199="zníž. prenesená",K199,0)</f>
        <v>0</v>
      </c>
      <c r="BI199" s="101">
        <f>IF(O199="nulová",K199,0)</f>
        <v>0</v>
      </c>
      <c r="BJ199" s="17" t="s">
        <v>141</v>
      </c>
      <c r="BK199" s="101">
        <f>ROUND(P199*H199,2)</f>
        <v>0</v>
      </c>
      <c r="BL199" s="17" t="s">
        <v>172</v>
      </c>
      <c r="BM199" s="176" t="s">
        <v>970</v>
      </c>
    </row>
    <row r="200" spans="2:65" s="12" customFormat="1" ht="11.25">
      <c r="B200" s="177"/>
      <c r="D200" s="178" t="s">
        <v>174</v>
      </c>
      <c r="E200" s="179" t="s">
        <v>1</v>
      </c>
      <c r="F200" s="180" t="s">
        <v>368</v>
      </c>
      <c r="H200" s="181">
        <v>421.33199999999999</v>
      </c>
      <c r="I200" s="182"/>
      <c r="J200" s="182"/>
      <c r="M200" s="177"/>
      <c r="N200" s="183"/>
      <c r="X200" s="184"/>
      <c r="AT200" s="179" t="s">
        <v>174</v>
      </c>
      <c r="AU200" s="179" t="s">
        <v>141</v>
      </c>
      <c r="AV200" s="12" t="s">
        <v>141</v>
      </c>
      <c r="AW200" s="12" t="s">
        <v>4</v>
      </c>
      <c r="AX200" s="12" t="s">
        <v>78</v>
      </c>
      <c r="AY200" s="179" t="s">
        <v>166</v>
      </c>
    </row>
    <row r="201" spans="2:65" s="12" customFormat="1" ht="11.25">
      <c r="B201" s="177"/>
      <c r="D201" s="178" t="s">
        <v>174</v>
      </c>
      <c r="E201" s="179" t="s">
        <v>1</v>
      </c>
      <c r="F201" s="180" t="s">
        <v>369</v>
      </c>
      <c r="H201" s="181">
        <v>-13.31</v>
      </c>
      <c r="I201" s="182"/>
      <c r="J201" s="182"/>
      <c r="M201" s="177"/>
      <c r="N201" s="183"/>
      <c r="X201" s="184"/>
      <c r="AT201" s="179" t="s">
        <v>174</v>
      </c>
      <c r="AU201" s="179" t="s">
        <v>141</v>
      </c>
      <c r="AV201" s="12" t="s">
        <v>141</v>
      </c>
      <c r="AW201" s="12" t="s">
        <v>4</v>
      </c>
      <c r="AX201" s="12" t="s">
        <v>78</v>
      </c>
      <c r="AY201" s="179" t="s">
        <v>166</v>
      </c>
    </row>
    <row r="202" spans="2:65" s="12" customFormat="1" ht="33.75">
      <c r="B202" s="177"/>
      <c r="D202" s="178" t="s">
        <v>174</v>
      </c>
      <c r="E202" s="179" t="s">
        <v>1</v>
      </c>
      <c r="F202" s="180" t="s">
        <v>370</v>
      </c>
      <c r="H202" s="181">
        <v>22.248000000000001</v>
      </c>
      <c r="I202" s="182"/>
      <c r="J202" s="182"/>
      <c r="M202" s="177"/>
      <c r="N202" s="183"/>
      <c r="X202" s="184"/>
      <c r="AT202" s="179" t="s">
        <v>174</v>
      </c>
      <c r="AU202" s="179" t="s">
        <v>141</v>
      </c>
      <c r="AV202" s="12" t="s">
        <v>141</v>
      </c>
      <c r="AW202" s="12" t="s">
        <v>4</v>
      </c>
      <c r="AX202" s="12" t="s">
        <v>78</v>
      </c>
      <c r="AY202" s="179" t="s">
        <v>166</v>
      </c>
    </row>
    <row r="203" spans="2:65" s="14" customFormat="1" ht="11.25">
      <c r="B203" s="191"/>
      <c r="D203" s="178" t="s">
        <v>174</v>
      </c>
      <c r="E203" s="192" t="s">
        <v>1</v>
      </c>
      <c r="F203" s="193" t="s">
        <v>182</v>
      </c>
      <c r="H203" s="194">
        <v>430.27</v>
      </c>
      <c r="I203" s="195"/>
      <c r="J203" s="195"/>
      <c r="M203" s="191"/>
      <c r="N203" s="196"/>
      <c r="X203" s="197"/>
      <c r="AT203" s="192" t="s">
        <v>174</v>
      </c>
      <c r="AU203" s="192" t="s">
        <v>141</v>
      </c>
      <c r="AV203" s="14" t="s">
        <v>183</v>
      </c>
      <c r="AW203" s="14" t="s">
        <v>4</v>
      </c>
      <c r="AX203" s="14" t="s">
        <v>86</v>
      </c>
      <c r="AY203" s="192" t="s">
        <v>166</v>
      </c>
    </row>
    <row r="204" spans="2:65" s="1" customFormat="1" ht="16.5" customHeight="1">
      <c r="B204" s="136"/>
      <c r="C204" s="165" t="s">
        <v>213</v>
      </c>
      <c r="D204" s="165" t="s">
        <v>168</v>
      </c>
      <c r="E204" s="166" t="s">
        <v>373</v>
      </c>
      <c r="F204" s="167" t="s">
        <v>374</v>
      </c>
      <c r="G204" s="168" t="s">
        <v>199</v>
      </c>
      <c r="H204" s="169">
        <v>430.27</v>
      </c>
      <c r="I204" s="170"/>
      <c r="J204" s="170"/>
      <c r="K204" s="171">
        <f>ROUND(P204*H204,2)</f>
        <v>0</v>
      </c>
      <c r="L204" s="172"/>
      <c r="M204" s="36"/>
      <c r="N204" s="173" t="s">
        <v>1</v>
      </c>
      <c r="O204" s="135" t="s">
        <v>42</v>
      </c>
      <c r="P204" s="35">
        <f>I204+J204</f>
        <v>0</v>
      </c>
      <c r="Q204" s="35">
        <f>ROUND(I204*H204,2)</f>
        <v>0</v>
      </c>
      <c r="R204" s="35">
        <f>ROUND(J204*H204,2)</f>
        <v>0</v>
      </c>
      <c r="T204" s="174">
        <f>S204*H204</f>
        <v>0</v>
      </c>
      <c r="U204" s="174">
        <v>0</v>
      </c>
      <c r="V204" s="174">
        <f>U204*H204</f>
        <v>0</v>
      </c>
      <c r="W204" s="174">
        <v>0</v>
      </c>
      <c r="X204" s="175">
        <f>W204*H204</f>
        <v>0</v>
      </c>
      <c r="AR204" s="176" t="s">
        <v>172</v>
      </c>
      <c r="AT204" s="176" t="s">
        <v>168</v>
      </c>
      <c r="AU204" s="176" t="s">
        <v>141</v>
      </c>
      <c r="AY204" s="17" t="s">
        <v>166</v>
      </c>
      <c r="BE204" s="101">
        <f>IF(O204="základná",K204,0)</f>
        <v>0</v>
      </c>
      <c r="BF204" s="101">
        <f>IF(O204="znížená",K204,0)</f>
        <v>0</v>
      </c>
      <c r="BG204" s="101">
        <f>IF(O204="zákl. prenesená",K204,0)</f>
        <v>0</v>
      </c>
      <c r="BH204" s="101">
        <f>IF(O204="zníž. prenesená",K204,0)</f>
        <v>0</v>
      </c>
      <c r="BI204" s="101">
        <f>IF(O204="nulová",K204,0)</f>
        <v>0</v>
      </c>
      <c r="BJ204" s="17" t="s">
        <v>141</v>
      </c>
      <c r="BK204" s="101">
        <f>ROUND(P204*H204,2)</f>
        <v>0</v>
      </c>
      <c r="BL204" s="17" t="s">
        <v>172</v>
      </c>
      <c r="BM204" s="176" t="s">
        <v>971</v>
      </c>
    </row>
    <row r="205" spans="2:65" s="12" customFormat="1" ht="11.25">
      <c r="B205" s="177"/>
      <c r="D205" s="178" t="s">
        <v>174</v>
      </c>
      <c r="E205" s="179" t="s">
        <v>1</v>
      </c>
      <c r="F205" s="180" t="s">
        <v>368</v>
      </c>
      <c r="H205" s="181">
        <v>421.33199999999999</v>
      </c>
      <c r="I205" s="182"/>
      <c r="J205" s="182"/>
      <c r="M205" s="177"/>
      <c r="N205" s="183"/>
      <c r="X205" s="184"/>
      <c r="AT205" s="179" t="s">
        <v>174</v>
      </c>
      <c r="AU205" s="179" t="s">
        <v>141</v>
      </c>
      <c r="AV205" s="12" t="s">
        <v>141</v>
      </c>
      <c r="AW205" s="12" t="s">
        <v>4</v>
      </c>
      <c r="AX205" s="12" t="s">
        <v>78</v>
      </c>
      <c r="AY205" s="179" t="s">
        <v>166</v>
      </c>
    </row>
    <row r="206" spans="2:65" s="12" customFormat="1" ht="11.25">
      <c r="B206" s="177"/>
      <c r="D206" s="178" t="s">
        <v>174</v>
      </c>
      <c r="E206" s="179" t="s">
        <v>1</v>
      </c>
      <c r="F206" s="180" t="s">
        <v>369</v>
      </c>
      <c r="H206" s="181">
        <v>-13.31</v>
      </c>
      <c r="I206" s="182"/>
      <c r="J206" s="182"/>
      <c r="M206" s="177"/>
      <c r="N206" s="183"/>
      <c r="X206" s="184"/>
      <c r="AT206" s="179" t="s">
        <v>174</v>
      </c>
      <c r="AU206" s="179" t="s">
        <v>141</v>
      </c>
      <c r="AV206" s="12" t="s">
        <v>141</v>
      </c>
      <c r="AW206" s="12" t="s">
        <v>4</v>
      </c>
      <c r="AX206" s="12" t="s">
        <v>78</v>
      </c>
      <c r="AY206" s="179" t="s">
        <v>166</v>
      </c>
    </row>
    <row r="207" spans="2:65" s="12" customFormat="1" ht="33.75">
      <c r="B207" s="177"/>
      <c r="D207" s="178" t="s">
        <v>174</v>
      </c>
      <c r="E207" s="179" t="s">
        <v>1</v>
      </c>
      <c r="F207" s="180" t="s">
        <v>376</v>
      </c>
      <c r="H207" s="181">
        <v>22.248000000000001</v>
      </c>
      <c r="I207" s="182"/>
      <c r="J207" s="182"/>
      <c r="M207" s="177"/>
      <c r="N207" s="183"/>
      <c r="X207" s="184"/>
      <c r="AT207" s="179" t="s">
        <v>174</v>
      </c>
      <c r="AU207" s="179" t="s">
        <v>141</v>
      </c>
      <c r="AV207" s="12" t="s">
        <v>141</v>
      </c>
      <c r="AW207" s="12" t="s">
        <v>4</v>
      </c>
      <c r="AX207" s="12" t="s">
        <v>78</v>
      </c>
      <c r="AY207" s="179" t="s">
        <v>166</v>
      </c>
    </row>
    <row r="208" spans="2:65" s="14" customFormat="1" ht="11.25">
      <c r="B208" s="191"/>
      <c r="D208" s="178" t="s">
        <v>174</v>
      </c>
      <c r="E208" s="192" t="s">
        <v>1</v>
      </c>
      <c r="F208" s="193" t="s">
        <v>182</v>
      </c>
      <c r="H208" s="194">
        <v>430.27</v>
      </c>
      <c r="I208" s="195"/>
      <c r="J208" s="195"/>
      <c r="M208" s="191"/>
      <c r="N208" s="196"/>
      <c r="X208" s="197"/>
      <c r="AT208" s="192" t="s">
        <v>174</v>
      </c>
      <c r="AU208" s="192" t="s">
        <v>141</v>
      </c>
      <c r="AV208" s="14" t="s">
        <v>183</v>
      </c>
      <c r="AW208" s="14" t="s">
        <v>4</v>
      </c>
      <c r="AX208" s="14" t="s">
        <v>86</v>
      </c>
      <c r="AY208" s="192" t="s">
        <v>166</v>
      </c>
    </row>
    <row r="209" spans="2:65" s="1" customFormat="1" ht="24.2" customHeight="1">
      <c r="B209" s="136"/>
      <c r="C209" s="165" t="s">
        <v>219</v>
      </c>
      <c r="D209" s="165" t="s">
        <v>168</v>
      </c>
      <c r="E209" s="166" t="s">
        <v>379</v>
      </c>
      <c r="F209" s="167" t="s">
        <v>380</v>
      </c>
      <c r="G209" s="168" t="s">
        <v>199</v>
      </c>
      <c r="H209" s="169">
        <v>408.02199999999999</v>
      </c>
      <c r="I209" s="170"/>
      <c r="J209" s="170"/>
      <c r="K209" s="171">
        <f>ROUND(P209*H209,2)</f>
        <v>0</v>
      </c>
      <c r="L209" s="172"/>
      <c r="M209" s="36"/>
      <c r="N209" s="173" t="s">
        <v>1</v>
      </c>
      <c r="O209" s="135" t="s">
        <v>42</v>
      </c>
      <c r="P209" s="35">
        <f>I209+J209</f>
        <v>0</v>
      </c>
      <c r="Q209" s="35">
        <f>ROUND(I209*H209,2)</f>
        <v>0</v>
      </c>
      <c r="R209" s="35">
        <f>ROUND(J209*H209,2)</f>
        <v>0</v>
      </c>
      <c r="T209" s="174">
        <f>S209*H209</f>
        <v>0</v>
      </c>
      <c r="U209" s="174">
        <v>3.7499999999999999E-3</v>
      </c>
      <c r="V209" s="174">
        <f>U209*H209</f>
        <v>1.5300825</v>
      </c>
      <c r="W209" s="174">
        <v>0</v>
      </c>
      <c r="X209" s="175">
        <f>W209*H209</f>
        <v>0</v>
      </c>
      <c r="AR209" s="176" t="s">
        <v>172</v>
      </c>
      <c r="AT209" s="176" t="s">
        <v>168</v>
      </c>
      <c r="AU209" s="176" t="s">
        <v>141</v>
      </c>
      <c r="AY209" s="17" t="s">
        <v>166</v>
      </c>
      <c r="BE209" s="101">
        <f>IF(O209="základná",K209,0)</f>
        <v>0</v>
      </c>
      <c r="BF209" s="101">
        <f>IF(O209="znížená",K209,0)</f>
        <v>0</v>
      </c>
      <c r="BG209" s="101">
        <f>IF(O209="zákl. prenesená",K209,0)</f>
        <v>0</v>
      </c>
      <c r="BH209" s="101">
        <f>IF(O209="zníž. prenesená",K209,0)</f>
        <v>0</v>
      </c>
      <c r="BI209" s="101">
        <f>IF(O209="nulová",K209,0)</f>
        <v>0</v>
      </c>
      <c r="BJ209" s="17" t="s">
        <v>141</v>
      </c>
      <c r="BK209" s="101">
        <f>ROUND(P209*H209,2)</f>
        <v>0</v>
      </c>
      <c r="BL209" s="17" t="s">
        <v>172</v>
      </c>
      <c r="BM209" s="176" t="s">
        <v>972</v>
      </c>
    </row>
    <row r="210" spans="2:65" s="12" customFormat="1" ht="11.25">
      <c r="B210" s="177"/>
      <c r="D210" s="178" t="s">
        <v>174</v>
      </c>
      <c r="E210" s="179" t="s">
        <v>1</v>
      </c>
      <c r="F210" s="180" t="s">
        <v>368</v>
      </c>
      <c r="H210" s="181">
        <v>421.33199999999999</v>
      </c>
      <c r="I210" s="182"/>
      <c r="J210" s="182"/>
      <c r="M210" s="177"/>
      <c r="N210" s="183"/>
      <c r="X210" s="184"/>
      <c r="AT210" s="179" t="s">
        <v>174</v>
      </c>
      <c r="AU210" s="179" t="s">
        <v>141</v>
      </c>
      <c r="AV210" s="12" t="s">
        <v>141</v>
      </c>
      <c r="AW210" s="12" t="s">
        <v>4</v>
      </c>
      <c r="AX210" s="12" t="s">
        <v>78</v>
      </c>
      <c r="AY210" s="179" t="s">
        <v>166</v>
      </c>
    </row>
    <row r="211" spans="2:65" s="12" customFormat="1" ht="11.25">
      <c r="B211" s="177"/>
      <c r="D211" s="178" t="s">
        <v>174</v>
      </c>
      <c r="E211" s="179" t="s">
        <v>1</v>
      </c>
      <c r="F211" s="180" t="s">
        <v>369</v>
      </c>
      <c r="H211" s="181">
        <v>-13.31</v>
      </c>
      <c r="I211" s="182"/>
      <c r="J211" s="182"/>
      <c r="M211" s="177"/>
      <c r="N211" s="183"/>
      <c r="X211" s="184"/>
      <c r="AT211" s="179" t="s">
        <v>174</v>
      </c>
      <c r="AU211" s="179" t="s">
        <v>141</v>
      </c>
      <c r="AV211" s="12" t="s">
        <v>141</v>
      </c>
      <c r="AW211" s="12" t="s">
        <v>4</v>
      </c>
      <c r="AX211" s="12" t="s">
        <v>78</v>
      </c>
      <c r="AY211" s="179" t="s">
        <v>166</v>
      </c>
    </row>
    <row r="212" spans="2:65" s="14" customFormat="1" ht="11.25">
      <c r="B212" s="191"/>
      <c r="D212" s="178" t="s">
        <v>174</v>
      </c>
      <c r="E212" s="192" t="s">
        <v>1</v>
      </c>
      <c r="F212" s="193" t="s">
        <v>182</v>
      </c>
      <c r="H212" s="194">
        <v>408.02199999999999</v>
      </c>
      <c r="I212" s="195"/>
      <c r="J212" s="195"/>
      <c r="M212" s="191"/>
      <c r="N212" s="196"/>
      <c r="X212" s="197"/>
      <c r="AT212" s="192" t="s">
        <v>174</v>
      </c>
      <c r="AU212" s="192" t="s">
        <v>141</v>
      </c>
      <c r="AV212" s="14" t="s">
        <v>183</v>
      </c>
      <c r="AW212" s="14" t="s">
        <v>4</v>
      </c>
      <c r="AX212" s="14" t="s">
        <v>86</v>
      </c>
      <c r="AY212" s="192" t="s">
        <v>166</v>
      </c>
    </row>
    <row r="213" spans="2:65" s="1" customFormat="1" ht="24.2" customHeight="1">
      <c r="B213" s="136"/>
      <c r="C213" s="165" t="s">
        <v>223</v>
      </c>
      <c r="D213" s="165" t="s">
        <v>168</v>
      </c>
      <c r="E213" s="166" t="s">
        <v>384</v>
      </c>
      <c r="F213" s="167" t="s">
        <v>385</v>
      </c>
      <c r="G213" s="168" t="s">
        <v>199</v>
      </c>
      <c r="H213" s="169">
        <v>408.02199999999999</v>
      </c>
      <c r="I213" s="170"/>
      <c r="J213" s="170"/>
      <c r="K213" s="171">
        <f>ROUND(P213*H213,2)</f>
        <v>0</v>
      </c>
      <c r="L213" s="172"/>
      <c r="M213" s="36"/>
      <c r="N213" s="173" t="s">
        <v>1</v>
      </c>
      <c r="O213" s="135" t="s">
        <v>42</v>
      </c>
      <c r="P213" s="35">
        <f>I213+J213</f>
        <v>0</v>
      </c>
      <c r="Q213" s="35">
        <f>ROUND(I213*H213,2)</f>
        <v>0</v>
      </c>
      <c r="R213" s="35">
        <f>ROUND(J213*H213,2)</f>
        <v>0</v>
      </c>
      <c r="T213" s="174">
        <f>S213*H213</f>
        <v>0</v>
      </c>
      <c r="U213" s="174">
        <v>0</v>
      </c>
      <c r="V213" s="174">
        <f>U213*H213</f>
        <v>0</v>
      </c>
      <c r="W213" s="174">
        <v>0</v>
      </c>
      <c r="X213" s="175">
        <f>W213*H213</f>
        <v>0</v>
      </c>
      <c r="AR213" s="176" t="s">
        <v>172</v>
      </c>
      <c r="AT213" s="176" t="s">
        <v>168</v>
      </c>
      <c r="AU213" s="176" t="s">
        <v>141</v>
      </c>
      <c r="AY213" s="17" t="s">
        <v>166</v>
      </c>
      <c r="BE213" s="101">
        <f>IF(O213="základná",K213,0)</f>
        <v>0</v>
      </c>
      <c r="BF213" s="101">
        <f>IF(O213="znížená",K213,0)</f>
        <v>0</v>
      </c>
      <c r="BG213" s="101">
        <f>IF(O213="zákl. prenesená",K213,0)</f>
        <v>0</v>
      </c>
      <c r="BH213" s="101">
        <f>IF(O213="zníž. prenesená",K213,0)</f>
        <v>0</v>
      </c>
      <c r="BI213" s="101">
        <f>IF(O213="nulová",K213,0)</f>
        <v>0</v>
      </c>
      <c r="BJ213" s="17" t="s">
        <v>141</v>
      </c>
      <c r="BK213" s="101">
        <f>ROUND(P213*H213,2)</f>
        <v>0</v>
      </c>
      <c r="BL213" s="17" t="s">
        <v>172</v>
      </c>
      <c r="BM213" s="176" t="s">
        <v>973</v>
      </c>
    </row>
    <row r="214" spans="2:65" s="12" customFormat="1" ht="11.25">
      <c r="B214" s="177"/>
      <c r="D214" s="178" t="s">
        <v>174</v>
      </c>
      <c r="E214" s="179" t="s">
        <v>1</v>
      </c>
      <c r="F214" s="180" t="s">
        <v>368</v>
      </c>
      <c r="H214" s="181">
        <v>421.33199999999999</v>
      </c>
      <c r="I214" s="182"/>
      <c r="J214" s="182"/>
      <c r="M214" s="177"/>
      <c r="N214" s="183"/>
      <c r="X214" s="184"/>
      <c r="AT214" s="179" t="s">
        <v>174</v>
      </c>
      <c r="AU214" s="179" t="s">
        <v>141</v>
      </c>
      <c r="AV214" s="12" t="s">
        <v>141</v>
      </c>
      <c r="AW214" s="12" t="s">
        <v>4</v>
      </c>
      <c r="AX214" s="12" t="s">
        <v>78</v>
      </c>
      <c r="AY214" s="179" t="s">
        <v>166</v>
      </c>
    </row>
    <row r="215" spans="2:65" s="12" customFormat="1" ht="11.25">
      <c r="B215" s="177"/>
      <c r="D215" s="178" t="s">
        <v>174</v>
      </c>
      <c r="E215" s="179" t="s">
        <v>1</v>
      </c>
      <c r="F215" s="180" t="s">
        <v>369</v>
      </c>
      <c r="H215" s="181">
        <v>-13.31</v>
      </c>
      <c r="I215" s="182"/>
      <c r="J215" s="182"/>
      <c r="M215" s="177"/>
      <c r="N215" s="183"/>
      <c r="X215" s="184"/>
      <c r="AT215" s="179" t="s">
        <v>174</v>
      </c>
      <c r="AU215" s="179" t="s">
        <v>141</v>
      </c>
      <c r="AV215" s="12" t="s">
        <v>141</v>
      </c>
      <c r="AW215" s="12" t="s">
        <v>4</v>
      </c>
      <c r="AX215" s="12" t="s">
        <v>78</v>
      </c>
      <c r="AY215" s="179" t="s">
        <v>166</v>
      </c>
    </row>
    <row r="216" spans="2:65" s="14" customFormat="1" ht="11.25">
      <c r="B216" s="191"/>
      <c r="D216" s="178" t="s">
        <v>174</v>
      </c>
      <c r="E216" s="192" t="s">
        <v>1</v>
      </c>
      <c r="F216" s="193" t="s">
        <v>182</v>
      </c>
      <c r="H216" s="194">
        <v>408.02199999999999</v>
      </c>
      <c r="I216" s="195"/>
      <c r="J216" s="195"/>
      <c r="M216" s="191"/>
      <c r="N216" s="196"/>
      <c r="X216" s="197"/>
      <c r="AT216" s="192" t="s">
        <v>174</v>
      </c>
      <c r="AU216" s="192" t="s">
        <v>141</v>
      </c>
      <c r="AV216" s="14" t="s">
        <v>183</v>
      </c>
      <c r="AW216" s="14" t="s">
        <v>4</v>
      </c>
      <c r="AX216" s="14" t="s">
        <v>86</v>
      </c>
      <c r="AY216" s="192" t="s">
        <v>166</v>
      </c>
    </row>
    <row r="217" spans="2:65" s="1" customFormat="1" ht="37.9" customHeight="1">
      <c r="B217" s="136"/>
      <c r="C217" s="165" t="s">
        <v>228</v>
      </c>
      <c r="D217" s="165" t="s">
        <v>168</v>
      </c>
      <c r="E217" s="166" t="s">
        <v>388</v>
      </c>
      <c r="F217" s="167" t="s">
        <v>389</v>
      </c>
      <c r="G217" s="168" t="s">
        <v>236</v>
      </c>
      <c r="H217" s="169">
        <v>9.7919999999999998</v>
      </c>
      <c r="I217" s="170"/>
      <c r="J217" s="170"/>
      <c r="K217" s="171">
        <f>ROUND(P217*H217,2)</f>
        <v>0</v>
      </c>
      <c r="L217" s="172"/>
      <c r="M217" s="36"/>
      <c r="N217" s="173" t="s">
        <v>1</v>
      </c>
      <c r="O217" s="135" t="s">
        <v>42</v>
      </c>
      <c r="P217" s="35">
        <f>I217+J217</f>
        <v>0</v>
      </c>
      <c r="Q217" s="35">
        <f>ROUND(I217*H217,2)</f>
        <v>0</v>
      </c>
      <c r="R217" s="35">
        <f>ROUND(J217*H217,2)</f>
        <v>0</v>
      </c>
      <c r="T217" s="174">
        <f>S217*H217</f>
        <v>0</v>
      </c>
      <c r="U217" s="174">
        <v>1.0162800000000001</v>
      </c>
      <c r="V217" s="174">
        <f>U217*H217</f>
        <v>9.9514137600000012</v>
      </c>
      <c r="W217" s="174">
        <v>0</v>
      </c>
      <c r="X217" s="175">
        <f>W217*H217</f>
        <v>0</v>
      </c>
      <c r="AR217" s="176" t="s">
        <v>172</v>
      </c>
      <c r="AT217" s="176" t="s">
        <v>168</v>
      </c>
      <c r="AU217" s="176" t="s">
        <v>141</v>
      </c>
      <c r="AY217" s="17" t="s">
        <v>166</v>
      </c>
      <c r="BE217" s="101">
        <f>IF(O217="základná",K217,0)</f>
        <v>0</v>
      </c>
      <c r="BF217" s="101">
        <f>IF(O217="znížená",K217,0)</f>
        <v>0</v>
      </c>
      <c r="BG217" s="101">
        <f>IF(O217="zákl. prenesená",K217,0)</f>
        <v>0</v>
      </c>
      <c r="BH217" s="101">
        <f>IF(O217="zníž. prenesená",K217,0)</f>
        <v>0</v>
      </c>
      <c r="BI217" s="101">
        <f>IF(O217="nulová",K217,0)</f>
        <v>0</v>
      </c>
      <c r="BJ217" s="17" t="s">
        <v>141</v>
      </c>
      <c r="BK217" s="101">
        <f>ROUND(P217*H217,2)</f>
        <v>0</v>
      </c>
      <c r="BL217" s="17" t="s">
        <v>172</v>
      </c>
      <c r="BM217" s="176" t="s">
        <v>974</v>
      </c>
    </row>
    <row r="218" spans="2:65" s="12" customFormat="1" ht="22.5">
      <c r="B218" s="177"/>
      <c r="D218" s="178" t="s">
        <v>174</v>
      </c>
      <c r="E218" s="179" t="s">
        <v>1</v>
      </c>
      <c r="F218" s="180" t="s">
        <v>650</v>
      </c>
      <c r="H218" s="181">
        <v>9.7919999999999998</v>
      </c>
      <c r="I218" s="182"/>
      <c r="J218" s="182"/>
      <c r="M218" s="177"/>
      <c r="N218" s="183"/>
      <c r="X218" s="184"/>
      <c r="AT218" s="179" t="s">
        <v>174</v>
      </c>
      <c r="AU218" s="179" t="s">
        <v>141</v>
      </c>
      <c r="AV218" s="12" t="s">
        <v>141</v>
      </c>
      <c r="AW218" s="12" t="s">
        <v>4</v>
      </c>
      <c r="AX218" s="12" t="s">
        <v>86</v>
      </c>
      <c r="AY218" s="179" t="s">
        <v>166</v>
      </c>
    </row>
    <row r="219" spans="2:65" s="1" customFormat="1" ht="21.75" customHeight="1">
      <c r="B219" s="136"/>
      <c r="C219" s="165" t="s">
        <v>233</v>
      </c>
      <c r="D219" s="165" t="s">
        <v>168</v>
      </c>
      <c r="E219" s="166" t="s">
        <v>651</v>
      </c>
      <c r="F219" s="167" t="s">
        <v>652</v>
      </c>
      <c r="G219" s="168" t="s">
        <v>171</v>
      </c>
      <c r="H219" s="169">
        <v>13.877000000000001</v>
      </c>
      <c r="I219" s="170"/>
      <c r="J219" s="170"/>
      <c r="K219" s="171">
        <f>ROUND(P219*H219,2)</f>
        <v>0</v>
      </c>
      <c r="L219" s="172"/>
      <c r="M219" s="36"/>
      <c r="N219" s="173" t="s">
        <v>1</v>
      </c>
      <c r="O219" s="135" t="s">
        <v>42</v>
      </c>
      <c r="P219" s="35">
        <f>I219+J219</f>
        <v>0</v>
      </c>
      <c r="Q219" s="35">
        <f>ROUND(I219*H219,2)</f>
        <v>0</v>
      </c>
      <c r="R219" s="35">
        <f>ROUND(J219*H219,2)</f>
        <v>0</v>
      </c>
      <c r="T219" s="174">
        <f>S219*H219</f>
        <v>0</v>
      </c>
      <c r="U219" s="174">
        <v>2.4018600000000001</v>
      </c>
      <c r="V219" s="174">
        <f>U219*H219</f>
        <v>33.330611220000002</v>
      </c>
      <c r="W219" s="174">
        <v>0</v>
      </c>
      <c r="X219" s="175">
        <f>W219*H219</f>
        <v>0</v>
      </c>
      <c r="AR219" s="176" t="s">
        <v>172</v>
      </c>
      <c r="AT219" s="176" t="s">
        <v>168</v>
      </c>
      <c r="AU219" s="176" t="s">
        <v>141</v>
      </c>
      <c r="AY219" s="17" t="s">
        <v>166</v>
      </c>
      <c r="BE219" s="101">
        <f>IF(O219="základná",K219,0)</f>
        <v>0</v>
      </c>
      <c r="BF219" s="101">
        <f>IF(O219="znížená",K219,0)</f>
        <v>0</v>
      </c>
      <c r="BG219" s="101">
        <f>IF(O219="zákl. prenesená",K219,0)</f>
        <v>0</v>
      </c>
      <c r="BH219" s="101">
        <f>IF(O219="zníž. prenesená",K219,0)</f>
        <v>0</v>
      </c>
      <c r="BI219" s="101">
        <f>IF(O219="nulová",K219,0)</f>
        <v>0</v>
      </c>
      <c r="BJ219" s="17" t="s">
        <v>141</v>
      </c>
      <c r="BK219" s="101">
        <f>ROUND(P219*H219,2)</f>
        <v>0</v>
      </c>
      <c r="BL219" s="17" t="s">
        <v>172</v>
      </c>
      <c r="BM219" s="176" t="s">
        <v>975</v>
      </c>
    </row>
    <row r="220" spans="2:65" s="12" customFormat="1" ht="22.5">
      <c r="B220" s="177"/>
      <c r="D220" s="178" t="s">
        <v>174</v>
      </c>
      <c r="E220" s="179" t="s">
        <v>1</v>
      </c>
      <c r="F220" s="180" t="s">
        <v>654</v>
      </c>
      <c r="H220" s="181">
        <v>7.0940000000000003</v>
      </c>
      <c r="I220" s="182"/>
      <c r="J220" s="182"/>
      <c r="M220" s="177"/>
      <c r="N220" s="183"/>
      <c r="X220" s="184"/>
      <c r="AT220" s="179" t="s">
        <v>174</v>
      </c>
      <c r="AU220" s="179" t="s">
        <v>141</v>
      </c>
      <c r="AV220" s="12" t="s">
        <v>141</v>
      </c>
      <c r="AW220" s="12" t="s">
        <v>4</v>
      </c>
      <c r="AX220" s="12" t="s">
        <v>78</v>
      </c>
      <c r="AY220" s="179" t="s">
        <v>166</v>
      </c>
    </row>
    <row r="221" spans="2:65" s="12" customFormat="1" ht="11.25">
      <c r="B221" s="177"/>
      <c r="D221" s="178" t="s">
        <v>174</v>
      </c>
      <c r="E221" s="179" t="s">
        <v>1</v>
      </c>
      <c r="F221" s="180" t="s">
        <v>655</v>
      </c>
      <c r="H221" s="181">
        <v>1.1910000000000001</v>
      </c>
      <c r="I221" s="182"/>
      <c r="J221" s="182"/>
      <c r="M221" s="177"/>
      <c r="N221" s="183"/>
      <c r="X221" s="184"/>
      <c r="AT221" s="179" t="s">
        <v>174</v>
      </c>
      <c r="AU221" s="179" t="s">
        <v>141</v>
      </c>
      <c r="AV221" s="12" t="s">
        <v>141</v>
      </c>
      <c r="AW221" s="12" t="s">
        <v>4</v>
      </c>
      <c r="AX221" s="12" t="s">
        <v>78</v>
      </c>
      <c r="AY221" s="179" t="s">
        <v>166</v>
      </c>
    </row>
    <row r="222" spans="2:65" s="12" customFormat="1" ht="11.25">
      <c r="B222" s="177"/>
      <c r="D222" s="178" t="s">
        <v>174</v>
      </c>
      <c r="E222" s="179" t="s">
        <v>1</v>
      </c>
      <c r="F222" s="180" t="s">
        <v>656</v>
      </c>
      <c r="H222" s="181">
        <v>0.52200000000000002</v>
      </c>
      <c r="I222" s="182"/>
      <c r="J222" s="182"/>
      <c r="M222" s="177"/>
      <c r="N222" s="183"/>
      <c r="X222" s="184"/>
      <c r="AT222" s="179" t="s">
        <v>174</v>
      </c>
      <c r="AU222" s="179" t="s">
        <v>141</v>
      </c>
      <c r="AV222" s="12" t="s">
        <v>141</v>
      </c>
      <c r="AW222" s="12" t="s">
        <v>4</v>
      </c>
      <c r="AX222" s="12" t="s">
        <v>78</v>
      </c>
      <c r="AY222" s="179" t="s">
        <v>166</v>
      </c>
    </row>
    <row r="223" spans="2:65" s="12" customFormat="1" ht="33.75">
      <c r="B223" s="177"/>
      <c r="D223" s="178" t="s">
        <v>174</v>
      </c>
      <c r="E223" s="179" t="s">
        <v>1</v>
      </c>
      <c r="F223" s="180" t="s">
        <v>657</v>
      </c>
      <c r="H223" s="181">
        <v>0.95899999999999996</v>
      </c>
      <c r="I223" s="182"/>
      <c r="J223" s="182"/>
      <c r="M223" s="177"/>
      <c r="N223" s="183"/>
      <c r="X223" s="184"/>
      <c r="AT223" s="179" t="s">
        <v>174</v>
      </c>
      <c r="AU223" s="179" t="s">
        <v>141</v>
      </c>
      <c r="AV223" s="12" t="s">
        <v>141</v>
      </c>
      <c r="AW223" s="12" t="s">
        <v>4</v>
      </c>
      <c r="AX223" s="12" t="s">
        <v>78</v>
      </c>
      <c r="AY223" s="179" t="s">
        <v>166</v>
      </c>
    </row>
    <row r="224" spans="2:65" s="12" customFormat="1" ht="11.25">
      <c r="B224" s="177"/>
      <c r="D224" s="178" t="s">
        <v>174</v>
      </c>
      <c r="E224" s="179" t="s">
        <v>1</v>
      </c>
      <c r="F224" s="180" t="s">
        <v>658</v>
      </c>
      <c r="H224" s="181">
        <v>0.57099999999999995</v>
      </c>
      <c r="I224" s="182"/>
      <c r="J224" s="182"/>
      <c r="M224" s="177"/>
      <c r="N224" s="183"/>
      <c r="X224" s="184"/>
      <c r="AT224" s="179" t="s">
        <v>174</v>
      </c>
      <c r="AU224" s="179" t="s">
        <v>141</v>
      </c>
      <c r="AV224" s="12" t="s">
        <v>141</v>
      </c>
      <c r="AW224" s="12" t="s">
        <v>4</v>
      </c>
      <c r="AX224" s="12" t="s">
        <v>78</v>
      </c>
      <c r="AY224" s="179" t="s">
        <v>166</v>
      </c>
    </row>
    <row r="225" spans="2:65" s="12" customFormat="1" ht="11.25">
      <c r="B225" s="177"/>
      <c r="D225" s="178" t="s">
        <v>174</v>
      </c>
      <c r="E225" s="179" t="s">
        <v>1</v>
      </c>
      <c r="F225" s="180" t="s">
        <v>659</v>
      </c>
      <c r="H225" s="181">
        <v>0.128</v>
      </c>
      <c r="I225" s="182"/>
      <c r="J225" s="182"/>
      <c r="M225" s="177"/>
      <c r="N225" s="183"/>
      <c r="X225" s="184"/>
      <c r="AT225" s="179" t="s">
        <v>174</v>
      </c>
      <c r="AU225" s="179" t="s">
        <v>141</v>
      </c>
      <c r="AV225" s="12" t="s">
        <v>141</v>
      </c>
      <c r="AW225" s="12" t="s">
        <v>4</v>
      </c>
      <c r="AX225" s="12" t="s">
        <v>78</v>
      </c>
      <c r="AY225" s="179" t="s">
        <v>166</v>
      </c>
    </row>
    <row r="226" spans="2:65" s="12" customFormat="1" ht="22.5">
      <c r="B226" s="177"/>
      <c r="D226" s="178" t="s">
        <v>174</v>
      </c>
      <c r="E226" s="179" t="s">
        <v>1</v>
      </c>
      <c r="F226" s="180" t="s">
        <v>660</v>
      </c>
      <c r="H226" s="181">
        <v>0.95299999999999996</v>
      </c>
      <c r="I226" s="182"/>
      <c r="J226" s="182"/>
      <c r="M226" s="177"/>
      <c r="N226" s="183"/>
      <c r="X226" s="184"/>
      <c r="AT226" s="179" t="s">
        <v>174</v>
      </c>
      <c r="AU226" s="179" t="s">
        <v>141</v>
      </c>
      <c r="AV226" s="12" t="s">
        <v>141</v>
      </c>
      <c r="AW226" s="12" t="s">
        <v>4</v>
      </c>
      <c r="AX226" s="12" t="s">
        <v>78</v>
      </c>
      <c r="AY226" s="179" t="s">
        <v>166</v>
      </c>
    </row>
    <row r="227" spans="2:65" s="12" customFormat="1" ht="22.5">
      <c r="B227" s="177"/>
      <c r="D227" s="178" t="s">
        <v>174</v>
      </c>
      <c r="E227" s="179" t="s">
        <v>1</v>
      </c>
      <c r="F227" s="180" t="s">
        <v>661</v>
      </c>
      <c r="H227" s="181">
        <v>0.60299999999999998</v>
      </c>
      <c r="I227" s="182"/>
      <c r="J227" s="182"/>
      <c r="M227" s="177"/>
      <c r="N227" s="183"/>
      <c r="X227" s="184"/>
      <c r="AT227" s="179" t="s">
        <v>174</v>
      </c>
      <c r="AU227" s="179" t="s">
        <v>141</v>
      </c>
      <c r="AV227" s="12" t="s">
        <v>141</v>
      </c>
      <c r="AW227" s="12" t="s">
        <v>4</v>
      </c>
      <c r="AX227" s="12" t="s">
        <v>78</v>
      </c>
      <c r="AY227" s="179" t="s">
        <v>166</v>
      </c>
    </row>
    <row r="228" spans="2:65" s="12" customFormat="1" ht="11.25">
      <c r="B228" s="177"/>
      <c r="D228" s="178" t="s">
        <v>174</v>
      </c>
      <c r="E228" s="179" t="s">
        <v>1</v>
      </c>
      <c r="F228" s="180" t="s">
        <v>662</v>
      </c>
      <c r="H228" s="181">
        <v>0.36299999999999999</v>
      </c>
      <c r="I228" s="182"/>
      <c r="J228" s="182"/>
      <c r="M228" s="177"/>
      <c r="N228" s="183"/>
      <c r="X228" s="184"/>
      <c r="AT228" s="179" t="s">
        <v>174</v>
      </c>
      <c r="AU228" s="179" t="s">
        <v>141</v>
      </c>
      <c r="AV228" s="12" t="s">
        <v>141</v>
      </c>
      <c r="AW228" s="12" t="s">
        <v>4</v>
      </c>
      <c r="AX228" s="12" t="s">
        <v>78</v>
      </c>
      <c r="AY228" s="179" t="s">
        <v>166</v>
      </c>
    </row>
    <row r="229" spans="2:65" s="12" customFormat="1" ht="11.25">
      <c r="B229" s="177"/>
      <c r="D229" s="178" t="s">
        <v>174</v>
      </c>
      <c r="E229" s="179" t="s">
        <v>1</v>
      </c>
      <c r="F229" s="180" t="s">
        <v>663</v>
      </c>
      <c r="H229" s="181">
        <v>0.314</v>
      </c>
      <c r="I229" s="182"/>
      <c r="J229" s="182"/>
      <c r="M229" s="177"/>
      <c r="N229" s="183"/>
      <c r="X229" s="184"/>
      <c r="AT229" s="179" t="s">
        <v>174</v>
      </c>
      <c r="AU229" s="179" t="s">
        <v>141</v>
      </c>
      <c r="AV229" s="12" t="s">
        <v>141</v>
      </c>
      <c r="AW229" s="12" t="s">
        <v>4</v>
      </c>
      <c r="AX229" s="12" t="s">
        <v>78</v>
      </c>
      <c r="AY229" s="179" t="s">
        <v>166</v>
      </c>
    </row>
    <row r="230" spans="2:65" s="12" customFormat="1" ht="22.5">
      <c r="B230" s="177"/>
      <c r="D230" s="178" t="s">
        <v>174</v>
      </c>
      <c r="E230" s="179" t="s">
        <v>1</v>
      </c>
      <c r="F230" s="180" t="s">
        <v>664</v>
      </c>
      <c r="H230" s="181">
        <v>1.179</v>
      </c>
      <c r="I230" s="182"/>
      <c r="J230" s="182"/>
      <c r="M230" s="177"/>
      <c r="N230" s="183"/>
      <c r="X230" s="184"/>
      <c r="AT230" s="179" t="s">
        <v>174</v>
      </c>
      <c r="AU230" s="179" t="s">
        <v>141</v>
      </c>
      <c r="AV230" s="12" t="s">
        <v>141</v>
      </c>
      <c r="AW230" s="12" t="s">
        <v>4</v>
      </c>
      <c r="AX230" s="12" t="s">
        <v>78</v>
      </c>
      <c r="AY230" s="179" t="s">
        <v>166</v>
      </c>
    </row>
    <row r="231" spans="2:65" s="14" customFormat="1" ht="11.25">
      <c r="B231" s="191"/>
      <c r="D231" s="178" t="s">
        <v>174</v>
      </c>
      <c r="E231" s="192" t="s">
        <v>1</v>
      </c>
      <c r="F231" s="193" t="s">
        <v>182</v>
      </c>
      <c r="H231" s="194">
        <v>13.877000000000001</v>
      </c>
      <c r="I231" s="195"/>
      <c r="J231" s="195"/>
      <c r="M231" s="191"/>
      <c r="N231" s="196"/>
      <c r="X231" s="197"/>
      <c r="AT231" s="192" t="s">
        <v>174</v>
      </c>
      <c r="AU231" s="192" t="s">
        <v>141</v>
      </c>
      <c r="AV231" s="14" t="s">
        <v>183</v>
      </c>
      <c r="AW231" s="14" t="s">
        <v>4</v>
      </c>
      <c r="AX231" s="14" t="s">
        <v>86</v>
      </c>
      <c r="AY231" s="192" t="s">
        <v>166</v>
      </c>
    </row>
    <row r="232" spans="2:65" s="1" customFormat="1" ht="24.2" customHeight="1">
      <c r="B232" s="136"/>
      <c r="C232" s="165" t="s">
        <v>239</v>
      </c>
      <c r="D232" s="165" t="s">
        <v>168</v>
      </c>
      <c r="E232" s="166" t="s">
        <v>665</v>
      </c>
      <c r="F232" s="167" t="s">
        <v>666</v>
      </c>
      <c r="G232" s="168" t="s">
        <v>199</v>
      </c>
      <c r="H232" s="169">
        <v>111.01</v>
      </c>
      <c r="I232" s="170"/>
      <c r="J232" s="170"/>
      <c r="K232" s="171">
        <f>ROUND(P232*H232,2)</f>
        <v>0</v>
      </c>
      <c r="L232" s="172"/>
      <c r="M232" s="36"/>
      <c r="N232" s="173" t="s">
        <v>1</v>
      </c>
      <c r="O232" s="135" t="s">
        <v>42</v>
      </c>
      <c r="P232" s="35">
        <f>I232+J232</f>
        <v>0</v>
      </c>
      <c r="Q232" s="35">
        <f>ROUND(I232*H232,2)</f>
        <v>0</v>
      </c>
      <c r="R232" s="35">
        <f>ROUND(J232*H232,2)</f>
        <v>0</v>
      </c>
      <c r="T232" s="174">
        <f>S232*H232</f>
        <v>0</v>
      </c>
      <c r="U232" s="174">
        <v>3.14E-3</v>
      </c>
      <c r="V232" s="174">
        <f>U232*H232</f>
        <v>0.34857140000000003</v>
      </c>
      <c r="W232" s="174">
        <v>0</v>
      </c>
      <c r="X232" s="175">
        <f>W232*H232</f>
        <v>0</v>
      </c>
      <c r="AR232" s="176" t="s">
        <v>172</v>
      </c>
      <c r="AT232" s="176" t="s">
        <v>168</v>
      </c>
      <c r="AU232" s="176" t="s">
        <v>141</v>
      </c>
      <c r="AY232" s="17" t="s">
        <v>166</v>
      </c>
      <c r="BE232" s="101">
        <f>IF(O232="základná",K232,0)</f>
        <v>0</v>
      </c>
      <c r="BF232" s="101">
        <f>IF(O232="znížená",K232,0)</f>
        <v>0</v>
      </c>
      <c r="BG232" s="101">
        <f>IF(O232="zákl. prenesená",K232,0)</f>
        <v>0</v>
      </c>
      <c r="BH232" s="101">
        <f>IF(O232="zníž. prenesená",K232,0)</f>
        <v>0</v>
      </c>
      <c r="BI232" s="101">
        <f>IF(O232="nulová",K232,0)</f>
        <v>0</v>
      </c>
      <c r="BJ232" s="17" t="s">
        <v>141</v>
      </c>
      <c r="BK232" s="101">
        <f>ROUND(P232*H232,2)</f>
        <v>0</v>
      </c>
      <c r="BL232" s="17" t="s">
        <v>172</v>
      </c>
      <c r="BM232" s="176" t="s">
        <v>976</v>
      </c>
    </row>
    <row r="233" spans="2:65" s="12" customFormat="1" ht="22.5">
      <c r="B233" s="177"/>
      <c r="D233" s="178" t="s">
        <v>174</v>
      </c>
      <c r="E233" s="179" t="s">
        <v>1</v>
      </c>
      <c r="F233" s="180" t="s">
        <v>668</v>
      </c>
      <c r="H233" s="181">
        <v>56.752000000000002</v>
      </c>
      <c r="I233" s="182"/>
      <c r="J233" s="182"/>
      <c r="M233" s="177"/>
      <c r="N233" s="183"/>
      <c r="X233" s="184"/>
      <c r="AT233" s="179" t="s">
        <v>174</v>
      </c>
      <c r="AU233" s="179" t="s">
        <v>141</v>
      </c>
      <c r="AV233" s="12" t="s">
        <v>141</v>
      </c>
      <c r="AW233" s="12" t="s">
        <v>4</v>
      </c>
      <c r="AX233" s="12" t="s">
        <v>78</v>
      </c>
      <c r="AY233" s="179" t="s">
        <v>166</v>
      </c>
    </row>
    <row r="234" spans="2:65" s="12" customFormat="1" ht="11.25">
      <c r="B234" s="177"/>
      <c r="D234" s="178" t="s">
        <v>174</v>
      </c>
      <c r="E234" s="179" t="s">
        <v>1</v>
      </c>
      <c r="F234" s="180" t="s">
        <v>669</v>
      </c>
      <c r="H234" s="181">
        <v>9.5250000000000004</v>
      </c>
      <c r="I234" s="182"/>
      <c r="J234" s="182"/>
      <c r="M234" s="177"/>
      <c r="N234" s="183"/>
      <c r="X234" s="184"/>
      <c r="AT234" s="179" t="s">
        <v>174</v>
      </c>
      <c r="AU234" s="179" t="s">
        <v>141</v>
      </c>
      <c r="AV234" s="12" t="s">
        <v>141</v>
      </c>
      <c r="AW234" s="12" t="s">
        <v>4</v>
      </c>
      <c r="AX234" s="12" t="s">
        <v>78</v>
      </c>
      <c r="AY234" s="179" t="s">
        <v>166</v>
      </c>
    </row>
    <row r="235" spans="2:65" s="12" customFormat="1" ht="11.25">
      <c r="B235" s="177"/>
      <c r="D235" s="178" t="s">
        <v>174</v>
      </c>
      <c r="E235" s="179" t="s">
        <v>1</v>
      </c>
      <c r="F235" s="180" t="s">
        <v>670</v>
      </c>
      <c r="H235" s="181">
        <v>4.1749999999999998</v>
      </c>
      <c r="I235" s="182"/>
      <c r="J235" s="182"/>
      <c r="M235" s="177"/>
      <c r="N235" s="183"/>
      <c r="X235" s="184"/>
      <c r="AT235" s="179" t="s">
        <v>174</v>
      </c>
      <c r="AU235" s="179" t="s">
        <v>141</v>
      </c>
      <c r="AV235" s="12" t="s">
        <v>141</v>
      </c>
      <c r="AW235" s="12" t="s">
        <v>4</v>
      </c>
      <c r="AX235" s="12" t="s">
        <v>78</v>
      </c>
      <c r="AY235" s="179" t="s">
        <v>166</v>
      </c>
    </row>
    <row r="236" spans="2:65" s="12" customFormat="1" ht="22.5">
      <c r="B236" s="177"/>
      <c r="D236" s="178" t="s">
        <v>174</v>
      </c>
      <c r="E236" s="179" t="s">
        <v>1</v>
      </c>
      <c r="F236" s="180" t="s">
        <v>671</v>
      </c>
      <c r="H236" s="181">
        <v>7.6749999999999998</v>
      </c>
      <c r="I236" s="182"/>
      <c r="J236" s="182"/>
      <c r="M236" s="177"/>
      <c r="N236" s="183"/>
      <c r="X236" s="184"/>
      <c r="AT236" s="179" t="s">
        <v>174</v>
      </c>
      <c r="AU236" s="179" t="s">
        <v>141</v>
      </c>
      <c r="AV236" s="12" t="s">
        <v>141</v>
      </c>
      <c r="AW236" s="12" t="s">
        <v>4</v>
      </c>
      <c r="AX236" s="12" t="s">
        <v>78</v>
      </c>
      <c r="AY236" s="179" t="s">
        <v>166</v>
      </c>
    </row>
    <row r="237" spans="2:65" s="12" customFormat="1" ht="11.25">
      <c r="B237" s="177"/>
      <c r="D237" s="178" t="s">
        <v>174</v>
      </c>
      <c r="E237" s="179" t="s">
        <v>1</v>
      </c>
      <c r="F237" s="180" t="s">
        <v>672</v>
      </c>
      <c r="H237" s="181">
        <v>4.5679999999999996</v>
      </c>
      <c r="I237" s="182"/>
      <c r="J237" s="182"/>
      <c r="M237" s="177"/>
      <c r="N237" s="183"/>
      <c r="X237" s="184"/>
      <c r="AT237" s="179" t="s">
        <v>174</v>
      </c>
      <c r="AU237" s="179" t="s">
        <v>141</v>
      </c>
      <c r="AV237" s="12" t="s">
        <v>141</v>
      </c>
      <c r="AW237" s="12" t="s">
        <v>4</v>
      </c>
      <c r="AX237" s="12" t="s">
        <v>78</v>
      </c>
      <c r="AY237" s="179" t="s">
        <v>166</v>
      </c>
    </row>
    <row r="238" spans="2:65" s="12" customFormat="1" ht="11.25">
      <c r="B238" s="177"/>
      <c r="D238" s="178" t="s">
        <v>174</v>
      </c>
      <c r="E238" s="179" t="s">
        <v>1</v>
      </c>
      <c r="F238" s="180" t="s">
        <v>673</v>
      </c>
      <c r="H238" s="181">
        <v>1.0249999999999999</v>
      </c>
      <c r="I238" s="182"/>
      <c r="J238" s="182"/>
      <c r="M238" s="177"/>
      <c r="N238" s="183"/>
      <c r="X238" s="184"/>
      <c r="AT238" s="179" t="s">
        <v>174</v>
      </c>
      <c r="AU238" s="179" t="s">
        <v>141</v>
      </c>
      <c r="AV238" s="12" t="s">
        <v>141</v>
      </c>
      <c r="AW238" s="12" t="s">
        <v>4</v>
      </c>
      <c r="AX238" s="12" t="s">
        <v>78</v>
      </c>
      <c r="AY238" s="179" t="s">
        <v>166</v>
      </c>
    </row>
    <row r="239" spans="2:65" s="12" customFormat="1" ht="22.5">
      <c r="B239" s="177"/>
      <c r="D239" s="178" t="s">
        <v>174</v>
      </c>
      <c r="E239" s="179" t="s">
        <v>1</v>
      </c>
      <c r="F239" s="180" t="s">
        <v>674</v>
      </c>
      <c r="H239" s="181">
        <v>7.625</v>
      </c>
      <c r="I239" s="182"/>
      <c r="J239" s="182"/>
      <c r="M239" s="177"/>
      <c r="N239" s="183"/>
      <c r="X239" s="184"/>
      <c r="AT239" s="179" t="s">
        <v>174</v>
      </c>
      <c r="AU239" s="179" t="s">
        <v>141</v>
      </c>
      <c r="AV239" s="12" t="s">
        <v>141</v>
      </c>
      <c r="AW239" s="12" t="s">
        <v>4</v>
      </c>
      <c r="AX239" s="12" t="s">
        <v>78</v>
      </c>
      <c r="AY239" s="179" t="s">
        <v>166</v>
      </c>
    </row>
    <row r="240" spans="2:65" s="12" customFormat="1" ht="11.25">
      <c r="B240" s="177"/>
      <c r="D240" s="178" t="s">
        <v>174</v>
      </c>
      <c r="E240" s="179" t="s">
        <v>1</v>
      </c>
      <c r="F240" s="180" t="s">
        <v>675</v>
      </c>
      <c r="H240" s="181">
        <v>4.8250000000000002</v>
      </c>
      <c r="I240" s="182"/>
      <c r="J240" s="182"/>
      <c r="M240" s="177"/>
      <c r="N240" s="183"/>
      <c r="X240" s="184"/>
      <c r="AT240" s="179" t="s">
        <v>174</v>
      </c>
      <c r="AU240" s="179" t="s">
        <v>141</v>
      </c>
      <c r="AV240" s="12" t="s">
        <v>141</v>
      </c>
      <c r="AW240" s="12" t="s">
        <v>4</v>
      </c>
      <c r="AX240" s="12" t="s">
        <v>78</v>
      </c>
      <c r="AY240" s="179" t="s">
        <v>166</v>
      </c>
    </row>
    <row r="241" spans="2:65" s="12" customFormat="1" ht="11.25">
      <c r="B241" s="177"/>
      <c r="D241" s="178" t="s">
        <v>174</v>
      </c>
      <c r="E241" s="179" t="s">
        <v>1</v>
      </c>
      <c r="F241" s="180" t="s">
        <v>676</v>
      </c>
      <c r="H241" s="181">
        <v>2.9</v>
      </c>
      <c r="I241" s="182"/>
      <c r="J241" s="182"/>
      <c r="M241" s="177"/>
      <c r="N241" s="183"/>
      <c r="X241" s="184"/>
      <c r="AT241" s="179" t="s">
        <v>174</v>
      </c>
      <c r="AU241" s="179" t="s">
        <v>141</v>
      </c>
      <c r="AV241" s="12" t="s">
        <v>141</v>
      </c>
      <c r="AW241" s="12" t="s">
        <v>4</v>
      </c>
      <c r="AX241" s="12" t="s">
        <v>78</v>
      </c>
      <c r="AY241" s="179" t="s">
        <v>166</v>
      </c>
    </row>
    <row r="242" spans="2:65" s="12" customFormat="1" ht="11.25">
      <c r="B242" s="177"/>
      <c r="D242" s="178" t="s">
        <v>174</v>
      </c>
      <c r="E242" s="179" t="s">
        <v>1</v>
      </c>
      <c r="F242" s="180" t="s">
        <v>677</v>
      </c>
      <c r="H242" s="181">
        <v>2.5099999999999998</v>
      </c>
      <c r="I242" s="182"/>
      <c r="J242" s="182"/>
      <c r="M242" s="177"/>
      <c r="N242" s="183"/>
      <c r="X242" s="184"/>
      <c r="AT242" s="179" t="s">
        <v>174</v>
      </c>
      <c r="AU242" s="179" t="s">
        <v>141</v>
      </c>
      <c r="AV242" s="12" t="s">
        <v>141</v>
      </c>
      <c r="AW242" s="12" t="s">
        <v>4</v>
      </c>
      <c r="AX242" s="12" t="s">
        <v>78</v>
      </c>
      <c r="AY242" s="179" t="s">
        <v>166</v>
      </c>
    </row>
    <row r="243" spans="2:65" s="12" customFormat="1" ht="11.25">
      <c r="B243" s="177"/>
      <c r="D243" s="178" t="s">
        <v>174</v>
      </c>
      <c r="E243" s="179" t="s">
        <v>1</v>
      </c>
      <c r="F243" s="180" t="s">
        <v>678</v>
      </c>
      <c r="H243" s="181">
        <v>9.43</v>
      </c>
      <c r="I243" s="182"/>
      <c r="J243" s="182"/>
      <c r="M243" s="177"/>
      <c r="N243" s="183"/>
      <c r="X243" s="184"/>
      <c r="AT243" s="179" t="s">
        <v>174</v>
      </c>
      <c r="AU243" s="179" t="s">
        <v>141</v>
      </c>
      <c r="AV243" s="12" t="s">
        <v>141</v>
      </c>
      <c r="AW243" s="12" t="s">
        <v>4</v>
      </c>
      <c r="AX243" s="12" t="s">
        <v>78</v>
      </c>
      <c r="AY243" s="179" t="s">
        <v>166</v>
      </c>
    </row>
    <row r="244" spans="2:65" s="14" customFormat="1" ht="11.25">
      <c r="B244" s="191"/>
      <c r="D244" s="178" t="s">
        <v>174</v>
      </c>
      <c r="E244" s="192" t="s">
        <v>1</v>
      </c>
      <c r="F244" s="193" t="s">
        <v>182</v>
      </c>
      <c r="H244" s="194">
        <v>111.01</v>
      </c>
      <c r="I244" s="195"/>
      <c r="J244" s="195"/>
      <c r="M244" s="191"/>
      <c r="N244" s="196"/>
      <c r="X244" s="197"/>
      <c r="AT244" s="192" t="s">
        <v>174</v>
      </c>
      <c r="AU244" s="192" t="s">
        <v>141</v>
      </c>
      <c r="AV244" s="14" t="s">
        <v>183</v>
      </c>
      <c r="AW244" s="14" t="s">
        <v>4</v>
      </c>
      <c r="AX244" s="14" t="s">
        <v>86</v>
      </c>
      <c r="AY244" s="192" t="s">
        <v>166</v>
      </c>
    </row>
    <row r="245" spans="2:65" s="1" customFormat="1" ht="24.2" customHeight="1">
      <c r="B245" s="136"/>
      <c r="C245" s="165" t="s">
        <v>247</v>
      </c>
      <c r="D245" s="165" t="s">
        <v>168</v>
      </c>
      <c r="E245" s="166" t="s">
        <v>679</v>
      </c>
      <c r="F245" s="167" t="s">
        <v>680</v>
      </c>
      <c r="G245" s="168" t="s">
        <v>199</v>
      </c>
      <c r="H245" s="169">
        <v>111.01</v>
      </c>
      <c r="I245" s="170"/>
      <c r="J245" s="170"/>
      <c r="K245" s="171">
        <f>ROUND(P245*H245,2)</f>
        <v>0</v>
      </c>
      <c r="L245" s="172"/>
      <c r="M245" s="36"/>
      <c r="N245" s="173" t="s">
        <v>1</v>
      </c>
      <c r="O245" s="135" t="s">
        <v>42</v>
      </c>
      <c r="P245" s="35">
        <f>I245+J245</f>
        <v>0</v>
      </c>
      <c r="Q245" s="35">
        <f>ROUND(I245*H245,2)</f>
        <v>0</v>
      </c>
      <c r="R245" s="35">
        <f>ROUND(J245*H245,2)</f>
        <v>0</v>
      </c>
      <c r="T245" s="174">
        <f>S245*H245</f>
        <v>0</v>
      </c>
      <c r="U245" s="174">
        <v>0</v>
      </c>
      <c r="V245" s="174">
        <f>U245*H245</f>
        <v>0</v>
      </c>
      <c r="W245" s="174">
        <v>0</v>
      </c>
      <c r="X245" s="175">
        <f>W245*H245</f>
        <v>0</v>
      </c>
      <c r="AR245" s="176" t="s">
        <v>172</v>
      </c>
      <c r="AT245" s="176" t="s">
        <v>168</v>
      </c>
      <c r="AU245" s="176" t="s">
        <v>141</v>
      </c>
      <c r="AY245" s="17" t="s">
        <v>166</v>
      </c>
      <c r="BE245" s="101">
        <f>IF(O245="základná",K245,0)</f>
        <v>0</v>
      </c>
      <c r="BF245" s="101">
        <f>IF(O245="znížená",K245,0)</f>
        <v>0</v>
      </c>
      <c r="BG245" s="101">
        <f>IF(O245="zákl. prenesená",K245,0)</f>
        <v>0</v>
      </c>
      <c r="BH245" s="101">
        <f>IF(O245="zníž. prenesená",K245,0)</f>
        <v>0</v>
      </c>
      <c r="BI245" s="101">
        <f>IF(O245="nulová",K245,0)</f>
        <v>0</v>
      </c>
      <c r="BJ245" s="17" t="s">
        <v>141</v>
      </c>
      <c r="BK245" s="101">
        <f>ROUND(P245*H245,2)</f>
        <v>0</v>
      </c>
      <c r="BL245" s="17" t="s">
        <v>172</v>
      </c>
      <c r="BM245" s="176" t="s">
        <v>977</v>
      </c>
    </row>
    <row r="246" spans="2:65" s="12" customFormat="1" ht="22.5">
      <c r="B246" s="177"/>
      <c r="D246" s="178" t="s">
        <v>174</v>
      </c>
      <c r="E246" s="179" t="s">
        <v>1</v>
      </c>
      <c r="F246" s="180" t="s">
        <v>668</v>
      </c>
      <c r="H246" s="181">
        <v>56.752000000000002</v>
      </c>
      <c r="I246" s="182"/>
      <c r="J246" s="182"/>
      <c r="M246" s="177"/>
      <c r="N246" s="183"/>
      <c r="X246" s="184"/>
      <c r="AT246" s="179" t="s">
        <v>174</v>
      </c>
      <c r="AU246" s="179" t="s">
        <v>141</v>
      </c>
      <c r="AV246" s="12" t="s">
        <v>141</v>
      </c>
      <c r="AW246" s="12" t="s">
        <v>4</v>
      </c>
      <c r="AX246" s="12" t="s">
        <v>78</v>
      </c>
      <c r="AY246" s="179" t="s">
        <v>166</v>
      </c>
    </row>
    <row r="247" spans="2:65" s="12" customFormat="1" ht="11.25">
      <c r="B247" s="177"/>
      <c r="D247" s="178" t="s">
        <v>174</v>
      </c>
      <c r="E247" s="179" t="s">
        <v>1</v>
      </c>
      <c r="F247" s="180" t="s">
        <v>669</v>
      </c>
      <c r="H247" s="181">
        <v>9.5250000000000004</v>
      </c>
      <c r="I247" s="182"/>
      <c r="J247" s="182"/>
      <c r="M247" s="177"/>
      <c r="N247" s="183"/>
      <c r="X247" s="184"/>
      <c r="AT247" s="179" t="s">
        <v>174</v>
      </c>
      <c r="AU247" s="179" t="s">
        <v>141</v>
      </c>
      <c r="AV247" s="12" t="s">
        <v>141</v>
      </c>
      <c r="AW247" s="12" t="s">
        <v>4</v>
      </c>
      <c r="AX247" s="12" t="s">
        <v>78</v>
      </c>
      <c r="AY247" s="179" t="s">
        <v>166</v>
      </c>
    </row>
    <row r="248" spans="2:65" s="12" customFormat="1" ht="11.25">
      <c r="B248" s="177"/>
      <c r="D248" s="178" t="s">
        <v>174</v>
      </c>
      <c r="E248" s="179" t="s">
        <v>1</v>
      </c>
      <c r="F248" s="180" t="s">
        <v>670</v>
      </c>
      <c r="H248" s="181">
        <v>4.1749999999999998</v>
      </c>
      <c r="I248" s="182"/>
      <c r="J248" s="182"/>
      <c r="M248" s="177"/>
      <c r="N248" s="183"/>
      <c r="X248" s="184"/>
      <c r="AT248" s="179" t="s">
        <v>174</v>
      </c>
      <c r="AU248" s="179" t="s">
        <v>141</v>
      </c>
      <c r="AV248" s="12" t="s">
        <v>141</v>
      </c>
      <c r="AW248" s="12" t="s">
        <v>4</v>
      </c>
      <c r="AX248" s="12" t="s">
        <v>78</v>
      </c>
      <c r="AY248" s="179" t="s">
        <v>166</v>
      </c>
    </row>
    <row r="249" spans="2:65" s="12" customFormat="1" ht="22.5">
      <c r="B249" s="177"/>
      <c r="D249" s="178" t="s">
        <v>174</v>
      </c>
      <c r="E249" s="179" t="s">
        <v>1</v>
      </c>
      <c r="F249" s="180" t="s">
        <v>671</v>
      </c>
      <c r="H249" s="181">
        <v>7.6749999999999998</v>
      </c>
      <c r="I249" s="182"/>
      <c r="J249" s="182"/>
      <c r="M249" s="177"/>
      <c r="N249" s="183"/>
      <c r="X249" s="184"/>
      <c r="AT249" s="179" t="s">
        <v>174</v>
      </c>
      <c r="AU249" s="179" t="s">
        <v>141</v>
      </c>
      <c r="AV249" s="12" t="s">
        <v>141</v>
      </c>
      <c r="AW249" s="12" t="s">
        <v>4</v>
      </c>
      <c r="AX249" s="12" t="s">
        <v>78</v>
      </c>
      <c r="AY249" s="179" t="s">
        <v>166</v>
      </c>
    </row>
    <row r="250" spans="2:65" s="12" customFormat="1" ht="11.25">
      <c r="B250" s="177"/>
      <c r="D250" s="178" t="s">
        <v>174</v>
      </c>
      <c r="E250" s="179" t="s">
        <v>1</v>
      </c>
      <c r="F250" s="180" t="s">
        <v>672</v>
      </c>
      <c r="H250" s="181">
        <v>4.5679999999999996</v>
      </c>
      <c r="I250" s="182"/>
      <c r="J250" s="182"/>
      <c r="M250" s="177"/>
      <c r="N250" s="183"/>
      <c r="X250" s="184"/>
      <c r="AT250" s="179" t="s">
        <v>174</v>
      </c>
      <c r="AU250" s="179" t="s">
        <v>141</v>
      </c>
      <c r="AV250" s="12" t="s">
        <v>141</v>
      </c>
      <c r="AW250" s="12" t="s">
        <v>4</v>
      </c>
      <c r="AX250" s="12" t="s">
        <v>78</v>
      </c>
      <c r="AY250" s="179" t="s">
        <v>166</v>
      </c>
    </row>
    <row r="251" spans="2:65" s="12" customFormat="1" ht="11.25">
      <c r="B251" s="177"/>
      <c r="D251" s="178" t="s">
        <v>174</v>
      </c>
      <c r="E251" s="179" t="s">
        <v>1</v>
      </c>
      <c r="F251" s="180" t="s">
        <v>673</v>
      </c>
      <c r="H251" s="181">
        <v>1.0249999999999999</v>
      </c>
      <c r="I251" s="182"/>
      <c r="J251" s="182"/>
      <c r="M251" s="177"/>
      <c r="N251" s="183"/>
      <c r="X251" s="184"/>
      <c r="AT251" s="179" t="s">
        <v>174</v>
      </c>
      <c r="AU251" s="179" t="s">
        <v>141</v>
      </c>
      <c r="AV251" s="12" t="s">
        <v>141</v>
      </c>
      <c r="AW251" s="12" t="s">
        <v>4</v>
      </c>
      <c r="AX251" s="12" t="s">
        <v>78</v>
      </c>
      <c r="AY251" s="179" t="s">
        <v>166</v>
      </c>
    </row>
    <row r="252" spans="2:65" s="12" customFormat="1" ht="22.5">
      <c r="B252" s="177"/>
      <c r="D252" s="178" t="s">
        <v>174</v>
      </c>
      <c r="E252" s="179" t="s">
        <v>1</v>
      </c>
      <c r="F252" s="180" t="s">
        <v>674</v>
      </c>
      <c r="H252" s="181">
        <v>7.625</v>
      </c>
      <c r="I252" s="182"/>
      <c r="J252" s="182"/>
      <c r="M252" s="177"/>
      <c r="N252" s="183"/>
      <c r="X252" s="184"/>
      <c r="AT252" s="179" t="s">
        <v>174</v>
      </c>
      <c r="AU252" s="179" t="s">
        <v>141</v>
      </c>
      <c r="AV252" s="12" t="s">
        <v>141</v>
      </c>
      <c r="AW252" s="12" t="s">
        <v>4</v>
      </c>
      <c r="AX252" s="12" t="s">
        <v>78</v>
      </c>
      <c r="AY252" s="179" t="s">
        <v>166</v>
      </c>
    </row>
    <row r="253" spans="2:65" s="12" customFormat="1" ht="11.25">
      <c r="B253" s="177"/>
      <c r="D253" s="178" t="s">
        <v>174</v>
      </c>
      <c r="E253" s="179" t="s">
        <v>1</v>
      </c>
      <c r="F253" s="180" t="s">
        <v>675</v>
      </c>
      <c r="H253" s="181">
        <v>4.8250000000000002</v>
      </c>
      <c r="I253" s="182"/>
      <c r="J253" s="182"/>
      <c r="M253" s="177"/>
      <c r="N253" s="183"/>
      <c r="X253" s="184"/>
      <c r="AT253" s="179" t="s">
        <v>174</v>
      </c>
      <c r="AU253" s="179" t="s">
        <v>141</v>
      </c>
      <c r="AV253" s="12" t="s">
        <v>141</v>
      </c>
      <c r="AW253" s="12" t="s">
        <v>4</v>
      </c>
      <c r="AX253" s="12" t="s">
        <v>78</v>
      </c>
      <c r="AY253" s="179" t="s">
        <v>166</v>
      </c>
    </row>
    <row r="254" spans="2:65" s="12" customFormat="1" ht="11.25">
      <c r="B254" s="177"/>
      <c r="D254" s="178" t="s">
        <v>174</v>
      </c>
      <c r="E254" s="179" t="s">
        <v>1</v>
      </c>
      <c r="F254" s="180" t="s">
        <v>676</v>
      </c>
      <c r="H254" s="181">
        <v>2.9</v>
      </c>
      <c r="I254" s="182"/>
      <c r="J254" s="182"/>
      <c r="M254" s="177"/>
      <c r="N254" s="183"/>
      <c r="X254" s="184"/>
      <c r="AT254" s="179" t="s">
        <v>174</v>
      </c>
      <c r="AU254" s="179" t="s">
        <v>141</v>
      </c>
      <c r="AV254" s="12" t="s">
        <v>141</v>
      </c>
      <c r="AW254" s="12" t="s">
        <v>4</v>
      </c>
      <c r="AX254" s="12" t="s">
        <v>78</v>
      </c>
      <c r="AY254" s="179" t="s">
        <v>166</v>
      </c>
    </row>
    <row r="255" spans="2:65" s="12" customFormat="1" ht="11.25">
      <c r="B255" s="177"/>
      <c r="D255" s="178" t="s">
        <v>174</v>
      </c>
      <c r="E255" s="179" t="s">
        <v>1</v>
      </c>
      <c r="F255" s="180" t="s">
        <v>677</v>
      </c>
      <c r="H255" s="181">
        <v>2.5099999999999998</v>
      </c>
      <c r="I255" s="182"/>
      <c r="J255" s="182"/>
      <c r="M255" s="177"/>
      <c r="N255" s="183"/>
      <c r="X255" s="184"/>
      <c r="AT255" s="179" t="s">
        <v>174</v>
      </c>
      <c r="AU255" s="179" t="s">
        <v>141</v>
      </c>
      <c r="AV255" s="12" t="s">
        <v>141</v>
      </c>
      <c r="AW255" s="12" t="s">
        <v>4</v>
      </c>
      <c r="AX255" s="12" t="s">
        <v>78</v>
      </c>
      <c r="AY255" s="179" t="s">
        <v>166</v>
      </c>
    </row>
    <row r="256" spans="2:65" s="12" customFormat="1" ht="11.25">
      <c r="B256" s="177"/>
      <c r="D256" s="178" t="s">
        <v>174</v>
      </c>
      <c r="E256" s="179" t="s">
        <v>1</v>
      </c>
      <c r="F256" s="180" t="s">
        <v>678</v>
      </c>
      <c r="H256" s="181">
        <v>9.43</v>
      </c>
      <c r="I256" s="182"/>
      <c r="J256" s="182"/>
      <c r="M256" s="177"/>
      <c r="N256" s="183"/>
      <c r="X256" s="184"/>
      <c r="AT256" s="179" t="s">
        <v>174</v>
      </c>
      <c r="AU256" s="179" t="s">
        <v>141</v>
      </c>
      <c r="AV256" s="12" t="s">
        <v>141</v>
      </c>
      <c r="AW256" s="12" t="s">
        <v>4</v>
      </c>
      <c r="AX256" s="12" t="s">
        <v>78</v>
      </c>
      <c r="AY256" s="179" t="s">
        <v>166</v>
      </c>
    </row>
    <row r="257" spans="2:65" s="14" customFormat="1" ht="11.25">
      <c r="B257" s="191"/>
      <c r="D257" s="178" t="s">
        <v>174</v>
      </c>
      <c r="E257" s="192" t="s">
        <v>1</v>
      </c>
      <c r="F257" s="193" t="s">
        <v>182</v>
      </c>
      <c r="H257" s="194">
        <v>111.01</v>
      </c>
      <c r="I257" s="195"/>
      <c r="J257" s="195"/>
      <c r="M257" s="191"/>
      <c r="N257" s="196"/>
      <c r="X257" s="197"/>
      <c r="AT257" s="192" t="s">
        <v>174</v>
      </c>
      <c r="AU257" s="192" t="s">
        <v>141</v>
      </c>
      <c r="AV257" s="14" t="s">
        <v>183</v>
      </c>
      <c r="AW257" s="14" t="s">
        <v>4</v>
      </c>
      <c r="AX257" s="14" t="s">
        <v>86</v>
      </c>
      <c r="AY257" s="192" t="s">
        <v>166</v>
      </c>
    </row>
    <row r="258" spans="2:65" s="1" customFormat="1" ht="24.2" customHeight="1">
      <c r="B258" s="136"/>
      <c r="C258" s="165" t="s">
        <v>252</v>
      </c>
      <c r="D258" s="165" t="s">
        <v>168</v>
      </c>
      <c r="E258" s="166" t="s">
        <v>682</v>
      </c>
      <c r="F258" s="167" t="s">
        <v>683</v>
      </c>
      <c r="G258" s="168" t="s">
        <v>236</v>
      </c>
      <c r="H258" s="169">
        <v>1.1100000000000001</v>
      </c>
      <c r="I258" s="170"/>
      <c r="J258" s="170"/>
      <c r="K258" s="171">
        <f>ROUND(P258*H258,2)</f>
        <v>0</v>
      </c>
      <c r="L258" s="172"/>
      <c r="M258" s="36"/>
      <c r="N258" s="173" t="s">
        <v>1</v>
      </c>
      <c r="O258" s="135" t="s">
        <v>42</v>
      </c>
      <c r="P258" s="35">
        <f>I258+J258</f>
        <v>0</v>
      </c>
      <c r="Q258" s="35">
        <f>ROUND(I258*H258,2)</f>
        <v>0</v>
      </c>
      <c r="R258" s="35">
        <f>ROUND(J258*H258,2)</f>
        <v>0</v>
      </c>
      <c r="T258" s="174">
        <f>S258*H258</f>
        <v>0</v>
      </c>
      <c r="U258" s="174">
        <v>1.0165900000000001</v>
      </c>
      <c r="V258" s="174">
        <f>U258*H258</f>
        <v>1.1284149000000001</v>
      </c>
      <c r="W258" s="174">
        <v>0</v>
      </c>
      <c r="X258" s="175">
        <f>W258*H258</f>
        <v>0</v>
      </c>
      <c r="AR258" s="176" t="s">
        <v>172</v>
      </c>
      <c r="AT258" s="176" t="s">
        <v>168</v>
      </c>
      <c r="AU258" s="176" t="s">
        <v>141</v>
      </c>
      <c r="AY258" s="17" t="s">
        <v>166</v>
      </c>
      <c r="BE258" s="101">
        <f>IF(O258="základná",K258,0)</f>
        <v>0</v>
      </c>
      <c r="BF258" s="101">
        <f>IF(O258="znížená",K258,0)</f>
        <v>0</v>
      </c>
      <c r="BG258" s="101">
        <f>IF(O258="zákl. prenesená",K258,0)</f>
        <v>0</v>
      </c>
      <c r="BH258" s="101">
        <f>IF(O258="zníž. prenesená",K258,0)</f>
        <v>0</v>
      </c>
      <c r="BI258" s="101">
        <f>IF(O258="nulová",K258,0)</f>
        <v>0</v>
      </c>
      <c r="BJ258" s="17" t="s">
        <v>141</v>
      </c>
      <c r="BK258" s="101">
        <f>ROUND(P258*H258,2)</f>
        <v>0</v>
      </c>
      <c r="BL258" s="17" t="s">
        <v>172</v>
      </c>
      <c r="BM258" s="176" t="s">
        <v>978</v>
      </c>
    </row>
    <row r="259" spans="2:65" s="12" customFormat="1" ht="11.25">
      <c r="B259" s="177"/>
      <c r="D259" s="178" t="s">
        <v>174</v>
      </c>
      <c r="E259" s="179" t="s">
        <v>1</v>
      </c>
      <c r="F259" s="180" t="s">
        <v>685</v>
      </c>
      <c r="H259" s="181">
        <v>1.1100000000000001</v>
      </c>
      <c r="I259" s="182"/>
      <c r="J259" s="182"/>
      <c r="M259" s="177"/>
      <c r="N259" s="183"/>
      <c r="X259" s="184"/>
      <c r="AT259" s="179" t="s">
        <v>174</v>
      </c>
      <c r="AU259" s="179" t="s">
        <v>141</v>
      </c>
      <c r="AV259" s="12" t="s">
        <v>141</v>
      </c>
      <c r="AW259" s="12" t="s">
        <v>4</v>
      </c>
      <c r="AX259" s="12" t="s">
        <v>86</v>
      </c>
      <c r="AY259" s="179" t="s">
        <v>166</v>
      </c>
    </row>
    <row r="260" spans="2:65" s="1" customFormat="1" ht="33" customHeight="1">
      <c r="B260" s="136"/>
      <c r="C260" s="165" t="s">
        <v>257</v>
      </c>
      <c r="D260" s="165" t="s">
        <v>168</v>
      </c>
      <c r="E260" s="166" t="s">
        <v>421</v>
      </c>
      <c r="F260" s="167" t="s">
        <v>422</v>
      </c>
      <c r="G260" s="168" t="s">
        <v>199</v>
      </c>
      <c r="H260" s="169">
        <v>47.293999999999997</v>
      </c>
      <c r="I260" s="170"/>
      <c r="J260" s="170"/>
      <c r="K260" s="171">
        <f>ROUND(P260*H260,2)</f>
        <v>0</v>
      </c>
      <c r="L260" s="172"/>
      <c r="M260" s="36"/>
      <c r="N260" s="173" t="s">
        <v>1</v>
      </c>
      <c r="O260" s="135" t="s">
        <v>42</v>
      </c>
      <c r="P260" s="35">
        <f>I260+J260</f>
        <v>0</v>
      </c>
      <c r="Q260" s="35">
        <f>ROUND(I260*H260,2)</f>
        <v>0</v>
      </c>
      <c r="R260" s="35">
        <f>ROUND(J260*H260,2)</f>
        <v>0</v>
      </c>
      <c r="T260" s="174">
        <f>S260*H260</f>
        <v>0</v>
      </c>
      <c r="U260" s="174">
        <v>1.4999999999999999E-4</v>
      </c>
      <c r="V260" s="174">
        <f>U260*H260</f>
        <v>7.094099999999999E-3</v>
      </c>
      <c r="W260" s="174">
        <v>0</v>
      </c>
      <c r="X260" s="175">
        <f>W260*H260</f>
        <v>0</v>
      </c>
      <c r="AR260" s="176" t="s">
        <v>172</v>
      </c>
      <c r="AT260" s="176" t="s">
        <v>168</v>
      </c>
      <c r="AU260" s="176" t="s">
        <v>141</v>
      </c>
      <c r="AY260" s="17" t="s">
        <v>166</v>
      </c>
      <c r="BE260" s="101">
        <f>IF(O260="základná",K260,0)</f>
        <v>0</v>
      </c>
      <c r="BF260" s="101">
        <f>IF(O260="znížená",K260,0)</f>
        <v>0</v>
      </c>
      <c r="BG260" s="101">
        <f>IF(O260="zákl. prenesená",K260,0)</f>
        <v>0</v>
      </c>
      <c r="BH260" s="101">
        <f>IF(O260="zníž. prenesená",K260,0)</f>
        <v>0</v>
      </c>
      <c r="BI260" s="101">
        <f>IF(O260="nulová",K260,0)</f>
        <v>0</v>
      </c>
      <c r="BJ260" s="17" t="s">
        <v>141</v>
      </c>
      <c r="BK260" s="101">
        <f>ROUND(P260*H260,2)</f>
        <v>0</v>
      </c>
      <c r="BL260" s="17" t="s">
        <v>172</v>
      </c>
      <c r="BM260" s="176" t="s">
        <v>979</v>
      </c>
    </row>
    <row r="261" spans="2:65" s="12" customFormat="1" ht="22.5">
      <c r="B261" s="177"/>
      <c r="D261" s="178" t="s">
        <v>174</v>
      </c>
      <c r="E261" s="179" t="s">
        <v>1</v>
      </c>
      <c r="F261" s="180" t="s">
        <v>687</v>
      </c>
      <c r="H261" s="181">
        <v>47.293999999999997</v>
      </c>
      <c r="I261" s="182"/>
      <c r="J261" s="182"/>
      <c r="M261" s="177"/>
      <c r="N261" s="183"/>
      <c r="X261" s="184"/>
      <c r="AT261" s="179" t="s">
        <v>174</v>
      </c>
      <c r="AU261" s="179" t="s">
        <v>141</v>
      </c>
      <c r="AV261" s="12" t="s">
        <v>141</v>
      </c>
      <c r="AW261" s="12" t="s">
        <v>4</v>
      </c>
      <c r="AX261" s="12" t="s">
        <v>86</v>
      </c>
      <c r="AY261" s="179" t="s">
        <v>166</v>
      </c>
    </row>
    <row r="262" spans="2:65" s="1" customFormat="1" ht="24.2" customHeight="1">
      <c r="B262" s="136"/>
      <c r="C262" s="198" t="s">
        <v>261</v>
      </c>
      <c r="D262" s="198" t="s">
        <v>203</v>
      </c>
      <c r="E262" s="199" t="s">
        <v>426</v>
      </c>
      <c r="F262" s="200" t="s">
        <v>427</v>
      </c>
      <c r="G262" s="201" t="s">
        <v>199</v>
      </c>
      <c r="H262" s="202">
        <v>49.658999999999999</v>
      </c>
      <c r="I262" s="203"/>
      <c r="J262" s="204"/>
      <c r="K262" s="205">
        <f>ROUND(P262*H262,2)</f>
        <v>0</v>
      </c>
      <c r="L262" s="204"/>
      <c r="M262" s="206"/>
      <c r="N262" s="207" t="s">
        <v>1</v>
      </c>
      <c r="O262" s="135" t="s">
        <v>42</v>
      </c>
      <c r="P262" s="35">
        <f>I262+J262</f>
        <v>0</v>
      </c>
      <c r="Q262" s="35">
        <f>ROUND(I262*H262,2)</f>
        <v>0</v>
      </c>
      <c r="R262" s="35">
        <f>ROUND(J262*H262,2)</f>
        <v>0</v>
      </c>
      <c r="T262" s="174">
        <f>S262*H262</f>
        <v>0</v>
      </c>
      <c r="U262" s="174">
        <v>1.5E-3</v>
      </c>
      <c r="V262" s="174">
        <f>U262*H262</f>
        <v>7.4488499999999999E-2</v>
      </c>
      <c r="W262" s="174">
        <v>0</v>
      </c>
      <c r="X262" s="175">
        <f>W262*H262</f>
        <v>0</v>
      </c>
      <c r="AR262" s="176" t="s">
        <v>206</v>
      </c>
      <c r="AT262" s="176" t="s">
        <v>203</v>
      </c>
      <c r="AU262" s="176" t="s">
        <v>141</v>
      </c>
      <c r="AY262" s="17" t="s">
        <v>166</v>
      </c>
      <c r="BE262" s="101">
        <f>IF(O262="základná",K262,0)</f>
        <v>0</v>
      </c>
      <c r="BF262" s="101">
        <f>IF(O262="znížená",K262,0)</f>
        <v>0</v>
      </c>
      <c r="BG262" s="101">
        <f>IF(O262="zákl. prenesená",K262,0)</f>
        <v>0</v>
      </c>
      <c r="BH262" s="101">
        <f>IF(O262="zníž. prenesená",K262,0)</f>
        <v>0</v>
      </c>
      <c r="BI262" s="101">
        <f>IF(O262="nulová",K262,0)</f>
        <v>0</v>
      </c>
      <c r="BJ262" s="17" t="s">
        <v>141</v>
      </c>
      <c r="BK262" s="101">
        <f>ROUND(P262*H262,2)</f>
        <v>0</v>
      </c>
      <c r="BL262" s="17" t="s">
        <v>172</v>
      </c>
      <c r="BM262" s="176" t="s">
        <v>980</v>
      </c>
    </row>
    <row r="263" spans="2:65" s="12" customFormat="1" ht="11.25">
      <c r="B263" s="177"/>
      <c r="D263" s="178" t="s">
        <v>174</v>
      </c>
      <c r="F263" s="180" t="s">
        <v>689</v>
      </c>
      <c r="H263" s="181">
        <v>49.658999999999999</v>
      </c>
      <c r="I263" s="182"/>
      <c r="J263" s="182"/>
      <c r="M263" s="177"/>
      <c r="N263" s="183"/>
      <c r="X263" s="184"/>
      <c r="AT263" s="179" t="s">
        <v>174</v>
      </c>
      <c r="AU263" s="179" t="s">
        <v>141</v>
      </c>
      <c r="AV263" s="12" t="s">
        <v>141</v>
      </c>
      <c r="AW263" s="12" t="s">
        <v>3</v>
      </c>
      <c r="AX263" s="12" t="s">
        <v>86</v>
      </c>
      <c r="AY263" s="179" t="s">
        <v>166</v>
      </c>
    </row>
    <row r="264" spans="2:65" s="1" customFormat="1" ht="21.75" customHeight="1">
      <c r="B264" s="136"/>
      <c r="C264" s="165" t="s">
        <v>266</v>
      </c>
      <c r="D264" s="165" t="s">
        <v>168</v>
      </c>
      <c r="E264" s="166" t="s">
        <v>431</v>
      </c>
      <c r="F264" s="167" t="s">
        <v>432</v>
      </c>
      <c r="G264" s="168" t="s">
        <v>171</v>
      </c>
      <c r="H264" s="169">
        <v>2.3159999999999998</v>
      </c>
      <c r="I264" s="170"/>
      <c r="J264" s="170"/>
      <c r="K264" s="171">
        <f>ROUND(P264*H264,2)</f>
        <v>0</v>
      </c>
      <c r="L264" s="172"/>
      <c r="M264" s="36"/>
      <c r="N264" s="173" t="s">
        <v>1</v>
      </c>
      <c r="O264" s="135" t="s">
        <v>42</v>
      </c>
      <c r="P264" s="35">
        <f>I264+J264</f>
        <v>0</v>
      </c>
      <c r="Q264" s="35">
        <f>ROUND(I264*H264,2)</f>
        <v>0</v>
      </c>
      <c r="R264" s="35">
        <f>ROUND(J264*H264,2)</f>
        <v>0</v>
      </c>
      <c r="T264" s="174">
        <f>S264*H264</f>
        <v>0</v>
      </c>
      <c r="U264" s="174">
        <v>2.4157899999999999</v>
      </c>
      <c r="V264" s="174">
        <f>U264*H264</f>
        <v>5.5949696399999995</v>
      </c>
      <c r="W264" s="174">
        <v>0</v>
      </c>
      <c r="X264" s="175">
        <f>W264*H264</f>
        <v>0</v>
      </c>
      <c r="AR264" s="176" t="s">
        <v>172</v>
      </c>
      <c r="AT264" s="176" t="s">
        <v>168</v>
      </c>
      <c r="AU264" s="176" t="s">
        <v>141</v>
      </c>
      <c r="AY264" s="17" t="s">
        <v>166</v>
      </c>
      <c r="BE264" s="101">
        <f>IF(O264="základná",K264,0)</f>
        <v>0</v>
      </c>
      <c r="BF264" s="101">
        <f>IF(O264="znížená",K264,0)</f>
        <v>0</v>
      </c>
      <c r="BG264" s="101">
        <f>IF(O264="zákl. prenesená",K264,0)</f>
        <v>0</v>
      </c>
      <c r="BH264" s="101">
        <f>IF(O264="zníž. prenesená",K264,0)</f>
        <v>0</v>
      </c>
      <c r="BI264" s="101">
        <f>IF(O264="nulová",K264,0)</f>
        <v>0</v>
      </c>
      <c r="BJ264" s="17" t="s">
        <v>141</v>
      </c>
      <c r="BK264" s="101">
        <f>ROUND(P264*H264,2)</f>
        <v>0</v>
      </c>
      <c r="BL264" s="17" t="s">
        <v>172</v>
      </c>
      <c r="BM264" s="176" t="s">
        <v>981</v>
      </c>
    </row>
    <row r="265" spans="2:65" s="12" customFormat="1" ht="11.25">
      <c r="B265" s="177"/>
      <c r="D265" s="178" t="s">
        <v>174</v>
      </c>
      <c r="E265" s="179" t="s">
        <v>1</v>
      </c>
      <c r="F265" s="180" t="s">
        <v>691</v>
      </c>
      <c r="H265" s="181">
        <v>2.3159999999999998</v>
      </c>
      <c r="I265" s="182"/>
      <c r="J265" s="182"/>
      <c r="M265" s="177"/>
      <c r="N265" s="183"/>
      <c r="X265" s="184"/>
      <c r="AT265" s="179" t="s">
        <v>174</v>
      </c>
      <c r="AU265" s="179" t="s">
        <v>141</v>
      </c>
      <c r="AV265" s="12" t="s">
        <v>141</v>
      </c>
      <c r="AW265" s="12" t="s">
        <v>4</v>
      </c>
      <c r="AX265" s="12" t="s">
        <v>86</v>
      </c>
      <c r="AY265" s="179" t="s">
        <v>166</v>
      </c>
    </row>
    <row r="266" spans="2:65" s="1" customFormat="1" ht="24.2" customHeight="1">
      <c r="B266" s="136"/>
      <c r="C266" s="165" t="s">
        <v>8</v>
      </c>
      <c r="D266" s="165" t="s">
        <v>168</v>
      </c>
      <c r="E266" s="166" t="s">
        <v>436</v>
      </c>
      <c r="F266" s="167" t="s">
        <v>437</v>
      </c>
      <c r="G266" s="168" t="s">
        <v>236</v>
      </c>
      <c r="H266" s="169">
        <v>0.13900000000000001</v>
      </c>
      <c r="I266" s="170"/>
      <c r="J266" s="170"/>
      <c r="K266" s="171">
        <f>ROUND(P266*H266,2)</f>
        <v>0</v>
      </c>
      <c r="L266" s="172"/>
      <c r="M266" s="36"/>
      <c r="N266" s="173" t="s">
        <v>1</v>
      </c>
      <c r="O266" s="135" t="s">
        <v>42</v>
      </c>
      <c r="P266" s="35">
        <f>I266+J266</f>
        <v>0</v>
      </c>
      <c r="Q266" s="35">
        <f>ROUND(I266*H266,2)</f>
        <v>0</v>
      </c>
      <c r="R266" s="35">
        <f>ROUND(J266*H266,2)</f>
        <v>0</v>
      </c>
      <c r="T266" s="174">
        <f>S266*H266</f>
        <v>0</v>
      </c>
      <c r="U266" s="174">
        <v>1.01657</v>
      </c>
      <c r="V266" s="174">
        <f>U266*H266</f>
        <v>0.14130323</v>
      </c>
      <c r="W266" s="174">
        <v>0</v>
      </c>
      <c r="X266" s="175">
        <f>W266*H266</f>
        <v>0</v>
      </c>
      <c r="AR266" s="176" t="s">
        <v>172</v>
      </c>
      <c r="AT266" s="176" t="s">
        <v>168</v>
      </c>
      <c r="AU266" s="176" t="s">
        <v>141</v>
      </c>
      <c r="AY266" s="17" t="s">
        <v>166</v>
      </c>
      <c r="BE266" s="101">
        <f>IF(O266="základná",K266,0)</f>
        <v>0</v>
      </c>
      <c r="BF266" s="101">
        <f>IF(O266="znížená",K266,0)</f>
        <v>0</v>
      </c>
      <c r="BG266" s="101">
        <f>IF(O266="zákl. prenesená",K266,0)</f>
        <v>0</v>
      </c>
      <c r="BH266" s="101">
        <f>IF(O266="zníž. prenesená",K266,0)</f>
        <v>0</v>
      </c>
      <c r="BI266" s="101">
        <f>IF(O266="nulová",K266,0)</f>
        <v>0</v>
      </c>
      <c r="BJ266" s="17" t="s">
        <v>141</v>
      </c>
      <c r="BK266" s="101">
        <f>ROUND(P266*H266,2)</f>
        <v>0</v>
      </c>
      <c r="BL266" s="17" t="s">
        <v>172</v>
      </c>
      <c r="BM266" s="176" t="s">
        <v>982</v>
      </c>
    </row>
    <row r="267" spans="2:65" s="12" customFormat="1" ht="22.5">
      <c r="B267" s="177"/>
      <c r="D267" s="178" t="s">
        <v>174</v>
      </c>
      <c r="E267" s="179" t="s">
        <v>1</v>
      </c>
      <c r="F267" s="180" t="s">
        <v>693</v>
      </c>
      <c r="H267" s="181">
        <v>0.13900000000000001</v>
      </c>
      <c r="I267" s="182"/>
      <c r="J267" s="182"/>
      <c r="M267" s="177"/>
      <c r="N267" s="183"/>
      <c r="X267" s="184"/>
      <c r="AT267" s="179" t="s">
        <v>174</v>
      </c>
      <c r="AU267" s="179" t="s">
        <v>141</v>
      </c>
      <c r="AV267" s="12" t="s">
        <v>141</v>
      </c>
      <c r="AW267" s="12" t="s">
        <v>4</v>
      </c>
      <c r="AX267" s="12" t="s">
        <v>86</v>
      </c>
      <c r="AY267" s="179" t="s">
        <v>166</v>
      </c>
    </row>
    <row r="268" spans="2:65" s="1" customFormat="1" ht="33" customHeight="1">
      <c r="B268" s="136"/>
      <c r="C268" s="165" t="s">
        <v>277</v>
      </c>
      <c r="D268" s="165" t="s">
        <v>168</v>
      </c>
      <c r="E268" s="166" t="s">
        <v>441</v>
      </c>
      <c r="F268" s="167" t="s">
        <v>442</v>
      </c>
      <c r="G268" s="168" t="s">
        <v>199</v>
      </c>
      <c r="H268" s="169">
        <v>13.632</v>
      </c>
      <c r="I268" s="170"/>
      <c r="J268" s="170"/>
      <c r="K268" s="171">
        <f>ROUND(P268*H268,2)</f>
        <v>0</v>
      </c>
      <c r="L268" s="172"/>
      <c r="M268" s="36"/>
      <c r="N268" s="173" t="s">
        <v>1</v>
      </c>
      <c r="O268" s="135" t="s">
        <v>42</v>
      </c>
      <c r="P268" s="35">
        <f>I268+J268</f>
        <v>0</v>
      </c>
      <c r="Q268" s="35">
        <f>ROUND(I268*H268,2)</f>
        <v>0</v>
      </c>
      <c r="R268" s="35">
        <f>ROUND(J268*H268,2)</f>
        <v>0</v>
      </c>
      <c r="T268" s="174">
        <f>S268*H268</f>
        <v>0</v>
      </c>
      <c r="U268" s="174">
        <v>7.8399999999999997E-3</v>
      </c>
      <c r="V268" s="174">
        <f>U268*H268</f>
        <v>0.10687487999999999</v>
      </c>
      <c r="W268" s="174">
        <v>0</v>
      </c>
      <c r="X268" s="175">
        <f>W268*H268</f>
        <v>0</v>
      </c>
      <c r="AR268" s="176" t="s">
        <v>172</v>
      </c>
      <c r="AT268" s="176" t="s">
        <v>168</v>
      </c>
      <c r="AU268" s="176" t="s">
        <v>141</v>
      </c>
      <c r="AY268" s="17" t="s">
        <v>166</v>
      </c>
      <c r="BE268" s="101">
        <f>IF(O268="základná",K268,0)</f>
        <v>0</v>
      </c>
      <c r="BF268" s="101">
        <f>IF(O268="znížená",K268,0)</f>
        <v>0</v>
      </c>
      <c r="BG268" s="101">
        <f>IF(O268="zákl. prenesená",K268,0)</f>
        <v>0</v>
      </c>
      <c r="BH268" s="101">
        <f>IF(O268="zníž. prenesená",K268,0)</f>
        <v>0</v>
      </c>
      <c r="BI268" s="101">
        <f>IF(O268="nulová",K268,0)</f>
        <v>0</v>
      </c>
      <c r="BJ268" s="17" t="s">
        <v>141</v>
      </c>
      <c r="BK268" s="101">
        <f>ROUND(P268*H268,2)</f>
        <v>0</v>
      </c>
      <c r="BL268" s="17" t="s">
        <v>172</v>
      </c>
      <c r="BM268" s="176" t="s">
        <v>983</v>
      </c>
    </row>
    <row r="269" spans="2:65" s="12" customFormat="1" ht="11.25">
      <c r="B269" s="177"/>
      <c r="D269" s="178" t="s">
        <v>174</v>
      </c>
      <c r="E269" s="179" t="s">
        <v>1</v>
      </c>
      <c r="F269" s="180" t="s">
        <v>695</v>
      </c>
      <c r="H269" s="181">
        <v>13.632</v>
      </c>
      <c r="I269" s="182"/>
      <c r="J269" s="182"/>
      <c r="M269" s="177"/>
      <c r="N269" s="183"/>
      <c r="X269" s="184"/>
      <c r="AT269" s="179" t="s">
        <v>174</v>
      </c>
      <c r="AU269" s="179" t="s">
        <v>141</v>
      </c>
      <c r="AV269" s="12" t="s">
        <v>141</v>
      </c>
      <c r="AW269" s="12" t="s">
        <v>4</v>
      </c>
      <c r="AX269" s="12" t="s">
        <v>86</v>
      </c>
      <c r="AY269" s="179" t="s">
        <v>166</v>
      </c>
    </row>
    <row r="270" spans="2:65" s="1" customFormat="1" ht="33" customHeight="1">
      <c r="B270" s="136"/>
      <c r="C270" s="165" t="s">
        <v>282</v>
      </c>
      <c r="D270" s="165" t="s">
        <v>168</v>
      </c>
      <c r="E270" s="166" t="s">
        <v>446</v>
      </c>
      <c r="F270" s="167" t="s">
        <v>447</v>
      </c>
      <c r="G270" s="168" t="s">
        <v>199</v>
      </c>
      <c r="H270" s="169">
        <v>13.632</v>
      </c>
      <c r="I270" s="170"/>
      <c r="J270" s="170"/>
      <c r="K270" s="171">
        <f>ROUND(P270*H270,2)</f>
        <v>0</v>
      </c>
      <c r="L270" s="172"/>
      <c r="M270" s="36"/>
      <c r="N270" s="173" t="s">
        <v>1</v>
      </c>
      <c r="O270" s="135" t="s">
        <v>42</v>
      </c>
      <c r="P270" s="35">
        <f>I270+J270</f>
        <v>0</v>
      </c>
      <c r="Q270" s="35">
        <f>ROUND(I270*H270,2)</f>
        <v>0</v>
      </c>
      <c r="R270" s="35">
        <f>ROUND(J270*H270,2)</f>
        <v>0</v>
      </c>
      <c r="T270" s="174">
        <f>S270*H270</f>
        <v>0</v>
      </c>
      <c r="U270" s="174">
        <v>0</v>
      </c>
      <c r="V270" s="174">
        <f>U270*H270</f>
        <v>0</v>
      </c>
      <c r="W270" s="174">
        <v>0</v>
      </c>
      <c r="X270" s="175">
        <f>W270*H270</f>
        <v>0</v>
      </c>
      <c r="AR270" s="176" t="s">
        <v>172</v>
      </c>
      <c r="AT270" s="176" t="s">
        <v>168</v>
      </c>
      <c r="AU270" s="176" t="s">
        <v>141</v>
      </c>
      <c r="AY270" s="17" t="s">
        <v>166</v>
      </c>
      <c r="BE270" s="101">
        <f>IF(O270="základná",K270,0)</f>
        <v>0</v>
      </c>
      <c r="BF270" s="101">
        <f>IF(O270="znížená",K270,0)</f>
        <v>0</v>
      </c>
      <c r="BG270" s="101">
        <f>IF(O270="zákl. prenesená",K270,0)</f>
        <v>0</v>
      </c>
      <c r="BH270" s="101">
        <f>IF(O270="zníž. prenesená",K270,0)</f>
        <v>0</v>
      </c>
      <c r="BI270" s="101">
        <f>IF(O270="nulová",K270,0)</f>
        <v>0</v>
      </c>
      <c r="BJ270" s="17" t="s">
        <v>141</v>
      </c>
      <c r="BK270" s="101">
        <f>ROUND(P270*H270,2)</f>
        <v>0</v>
      </c>
      <c r="BL270" s="17" t="s">
        <v>172</v>
      </c>
      <c r="BM270" s="176" t="s">
        <v>984</v>
      </c>
    </row>
    <row r="271" spans="2:65" s="12" customFormat="1" ht="11.25">
      <c r="B271" s="177"/>
      <c r="D271" s="178" t="s">
        <v>174</v>
      </c>
      <c r="E271" s="179" t="s">
        <v>1</v>
      </c>
      <c r="F271" s="180" t="s">
        <v>695</v>
      </c>
      <c r="H271" s="181">
        <v>13.632</v>
      </c>
      <c r="I271" s="182"/>
      <c r="J271" s="182"/>
      <c r="M271" s="177"/>
      <c r="N271" s="183"/>
      <c r="X271" s="184"/>
      <c r="AT271" s="179" t="s">
        <v>174</v>
      </c>
      <c r="AU271" s="179" t="s">
        <v>141</v>
      </c>
      <c r="AV271" s="12" t="s">
        <v>141</v>
      </c>
      <c r="AW271" s="12" t="s">
        <v>4</v>
      </c>
      <c r="AX271" s="12" t="s">
        <v>86</v>
      </c>
      <c r="AY271" s="179" t="s">
        <v>166</v>
      </c>
    </row>
    <row r="272" spans="2:65" s="11" customFormat="1" ht="22.9" customHeight="1">
      <c r="B272" s="152"/>
      <c r="D272" s="153" t="s">
        <v>77</v>
      </c>
      <c r="E272" s="163" t="s">
        <v>196</v>
      </c>
      <c r="F272" s="163" t="s">
        <v>460</v>
      </c>
      <c r="I272" s="155"/>
      <c r="J272" s="155"/>
      <c r="K272" s="164">
        <f>BK272</f>
        <v>0</v>
      </c>
      <c r="M272" s="152"/>
      <c r="N272" s="157"/>
      <c r="Q272" s="158">
        <f>SUM(Q273:Q381)</f>
        <v>0</v>
      </c>
      <c r="R272" s="158">
        <f>SUM(R273:R381)</f>
        <v>0</v>
      </c>
      <c r="T272" s="159">
        <f>SUM(T273:T381)</f>
        <v>0</v>
      </c>
      <c r="V272" s="159">
        <f>SUM(V273:V381)</f>
        <v>44.958360519999999</v>
      </c>
      <c r="X272" s="160">
        <f>SUM(X273:X381)</f>
        <v>0</v>
      </c>
      <c r="AR272" s="153" t="s">
        <v>86</v>
      </c>
      <c r="AT272" s="161" t="s">
        <v>77</v>
      </c>
      <c r="AU272" s="161" t="s">
        <v>86</v>
      </c>
      <c r="AY272" s="153" t="s">
        <v>166</v>
      </c>
      <c r="BK272" s="162">
        <f>SUM(BK273:BK381)</f>
        <v>0</v>
      </c>
    </row>
    <row r="273" spans="2:65" s="1" customFormat="1" ht="24.2" customHeight="1">
      <c r="B273" s="136"/>
      <c r="C273" s="165" t="s">
        <v>287</v>
      </c>
      <c r="D273" s="165" t="s">
        <v>168</v>
      </c>
      <c r="E273" s="166" t="s">
        <v>697</v>
      </c>
      <c r="F273" s="167" t="s">
        <v>698</v>
      </c>
      <c r="G273" s="168" t="s">
        <v>199</v>
      </c>
      <c r="H273" s="169">
        <v>177.69</v>
      </c>
      <c r="I273" s="170"/>
      <c r="J273" s="170"/>
      <c r="K273" s="171">
        <f>ROUND(P273*H273,2)</f>
        <v>0</v>
      </c>
      <c r="L273" s="172"/>
      <c r="M273" s="36"/>
      <c r="N273" s="173" t="s">
        <v>1</v>
      </c>
      <c r="O273" s="135" t="s">
        <v>42</v>
      </c>
      <c r="P273" s="35">
        <f>I273+J273</f>
        <v>0</v>
      </c>
      <c r="Q273" s="35">
        <f>ROUND(I273*H273,2)</f>
        <v>0</v>
      </c>
      <c r="R273" s="35">
        <f>ROUND(J273*H273,2)</f>
        <v>0</v>
      </c>
      <c r="T273" s="174">
        <f>S273*H273</f>
        <v>0</v>
      </c>
      <c r="U273" s="174">
        <v>4.9500000000000004E-3</v>
      </c>
      <c r="V273" s="174">
        <f>U273*H273</f>
        <v>0.87956550000000011</v>
      </c>
      <c r="W273" s="174">
        <v>0</v>
      </c>
      <c r="X273" s="175">
        <f>W273*H273</f>
        <v>0</v>
      </c>
      <c r="AR273" s="176" t="s">
        <v>172</v>
      </c>
      <c r="AT273" s="176" t="s">
        <v>168</v>
      </c>
      <c r="AU273" s="176" t="s">
        <v>141</v>
      </c>
      <c r="AY273" s="17" t="s">
        <v>166</v>
      </c>
      <c r="BE273" s="101">
        <f>IF(O273="základná",K273,0)</f>
        <v>0</v>
      </c>
      <c r="BF273" s="101">
        <f>IF(O273="znížená",K273,0)</f>
        <v>0</v>
      </c>
      <c r="BG273" s="101">
        <f>IF(O273="zákl. prenesená",K273,0)</f>
        <v>0</v>
      </c>
      <c r="BH273" s="101">
        <f>IF(O273="zníž. prenesená",K273,0)</f>
        <v>0</v>
      </c>
      <c r="BI273" s="101">
        <f>IF(O273="nulová",K273,0)</f>
        <v>0</v>
      </c>
      <c r="BJ273" s="17" t="s">
        <v>141</v>
      </c>
      <c r="BK273" s="101">
        <f>ROUND(P273*H273,2)</f>
        <v>0</v>
      </c>
      <c r="BL273" s="17" t="s">
        <v>172</v>
      </c>
      <c r="BM273" s="176" t="s">
        <v>985</v>
      </c>
    </row>
    <row r="274" spans="2:65" s="12" customFormat="1" ht="11.25">
      <c r="B274" s="177"/>
      <c r="D274" s="178" t="s">
        <v>174</v>
      </c>
      <c r="E274" s="179" t="s">
        <v>1</v>
      </c>
      <c r="F274" s="180" t="s">
        <v>986</v>
      </c>
      <c r="H274" s="181">
        <v>24.2</v>
      </c>
      <c r="I274" s="182"/>
      <c r="J274" s="182"/>
      <c r="M274" s="177"/>
      <c r="N274" s="183"/>
      <c r="X274" s="184"/>
      <c r="AT274" s="179" t="s">
        <v>174</v>
      </c>
      <c r="AU274" s="179" t="s">
        <v>141</v>
      </c>
      <c r="AV274" s="12" t="s">
        <v>141</v>
      </c>
      <c r="AW274" s="12" t="s">
        <v>4</v>
      </c>
      <c r="AX274" s="12" t="s">
        <v>78</v>
      </c>
      <c r="AY274" s="179" t="s">
        <v>166</v>
      </c>
    </row>
    <row r="275" spans="2:65" s="12" customFormat="1" ht="11.25">
      <c r="B275" s="177"/>
      <c r="D275" s="178" t="s">
        <v>174</v>
      </c>
      <c r="E275" s="179" t="s">
        <v>1</v>
      </c>
      <c r="F275" s="180" t="s">
        <v>987</v>
      </c>
      <c r="H275" s="181">
        <v>13.65</v>
      </c>
      <c r="I275" s="182"/>
      <c r="J275" s="182"/>
      <c r="M275" s="177"/>
      <c r="N275" s="183"/>
      <c r="X275" s="184"/>
      <c r="AT275" s="179" t="s">
        <v>174</v>
      </c>
      <c r="AU275" s="179" t="s">
        <v>141</v>
      </c>
      <c r="AV275" s="12" t="s">
        <v>141</v>
      </c>
      <c r="AW275" s="12" t="s">
        <v>4</v>
      </c>
      <c r="AX275" s="12" t="s">
        <v>78</v>
      </c>
      <c r="AY275" s="179" t="s">
        <v>166</v>
      </c>
    </row>
    <row r="276" spans="2:65" s="12" customFormat="1" ht="11.25">
      <c r="B276" s="177"/>
      <c r="D276" s="178" t="s">
        <v>174</v>
      </c>
      <c r="E276" s="179" t="s">
        <v>1</v>
      </c>
      <c r="F276" s="180" t="s">
        <v>988</v>
      </c>
      <c r="H276" s="181">
        <v>13.65</v>
      </c>
      <c r="I276" s="182"/>
      <c r="J276" s="182"/>
      <c r="M276" s="177"/>
      <c r="N276" s="183"/>
      <c r="X276" s="184"/>
      <c r="AT276" s="179" t="s">
        <v>174</v>
      </c>
      <c r="AU276" s="179" t="s">
        <v>141</v>
      </c>
      <c r="AV276" s="12" t="s">
        <v>141</v>
      </c>
      <c r="AW276" s="12" t="s">
        <v>4</v>
      </c>
      <c r="AX276" s="12" t="s">
        <v>78</v>
      </c>
      <c r="AY276" s="179" t="s">
        <v>166</v>
      </c>
    </row>
    <row r="277" spans="2:65" s="12" customFormat="1" ht="11.25">
      <c r="B277" s="177"/>
      <c r="D277" s="178" t="s">
        <v>174</v>
      </c>
      <c r="E277" s="179" t="s">
        <v>1</v>
      </c>
      <c r="F277" s="180" t="s">
        <v>989</v>
      </c>
      <c r="H277" s="181">
        <v>10.7</v>
      </c>
      <c r="I277" s="182"/>
      <c r="J277" s="182"/>
      <c r="M277" s="177"/>
      <c r="N277" s="183"/>
      <c r="X277" s="184"/>
      <c r="AT277" s="179" t="s">
        <v>174</v>
      </c>
      <c r="AU277" s="179" t="s">
        <v>141</v>
      </c>
      <c r="AV277" s="12" t="s">
        <v>141</v>
      </c>
      <c r="AW277" s="12" t="s">
        <v>4</v>
      </c>
      <c r="AX277" s="12" t="s">
        <v>78</v>
      </c>
      <c r="AY277" s="179" t="s">
        <v>166</v>
      </c>
    </row>
    <row r="278" spans="2:65" s="12" customFormat="1" ht="11.25">
      <c r="B278" s="177"/>
      <c r="D278" s="178" t="s">
        <v>174</v>
      </c>
      <c r="E278" s="179" t="s">
        <v>1</v>
      </c>
      <c r="F278" s="180" t="s">
        <v>990</v>
      </c>
      <c r="H278" s="181">
        <v>10.7</v>
      </c>
      <c r="I278" s="182"/>
      <c r="J278" s="182"/>
      <c r="M278" s="177"/>
      <c r="N278" s="183"/>
      <c r="X278" s="184"/>
      <c r="AT278" s="179" t="s">
        <v>174</v>
      </c>
      <c r="AU278" s="179" t="s">
        <v>141</v>
      </c>
      <c r="AV278" s="12" t="s">
        <v>141</v>
      </c>
      <c r="AW278" s="12" t="s">
        <v>4</v>
      </c>
      <c r="AX278" s="12" t="s">
        <v>78</v>
      </c>
      <c r="AY278" s="179" t="s">
        <v>166</v>
      </c>
    </row>
    <row r="279" spans="2:65" s="12" customFormat="1" ht="11.25">
      <c r="B279" s="177"/>
      <c r="D279" s="178" t="s">
        <v>174</v>
      </c>
      <c r="E279" s="179" t="s">
        <v>1</v>
      </c>
      <c r="F279" s="180" t="s">
        <v>991</v>
      </c>
      <c r="H279" s="181">
        <v>10.9</v>
      </c>
      <c r="I279" s="182"/>
      <c r="J279" s="182"/>
      <c r="M279" s="177"/>
      <c r="N279" s="183"/>
      <c r="X279" s="184"/>
      <c r="AT279" s="179" t="s">
        <v>174</v>
      </c>
      <c r="AU279" s="179" t="s">
        <v>141</v>
      </c>
      <c r="AV279" s="12" t="s">
        <v>141</v>
      </c>
      <c r="AW279" s="12" t="s">
        <v>4</v>
      </c>
      <c r="AX279" s="12" t="s">
        <v>78</v>
      </c>
      <c r="AY279" s="179" t="s">
        <v>166</v>
      </c>
    </row>
    <row r="280" spans="2:65" s="12" customFormat="1" ht="11.25">
      <c r="B280" s="177"/>
      <c r="D280" s="178" t="s">
        <v>174</v>
      </c>
      <c r="E280" s="179" t="s">
        <v>1</v>
      </c>
      <c r="F280" s="180" t="s">
        <v>992</v>
      </c>
      <c r="H280" s="181">
        <v>11.4</v>
      </c>
      <c r="I280" s="182"/>
      <c r="J280" s="182"/>
      <c r="M280" s="177"/>
      <c r="N280" s="183"/>
      <c r="X280" s="184"/>
      <c r="AT280" s="179" t="s">
        <v>174</v>
      </c>
      <c r="AU280" s="179" t="s">
        <v>141</v>
      </c>
      <c r="AV280" s="12" t="s">
        <v>141</v>
      </c>
      <c r="AW280" s="12" t="s">
        <v>4</v>
      </c>
      <c r="AX280" s="12" t="s">
        <v>78</v>
      </c>
      <c r="AY280" s="179" t="s">
        <v>166</v>
      </c>
    </row>
    <row r="281" spans="2:65" s="12" customFormat="1" ht="11.25">
      <c r="B281" s="177"/>
      <c r="D281" s="178" t="s">
        <v>174</v>
      </c>
      <c r="E281" s="179" t="s">
        <v>1</v>
      </c>
      <c r="F281" s="180" t="s">
        <v>993</v>
      </c>
      <c r="H281" s="181">
        <v>14.4</v>
      </c>
      <c r="I281" s="182"/>
      <c r="J281" s="182"/>
      <c r="M281" s="177"/>
      <c r="N281" s="183"/>
      <c r="X281" s="184"/>
      <c r="AT281" s="179" t="s">
        <v>174</v>
      </c>
      <c r="AU281" s="179" t="s">
        <v>141</v>
      </c>
      <c r="AV281" s="12" t="s">
        <v>141</v>
      </c>
      <c r="AW281" s="12" t="s">
        <v>4</v>
      </c>
      <c r="AX281" s="12" t="s">
        <v>78</v>
      </c>
      <c r="AY281" s="179" t="s">
        <v>166</v>
      </c>
    </row>
    <row r="282" spans="2:65" s="12" customFormat="1" ht="11.25">
      <c r="B282" s="177"/>
      <c r="D282" s="178" t="s">
        <v>174</v>
      </c>
      <c r="E282" s="179" t="s">
        <v>1</v>
      </c>
      <c r="F282" s="180" t="s">
        <v>994</v>
      </c>
      <c r="H282" s="181">
        <v>13.3</v>
      </c>
      <c r="I282" s="182"/>
      <c r="J282" s="182"/>
      <c r="M282" s="177"/>
      <c r="N282" s="183"/>
      <c r="X282" s="184"/>
      <c r="AT282" s="179" t="s">
        <v>174</v>
      </c>
      <c r="AU282" s="179" t="s">
        <v>141</v>
      </c>
      <c r="AV282" s="12" t="s">
        <v>141</v>
      </c>
      <c r="AW282" s="12" t="s">
        <v>4</v>
      </c>
      <c r="AX282" s="12" t="s">
        <v>78</v>
      </c>
      <c r="AY282" s="179" t="s">
        <v>166</v>
      </c>
    </row>
    <row r="283" spans="2:65" s="12" customFormat="1" ht="11.25">
      <c r="B283" s="177"/>
      <c r="D283" s="178" t="s">
        <v>174</v>
      </c>
      <c r="E283" s="179" t="s">
        <v>1</v>
      </c>
      <c r="F283" s="180" t="s">
        <v>995</v>
      </c>
      <c r="H283" s="181">
        <v>13.3</v>
      </c>
      <c r="I283" s="182"/>
      <c r="J283" s="182"/>
      <c r="M283" s="177"/>
      <c r="N283" s="183"/>
      <c r="X283" s="184"/>
      <c r="AT283" s="179" t="s">
        <v>174</v>
      </c>
      <c r="AU283" s="179" t="s">
        <v>141</v>
      </c>
      <c r="AV283" s="12" t="s">
        <v>141</v>
      </c>
      <c r="AW283" s="12" t="s">
        <v>4</v>
      </c>
      <c r="AX283" s="12" t="s">
        <v>78</v>
      </c>
      <c r="AY283" s="179" t="s">
        <v>166</v>
      </c>
    </row>
    <row r="284" spans="2:65" s="12" customFormat="1" ht="11.25">
      <c r="B284" s="177"/>
      <c r="D284" s="178" t="s">
        <v>174</v>
      </c>
      <c r="E284" s="179" t="s">
        <v>1</v>
      </c>
      <c r="F284" s="180" t="s">
        <v>996</v>
      </c>
      <c r="H284" s="181">
        <v>14.9</v>
      </c>
      <c r="I284" s="182"/>
      <c r="J284" s="182"/>
      <c r="M284" s="177"/>
      <c r="N284" s="183"/>
      <c r="X284" s="184"/>
      <c r="AT284" s="179" t="s">
        <v>174</v>
      </c>
      <c r="AU284" s="179" t="s">
        <v>141</v>
      </c>
      <c r="AV284" s="12" t="s">
        <v>141</v>
      </c>
      <c r="AW284" s="12" t="s">
        <v>4</v>
      </c>
      <c r="AX284" s="12" t="s">
        <v>78</v>
      </c>
      <c r="AY284" s="179" t="s">
        <v>166</v>
      </c>
    </row>
    <row r="285" spans="2:65" s="12" customFormat="1" ht="11.25">
      <c r="B285" s="177"/>
      <c r="D285" s="178" t="s">
        <v>174</v>
      </c>
      <c r="E285" s="179" t="s">
        <v>1</v>
      </c>
      <c r="F285" s="180" t="s">
        <v>997</v>
      </c>
      <c r="H285" s="181">
        <v>12.94</v>
      </c>
      <c r="I285" s="182"/>
      <c r="J285" s="182"/>
      <c r="M285" s="177"/>
      <c r="N285" s="183"/>
      <c r="X285" s="184"/>
      <c r="AT285" s="179" t="s">
        <v>174</v>
      </c>
      <c r="AU285" s="179" t="s">
        <v>141</v>
      </c>
      <c r="AV285" s="12" t="s">
        <v>141</v>
      </c>
      <c r="AW285" s="12" t="s">
        <v>4</v>
      </c>
      <c r="AX285" s="12" t="s">
        <v>78</v>
      </c>
      <c r="AY285" s="179" t="s">
        <v>166</v>
      </c>
    </row>
    <row r="286" spans="2:65" s="12" customFormat="1" ht="11.25">
      <c r="B286" s="177"/>
      <c r="D286" s="178" t="s">
        <v>174</v>
      </c>
      <c r="E286" s="179" t="s">
        <v>1</v>
      </c>
      <c r="F286" s="180" t="s">
        <v>998</v>
      </c>
      <c r="H286" s="181">
        <v>13.65</v>
      </c>
      <c r="I286" s="182"/>
      <c r="J286" s="182"/>
      <c r="M286" s="177"/>
      <c r="N286" s="183"/>
      <c r="X286" s="184"/>
      <c r="AT286" s="179" t="s">
        <v>174</v>
      </c>
      <c r="AU286" s="179" t="s">
        <v>141</v>
      </c>
      <c r="AV286" s="12" t="s">
        <v>141</v>
      </c>
      <c r="AW286" s="12" t="s">
        <v>4</v>
      </c>
      <c r="AX286" s="12" t="s">
        <v>78</v>
      </c>
      <c r="AY286" s="179" t="s">
        <v>166</v>
      </c>
    </row>
    <row r="287" spans="2:65" s="14" customFormat="1" ht="11.25">
      <c r="B287" s="191"/>
      <c r="D287" s="178" t="s">
        <v>174</v>
      </c>
      <c r="E287" s="192" t="s">
        <v>1</v>
      </c>
      <c r="F287" s="193" t="s">
        <v>182</v>
      </c>
      <c r="H287" s="194">
        <v>177.69000000000003</v>
      </c>
      <c r="I287" s="195"/>
      <c r="J287" s="195"/>
      <c r="M287" s="191"/>
      <c r="N287" s="196"/>
      <c r="X287" s="197"/>
      <c r="AT287" s="192" t="s">
        <v>174</v>
      </c>
      <c r="AU287" s="192" t="s">
        <v>141</v>
      </c>
      <c r="AV287" s="14" t="s">
        <v>183</v>
      </c>
      <c r="AW287" s="14" t="s">
        <v>4</v>
      </c>
      <c r="AX287" s="14" t="s">
        <v>86</v>
      </c>
      <c r="AY287" s="192" t="s">
        <v>166</v>
      </c>
    </row>
    <row r="288" spans="2:65" s="1" customFormat="1" ht="24.2" customHeight="1">
      <c r="B288" s="136"/>
      <c r="C288" s="165" t="s">
        <v>292</v>
      </c>
      <c r="D288" s="165" t="s">
        <v>168</v>
      </c>
      <c r="E288" s="166" t="s">
        <v>714</v>
      </c>
      <c r="F288" s="167" t="s">
        <v>715</v>
      </c>
      <c r="G288" s="168" t="s">
        <v>199</v>
      </c>
      <c r="H288" s="169">
        <v>177.69</v>
      </c>
      <c r="I288" s="170"/>
      <c r="J288" s="170"/>
      <c r="K288" s="171">
        <f>ROUND(P288*H288,2)</f>
        <v>0</v>
      </c>
      <c r="L288" s="172"/>
      <c r="M288" s="36"/>
      <c r="N288" s="173" t="s">
        <v>1</v>
      </c>
      <c r="O288" s="135" t="s">
        <v>42</v>
      </c>
      <c r="P288" s="35">
        <f>I288+J288</f>
        <v>0</v>
      </c>
      <c r="Q288" s="35">
        <f>ROUND(I288*H288,2)</f>
        <v>0</v>
      </c>
      <c r="R288" s="35">
        <f>ROUND(J288*H288,2)</f>
        <v>0</v>
      </c>
      <c r="T288" s="174">
        <f>S288*H288</f>
        <v>0</v>
      </c>
      <c r="U288" s="174">
        <v>5.1500000000000001E-3</v>
      </c>
      <c r="V288" s="174">
        <f>U288*H288</f>
        <v>0.91510349999999996</v>
      </c>
      <c r="W288" s="174">
        <v>0</v>
      </c>
      <c r="X288" s="175">
        <f>W288*H288</f>
        <v>0</v>
      </c>
      <c r="AR288" s="176" t="s">
        <v>172</v>
      </c>
      <c r="AT288" s="176" t="s">
        <v>168</v>
      </c>
      <c r="AU288" s="176" t="s">
        <v>141</v>
      </c>
      <c r="AY288" s="17" t="s">
        <v>166</v>
      </c>
      <c r="BE288" s="101">
        <f>IF(O288="základná",K288,0)</f>
        <v>0</v>
      </c>
      <c r="BF288" s="101">
        <f>IF(O288="znížená",K288,0)</f>
        <v>0</v>
      </c>
      <c r="BG288" s="101">
        <f>IF(O288="zákl. prenesená",K288,0)</f>
        <v>0</v>
      </c>
      <c r="BH288" s="101">
        <f>IF(O288="zníž. prenesená",K288,0)</f>
        <v>0</v>
      </c>
      <c r="BI288" s="101">
        <f>IF(O288="nulová",K288,0)</f>
        <v>0</v>
      </c>
      <c r="BJ288" s="17" t="s">
        <v>141</v>
      </c>
      <c r="BK288" s="101">
        <f>ROUND(P288*H288,2)</f>
        <v>0</v>
      </c>
      <c r="BL288" s="17" t="s">
        <v>172</v>
      </c>
      <c r="BM288" s="176" t="s">
        <v>999</v>
      </c>
    </row>
    <row r="289" spans="2:65" s="12" customFormat="1" ht="11.25">
      <c r="B289" s="177"/>
      <c r="D289" s="178" t="s">
        <v>174</v>
      </c>
      <c r="E289" s="179" t="s">
        <v>1</v>
      </c>
      <c r="F289" s="180" t="s">
        <v>986</v>
      </c>
      <c r="H289" s="181">
        <v>24.2</v>
      </c>
      <c r="I289" s="182"/>
      <c r="J289" s="182"/>
      <c r="M289" s="177"/>
      <c r="N289" s="183"/>
      <c r="X289" s="184"/>
      <c r="AT289" s="179" t="s">
        <v>174</v>
      </c>
      <c r="AU289" s="179" t="s">
        <v>141</v>
      </c>
      <c r="AV289" s="12" t="s">
        <v>141</v>
      </c>
      <c r="AW289" s="12" t="s">
        <v>4</v>
      </c>
      <c r="AX289" s="12" t="s">
        <v>78</v>
      </c>
      <c r="AY289" s="179" t="s">
        <v>166</v>
      </c>
    </row>
    <row r="290" spans="2:65" s="12" customFormat="1" ht="11.25">
      <c r="B290" s="177"/>
      <c r="D290" s="178" t="s">
        <v>174</v>
      </c>
      <c r="E290" s="179" t="s">
        <v>1</v>
      </c>
      <c r="F290" s="180" t="s">
        <v>987</v>
      </c>
      <c r="H290" s="181">
        <v>13.65</v>
      </c>
      <c r="I290" s="182"/>
      <c r="J290" s="182"/>
      <c r="M290" s="177"/>
      <c r="N290" s="183"/>
      <c r="X290" s="184"/>
      <c r="AT290" s="179" t="s">
        <v>174</v>
      </c>
      <c r="AU290" s="179" t="s">
        <v>141</v>
      </c>
      <c r="AV290" s="12" t="s">
        <v>141</v>
      </c>
      <c r="AW290" s="12" t="s">
        <v>4</v>
      </c>
      <c r="AX290" s="12" t="s">
        <v>78</v>
      </c>
      <c r="AY290" s="179" t="s">
        <v>166</v>
      </c>
    </row>
    <row r="291" spans="2:65" s="12" customFormat="1" ht="11.25">
      <c r="B291" s="177"/>
      <c r="D291" s="178" t="s">
        <v>174</v>
      </c>
      <c r="E291" s="179" t="s">
        <v>1</v>
      </c>
      <c r="F291" s="180" t="s">
        <v>988</v>
      </c>
      <c r="H291" s="181">
        <v>13.65</v>
      </c>
      <c r="I291" s="182"/>
      <c r="J291" s="182"/>
      <c r="M291" s="177"/>
      <c r="N291" s="183"/>
      <c r="X291" s="184"/>
      <c r="AT291" s="179" t="s">
        <v>174</v>
      </c>
      <c r="AU291" s="179" t="s">
        <v>141</v>
      </c>
      <c r="AV291" s="12" t="s">
        <v>141</v>
      </c>
      <c r="AW291" s="12" t="s">
        <v>4</v>
      </c>
      <c r="AX291" s="12" t="s">
        <v>78</v>
      </c>
      <c r="AY291" s="179" t="s">
        <v>166</v>
      </c>
    </row>
    <row r="292" spans="2:65" s="12" customFormat="1" ht="11.25">
      <c r="B292" s="177"/>
      <c r="D292" s="178" t="s">
        <v>174</v>
      </c>
      <c r="E292" s="179" t="s">
        <v>1</v>
      </c>
      <c r="F292" s="180" t="s">
        <v>989</v>
      </c>
      <c r="H292" s="181">
        <v>10.7</v>
      </c>
      <c r="I292" s="182"/>
      <c r="J292" s="182"/>
      <c r="M292" s="177"/>
      <c r="N292" s="183"/>
      <c r="X292" s="184"/>
      <c r="AT292" s="179" t="s">
        <v>174</v>
      </c>
      <c r="AU292" s="179" t="s">
        <v>141</v>
      </c>
      <c r="AV292" s="12" t="s">
        <v>141</v>
      </c>
      <c r="AW292" s="12" t="s">
        <v>4</v>
      </c>
      <c r="AX292" s="12" t="s">
        <v>78</v>
      </c>
      <c r="AY292" s="179" t="s">
        <v>166</v>
      </c>
    </row>
    <row r="293" spans="2:65" s="12" customFormat="1" ht="11.25">
      <c r="B293" s="177"/>
      <c r="D293" s="178" t="s">
        <v>174</v>
      </c>
      <c r="E293" s="179" t="s">
        <v>1</v>
      </c>
      <c r="F293" s="180" t="s">
        <v>990</v>
      </c>
      <c r="H293" s="181">
        <v>10.7</v>
      </c>
      <c r="I293" s="182"/>
      <c r="J293" s="182"/>
      <c r="M293" s="177"/>
      <c r="N293" s="183"/>
      <c r="X293" s="184"/>
      <c r="AT293" s="179" t="s">
        <v>174</v>
      </c>
      <c r="AU293" s="179" t="s">
        <v>141</v>
      </c>
      <c r="AV293" s="12" t="s">
        <v>141</v>
      </c>
      <c r="AW293" s="12" t="s">
        <v>4</v>
      </c>
      <c r="AX293" s="12" t="s">
        <v>78</v>
      </c>
      <c r="AY293" s="179" t="s">
        <v>166</v>
      </c>
    </row>
    <row r="294" spans="2:65" s="12" customFormat="1" ht="11.25">
      <c r="B294" s="177"/>
      <c r="D294" s="178" t="s">
        <v>174</v>
      </c>
      <c r="E294" s="179" t="s">
        <v>1</v>
      </c>
      <c r="F294" s="180" t="s">
        <v>991</v>
      </c>
      <c r="H294" s="181">
        <v>10.9</v>
      </c>
      <c r="I294" s="182"/>
      <c r="J294" s="182"/>
      <c r="M294" s="177"/>
      <c r="N294" s="183"/>
      <c r="X294" s="184"/>
      <c r="AT294" s="179" t="s">
        <v>174</v>
      </c>
      <c r="AU294" s="179" t="s">
        <v>141</v>
      </c>
      <c r="AV294" s="12" t="s">
        <v>141</v>
      </c>
      <c r="AW294" s="12" t="s">
        <v>4</v>
      </c>
      <c r="AX294" s="12" t="s">
        <v>78</v>
      </c>
      <c r="AY294" s="179" t="s">
        <v>166</v>
      </c>
    </row>
    <row r="295" spans="2:65" s="12" customFormat="1" ht="11.25">
      <c r="B295" s="177"/>
      <c r="D295" s="178" t="s">
        <v>174</v>
      </c>
      <c r="E295" s="179" t="s">
        <v>1</v>
      </c>
      <c r="F295" s="180" t="s">
        <v>992</v>
      </c>
      <c r="H295" s="181">
        <v>11.4</v>
      </c>
      <c r="I295" s="182"/>
      <c r="J295" s="182"/>
      <c r="M295" s="177"/>
      <c r="N295" s="183"/>
      <c r="X295" s="184"/>
      <c r="AT295" s="179" t="s">
        <v>174</v>
      </c>
      <c r="AU295" s="179" t="s">
        <v>141</v>
      </c>
      <c r="AV295" s="12" t="s">
        <v>141</v>
      </c>
      <c r="AW295" s="12" t="s">
        <v>4</v>
      </c>
      <c r="AX295" s="12" t="s">
        <v>78</v>
      </c>
      <c r="AY295" s="179" t="s">
        <v>166</v>
      </c>
    </row>
    <row r="296" spans="2:65" s="12" customFormat="1" ht="11.25">
      <c r="B296" s="177"/>
      <c r="D296" s="178" t="s">
        <v>174</v>
      </c>
      <c r="E296" s="179" t="s">
        <v>1</v>
      </c>
      <c r="F296" s="180" t="s">
        <v>993</v>
      </c>
      <c r="H296" s="181">
        <v>14.4</v>
      </c>
      <c r="I296" s="182"/>
      <c r="J296" s="182"/>
      <c r="M296" s="177"/>
      <c r="N296" s="183"/>
      <c r="X296" s="184"/>
      <c r="AT296" s="179" t="s">
        <v>174</v>
      </c>
      <c r="AU296" s="179" t="s">
        <v>141</v>
      </c>
      <c r="AV296" s="12" t="s">
        <v>141</v>
      </c>
      <c r="AW296" s="12" t="s">
        <v>4</v>
      </c>
      <c r="AX296" s="12" t="s">
        <v>78</v>
      </c>
      <c r="AY296" s="179" t="s">
        <v>166</v>
      </c>
    </row>
    <row r="297" spans="2:65" s="12" customFormat="1" ht="11.25">
      <c r="B297" s="177"/>
      <c r="D297" s="178" t="s">
        <v>174</v>
      </c>
      <c r="E297" s="179" t="s">
        <v>1</v>
      </c>
      <c r="F297" s="180" t="s">
        <v>994</v>
      </c>
      <c r="H297" s="181">
        <v>13.3</v>
      </c>
      <c r="I297" s="182"/>
      <c r="J297" s="182"/>
      <c r="M297" s="177"/>
      <c r="N297" s="183"/>
      <c r="X297" s="184"/>
      <c r="AT297" s="179" t="s">
        <v>174</v>
      </c>
      <c r="AU297" s="179" t="s">
        <v>141</v>
      </c>
      <c r="AV297" s="12" t="s">
        <v>141</v>
      </c>
      <c r="AW297" s="12" t="s">
        <v>4</v>
      </c>
      <c r="AX297" s="12" t="s">
        <v>78</v>
      </c>
      <c r="AY297" s="179" t="s">
        <v>166</v>
      </c>
    </row>
    <row r="298" spans="2:65" s="12" customFormat="1" ht="11.25">
      <c r="B298" s="177"/>
      <c r="D298" s="178" t="s">
        <v>174</v>
      </c>
      <c r="E298" s="179" t="s">
        <v>1</v>
      </c>
      <c r="F298" s="180" t="s">
        <v>995</v>
      </c>
      <c r="H298" s="181">
        <v>13.3</v>
      </c>
      <c r="I298" s="182"/>
      <c r="J298" s="182"/>
      <c r="M298" s="177"/>
      <c r="N298" s="183"/>
      <c r="X298" s="184"/>
      <c r="AT298" s="179" t="s">
        <v>174</v>
      </c>
      <c r="AU298" s="179" t="s">
        <v>141</v>
      </c>
      <c r="AV298" s="12" t="s">
        <v>141</v>
      </c>
      <c r="AW298" s="12" t="s">
        <v>4</v>
      </c>
      <c r="AX298" s="12" t="s">
        <v>78</v>
      </c>
      <c r="AY298" s="179" t="s">
        <v>166</v>
      </c>
    </row>
    <row r="299" spans="2:65" s="12" customFormat="1" ht="11.25">
      <c r="B299" s="177"/>
      <c r="D299" s="178" t="s">
        <v>174</v>
      </c>
      <c r="E299" s="179" t="s">
        <v>1</v>
      </c>
      <c r="F299" s="180" t="s">
        <v>996</v>
      </c>
      <c r="H299" s="181">
        <v>14.9</v>
      </c>
      <c r="I299" s="182"/>
      <c r="J299" s="182"/>
      <c r="M299" s="177"/>
      <c r="N299" s="183"/>
      <c r="X299" s="184"/>
      <c r="AT299" s="179" t="s">
        <v>174</v>
      </c>
      <c r="AU299" s="179" t="s">
        <v>141</v>
      </c>
      <c r="AV299" s="12" t="s">
        <v>141</v>
      </c>
      <c r="AW299" s="12" t="s">
        <v>4</v>
      </c>
      <c r="AX299" s="12" t="s">
        <v>78</v>
      </c>
      <c r="AY299" s="179" t="s">
        <v>166</v>
      </c>
    </row>
    <row r="300" spans="2:65" s="12" customFormat="1" ht="11.25">
      <c r="B300" s="177"/>
      <c r="D300" s="178" t="s">
        <v>174</v>
      </c>
      <c r="E300" s="179" t="s">
        <v>1</v>
      </c>
      <c r="F300" s="180" t="s">
        <v>997</v>
      </c>
      <c r="H300" s="181">
        <v>12.94</v>
      </c>
      <c r="I300" s="182"/>
      <c r="J300" s="182"/>
      <c r="M300" s="177"/>
      <c r="N300" s="183"/>
      <c r="X300" s="184"/>
      <c r="AT300" s="179" t="s">
        <v>174</v>
      </c>
      <c r="AU300" s="179" t="s">
        <v>141</v>
      </c>
      <c r="AV300" s="12" t="s">
        <v>141</v>
      </c>
      <c r="AW300" s="12" t="s">
        <v>4</v>
      </c>
      <c r="AX300" s="12" t="s">
        <v>78</v>
      </c>
      <c r="AY300" s="179" t="s">
        <v>166</v>
      </c>
    </row>
    <row r="301" spans="2:65" s="12" customFormat="1" ht="11.25">
      <c r="B301" s="177"/>
      <c r="D301" s="178" t="s">
        <v>174</v>
      </c>
      <c r="E301" s="179" t="s">
        <v>1</v>
      </c>
      <c r="F301" s="180" t="s">
        <v>998</v>
      </c>
      <c r="H301" s="181">
        <v>13.65</v>
      </c>
      <c r="I301" s="182"/>
      <c r="J301" s="182"/>
      <c r="M301" s="177"/>
      <c r="N301" s="183"/>
      <c r="X301" s="184"/>
      <c r="AT301" s="179" t="s">
        <v>174</v>
      </c>
      <c r="AU301" s="179" t="s">
        <v>141</v>
      </c>
      <c r="AV301" s="12" t="s">
        <v>141</v>
      </c>
      <c r="AW301" s="12" t="s">
        <v>4</v>
      </c>
      <c r="AX301" s="12" t="s">
        <v>78</v>
      </c>
      <c r="AY301" s="179" t="s">
        <v>166</v>
      </c>
    </row>
    <row r="302" spans="2:65" s="14" customFormat="1" ht="11.25">
      <c r="B302" s="191"/>
      <c r="D302" s="178" t="s">
        <v>174</v>
      </c>
      <c r="E302" s="192" t="s">
        <v>1</v>
      </c>
      <c r="F302" s="193" t="s">
        <v>182</v>
      </c>
      <c r="H302" s="194">
        <v>177.69000000000003</v>
      </c>
      <c r="I302" s="195"/>
      <c r="J302" s="195"/>
      <c r="M302" s="191"/>
      <c r="N302" s="196"/>
      <c r="X302" s="197"/>
      <c r="AT302" s="192" t="s">
        <v>174</v>
      </c>
      <c r="AU302" s="192" t="s">
        <v>141</v>
      </c>
      <c r="AV302" s="14" t="s">
        <v>183</v>
      </c>
      <c r="AW302" s="14" t="s">
        <v>4</v>
      </c>
      <c r="AX302" s="14" t="s">
        <v>86</v>
      </c>
      <c r="AY302" s="192" t="s">
        <v>166</v>
      </c>
    </row>
    <row r="303" spans="2:65" s="1" customFormat="1" ht="24.2" customHeight="1">
      <c r="B303" s="136"/>
      <c r="C303" s="165" t="s">
        <v>297</v>
      </c>
      <c r="D303" s="165" t="s">
        <v>168</v>
      </c>
      <c r="E303" s="166" t="s">
        <v>717</v>
      </c>
      <c r="F303" s="167" t="s">
        <v>718</v>
      </c>
      <c r="G303" s="168" t="s">
        <v>199</v>
      </c>
      <c r="H303" s="169">
        <v>860.79399999999998</v>
      </c>
      <c r="I303" s="170"/>
      <c r="J303" s="170"/>
      <c r="K303" s="171">
        <f>ROUND(P303*H303,2)</f>
        <v>0</v>
      </c>
      <c r="L303" s="172"/>
      <c r="M303" s="36"/>
      <c r="N303" s="173" t="s">
        <v>1</v>
      </c>
      <c r="O303" s="135" t="s">
        <v>42</v>
      </c>
      <c r="P303" s="35">
        <f>I303+J303</f>
        <v>0</v>
      </c>
      <c r="Q303" s="35">
        <f>ROUND(I303*H303,2)</f>
        <v>0</v>
      </c>
      <c r="R303" s="35">
        <f>ROUND(J303*H303,2)</f>
        <v>0</v>
      </c>
      <c r="T303" s="174">
        <f>S303*H303</f>
        <v>0</v>
      </c>
      <c r="U303" s="174">
        <v>4.7299999999999998E-3</v>
      </c>
      <c r="V303" s="174">
        <f>U303*H303</f>
        <v>4.0715556199999998</v>
      </c>
      <c r="W303" s="174">
        <v>0</v>
      </c>
      <c r="X303" s="175">
        <f>W303*H303</f>
        <v>0</v>
      </c>
      <c r="AR303" s="176" t="s">
        <v>172</v>
      </c>
      <c r="AT303" s="176" t="s">
        <v>168</v>
      </c>
      <c r="AU303" s="176" t="s">
        <v>141</v>
      </c>
      <c r="AY303" s="17" t="s">
        <v>166</v>
      </c>
      <c r="BE303" s="101">
        <f>IF(O303="základná",K303,0)</f>
        <v>0</v>
      </c>
      <c r="BF303" s="101">
        <f>IF(O303="znížená",K303,0)</f>
        <v>0</v>
      </c>
      <c r="BG303" s="101">
        <f>IF(O303="zákl. prenesená",K303,0)</f>
        <v>0</v>
      </c>
      <c r="BH303" s="101">
        <f>IF(O303="zníž. prenesená",K303,0)</f>
        <v>0</v>
      </c>
      <c r="BI303" s="101">
        <f>IF(O303="nulová",K303,0)</f>
        <v>0</v>
      </c>
      <c r="BJ303" s="17" t="s">
        <v>141</v>
      </c>
      <c r="BK303" s="101">
        <f>ROUND(P303*H303,2)</f>
        <v>0</v>
      </c>
      <c r="BL303" s="17" t="s">
        <v>172</v>
      </c>
      <c r="BM303" s="176" t="s">
        <v>1000</v>
      </c>
    </row>
    <row r="304" spans="2:65" s="12" customFormat="1" ht="22.5">
      <c r="B304" s="177"/>
      <c r="D304" s="178" t="s">
        <v>174</v>
      </c>
      <c r="E304" s="179" t="s">
        <v>1</v>
      </c>
      <c r="F304" s="180" t="s">
        <v>1001</v>
      </c>
      <c r="H304" s="181">
        <v>154.982</v>
      </c>
      <c r="I304" s="182"/>
      <c r="J304" s="182"/>
      <c r="M304" s="177"/>
      <c r="N304" s="183"/>
      <c r="X304" s="184"/>
      <c r="AT304" s="179" t="s">
        <v>174</v>
      </c>
      <c r="AU304" s="179" t="s">
        <v>141</v>
      </c>
      <c r="AV304" s="12" t="s">
        <v>141</v>
      </c>
      <c r="AW304" s="12" t="s">
        <v>4</v>
      </c>
      <c r="AX304" s="12" t="s">
        <v>78</v>
      </c>
      <c r="AY304" s="179" t="s">
        <v>166</v>
      </c>
    </row>
    <row r="305" spans="2:51" s="12" customFormat="1" ht="22.5">
      <c r="B305" s="177"/>
      <c r="D305" s="178" t="s">
        <v>174</v>
      </c>
      <c r="E305" s="179" t="s">
        <v>1</v>
      </c>
      <c r="F305" s="180" t="s">
        <v>1002</v>
      </c>
      <c r="H305" s="181">
        <v>69.325000000000003</v>
      </c>
      <c r="I305" s="182"/>
      <c r="J305" s="182"/>
      <c r="M305" s="177"/>
      <c r="N305" s="183"/>
      <c r="X305" s="184"/>
      <c r="AT305" s="179" t="s">
        <v>174</v>
      </c>
      <c r="AU305" s="179" t="s">
        <v>141</v>
      </c>
      <c r="AV305" s="12" t="s">
        <v>141</v>
      </c>
      <c r="AW305" s="12" t="s">
        <v>4</v>
      </c>
      <c r="AX305" s="12" t="s">
        <v>78</v>
      </c>
      <c r="AY305" s="179" t="s">
        <v>166</v>
      </c>
    </row>
    <row r="306" spans="2:51" s="12" customFormat="1" ht="11.25">
      <c r="B306" s="177"/>
      <c r="D306" s="178" t="s">
        <v>174</v>
      </c>
      <c r="E306" s="179" t="s">
        <v>1</v>
      </c>
      <c r="F306" s="180" t="s">
        <v>1003</v>
      </c>
      <c r="H306" s="181">
        <v>14.48</v>
      </c>
      <c r="I306" s="182"/>
      <c r="J306" s="182"/>
      <c r="M306" s="177"/>
      <c r="N306" s="183"/>
      <c r="X306" s="184"/>
      <c r="AT306" s="179" t="s">
        <v>174</v>
      </c>
      <c r="AU306" s="179" t="s">
        <v>141</v>
      </c>
      <c r="AV306" s="12" t="s">
        <v>141</v>
      </c>
      <c r="AW306" s="12" t="s">
        <v>4</v>
      </c>
      <c r="AX306" s="12" t="s">
        <v>78</v>
      </c>
      <c r="AY306" s="179" t="s">
        <v>166</v>
      </c>
    </row>
    <row r="307" spans="2:51" s="12" customFormat="1" ht="22.5">
      <c r="B307" s="177"/>
      <c r="D307" s="178" t="s">
        <v>174</v>
      </c>
      <c r="E307" s="179" t="s">
        <v>1</v>
      </c>
      <c r="F307" s="180" t="s">
        <v>1004</v>
      </c>
      <c r="H307" s="181">
        <v>35.445</v>
      </c>
      <c r="I307" s="182"/>
      <c r="J307" s="182"/>
      <c r="M307" s="177"/>
      <c r="N307" s="183"/>
      <c r="X307" s="184"/>
      <c r="AT307" s="179" t="s">
        <v>174</v>
      </c>
      <c r="AU307" s="179" t="s">
        <v>141</v>
      </c>
      <c r="AV307" s="12" t="s">
        <v>141</v>
      </c>
      <c r="AW307" s="12" t="s">
        <v>4</v>
      </c>
      <c r="AX307" s="12" t="s">
        <v>78</v>
      </c>
      <c r="AY307" s="179" t="s">
        <v>166</v>
      </c>
    </row>
    <row r="308" spans="2:51" s="12" customFormat="1" ht="11.25">
      <c r="B308" s="177"/>
      <c r="D308" s="178" t="s">
        <v>174</v>
      </c>
      <c r="E308" s="179" t="s">
        <v>1</v>
      </c>
      <c r="F308" s="180" t="s">
        <v>1005</v>
      </c>
      <c r="H308" s="181">
        <v>15.01</v>
      </c>
      <c r="I308" s="182"/>
      <c r="J308" s="182"/>
      <c r="M308" s="177"/>
      <c r="N308" s="183"/>
      <c r="X308" s="184"/>
      <c r="AT308" s="179" t="s">
        <v>174</v>
      </c>
      <c r="AU308" s="179" t="s">
        <v>141</v>
      </c>
      <c r="AV308" s="12" t="s">
        <v>141</v>
      </c>
      <c r="AW308" s="12" t="s">
        <v>4</v>
      </c>
      <c r="AX308" s="12" t="s">
        <v>78</v>
      </c>
      <c r="AY308" s="179" t="s">
        <v>166</v>
      </c>
    </row>
    <row r="309" spans="2:51" s="12" customFormat="1" ht="22.5">
      <c r="B309" s="177"/>
      <c r="D309" s="178" t="s">
        <v>174</v>
      </c>
      <c r="E309" s="179" t="s">
        <v>1</v>
      </c>
      <c r="F309" s="180" t="s">
        <v>1006</v>
      </c>
      <c r="H309" s="181">
        <v>36.277000000000001</v>
      </c>
      <c r="I309" s="182"/>
      <c r="J309" s="182"/>
      <c r="M309" s="177"/>
      <c r="N309" s="183"/>
      <c r="X309" s="184"/>
      <c r="AT309" s="179" t="s">
        <v>174</v>
      </c>
      <c r="AU309" s="179" t="s">
        <v>141</v>
      </c>
      <c r="AV309" s="12" t="s">
        <v>141</v>
      </c>
      <c r="AW309" s="12" t="s">
        <v>4</v>
      </c>
      <c r="AX309" s="12" t="s">
        <v>78</v>
      </c>
      <c r="AY309" s="179" t="s">
        <v>166</v>
      </c>
    </row>
    <row r="310" spans="2:51" s="12" customFormat="1" ht="11.25">
      <c r="B310" s="177"/>
      <c r="D310" s="178" t="s">
        <v>174</v>
      </c>
      <c r="E310" s="179" t="s">
        <v>1</v>
      </c>
      <c r="F310" s="180" t="s">
        <v>1007</v>
      </c>
      <c r="H310" s="181">
        <v>9.7750000000000004</v>
      </c>
      <c r="I310" s="182"/>
      <c r="J310" s="182"/>
      <c r="M310" s="177"/>
      <c r="N310" s="183"/>
      <c r="X310" s="184"/>
      <c r="AT310" s="179" t="s">
        <v>174</v>
      </c>
      <c r="AU310" s="179" t="s">
        <v>141</v>
      </c>
      <c r="AV310" s="12" t="s">
        <v>141</v>
      </c>
      <c r="AW310" s="12" t="s">
        <v>4</v>
      </c>
      <c r="AX310" s="12" t="s">
        <v>78</v>
      </c>
      <c r="AY310" s="179" t="s">
        <v>166</v>
      </c>
    </row>
    <row r="311" spans="2:51" s="12" customFormat="1" ht="22.5">
      <c r="B311" s="177"/>
      <c r="D311" s="178" t="s">
        <v>174</v>
      </c>
      <c r="E311" s="179" t="s">
        <v>1</v>
      </c>
      <c r="F311" s="180" t="s">
        <v>1008</v>
      </c>
      <c r="H311" s="181">
        <v>32.619999999999997</v>
      </c>
      <c r="I311" s="182"/>
      <c r="J311" s="182"/>
      <c r="M311" s="177"/>
      <c r="N311" s="183"/>
      <c r="X311" s="184"/>
      <c r="AT311" s="179" t="s">
        <v>174</v>
      </c>
      <c r="AU311" s="179" t="s">
        <v>141</v>
      </c>
      <c r="AV311" s="12" t="s">
        <v>141</v>
      </c>
      <c r="AW311" s="12" t="s">
        <v>4</v>
      </c>
      <c r="AX311" s="12" t="s">
        <v>78</v>
      </c>
      <c r="AY311" s="179" t="s">
        <v>166</v>
      </c>
    </row>
    <row r="312" spans="2:51" s="12" customFormat="1" ht="22.5">
      <c r="B312" s="177"/>
      <c r="D312" s="178" t="s">
        <v>174</v>
      </c>
      <c r="E312" s="179" t="s">
        <v>1</v>
      </c>
      <c r="F312" s="180" t="s">
        <v>1009</v>
      </c>
      <c r="H312" s="181">
        <v>9.5570000000000004</v>
      </c>
      <c r="I312" s="182"/>
      <c r="J312" s="182"/>
      <c r="M312" s="177"/>
      <c r="N312" s="183"/>
      <c r="X312" s="184"/>
      <c r="AT312" s="179" t="s">
        <v>174</v>
      </c>
      <c r="AU312" s="179" t="s">
        <v>141</v>
      </c>
      <c r="AV312" s="12" t="s">
        <v>141</v>
      </c>
      <c r="AW312" s="12" t="s">
        <v>4</v>
      </c>
      <c r="AX312" s="12" t="s">
        <v>78</v>
      </c>
      <c r="AY312" s="179" t="s">
        <v>166</v>
      </c>
    </row>
    <row r="313" spans="2:51" s="12" customFormat="1" ht="22.5">
      <c r="B313" s="177"/>
      <c r="D313" s="178" t="s">
        <v>174</v>
      </c>
      <c r="E313" s="179" t="s">
        <v>1</v>
      </c>
      <c r="F313" s="180" t="s">
        <v>1010</v>
      </c>
      <c r="H313" s="181">
        <v>32.619999999999997</v>
      </c>
      <c r="I313" s="182"/>
      <c r="J313" s="182"/>
      <c r="M313" s="177"/>
      <c r="N313" s="183"/>
      <c r="X313" s="184"/>
      <c r="AT313" s="179" t="s">
        <v>174</v>
      </c>
      <c r="AU313" s="179" t="s">
        <v>141</v>
      </c>
      <c r="AV313" s="12" t="s">
        <v>141</v>
      </c>
      <c r="AW313" s="12" t="s">
        <v>4</v>
      </c>
      <c r="AX313" s="12" t="s">
        <v>78</v>
      </c>
      <c r="AY313" s="179" t="s">
        <v>166</v>
      </c>
    </row>
    <row r="314" spans="2:51" s="12" customFormat="1" ht="22.5">
      <c r="B314" s="177"/>
      <c r="D314" s="178" t="s">
        <v>174</v>
      </c>
      <c r="E314" s="179" t="s">
        <v>1</v>
      </c>
      <c r="F314" s="180" t="s">
        <v>1011</v>
      </c>
      <c r="H314" s="181">
        <v>11.65</v>
      </c>
      <c r="I314" s="182"/>
      <c r="J314" s="182"/>
      <c r="M314" s="177"/>
      <c r="N314" s="183"/>
      <c r="X314" s="184"/>
      <c r="AT314" s="179" t="s">
        <v>174</v>
      </c>
      <c r="AU314" s="179" t="s">
        <v>141</v>
      </c>
      <c r="AV314" s="12" t="s">
        <v>141</v>
      </c>
      <c r="AW314" s="12" t="s">
        <v>4</v>
      </c>
      <c r="AX314" s="12" t="s">
        <v>78</v>
      </c>
      <c r="AY314" s="179" t="s">
        <v>166</v>
      </c>
    </row>
    <row r="315" spans="2:51" s="12" customFormat="1" ht="22.5">
      <c r="B315" s="177"/>
      <c r="D315" s="178" t="s">
        <v>174</v>
      </c>
      <c r="E315" s="179" t="s">
        <v>1</v>
      </c>
      <c r="F315" s="180" t="s">
        <v>1012</v>
      </c>
      <c r="H315" s="181">
        <v>32.619999999999997</v>
      </c>
      <c r="I315" s="182"/>
      <c r="J315" s="182"/>
      <c r="M315" s="177"/>
      <c r="N315" s="183"/>
      <c r="X315" s="184"/>
      <c r="AT315" s="179" t="s">
        <v>174</v>
      </c>
      <c r="AU315" s="179" t="s">
        <v>141</v>
      </c>
      <c r="AV315" s="12" t="s">
        <v>141</v>
      </c>
      <c r="AW315" s="12" t="s">
        <v>4</v>
      </c>
      <c r="AX315" s="12" t="s">
        <v>78</v>
      </c>
      <c r="AY315" s="179" t="s">
        <v>166</v>
      </c>
    </row>
    <row r="316" spans="2:51" s="12" customFormat="1" ht="11.25">
      <c r="B316" s="177"/>
      <c r="D316" s="178" t="s">
        <v>174</v>
      </c>
      <c r="E316" s="179" t="s">
        <v>1</v>
      </c>
      <c r="F316" s="180" t="s">
        <v>1013</v>
      </c>
      <c r="H316" s="181">
        <v>15.404999999999999</v>
      </c>
      <c r="I316" s="182"/>
      <c r="J316" s="182"/>
      <c r="M316" s="177"/>
      <c r="N316" s="183"/>
      <c r="X316" s="184"/>
      <c r="AT316" s="179" t="s">
        <v>174</v>
      </c>
      <c r="AU316" s="179" t="s">
        <v>141</v>
      </c>
      <c r="AV316" s="12" t="s">
        <v>141</v>
      </c>
      <c r="AW316" s="12" t="s">
        <v>4</v>
      </c>
      <c r="AX316" s="12" t="s">
        <v>78</v>
      </c>
      <c r="AY316" s="179" t="s">
        <v>166</v>
      </c>
    </row>
    <row r="317" spans="2:51" s="12" customFormat="1" ht="22.5">
      <c r="B317" s="177"/>
      <c r="D317" s="178" t="s">
        <v>174</v>
      </c>
      <c r="E317" s="179" t="s">
        <v>1</v>
      </c>
      <c r="F317" s="180" t="s">
        <v>1014</v>
      </c>
      <c r="H317" s="181">
        <v>32.884999999999998</v>
      </c>
      <c r="I317" s="182"/>
      <c r="J317" s="182"/>
      <c r="M317" s="177"/>
      <c r="N317" s="183"/>
      <c r="X317" s="184"/>
      <c r="AT317" s="179" t="s">
        <v>174</v>
      </c>
      <c r="AU317" s="179" t="s">
        <v>141</v>
      </c>
      <c r="AV317" s="12" t="s">
        <v>141</v>
      </c>
      <c r="AW317" s="12" t="s">
        <v>4</v>
      </c>
      <c r="AX317" s="12" t="s">
        <v>78</v>
      </c>
      <c r="AY317" s="179" t="s">
        <v>166</v>
      </c>
    </row>
    <row r="318" spans="2:51" s="12" customFormat="1" ht="11.25">
      <c r="B318" s="177"/>
      <c r="D318" s="178" t="s">
        <v>174</v>
      </c>
      <c r="E318" s="179" t="s">
        <v>1</v>
      </c>
      <c r="F318" s="180" t="s">
        <v>1015</v>
      </c>
      <c r="H318" s="181">
        <v>14.744999999999999</v>
      </c>
      <c r="I318" s="182"/>
      <c r="J318" s="182"/>
      <c r="M318" s="177"/>
      <c r="N318" s="183"/>
      <c r="X318" s="184"/>
      <c r="AT318" s="179" t="s">
        <v>174</v>
      </c>
      <c r="AU318" s="179" t="s">
        <v>141</v>
      </c>
      <c r="AV318" s="12" t="s">
        <v>141</v>
      </c>
      <c r="AW318" s="12" t="s">
        <v>4</v>
      </c>
      <c r="AX318" s="12" t="s">
        <v>78</v>
      </c>
      <c r="AY318" s="179" t="s">
        <v>166</v>
      </c>
    </row>
    <row r="319" spans="2:51" s="12" customFormat="1" ht="22.5">
      <c r="B319" s="177"/>
      <c r="D319" s="178" t="s">
        <v>174</v>
      </c>
      <c r="E319" s="179" t="s">
        <v>1</v>
      </c>
      <c r="F319" s="180" t="s">
        <v>1016</v>
      </c>
      <c r="H319" s="181">
        <v>31.747</v>
      </c>
      <c r="I319" s="182"/>
      <c r="J319" s="182"/>
      <c r="M319" s="177"/>
      <c r="N319" s="183"/>
      <c r="X319" s="184"/>
      <c r="AT319" s="179" t="s">
        <v>174</v>
      </c>
      <c r="AU319" s="179" t="s">
        <v>141</v>
      </c>
      <c r="AV319" s="12" t="s">
        <v>141</v>
      </c>
      <c r="AW319" s="12" t="s">
        <v>4</v>
      </c>
      <c r="AX319" s="12" t="s">
        <v>78</v>
      </c>
      <c r="AY319" s="179" t="s">
        <v>166</v>
      </c>
    </row>
    <row r="320" spans="2:51" s="12" customFormat="1" ht="22.5">
      <c r="B320" s="177"/>
      <c r="D320" s="178" t="s">
        <v>174</v>
      </c>
      <c r="E320" s="179" t="s">
        <v>1</v>
      </c>
      <c r="F320" s="180" t="s">
        <v>1017</v>
      </c>
      <c r="H320" s="181">
        <v>37.354999999999997</v>
      </c>
      <c r="I320" s="182"/>
      <c r="J320" s="182"/>
      <c r="M320" s="177"/>
      <c r="N320" s="183"/>
      <c r="X320" s="184"/>
      <c r="AT320" s="179" t="s">
        <v>174</v>
      </c>
      <c r="AU320" s="179" t="s">
        <v>141</v>
      </c>
      <c r="AV320" s="12" t="s">
        <v>141</v>
      </c>
      <c r="AW320" s="12" t="s">
        <v>4</v>
      </c>
      <c r="AX320" s="12" t="s">
        <v>78</v>
      </c>
      <c r="AY320" s="179" t="s">
        <v>166</v>
      </c>
    </row>
    <row r="321" spans="2:65" s="12" customFormat="1" ht="11.25">
      <c r="B321" s="177"/>
      <c r="D321" s="178" t="s">
        <v>174</v>
      </c>
      <c r="E321" s="179" t="s">
        <v>1</v>
      </c>
      <c r="F321" s="180" t="s">
        <v>1018</v>
      </c>
      <c r="H321" s="181">
        <v>14.48</v>
      </c>
      <c r="I321" s="182"/>
      <c r="J321" s="182"/>
      <c r="M321" s="177"/>
      <c r="N321" s="183"/>
      <c r="X321" s="184"/>
      <c r="AT321" s="179" t="s">
        <v>174</v>
      </c>
      <c r="AU321" s="179" t="s">
        <v>141</v>
      </c>
      <c r="AV321" s="12" t="s">
        <v>141</v>
      </c>
      <c r="AW321" s="12" t="s">
        <v>4</v>
      </c>
      <c r="AX321" s="12" t="s">
        <v>78</v>
      </c>
      <c r="AY321" s="179" t="s">
        <v>166</v>
      </c>
    </row>
    <row r="322" spans="2:65" s="12" customFormat="1" ht="11.25">
      <c r="B322" s="177"/>
      <c r="D322" s="178" t="s">
        <v>174</v>
      </c>
      <c r="E322" s="179" t="s">
        <v>1</v>
      </c>
      <c r="F322" s="180" t="s">
        <v>1019</v>
      </c>
      <c r="H322" s="181">
        <v>14.48</v>
      </c>
      <c r="I322" s="182"/>
      <c r="J322" s="182"/>
      <c r="M322" s="177"/>
      <c r="N322" s="183"/>
      <c r="X322" s="184"/>
      <c r="AT322" s="179" t="s">
        <v>174</v>
      </c>
      <c r="AU322" s="179" t="s">
        <v>141</v>
      </c>
      <c r="AV322" s="12" t="s">
        <v>141</v>
      </c>
      <c r="AW322" s="12" t="s">
        <v>4</v>
      </c>
      <c r="AX322" s="12" t="s">
        <v>78</v>
      </c>
      <c r="AY322" s="179" t="s">
        <v>166</v>
      </c>
    </row>
    <row r="323" spans="2:65" s="12" customFormat="1" ht="22.5">
      <c r="B323" s="177"/>
      <c r="D323" s="178" t="s">
        <v>174</v>
      </c>
      <c r="E323" s="179" t="s">
        <v>1</v>
      </c>
      <c r="F323" s="180" t="s">
        <v>1020</v>
      </c>
      <c r="H323" s="181">
        <v>36.825000000000003</v>
      </c>
      <c r="I323" s="182"/>
      <c r="J323" s="182"/>
      <c r="M323" s="177"/>
      <c r="N323" s="183"/>
      <c r="X323" s="184"/>
      <c r="AT323" s="179" t="s">
        <v>174</v>
      </c>
      <c r="AU323" s="179" t="s">
        <v>141</v>
      </c>
      <c r="AV323" s="12" t="s">
        <v>141</v>
      </c>
      <c r="AW323" s="12" t="s">
        <v>4</v>
      </c>
      <c r="AX323" s="12" t="s">
        <v>78</v>
      </c>
      <c r="AY323" s="179" t="s">
        <v>166</v>
      </c>
    </row>
    <row r="324" spans="2:65" s="12" customFormat="1" ht="11.25">
      <c r="B324" s="177"/>
      <c r="D324" s="178" t="s">
        <v>174</v>
      </c>
      <c r="E324" s="179" t="s">
        <v>1</v>
      </c>
      <c r="F324" s="180" t="s">
        <v>1021</v>
      </c>
      <c r="H324" s="181">
        <v>14.744999999999999</v>
      </c>
      <c r="I324" s="182"/>
      <c r="J324" s="182"/>
      <c r="M324" s="177"/>
      <c r="N324" s="183"/>
      <c r="X324" s="184"/>
      <c r="AT324" s="179" t="s">
        <v>174</v>
      </c>
      <c r="AU324" s="179" t="s">
        <v>141</v>
      </c>
      <c r="AV324" s="12" t="s">
        <v>141</v>
      </c>
      <c r="AW324" s="12" t="s">
        <v>4</v>
      </c>
      <c r="AX324" s="12" t="s">
        <v>78</v>
      </c>
      <c r="AY324" s="179" t="s">
        <v>166</v>
      </c>
    </row>
    <row r="325" spans="2:65" s="12" customFormat="1" ht="22.5">
      <c r="B325" s="177"/>
      <c r="D325" s="178" t="s">
        <v>174</v>
      </c>
      <c r="E325" s="179" t="s">
        <v>1</v>
      </c>
      <c r="F325" s="180" t="s">
        <v>1022</v>
      </c>
      <c r="H325" s="181">
        <v>35.445</v>
      </c>
      <c r="I325" s="182"/>
      <c r="J325" s="182"/>
      <c r="M325" s="177"/>
      <c r="N325" s="183"/>
      <c r="X325" s="184"/>
      <c r="AT325" s="179" t="s">
        <v>174</v>
      </c>
      <c r="AU325" s="179" t="s">
        <v>141</v>
      </c>
      <c r="AV325" s="12" t="s">
        <v>141</v>
      </c>
      <c r="AW325" s="12" t="s">
        <v>4</v>
      </c>
      <c r="AX325" s="12" t="s">
        <v>78</v>
      </c>
      <c r="AY325" s="179" t="s">
        <v>166</v>
      </c>
    </row>
    <row r="326" spans="2:65" s="12" customFormat="1" ht="11.25">
      <c r="B326" s="177"/>
      <c r="D326" s="178" t="s">
        <v>174</v>
      </c>
      <c r="E326" s="179" t="s">
        <v>1</v>
      </c>
      <c r="F326" s="180" t="s">
        <v>1023</v>
      </c>
      <c r="H326" s="181">
        <v>16.335000000000001</v>
      </c>
      <c r="I326" s="182"/>
      <c r="J326" s="182"/>
      <c r="M326" s="177"/>
      <c r="N326" s="183"/>
      <c r="X326" s="184"/>
      <c r="AT326" s="179" t="s">
        <v>174</v>
      </c>
      <c r="AU326" s="179" t="s">
        <v>141</v>
      </c>
      <c r="AV326" s="12" t="s">
        <v>141</v>
      </c>
      <c r="AW326" s="12" t="s">
        <v>4</v>
      </c>
      <c r="AX326" s="12" t="s">
        <v>78</v>
      </c>
      <c r="AY326" s="179" t="s">
        <v>166</v>
      </c>
    </row>
    <row r="327" spans="2:65" s="12" customFormat="1" ht="22.5">
      <c r="B327" s="177"/>
      <c r="D327" s="178" t="s">
        <v>174</v>
      </c>
      <c r="E327" s="179" t="s">
        <v>1</v>
      </c>
      <c r="F327" s="180" t="s">
        <v>1024</v>
      </c>
      <c r="H327" s="181">
        <v>37.161999999999999</v>
      </c>
      <c r="I327" s="182"/>
      <c r="J327" s="182"/>
      <c r="M327" s="177"/>
      <c r="N327" s="183"/>
      <c r="X327" s="184"/>
      <c r="AT327" s="179" t="s">
        <v>174</v>
      </c>
      <c r="AU327" s="179" t="s">
        <v>141</v>
      </c>
      <c r="AV327" s="12" t="s">
        <v>141</v>
      </c>
      <c r="AW327" s="12" t="s">
        <v>4</v>
      </c>
      <c r="AX327" s="12" t="s">
        <v>78</v>
      </c>
      <c r="AY327" s="179" t="s">
        <v>166</v>
      </c>
    </row>
    <row r="328" spans="2:65" s="12" customFormat="1" ht="22.5">
      <c r="B328" s="177"/>
      <c r="D328" s="178" t="s">
        <v>174</v>
      </c>
      <c r="E328" s="179" t="s">
        <v>1</v>
      </c>
      <c r="F328" s="180" t="s">
        <v>1025</v>
      </c>
      <c r="H328" s="181">
        <v>18.338000000000001</v>
      </c>
      <c r="I328" s="182"/>
      <c r="J328" s="182"/>
      <c r="M328" s="177"/>
      <c r="N328" s="183"/>
      <c r="X328" s="184"/>
      <c r="AT328" s="179" t="s">
        <v>174</v>
      </c>
      <c r="AU328" s="179" t="s">
        <v>141</v>
      </c>
      <c r="AV328" s="12" t="s">
        <v>141</v>
      </c>
      <c r="AW328" s="12" t="s">
        <v>4</v>
      </c>
      <c r="AX328" s="12" t="s">
        <v>78</v>
      </c>
      <c r="AY328" s="179" t="s">
        <v>166</v>
      </c>
    </row>
    <row r="329" spans="2:65" s="12" customFormat="1" ht="22.5">
      <c r="B329" s="177"/>
      <c r="D329" s="178" t="s">
        <v>174</v>
      </c>
      <c r="E329" s="179" t="s">
        <v>1</v>
      </c>
      <c r="F329" s="180" t="s">
        <v>1026</v>
      </c>
      <c r="H329" s="181">
        <v>35.500999999999998</v>
      </c>
      <c r="I329" s="182"/>
      <c r="J329" s="182"/>
      <c r="M329" s="177"/>
      <c r="N329" s="183"/>
      <c r="X329" s="184"/>
      <c r="AT329" s="179" t="s">
        <v>174</v>
      </c>
      <c r="AU329" s="179" t="s">
        <v>141</v>
      </c>
      <c r="AV329" s="12" t="s">
        <v>141</v>
      </c>
      <c r="AW329" s="12" t="s">
        <v>4</v>
      </c>
      <c r="AX329" s="12" t="s">
        <v>78</v>
      </c>
      <c r="AY329" s="179" t="s">
        <v>166</v>
      </c>
    </row>
    <row r="330" spans="2:65" s="12" customFormat="1" ht="11.25">
      <c r="B330" s="177"/>
      <c r="D330" s="178" t="s">
        <v>174</v>
      </c>
      <c r="E330" s="179" t="s">
        <v>1</v>
      </c>
      <c r="F330" s="180" t="s">
        <v>1027</v>
      </c>
      <c r="H330" s="181">
        <v>15.54</v>
      </c>
      <c r="I330" s="182"/>
      <c r="J330" s="182"/>
      <c r="M330" s="177"/>
      <c r="N330" s="183"/>
      <c r="X330" s="184"/>
      <c r="AT330" s="179" t="s">
        <v>174</v>
      </c>
      <c r="AU330" s="179" t="s">
        <v>141</v>
      </c>
      <c r="AV330" s="12" t="s">
        <v>141</v>
      </c>
      <c r="AW330" s="12" t="s">
        <v>4</v>
      </c>
      <c r="AX330" s="12" t="s">
        <v>78</v>
      </c>
      <c r="AY330" s="179" t="s">
        <v>166</v>
      </c>
    </row>
    <row r="331" spans="2:65" s="12" customFormat="1" ht="22.5">
      <c r="B331" s="177"/>
      <c r="D331" s="178" t="s">
        <v>174</v>
      </c>
      <c r="E331" s="179" t="s">
        <v>1</v>
      </c>
      <c r="F331" s="180" t="s">
        <v>1028</v>
      </c>
      <c r="H331" s="181">
        <v>35.445</v>
      </c>
      <c r="I331" s="182"/>
      <c r="J331" s="182"/>
      <c r="M331" s="177"/>
      <c r="N331" s="183"/>
      <c r="X331" s="184"/>
      <c r="AT331" s="179" t="s">
        <v>174</v>
      </c>
      <c r="AU331" s="179" t="s">
        <v>141</v>
      </c>
      <c r="AV331" s="12" t="s">
        <v>141</v>
      </c>
      <c r="AW331" s="12" t="s">
        <v>4</v>
      </c>
      <c r="AX331" s="12" t="s">
        <v>78</v>
      </c>
      <c r="AY331" s="179" t="s">
        <v>166</v>
      </c>
    </row>
    <row r="332" spans="2:65" s="14" customFormat="1" ht="11.25">
      <c r="B332" s="191"/>
      <c r="D332" s="178" t="s">
        <v>174</v>
      </c>
      <c r="E332" s="192" t="s">
        <v>1</v>
      </c>
      <c r="F332" s="193" t="s">
        <v>182</v>
      </c>
      <c r="H332" s="194">
        <v>860.7940000000001</v>
      </c>
      <c r="I332" s="195"/>
      <c r="J332" s="195"/>
      <c r="M332" s="191"/>
      <c r="N332" s="196"/>
      <c r="X332" s="197"/>
      <c r="AT332" s="192" t="s">
        <v>174</v>
      </c>
      <c r="AU332" s="192" t="s">
        <v>141</v>
      </c>
      <c r="AV332" s="14" t="s">
        <v>183</v>
      </c>
      <c r="AW332" s="14" t="s">
        <v>4</v>
      </c>
      <c r="AX332" s="14" t="s">
        <v>86</v>
      </c>
      <c r="AY332" s="192" t="s">
        <v>166</v>
      </c>
    </row>
    <row r="333" spans="2:65" s="1" customFormat="1" ht="24.2" customHeight="1">
      <c r="B333" s="136"/>
      <c r="C333" s="165" t="s">
        <v>302</v>
      </c>
      <c r="D333" s="165" t="s">
        <v>168</v>
      </c>
      <c r="E333" s="166" t="s">
        <v>743</v>
      </c>
      <c r="F333" s="167" t="s">
        <v>744</v>
      </c>
      <c r="G333" s="168" t="s">
        <v>199</v>
      </c>
      <c r="H333" s="169">
        <v>1213.356</v>
      </c>
      <c r="I333" s="170"/>
      <c r="J333" s="170"/>
      <c r="K333" s="171">
        <f>ROUND(P333*H333,2)</f>
        <v>0</v>
      </c>
      <c r="L333" s="172"/>
      <c r="M333" s="36"/>
      <c r="N333" s="173" t="s">
        <v>1</v>
      </c>
      <c r="O333" s="135" t="s">
        <v>42</v>
      </c>
      <c r="P333" s="35">
        <f>I333+J333</f>
        <v>0</v>
      </c>
      <c r="Q333" s="35">
        <f>ROUND(I333*H333,2)</f>
        <v>0</v>
      </c>
      <c r="R333" s="35">
        <f>ROUND(J333*H333,2)</f>
        <v>0</v>
      </c>
      <c r="T333" s="174">
        <f>S333*H333</f>
        <v>0</v>
      </c>
      <c r="U333" s="174">
        <v>5.1500000000000001E-3</v>
      </c>
      <c r="V333" s="174">
        <f>U333*H333</f>
        <v>6.2487833999999998</v>
      </c>
      <c r="W333" s="174">
        <v>0</v>
      </c>
      <c r="X333" s="175">
        <f>W333*H333</f>
        <v>0</v>
      </c>
      <c r="AR333" s="176" t="s">
        <v>172</v>
      </c>
      <c r="AT333" s="176" t="s">
        <v>168</v>
      </c>
      <c r="AU333" s="176" t="s">
        <v>141</v>
      </c>
      <c r="AY333" s="17" t="s">
        <v>166</v>
      </c>
      <c r="BE333" s="101">
        <f>IF(O333="základná",K333,0)</f>
        <v>0</v>
      </c>
      <c r="BF333" s="101">
        <f>IF(O333="znížená",K333,0)</f>
        <v>0</v>
      </c>
      <c r="BG333" s="101">
        <f>IF(O333="zákl. prenesená",K333,0)</f>
        <v>0</v>
      </c>
      <c r="BH333" s="101">
        <f>IF(O333="zníž. prenesená",K333,0)</f>
        <v>0</v>
      </c>
      <c r="BI333" s="101">
        <f>IF(O333="nulová",K333,0)</f>
        <v>0</v>
      </c>
      <c r="BJ333" s="17" t="s">
        <v>141</v>
      </c>
      <c r="BK333" s="101">
        <f>ROUND(P333*H333,2)</f>
        <v>0</v>
      </c>
      <c r="BL333" s="17" t="s">
        <v>172</v>
      </c>
      <c r="BM333" s="176" t="s">
        <v>1029</v>
      </c>
    </row>
    <row r="334" spans="2:65" s="12" customFormat="1" ht="22.5">
      <c r="B334" s="177"/>
      <c r="D334" s="178" t="s">
        <v>174</v>
      </c>
      <c r="E334" s="179" t="s">
        <v>1</v>
      </c>
      <c r="F334" s="180" t="s">
        <v>1001</v>
      </c>
      <c r="H334" s="181">
        <v>154.982</v>
      </c>
      <c r="I334" s="182"/>
      <c r="J334" s="182"/>
      <c r="M334" s="177"/>
      <c r="N334" s="183"/>
      <c r="X334" s="184"/>
      <c r="AT334" s="179" t="s">
        <v>174</v>
      </c>
      <c r="AU334" s="179" t="s">
        <v>141</v>
      </c>
      <c r="AV334" s="12" t="s">
        <v>141</v>
      </c>
      <c r="AW334" s="12" t="s">
        <v>4</v>
      </c>
      <c r="AX334" s="12" t="s">
        <v>78</v>
      </c>
      <c r="AY334" s="179" t="s">
        <v>166</v>
      </c>
    </row>
    <row r="335" spans="2:65" s="12" customFormat="1" ht="22.5">
      <c r="B335" s="177"/>
      <c r="D335" s="178" t="s">
        <v>174</v>
      </c>
      <c r="E335" s="179" t="s">
        <v>1</v>
      </c>
      <c r="F335" s="180" t="s">
        <v>1002</v>
      </c>
      <c r="H335" s="181">
        <v>69.325000000000003</v>
      </c>
      <c r="I335" s="182"/>
      <c r="J335" s="182"/>
      <c r="M335" s="177"/>
      <c r="N335" s="183"/>
      <c r="X335" s="184"/>
      <c r="AT335" s="179" t="s">
        <v>174</v>
      </c>
      <c r="AU335" s="179" t="s">
        <v>141</v>
      </c>
      <c r="AV335" s="12" t="s">
        <v>141</v>
      </c>
      <c r="AW335" s="12" t="s">
        <v>4</v>
      </c>
      <c r="AX335" s="12" t="s">
        <v>78</v>
      </c>
      <c r="AY335" s="179" t="s">
        <v>166</v>
      </c>
    </row>
    <row r="336" spans="2:65" s="12" customFormat="1" ht="11.25">
      <c r="B336" s="177"/>
      <c r="D336" s="178" t="s">
        <v>174</v>
      </c>
      <c r="E336" s="179" t="s">
        <v>1</v>
      </c>
      <c r="F336" s="180" t="s">
        <v>1003</v>
      </c>
      <c r="H336" s="181">
        <v>14.48</v>
      </c>
      <c r="I336" s="182"/>
      <c r="J336" s="182"/>
      <c r="M336" s="177"/>
      <c r="N336" s="183"/>
      <c r="X336" s="184"/>
      <c r="AT336" s="179" t="s">
        <v>174</v>
      </c>
      <c r="AU336" s="179" t="s">
        <v>141</v>
      </c>
      <c r="AV336" s="12" t="s">
        <v>141</v>
      </c>
      <c r="AW336" s="12" t="s">
        <v>4</v>
      </c>
      <c r="AX336" s="12" t="s">
        <v>78</v>
      </c>
      <c r="AY336" s="179" t="s">
        <v>166</v>
      </c>
    </row>
    <row r="337" spans="2:51" s="12" customFormat="1" ht="22.5">
      <c r="B337" s="177"/>
      <c r="D337" s="178" t="s">
        <v>174</v>
      </c>
      <c r="E337" s="179" t="s">
        <v>1</v>
      </c>
      <c r="F337" s="180" t="s">
        <v>1004</v>
      </c>
      <c r="H337" s="181">
        <v>35.445</v>
      </c>
      <c r="I337" s="182"/>
      <c r="J337" s="182"/>
      <c r="M337" s="177"/>
      <c r="N337" s="183"/>
      <c r="X337" s="184"/>
      <c r="AT337" s="179" t="s">
        <v>174</v>
      </c>
      <c r="AU337" s="179" t="s">
        <v>141</v>
      </c>
      <c r="AV337" s="12" t="s">
        <v>141</v>
      </c>
      <c r="AW337" s="12" t="s">
        <v>4</v>
      </c>
      <c r="AX337" s="12" t="s">
        <v>78</v>
      </c>
      <c r="AY337" s="179" t="s">
        <v>166</v>
      </c>
    </row>
    <row r="338" spans="2:51" s="12" customFormat="1" ht="11.25">
      <c r="B338" s="177"/>
      <c r="D338" s="178" t="s">
        <v>174</v>
      </c>
      <c r="E338" s="179" t="s">
        <v>1</v>
      </c>
      <c r="F338" s="180" t="s">
        <v>1005</v>
      </c>
      <c r="H338" s="181">
        <v>15.01</v>
      </c>
      <c r="I338" s="182"/>
      <c r="J338" s="182"/>
      <c r="M338" s="177"/>
      <c r="N338" s="183"/>
      <c r="X338" s="184"/>
      <c r="AT338" s="179" t="s">
        <v>174</v>
      </c>
      <c r="AU338" s="179" t="s">
        <v>141</v>
      </c>
      <c r="AV338" s="12" t="s">
        <v>141</v>
      </c>
      <c r="AW338" s="12" t="s">
        <v>4</v>
      </c>
      <c r="AX338" s="12" t="s">
        <v>78</v>
      </c>
      <c r="AY338" s="179" t="s">
        <v>166</v>
      </c>
    </row>
    <row r="339" spans="2:51" s="12" customFormat="1" ht="22.5">
      <c r="B339" s="177"/>
      <c r="D339" s="178" t="s">
        <v>174</v>
      </c>
      <c r="E339" s="179" t="s">
        <v>1</v>
      </c>
      <c r="F339" s="180" t="s">
        <v>1006</v>
      </c>
      <c r="H339" s="181">
        <v>36.277000000000001</v>
      </c>
      <c r="I339" s="182"/>
      <c r="J339" s="182"/>
      <c r="M339" s="177"/>
      <c r="N339" s="183"/>
      <c r="X339" s="184"/>
      <c r="AT339" s="179" t="s">
        <v>174</v>
      </c>
      <c r="AU339" s="179" t="s">
        <v>141</v>
      </c>
      <c r="AV339" s="12" t="s">
        <v>141</v>
      </c>
      <c r="AW339" s="12" t="s">
        <v>4</v>
      </c>
      <c r="AX339" s="12" t="s">
        <v>78</v>
      </c>
      <c r="AY339" s="179" t="s">
        <v>166</v>
      </c>
    </row>
    <row r="340" spans="2:51" s="12" customFormat="1" ht="11.25">
      <c r="B340" s="177"/>
      <c r="D340" s="178" t="s">
        <v>174</v>
      </c>
      <c r="E340" s="179" t="s">
        <v>1</v>
      </c>
      <c r="F340" s="180" t="s">
        <v>1007</v>
      </c>
      <c r="H340" s="181">
        <v>9.7750000000000004</v>
      </c>
      <c r="I340" s="182"/>
      <c r="J340" s="182"/>
      <c r="M340" s="177"/>
      <c r="N340" s="183"/>
      <c r="X340" s="184"/>
      <c r="AT340" s="179" t="s">
        <v>174</v>
      </c>
      <c r="AU340" s="179" t="s">
        <v>141</v>
      </c>
      <c r="AV340" s="12" t="s">
        <v>141</v>
      </c>
      <c r="AW340" s="12" t="s">
        <v>4</v>
      </c>
      <c r="AX340" s="12" t="s">
        <v>78</v>
      </c>
      <c r="AY340" s="179" t="s">
        <v>166</v>
      </c>
    </row>
    <row r="341" spans="2:51" s="12" customFormat="1" ht="22.5">
      <c r="B341" s="177"/>
      <c r="D341" s="178" t="s">
        <v>174</v>
      </c>
      <c r="E341" s="179" t="s">
        <v>1</v>
      </c>
      <c r="F341" s="180" t="s">
        <v>1008</v>
      </c>
      <c r="H341" s="181">
        <v>32.619999999999997</v>
      </c>
      <c r="I341" s="182"/>
      <c r="J341" s="182"/>
      <c r="M341" s="177"/>
      <c r="N341" s="183"/>
      <c r="X341" s="184"/>
      <c r="AT341" s="179" t="s">
        <v>174</v>
      </c>
      <c r="AU341" s="179" t="s">
        <v>141</v>
      </c>
      <c r="AV341" s="12" t="s">
        <v>141</v>
      </c>
      <c r="AW341" s="12" t="s">
        <v>4</v>
      </c>
      <c r="AX341" s="12" t="s">
        <v>78</v>
      </c>
      <c r="AY341" s="179" t="s">
        <v>166</v>
      </c>
    </row>
    <row r="342" spans="2:51" s="12" customFormat="1" ht="22.5">
      <c r="B342" s="177"/>
      <c r="D342" s="178" t="s">
        <v>174</v>
      </c>
      <c r="E342" s="179" t="s">
        <v>1</v>
      </c>
      <c r="F342" s="180" t="s">
        <v>1009</v>
      </c>
      <c r="H342" s="181">
        <v>9.5570000000000004</v>
      </c>
      <c r="I342" s="182"/>
      <c r="J342" s="182"/>
      <c r="M342" s="177"/>
      <c r="N342" s="183"/>
      <c r="X342" s="184"/>
      <c r="AT342" s="179" t="s">
        <v>174</v>
      </c>
      <c r="AU342" s="179" t="s">
        <v>141</v>
      </c>
      <c r="AV342" s="12" t="s">
        <v>141</v>
      </c>
      <c r="AW342" s="12" t="s">
        <v>4</v>
      </c>
      <c r="AX342" s="12" t="s">
        <v>78</v>
      </c>
      <c r="AY342" s="179" t="s">
        <v>166</v>
      </c>
    </row>
    <row r="343" spans="2:51" s="12" customFormat="1" ht="22.5">
      <c r="B343" s="177"/>
      <c r="D343" s="178" t="s">
        <v>174</v>
      </c>
      <c r="E343" s="179" t="s">
        <v>1</v>
      </c>
      <c r="F343" s="180" t="s">
        <v>1010</v>
      </c>
      <c r="H343" s="181">
        <v>32.619999999999997</v>
      </c>
      <c r="I343" s="182"/>
      <c r="J343" s="182"/>
      <c r="M343" s="177"/>
      <c r="N343" s="183"/>
      <c r="X343" s="184"/>
      <c r="AT343" s="179" t="s">
        <v>174</v>
      </c>
      <c r="AU343" s="179" t="s">
        <v>141</v>
      </c>
      <c r="AV343" s="12" t="s">
        <v>141</v>
      </c>
      <c r="AW343" s="12" t="s">
        <v>4</v>
      </c>
      <c r="AX343" s="12" t="s">
        <v>78</v>
      </c>
      <c r="AY343" s="179" t="s">
        <v>166</v>
      </c>
    </row>
    <row r="344" spans="2:51" s="12" customFormat="1" ht="22.5">
      <c r="B344" s="177"/>
      <c r="D344" s="178" t="s">
        <v>174</v>
      </c>
      <c r="E344" s="179" t="s">
        <v>1</v>
      </c>
      <c r="F344" s="180" t="s">
        <v>1011</v>
      </c>
      <c r="H344" s="181">
        <v>11.65</v>
      </c>
      <c r="I344" s="182"/>
      <c r="J344" s="182"/>
      <c r="M344" s="177"/>
      <c r="N344" s="183"/>
      <c r="X344" s="184"/>
      <c r="AT344" s="179" t="s">
        <v>174</v>
      </c>
      <c r="AU344" s="179" t="s">
        <v>141</v>
      </c>
      <c r="AV344" s="12" t="s">
        <v>141</v>
      </c>
      <c r="AW344" s="12" t="s">
        <v>4</v>
      </c>
      <c r="AX344" s="12" t="s">
        <v>78</v>
      </c>
      <c r="AY344" s="179" t="s">
        <v>166</v>
      </c>
    </row>
    <row r="345" spans="2:51" s="12" customFormat="1" ht="22.5">
      <c r="B345" s="177"/>
      <c r="D345" s="178" t="s">
        <v>174</v>
      </c>
      <c r="E345" s="179" t="s">
        <v>1</v>
      </c>
      <c r="F345" s="180" t="s">
        <v>1012</v>
      </c>
      <c r="H345" s="181">
        <v>32.619999999999997</v>
      </c>
      <c r="I345" s="182"/>
      <c r="J345" s="182"/>
      <c r="M345" s="177"/>
      <c r="N345" s="183"/>
      <c r="X345" s="184"/>
      <c r="AT345" s="179" t="s">
        <v>174</v>
      </c>
      <c r="AU345" s="179" t="s">
        <v>141</v>
      </c>
      <c r="AV345" s="12" t="s">
        <v>141</v>
      </c>
      <c r="AW345" s="12" t="s">
        <v>4</v>
      </c>
      <c r="AX345" s="12" t="s">
        <v>78</v>
      </c>
      <c r="AY345" s="179" t="s">
        <v>166</v>
      </c>
    </row>
    <row r="346" spans="2:51" s="12" customFormat="1" ht="11.25">
      <c r="B346" s="177"/>
      <c r="D346" s="178" t="s">
        <v>174</v>
      </c>
      <c r="E346" s="179" t="s">
        <v>1</v>
      </c>
      <c r="F346" s="180" t="s">
        <v>1013</v>
      </c>
      <c r="H346" s="181">
        <v>15.404999999999999</v>
      </c>
      <c r="I346" s="182"/>
      <c r="J346" s="182"/>
      <c r="M346" s="177"/>
      <c r="N346" s="183"/>
      <c r="X346" s="184"/>
      <c r="AT346" s="179" t="s">
        <v>174</v>
      </c>
      <c r="AU346" s="179" t="s">
        <v>141</v>
      </c>
      <c r="AV346" s="12" t="s">
        <v>141</v>
      </c>
      <c r="AW346" s="12" t="s">
        <v>4</v>
      </c>
      <c r="AX346" s="12" t="s">
        <v>78</v>
      </c>
      <c r="AY346" s="179" t="s">
        <v>166</v>
      </c>
    </row>
    <row r="347" spans="2:51" s="12" customFormat="1" ht="22.5">
      <c r="B347" s="177"/>
      <c r="D347" s="178" t="s">
        <v>174</v>
      </c>
      <c r="E347" s="179" t="s">
        <v>1</v>
      </c>
      <c r="F347" s="180" t="s">
        <v>1014</v>
      </c>
      <c r="H347" s="181">
        <v>32.884999999999998</v>
      </c>
      <c r="I347" s="182"/>
      <c r="J347" s="182"/>
      <c r="M347" s="177"/>
      <c r="N347" s="183"/>
      <c r="X347" s="184"/>
      <c r="AT347" s="179" t="s">
        <v>174</v>
      </c>
      <c r="AU347" s="179" t="s">
        <v>141</v>
      </c>
      <c r="AV347" s="12" t="s">
        <v>141</v>
      </c>
      <c r="AW347" s="12" t="s">
        <v>4</v>
      </c>
      <c r="AX347" s="12" t="s">
        <v>78</v>
      </c>
      <c r="AY347" s="179" t="s">
        <v>166</v>
      </c>
    </row>
    <row r="348" spans="2:51" s="12" customFormat="1" ht="11.25">
      <c r="B348" s="177"/>
      <c r="D348" s="178" t="s">
        <v>174</v>
      </c>
      <c r="E348" s="179" t="s">
        <v>1</v>
      </c>
      <c r="F348" s="180" t="s">
        <v>1015</v>
      </c>
      <c r="H348" s="181">
        <v>14.744999999999999</v>
      </c>
      <c r="I348" s="182"/>
      <c r="J348" s="182"/>
      <c r="M348" s="177"/>
      <c r="N348" s="183"/>
      <c r="X348" s="184"/>
      <c r="AT348" s="179" t="s">
        <v>174</v>
      </c>
      <c r="AU348" s="179" t="s">
        <v>141</v>
      </c>
      <c r="AV348" s="12" t="s">
        <v>141</v>
      </c>
      <c r="AW348" s="12" t="s">
        <v>4</v>
      </c>
      <c r="AX348" s="12" t="s">
        <v>78</v>
      </c>
      <c r="AY348" s="179" t="s">
        <v>166</v>
      </c>
    </row>
    <row r="349" spans="2:51" s="12" customFormat="1" ht="22.5">
      <c r="B349" s="177"/>
      <c r="D349" s="178" t="s">
        <v>174</v>
      </c>
      <c r="E349" s="179" t="s">
        <v>1</v>
      </c>
      <c r="F349" s="180" t="s">
        <v>1016</v>
      </c>
      <c r="H349" s="181">
        <v>31.747</v>
      </c>
      <c r="I349" s="182"/>
      <c r="J349" s="182"/>
      <c r="M349" s="177"/>
      <c r="N349" s="183"/>
      <c r="X349" s="184"/>
      <c r="AT349" s="179" t="s">
        <v>174</v>
      </c>
      <c r="AU349" s="179" t="s">
        <v>141</v>
      </c>
      <c r="AV349" s="12" t="s">
        <v>141</v>
      </c>
      <c r="AW349" s="12" t="s">
        <v>4</v>
      </c>
      <c r="AX349" s="12" t="s">
        <v>78</v>
      </c>
      <c r="AY349" s="179" t="s">
        <v>166</v>
      </c>
    </row>
    <row r="350" spans="2:51" s="12" customFormat="1" ht="22.5">
      <c r="B350" s="177"/>
      <c r="D350" s="178" t="s">
        <v>174</v>
      </c>
      <c r="E350" s="179" t="s">
        <v>1</v>
      </c>
      <c r="F350" s="180" t="s">
        <v>1017</v>
      </c>
      <c r="H350" s="181">
        <v>37.354999999999997</v>
      </c>
      <c r="I350" s="182"/>
      <c r="J350" s="182"/>
      <c r="M350" s="177"/>
      <c r="N350" s="183"/>
      <c r="X350" s="184"/>
      <c r="AT350" s="179" t="s">
        <v>174</v>
      </c>
      <c r="AU350" s="179" t="s">
        <v>141</v>
      </c>
      <c r="AV350" s="12" t="s">
        <v>141</v>
      </c>
      <c r="AW350" s="12" t="s">
        <v>4</v>
      </c>
      <c r="AX350" s="12" t="s">
        <v>78</v>
      </c>
      <c r="AY350" s="179" t="s">
        <v>166</v>
      </c>
    </row>
    <row r="351" spans="2:51" s="12" customFormat="1" ht="11.25">
      <c r="B351" s="177"/>
      <c r="D351" s="178" t="s">
        <v>174</v>
      </c>
      <c r="E351" s="179" t="s">
        <v>1</v>
      </c>
      <c r="F351" s="180" t="s">
        <v>1018</v>
      </c>
      <c r="H351" s="181">
        <v>14.48</v>
      </c>
      <c r="I351" s="182"/>
      <c r="J351" s="182"/>
      <c r="M351" s="177"/>
      <c r="N351" s="183"/>
      <c r="X351" s="184"/>
      <c r="AT351" s="179" t="s">
        <v>174</v>
      </c>
      <c r="AU351" s="179" t="s">
        <v>141</v>
      </c>
      <c r="AV351" s="12" t="s">
        <v>141</v>
      </c>
      <c r="AW351" s="12" t="s">
        <v>4</v>
      </c>
      <c r="AX351" s="12" t="s">
        <v>78</v>
      </c>
      <c r="AY351" s="179" t="s">
        <v>166</v>
      </c>
    </row>
    <row r="352" spans="2:51" s="12" customFormat="1" ht="11.25">
      <c r="B352" s="177"/>
      <c r="D352" s="178" t="s">
        <v>174</v>
      </c>
      <c r="E352" s="179" t="s">
        <v>1</v>
      </c>
      <c r="F352" s="180" t="s">
        <v>1019</v>
      </c>
      <c r="H352" s="181">
        <v>14.48</v>
      </c>
      <c r="I352" s="182"/>
      <c r="J352" s="182"/>
      <c r="M352" s="177"/>
      <c r="N352" s="183"/>
      <c r="X352" s="184"/>
      <c r="AT352" s="179" t="s">
        <v>174</v>
      </c>
      <c r="AU352" s="179" t="s">
        <v>141</v>
      </c>
      <c r="AV352" s="12" t="s">
        <v>141</v>
      </c>
      <c r="AW352" s="12" t="s">
        <v>4</v>
      </c>
      <c r="AX352" s="12" t="s">
        <v>78</v>
      </c>
      <c r="AY352" s="179" t="s">
        <v>166</v>
      </c>
    </row>
    <row r="353" spans="2:51" s="12" customFormat="1" ht="22.5">
      <c r="B353" s="177"/>
      <c r="D353" s="178" t="s">
        <v>174</v>
      </c>
      <c r="E353" s="179" t="s">
        <v>1</v>
      </c>
      <c r="F353" s="180" t="s">
        <v>1020</v>
      </c>
      <c r="H353" s="181">
        <v>36.825000000000003</v>
      </c>
      <c r="I353" s="182"/>
      <c r="J353" s="182"/>
      <c r="M353" s="177"/>
      <c r="N353" s="183"/>
      <c r="X353" s="184"/>
      <c r="AT353" s="179" t="s">
        <v>174</v>
      </c>
      <c r="AU353" s="179" t="s">
        <v>141</v>
      </c>
      <c r="AV353" s="12" t="s">
        <v>141</v>
      </c>
      <c r="AW353" s="12" t="s">
        <v>4</v>
      </c>
      <c r="AX353" s="12" t="s">
        <v>78</v>
      </c>
      <c r="AY353" s="179" t="s">
        <v>166</v>
      </c>
    </row>
    <row r="354" spans="2:51" s="12" customFormat="1" ht="11.25">
      <c r="B354" s="177"/>
      <c r="D354" s="178" t="s">
        <v>174</v>
      </c>
      <c r="E354" s="179" t="s">
        <v>1</v>
      </c>
      <c r="F354" s="180" t="s">
        <v>1021</v>
      </c>
      <c r="H354" s="181">
        <v>14.744999999999999</v>
      </c>
      <c r="I354" s="182"/>
      <c r="J354" s="182"/>
      <c r="M354" s="177"/>
      <c r="N354" s="183"/>
      <c r="X354" s="184"/>
      <c r="AT354" s="179" t="s">
        <v>174</v>
      </c>
      <c r="AU354" s="179" t="s">
        <v>141</v>
      </c>
      <c r="AV354" s="12" t="s">
        <v>141</v>
      </c>
      <c r="AW354" s="12" t="s">
        <v>4</v>
      </c>
      <c r="AX354" s="12" t="s">
        <v>78</v>
      </c>
      <c r="AY354" s="179" t="s">
        <v>166</v>
      </c>
    </row>
    <row r="355" spans="2:51" s="12" customFormat="1" ht="22.5">
      <c r="B355" s="177"/>
      <c r="D355" s="178" t="s">
        <v>174</v>
      </c>
      <c r="E355" s="179" t="s">
        <v>1</v>
      </c>
      <c r="F355" s="180" t="s">
        <v>1022</v>
      </c>
      <c r="H355" s="181">
        <v>35.445</v>
      </c>
      <c r="I355" s="182"/>
      <c r="J355" s="182"/>
      <c r="M355" s="177"/>
      <c r="N355" s="183"/>
      <c r="X355" s="184"/>
      <c r="AT355" s="179" t="s">
        <v>174</v>
      </c>
      <c r="AU355" s="179" t="s">
        <v>141</v>
      </c>
      <c r="AV355" s="12" t="s">
        <v>141</v>
      </c>
      <c r="AW355" s="12" t="s">
        <v>4</v>
      </c>
      <c r="AX355" s="12" t="s">
        <v>78</v>
      </c>
      <c r="AY355" s="179" t="s">
        <v>166</v>
      </c>
    </row>
    <row r="356" spans="2:51" s="12" customFormat="1" ht="11.25">
      <c r="B356" s="177"/>
      <c r="D356" s="178" t="s">
        <v>174</v>
      </c>
      <c r="E356" s="179" t="s">
        <v>1</v>
      </c>
      <c r="F356" s="180" t="s">
        <v>1023</v>
      </c>
      <c r="H356" s="181">
        <v>16.335000000000001</v>
      </c>
      <c r="I356" s="182"/>
      <c r="J356" s="182"/>
      <c r="M356" s="177"/>
      <c r="N356" s="183"/>
      <c r="X356" s="184"/>
      <c r="AT356" s="179" t="s">
        <v>174</v>
      </c>
      <c r="AU356" s="179" t="s">
        <v>141</v>
      </c>
      <c r="AV356" s="12" t="s">
        <v>141</v>
      </c>
      <c r="AW356" s="12" t="s">
        <v>4</v>
      </c>
      <c r="AX356" s="12" t="s">
        <v>78</v>
      </c>
      <c r="AY356" s="179" t="s">
        <v>166</v>
      </c>
    </row>
    <row r="357" spans="2:51" s="12" customFormat="1" ht="22.5">
      <c r="B357" s="177"/>
      <c r="D357" s="178" t="s">
        <v>174</v>
      </c>
      <c r="E357" s="179" t="s">
        <v>1</v>
      </c>
      <c r="F357" s="180" t="s">
        <v>1024</v>
      </c>
      <c r="H357" s="181">
        <v>37.161999999999999</v>
      </c>
      <c r="I357" s="182"/>
      <c r="J357" s="182"/>
      <c r="M357" s="177"/>
      <c r="N357" s="183"/>
      <c r="X357" s="184"/>
      <c r="AT357" s="179" t="s">
        <v>174</v>
      </c>
      <c r="AU357" s="179" t="s">
        <v>141</v>
      </c>
      <c r="AV357" s="12" t="s">
        <v>141</v>
      </c>
      <c r="AW357" s="12" t="s">
        <v>4</v>
      </c>
      <c r="AX357" s="12" t="s">
        <v>78</v>
      </c>
      <c r="AY357" s="179" t="s">
        <v>166</v>
      </c>
    </row>
    <row r="358" spans="2:51" s="12" customFormat="1" ht="22.5">
      <c r="B358" s="177"/>
      <c r="D358" s="178" t="s">
        <v>174</v>
      </c>
      <c r="E358" s="179" t="s">
        <v>1</v>
      </c>
      <c r="F358" s="180" t="s">
        <v>1025</v>
      </c>
      <c r="H358" s="181">
        <v>18.338000000000001</v>
      </c>
      <c r="I358" s="182"/>
      <c r="J358" s="182"/>
      <c r="M358" s="177"/>
      <c r="N358" s="183"/>
      <c r="X358" s="184"/>
      <c r="AT358" s="179" t="s">
        <v>174</v>
      </c>
      <c r="AU358" s="179" t="s">
        <v>141</v>
      </c>
      <c r="AV358" s="12" t="s">
        <v>141</v>
      </c>
      <c r="AW358" s="12" t="s">
        <v>4</v>
      </c>
      <c r="AX358" s="12" t="s">
        <v>78</v>
      </c>
      <c r="AY358" s="179" t="s">
        <v>166</v>
      </c>
    </row>
    <row r="359" spans="2:51" s="12" customFormat="1" ht="22.5">
      <c r="B359" s="177"/>
      <c r="D359" s="178" t="s">
        <v>174</v>
      </c>
      <c r="E359" s="179" t="s">
        <v>1</v>
      </c>
      <c r="F359" s="180" t="s">
        <v>1026</v>
      </c>
      <c r="H359" s="181">
        <v>35.500999999999998</v>
      </c>
      <c r="I359" s="182"/>
      <c r="J359" s="182"/>
      <c r="M359" s="177"/>
      <c r="N359" s="183"/>
      <c r="X359" s="184"/>
      <c r="AT359" s="179" t="s">
        <v>174</v>
      </c>
      <c r="AU359" s="179" t="s">
        <v>141</v>
      </c>
      <c r="AV359" s="12" t="s">
        <v>141</v>
      </c>
      <c r="AW359" s="12" t="s">
        <v>4</v>
      </c>
      <c r="AX359" s="12" t="s">
        <v>78</v>
      </c>
      <c r="AY359" s="179" t="s">
        <v>166</v>
      </c>
    </row>
    <row r="360" spans="2:51" s="12" customFormat="1" ht="11.25">
      <c r="B360" s="177"/>
      <c r="D360" s="178" t="s">
        <v>174</v>
      </c>
      <c r="E360" s="179" t="s">
        <v>1</v>
      </c>
      <c r="F360" s="180" t="s">
        <v>1027</v>
      </c>
      <c r="H360" s="181">
        <v>15.54</v>
      </c>
      <c r="I360" s="182"/>
      <c r="J360" s="182"/>
      <c r="M360" s="177"/>
      <c r="N360" s="183"/>
      <c r="X360" s="184"/>
      <c r="AT360" s="179" t="s">
        <v>174</v>
      </c>
      <c r="AU360" s="179" t="s">
        <v>141</v>
      </c>
      <c r="AV360" s="12" t="s">
        <v>141</v>
      </c>
      <c r="AW360" s="12" t="s">
        <v>4</v>
      </c>
      <c r="AX360" s="12" t="s">
        <v>78</v>
      </c>
      <c r="AY360" s="179" t="s">
        <v>166</v>
      </c>
    </row>
    <row r="361" spans="2:51" s="12" customFormat="1" ht="22.5">
      <c r="B361" s="177"/>
      <c r="D361" s="178" t="s">
        <v>174</v>
      </c>
      <c r="E361" s="179" t="s">
        <v>1</v>
      </c>
      <c r="F361" s="180" t="s">
        <v>1028</v>
      </c>
      <c r="H361" s="181">
        <v>35.445</v>
      </c>
      <c r="I361" s="182"/>
      <c r="J361" s="182"/>
      <c r="M361" s="177"/>
      <c r="N361" s="183"/>
      <c r="X361" s="184"/>
      <c r="AT361" s="179" t="s">
        <v>174</v>
      </c>
      <c r="AU361" s="179" t="s">
        <v>141</v>
      </c>
      <c r="AV361" s="12" t="s">
        <v>141</v>
      </c>
      <c r="AW361" s="12" t="s">
        <v>4</v>
      </c>
      <c r="AX361" s="12" t="s">
        <v>78</v>
      </c>
      <c r="AY361" s="179" t="s">
        <v>166</v>
      </c>
    </row>
    <row r="362" spans="2:51" s="14" customFormat="1" ht="11.25">
      <c r="B362" s="191"/>
      <c r="D362" s="178" t="s">
        <v>174</v>
      </c>
      <c r="E362" s="192" t="s">
        <v>1</v>
      </c>
      <c r="F362" s="193" t="s">
        <v>182</v>
      </c>
      <c r="H362" s="194">
        <v>860.7940000000001</v>
      </c>
      <c r="I362" s="195"/>
      <c r="J362" s="195"/>
      <c r="M362" s="191"/>
      <c r="N362" s="196"/>
      <c r="X362" s="197"/>
      <c r="AT362" s="192" t="s">
        <v>174</v>
      </c>
      <c r="AU362" s="192" t="s">
        <v>141</v>
      </c>
      <c r="AV362" s="14" t="s">
        <v>183</v>
      </c>
      <c r="AW362" s="14" t="s">
        <v>4</v>
      </c>
      <c r="AX362" s="14" t="s">
        <v>78</v>
      </c>
      <c r="AY362" s="192" t="s">
        <v>166</v>
      </c>
    </row>
    <row r="363" spans="2:51" s="12" customFormat="1" ht="11.25">
      <c r="B363" s="177"/>
      <c r="D363" s="178" t="s">
        <v>174</v>
      </c>
      <c r="E363" s="179" t="s">
        <v>1</v>
      </c>
      <c r="F363" s="180" t="s">
        <v>1030</v>
      </c>
      <c r="H363" s="181">
        <v>17.827999999999999</v>
      </c>
      <c r="I363" s="182"/>
      <c r="J363" s="182"/>
      <c r="M363" s="177"/>
      <c r="N363" s="183"/>
      <c r="X363" s="184"/>
      <c r="AT363" s="179" t="s">
        <v>174</v>
      </c>
      <c r="AU363" s="179" t="s">
        <v>141</v>
      </c>
      <c r="AV363" s="12" t="s">
        <v>141</v>
      </c>
      <c r="AW363" s="12" t="s">
        <v>4</v>
      </c>
      <c r="AX363" s="12" t="s">
        <v>78</v>
      </c>
      <c r="AY363" s="179" t="s">
        <v>166</v>
      </c>
    </row>
    <row r="364" spans="2:51" s="12" customFormat="1" ht="11.25">
      <c r="B364" s="177"/>
      <c r="D364" s="178" t="s">
        <v>174</v>
      </c>
      <c r="E364" s="179" t="s">
        <v>1</v>
      </c>
      <c r="F364" s="180" t="s">
        <v>1031</v>
      </c>
      <c r="H364" s="181">
        <v>21.734000000000002</v>
      </c>
      <c r="I364" s="182"/>
      <c r="J364" s="182"/>
      <c r="M364" s="177"/>
      <c r="N364" s="183"/>
      <c r="X364" s="184"/>
      <c r="AT364" s="179" t="s">
        <v>174</v>
      </c>
      <c r="AU364" s="179" t="s">
        <v>141</v>
      </c>
      <c r="AV364" s="12" t="s">
        <v>141</v>
      </c>
      <c r="AW364" s="12" t="s">
        <v>4</v>
      </c>
      <c r="AX364" s="12" t="s">
        <v>78</v>
      </c>
      <c r="AY364" s="179" t="s">
        <v>166</v>
      </c>
    </row>
    <row r="365" spans="2:51" s="12" customFormat="1" ht="11.25">
      <c r="B365" s="177"/>
      <c r="D365" s="178" t="s">
        <v>174</v>
      </c>
      <c r="E365" s="179" t="s">
        <v>1</v>
      </c>
      <c r="F365" s="180" t="s">
        <v>1032</v>
      </c>
      <c r="H365" s="181">
        <v>23.445</v>
      </c>
      <c r="I365" s="182"/>
      <c r="J365" s="182"/>
      <c r="M365" s="177"/>
      <c r="N365" s="183"/>
      <c r="X365" s="184"/>
      <c r="AT365" s="179" t="s">
        <v>174</v>
      </c>
      <c r="AU365" s="179" t="s">
        <v>141</v>
      </c>
      <c r="AV365" s="12" t="s">
        <v>141</v>
      </c>
      <c r="AW365" s="12" t="s">
        <v>4</v>
      </c>
      <c r="AX365" s="12" t="s">
        <v>78</v>
      </c>
      <c r="AY365" s="179" t="s">
        <v>166</v>
      </c>
    </row>
    <row r="366" spans="2:51" s="12" customFormat="1" ht="11.25">
      <c r="B366" s="177"/>
      <c r="D366" s="178" t="s">
        <v>174</v>
      </c>
      <c r="E366" s="179" t="s">
        <v>1</v>
      </c>
      <c r="F366" s="180" t="s">
        <v>1033</v>
      </c>
      <c r="H366" s="181">
        <v>23.445</v>
      </c>
      <c r="I366" s="182"/>
      <c r="J366" s="182"/>
      <c r="M366" s="177"/>
      <c r="N366" s="183"/>
      <c r="X366" s="184"/>
      <c r="AT366" s="179" t="s">
        <v>174</v>
      </c>
      <c r="AU366" s="179" t="s">
        <v>141</v>
      </c>
      <c r="AV366" s="12" t="s">
        <v>141</v>
      </c>
      <c r="AW366" s="12" t="s">
        <v>4</v>
      </c>
      <c r="AX366" s="12" t="s">
        <v>78</v>
      </c>
      <c r="AY366" s="179" t="s">
        <v>166</v>
      </c>
    </row>
    <row r="367" spans="2:51" s="12" customFormat="1" ht="11.25">
      <c r="B367" s="177"/>
      <c r="D367" s="178" t="s">
        <v>174</v>
      </c>
      <c r="E367" s="179" t="s">
        <v>1</v>
      </c>
      <c r="F367" s="180" t="s">
        <v>1034</v>
      </c>
      <c r="H367" s="181">
        <v>25.83</v>
      </c>
      <c r="I367" s="182"/>
      <c r="J367" s="182"/>
      <c r="M367" s="177"/>
      <c r="N367" s="183"/>
      <c r="X367" s="184"/>
      <c r="AT367" s="179" t="s">
        <v>174</v>
      </c>
      <c r="AU367" s="179" t="s">
        <v>141</v>
      </c>
      <c r="AV367" s="12" t="s">
        <v>141</v>
      </c>
      <c r="AW367" s="12" t="s">
        <v>4</v>
      </c>
      <c r="AX367" s="12" t="s">
        <v>78</v>
      </c>
      <c r="AY367" s="179" t="s">
        <v>166</v>
      </c>
    </row>
    <row r="368" spans="2:51" s="12" customFormat="1" ht="11.25">
      <c r="B368" s="177"/>
      <c r="D368" s="178" t="s">
        <v>174</v>
      </c>
      <c r="E368" s="179" t="s">
        <v>1</v>
      </c>
      <c r="F368" s="180" t="s">
        <v>1035</v>
      </c>
      <c r="H368" s="181">
        <v>25.83</v>
      </c>
      <c r="I368" s="182"/>
      <c r="J368" s="182"/>
      <c r="M368" s="177"/>
      <c r="N368" s="183"/>
      <c r="X368" s="184"/>
      <c r="AT368" s="179" t="s">
        <v>174</v>
      </c>
      <c r="AU368" s="179" t="s">
        <v>141</v>
      </c>
      <c r="AV368" s="12" t="s">
        <v>141</v>
      </c>
      <c r="AW368" s="12" t="s">
        <v>4</v>
      </c>
      <c r="AX368" s="12" t="s">
        <v>78</v>
      </c>
      <c r="AY368" s="179" t="s">
        <v>166</v>
      </c>
    </row>
    <row r="369" spans="2:65" s="12" customFormat="1" ht="11.25">
      <c r="B369" s="177"/>
      <c r="D369" s="178" t="s">
        <v>174</v>
      </c>
      <c r="E369" s="179" t="s">
        <v>1</v>
      </c>
      <c r="F369" s="180" t="s">
        <v>1036</v>
      </c>
      <c r="H369" s="181">
        <v>25.83</v>
      </c>
      <c r="I369" s="182"/>
      <c r="J369" s="182"/>
      <c r="M369" s="177"/>
      <c r="N369" s="183"/>
      <c r="X369" s="184"/>
      <c r="AT369" s="179" t="s">
        <v>174</v>
      </c>
      <c r="AU369" s="179" t="s">
        <v>141</v>
      </c>
      <c r="AV369" s="12" t="s">
        <v>141</v>
      </c>
      <c r="AW369" s="12" t="s">
        <v>4</v>
      </c>
      <c r="AX369" s="12" t="s">
        <v>78</v>
      </c>
      <c r="AY369" s="179" t="s">
        <v>166</v>
      </c>
    </row>
    <row r="370" spans="2:65" s="12" customFormat="1" ht="11.25">
      <c r="B370" s="177"/>
      <c r="D370" s="178" t="s">
        <v>174</v>
      </c>
      <c r="E370" s="179" t="s">
        <v>1</v>
      </c>
      <c r="F370" s="180" t="s">
        <v>1037</v>
      </c>
      <c r="H370" s="181">
        <v>23.71</v>
      </c>
      <c r="I370" s="182"/>
      <c r="J370" s="182"/>
      <c r="M370" s="177"/>
      <c r="N370" s="183"/>
      <c r="X370" s="184"/>
      <c r="AT370" s="179" t="s">
        <v>174</v>
      </c>
      <c r="AU370" s="179" t="s">
        <v>141</v>
      </c>
      <c r="AV370" s="12" t="s">
        <v>141</v>
      </c>
      <c r="AW370" s="12" t="s">
        <v>4</v>
      </c>
      <c r="AX370" s="12" t="s">
        <v>78</v>
      </c>
      <c r="AY370" s="179" t="s">
        <v>166</v>
      </c>
    </row>
    <row r="371" spans="2:65" s="12" customFormat="1" ht="11.25">
      <c r="B371" s="177"/>
      <c r="D371" s="178" t="s">
        <v>174</v>
      </c>
      <c r="E371" s="179" t="s">
        <v>1</v>
      </c>
      <c r="F371" s="180" t="s">
        <v>1038</v>
      </c>
      <c r="H371" s="181">
        <v>23.71</v>
      </c>
      <c r="I371" s="182"/>
      <c r="J371" s="182"/>
      <c r="M371" s="177"/>
      <c r="N371" s="183"/>
      <c r="X371" s="184"/>
      <c r="AT371" s="179" t="s">
        <v>174</v>
      </c>
      <c r="AU371" s="179" t="s">
        <v>141</v>
      </c>
      <c r="AV371" s="12" t="s">
        <v>141</v>
      </c>
      <c r="AW371" s="12" t="s">
        <v>4</v>
      </c>
      <c r="AX371" s="12" t="s">
        <v>78</v>
      </c>
      <c r="AY371" s="179" t="s">
        <v>166</v>
      </c>
    </row>
    <row r="372" spans="2:65" s="12" customFormat="1" ht="11.25">
      <c r="B372" s="177"/>
      <c r="D372" s="178" t="s">
        <v>174</v>
      </c>
      <c r="E372" s="179" t="s">
        <v>1</v>
      </c>
      <c r="F372" s="180" t="s">
        <v>1039</v>
      </c>
      <c r="H372" s="181">
        <v>23.445</v>
      </c>
      <c r="I372" s="182"/>
      <c r="J372" s="182"/>
      <c r="M372" s="177"/>
      <c r="N372" s="183"/>
      <c r="X372" s="184"/>
      <c r="AT372" s="179" t="s">
        <v>174</v>
      </c>
      <c r="AU372" s="179" t="s">
        <v>141</v>
      </c>
      <c r="AV372" s="12" t="s">
        <v>141</v>
      </c>
      <c r="AW372" s="12" t="s">
        <v>4</v>
      </c>
      <c r="AX372" s="12" t="s">
        <v>78</v>
      </c>
      <c r="AY372" s="179" t="s">
        <v>166</v>
      </c>
    </row>
    <row r="373" spans="2:65" s="12" customFormat="1" ht="11.25">
      <c r="B373" s="177"/>
      <c r="D373" s="178" t="s">
        <v>174</v>
      </c>
      <c r="E373" s="179" t="s">
        <v>1</v>
      </c>
      <c r="F373" s="180" t="s">
        <v>1040</v>
      </c>
      <c r="H373" s="181">
        <v>23.71</v>
      </c>
      <c r="I373" s="182"/>
      <c r="J373" s="182"/>
      <c r="M373" s="177"/>
      <c r="N373" s="183"/>
      <c r="X373" s="184"/>
      <c r="AT373" s="179" t="s">
        <v>174</v>
      </c>
      <c r="AU373" s="179" t="s">
        <v>141</v>
      </c>
      <c r="AV373" s="12" t="s">
        <v>141</v>
      </c>
      <c r="AW373" s="12" t="s">
        <v>4</v>
      </c>
      <c r="AX373" s="12" t="s">
        <v>78</v>
      </c>
      <c r="AY373" s="179" t="s">
        <v>166</v>
      </c>
    </row>
    <row r="374" spans="2:65" s="12" customFormat="1" ht="11.25">
      <c r="B374" s="177"/>
      <c r="D374" s="178" t="s">
        <v>174</v>
      </c>
      <c r="E374" s="179" t="s">
        <v>1</v>
      </c>
      <c r="F374" s="180" t="s">
        <v>1041</v>
      </c>
      <c r="H374" s="181">
        <v>23.71</v>
      </c>
      <c r="I374" s="182"/>
      <c r="J374" s="182"/>
      <c r="M374" s="177"/>
      <c r="N374" s="183"/>
      <c r="X374" s="184"/>
      <c r="AT374" s="179" t="s">
        <v>174</v>
      </c>
      <c r="AU374" s="179" t="s">
        <v>141</v>
      </c>
      <c r="AV374" s="12" t="s">
        <v>141</v>
      </c>
      <c r="AW374" s="12" t="s">
        <v>4</v>
      </c>
      <c r="AX374" s="12" t="s">
        <v>78</v>
      </c>
      <c r="AY374" s="179" t="s">
        <v>166</v>
      </c>
    </row>
    <row r="375" spans="2:65" s="12" customFormat="1" ht="11.25">
      <c r="B375" s="177"/>
      <c r="D375" s="178" t="s">
        <v>174</v>
      </c>
      <c r="E375" s="179" t="s">
        <v>1</v>
      </c>
      <c r="F375" s="180" t="s">
        <v>1042</v>
      </c>
      <c r="H375" s="181">
        <v>23.445</v>
      </c>
      <c r="I375" s="182"/>
      <c r="J375" s="182"/>
      <c r="M375" s="177"/>
      <c r="N375" s="183"/>
      <c r="X375" s="184"/>
      <c r="AT375" s="179" t="s">
        <v>174</v>
      </c>
      <c r="AU375" s="179" t="s">
        <v>141</v>
      </c>
      <c r="AV375" s="12" t="s">
        <v>141</v>
      </c>
      <c r="AW375" s="12" t="s">
        <v>4</v>
      </c>
      <c r="AX375" s="12" t="s">
        <v>78</v>
      </c>
      <c r="AY375" s="179" t="s">
        <v>166</v>
      </c>
    </row>
    <row r="376" spans="2:65" s="12" customFormat="1" ht="11.25">
      <c r="B376" s="177"/>
      <c r="D376" s="178" t="s">
        <v>174</v>
      </c>
      <c r="E376" s="179" t="s">
        <v>1</v>
      </c>
      <c r="F376" s="180" t="s">
        <v>1043</v>
      </c>
      <c r="H376" s="181">
        <v>23.445</v>
      </c>
      <c r="I376" s="182"/>
      <c r="J376" s="182"/>
      <c r="M376" s="177"/>
      <c r="N376" s="183"/>
      <c r="X376" s="184"/>
      <c r="AT376" s="179" t="s">
        <v>174</v>
      </c>
      <c r="AU376" s="179" t="s">
        <v>141</v>
      </c>
      <c r="AV376" s="12" t="s">
        <v>141</v>
      </c>
      <c r="AW376" s="12" t="s">
        <v>4</v>
      </c>
      <c r="AX376" s="12" t="s">
        <v>78</v>
      </c>
      <c r="AY376" s="179" t="s">
        <v>166</v>
      </c>
    </row>
    <row r="377" spans="2:65" s="12" customFormat="1" ht="11.25">
      <c r="B377" s="177"/>
      <c r="D377" s="178" t="s">
        <v>174</v>
      </c>
      <c r="E377" s="179" t="s">
        <v>1</v>
      </c>
      <c r="F377" s="180" t="s">
        <v>1044</v>
      </c>
      <c r="H377" s="181">
        <v>23.445</v>
      </c>
      <c r="I377" s="182"/>
      <c r="J377" s="182"/>
      <c r="M377" s="177"/>
      <c r="N377" s="183"/>
      <c r="X377" s="184"/>
      <c r="AT377" s="179" t="s">
        <v>174</v>
      </c>
      <c r="AU377" s="179" t="s">
        <v>141</v>
      </c>
      <c r="AV377" s="12" t="s">
        <v>141</v>
      </c>
      <c r="AW377" s="12" t="s">
        <v>4</v>
      </c>
      <c r="AX377" s="12" t="s">
        <v>78</v>
      </c>
      <c r="AY377" s="179" t="s">
        <v>166</v>
      </c>
    </row>
    <row r="378" spans="2:65" s="14" customFormat="1" ht="11.25">
      <c r="B378" s="191"/>
      <c r="D378" s="178" t="s">
        <v>174</v>
      </c>
      <c r="E378" s="192" t="s">
        <v>1</v>
      </c>
      <c r="F378" s="193" t="s">
        <v>182</v>
      </c>
      <c r="H378" s="194">
        <v>352.56199999999995</v>
      </c>
      <c r="I378" s="195"/>
      <c r="J378" s="195"/>
      <c r="M378" s="191"/>
      <c r="N378" s="196"/>
      <c r="X378" s="197"/>
      <c r="AT378" s="192" t="s">
        <v>174</v>
      </c>
      <c r="AU378" s="192" t="s">
        <v>141</v>
      </c>
      <c r="AV378" s="14" t="s">
        <v>183</v>
      </c>
      <c r="AW378" s="14" t="s">
        <v>4</v>
      </c>
      <c r="AX378" s="14" t="s">
        <v>78</v>
      </c>
      <c r="AY378" s="192" t="s">
        <v>166</v>
      </c>
    </row>
    <row r="379" spans="2:65" s="15" customFormat="1" ht="11.25">
      <c r="B379" s="215"/>
      <c r="D379" s="178" t="s">
        <v>174</v>
      </c>
      <c r="E379" s="216" t="s">
        <v>1</v>
      </c>
      <c r="F379" s="217" t="s">
        <v>758</v>
      </c>
      <c r="H379" s="218">
        <v>1213.3560000000002</v>
      </c>
      <c r="I379" s="219"/>
      <c r="J379" s="219"/>
      <c r="M379" s="215"/>
      <c r="N379" s="220"/>
      <c r="X379" s="221"/>
      <c r="AT379" s="216" t="s">
        <v>174</v>
      </c>
      <c r="AU379" s="216" t="s">
        <v>141</v>
      </c>
      <c r="AV379" s="15" t="s">
        <v>172</v>
      </c>
      <c r="AW379" s="15" t="s">
        <v>4</v>
      </c>
      <c r="AX379" s="15" t="s">
        <v>86</v>
      </c>
      <c r="AY379" s="216" t="s">
        <v>166</v>
      </c>
    </row>
    <row r="380" spans="2:65" s="1" customFormat="1" ht="24.2" customHeight="1">
      <c r="B380" s="136"/>
      <c r="C380" s="165" t="s">
        <v>308</v>
      </c>
      <c r="D380" s="165" t="s">
        <v>168</v>
      </c>
      <c r="E380" s="166" t="s">
        <v>759</v>
      </c>
      <c r="F380" s="167" t="s">
        <v>760</v>
      </c>
      <c r="G380" s="168" t="s">
        <v>199</v>
      </c>
      <c r="H380" s="169">
        <v>335.65</v>
      </c>
      <c r="I380" s="170"/>
      <c r="J380" s="170"/>
      <c r="K380" s="171">
        <f>ROUND(P380*H380,2)</f>
        <v>0</v>
      </c>
      <c r="L380" s="172"/>
      <c r="M380" s="36"/>
      <c r="N380" s="173" t="s">
        <v>1</v>
      </c>
      <c r="O380" s="135" t="s">
        <v>42</v>
      </c>
      <c r="P380" s="35">
        <f>I380+J380</f>
        <v>0</v>
      </c>
      <c r="Q380" s="35">
        <f>ROUND(I380*H380,2)</f>
        <v>0</v>
      </c>
      <c r="R380" s="35">
        <f>ROUND(J380*H380,2)</f>
        <v>0</v>
      </c>
      <c r="T380" s="174">
        <f>S380*H380</f>
        <v>0</v>
      </c>
      <c r="U380" s="174">
        <v>9.7850000000000006E-2</v>
      </c>
      <c r="V380" s="174">
        <f>U380*H380</f>
        <v>32.843352500000002</v>
      </c>
      <c r="W380" s="174">
        <v>0</v>
      </c>
      <c r="X380" s="175">
        <f>W380*H380</f>
        <v>0</v>
      </c>
      <c r="AR380" s="176" t="s">
        <v>172</v>
      </c>
      <c r="AT380" s="176" t="s">
        <v>168</v>
      </c>
      <c r="AU380" s="176" t="s">
        <v>141</v>
      </c>
      <c r="AY380" s="17" t="s">
        <v>166</v>
      </c>
      <c r="BE380" s="101">
        <f>IF(O380="základná",K380,0)</f>
        <v>0</v>
      </c>
      <c r="BF380" s="101">
        <f>IF(O380="znížená",K380,0)</f>
        <v>0</v>
      </c>
      <c r="BG380" s="101">
        <f>IF(O380="zákl. prenesená",K380,0)</f>
        <v>0</v>
      </c>
      <c r="BH380" s="101">
        <f>IF(O380="zníž. prenesená",K380,0)</f>
        <v>0</v>
      </c>
      <c r="BI380" s="101">
        <f>IF(O380="nulová",K380,0)</f>
        <v>0</v>
      </c>
      <c r="BJ380" s="17" t="s">
        <v>141</v>
      </c>
      <c r="BK380" s="101">
        <f>ROUND(P380*H380,2)</f>
        <v>0</v>
      </c>
      <c r="BL380" s="17" t="s">
        <v>172</v>
      </c>
      <c r="BM380" s="176" t="s">
        <v>1045</v>
      </c>
    </row>
    <row r="381" spans="2:65" s="12" customFormat="1" ht="11.25">
      <c r="B381" s="177"/>
      <c r="D381" s="178" t="s">
        <v>174</v>
      </c>
      <c r="E381" s="179" t="s">
        <v>1</v>
      </c>
      <c r="F381" s="180" t="s">
        <v>1046</v>
      </c>
      <c r="H381" s="181">
        <v>335.65</v>
      </c>
      <c r="I381" s="182"/>
      <c r="J381" s="182"/>
      <c r="M381" s="177"/>
      <c r="N381" s="183"/>
      <c r="X381" s="184"/>
      <c r="AT381" s="179" t="s">
        <v>174</v>
      </c>
      <c r="AU381" s="179" t="s">
        <v>141</v>
      </c>
      <c r="AV381" s="12" t="s">
        <v>141</v>
      </c>
      <c r="AW381" s="12" t="s">
        <v>4</v>
      </c>
      <c r="AX381" s="12" t="s">
        <v>86</v>
      </c>
      <c r="AY381" s="179" t="s">
        <v>166</v>
      </c>
    </row>
    <row r="382" spans="2:65" s="11" customFormat="1" ht="22.9" customHeight="1">
      <c r="B382" s="152"/>
      <c r="D382" s="153" t="s">
        <v>77</v>
      </c>
      <c r="E382" s="163" t="s">
        <v>213</v>
      </c>
      <c r="F382" s="163" t="s">
        <v>763</v>
      </c>
      <c r="I382" s="155"/>
      <c r="J382" s="155"/>
      <c r="K382" s="164">
        <f>BK382</f>
        <v>0</v>
      </c>
      <c r="M382" s="152"/>
      <c r="N382" s="157"/>
      <c r="Q382" s="158">
        <f>SUM(Q383:Q386)</f>
        <v>0</v>
      </c>
      <c r="R382" s="158">
        <f>SUM(R383:R386)</f>
        <v>0</v>
      </c>
      <c r="T382" s="159">
        <f>SUM(T383:T386)</f>
        <v>0</v>
      </c>
      <c r="V382" s="159">
        <f>SUM(V383:V386)</f>
        <v>0.53032699999999999</v>
      </c>
      <c r="X382" s="160">
        <f>SUM(X383:X386)</f>
        <v>0</v>
      </c>
      <c r="AR382" s="153" t="s">
        <v>86</v>
      </c>
      <c r="AT382" s="161" t="s">
        <v>77</v>
      </c>
      <c r="AU382" s="161" t="s">
        <v>86</v>
      </c>
      <c r="AY382" s="153" t="s">
        <v>166</v>
      </c>
      <c r="BK382" s="162">
        <f>SUM(BK383:BK386)</f>
        <v>0</v>
      </c>
    </row>
    <row r="383" spans="2:65" s="1" customFormat="1" ht="24.2" customHeight="1">
      <c r="B383" s="136"/>
      <c r="C383" s="165" t="s">
        <v>313</v>
      </c>
      <c r="D383" s="165" t="s">
        <v>168</v>
      </c>
      <c r="E383" s="166" t="s">
        <v>764</v>
      </c>
      <c r="F383" s="167" t="s">
        <v>765</v>
      </c>
      <c r="G383" s="168" t="s">
        <v>199</v>
      </c>
      <c r="H383" s="169">
        <v>335.65</v>
      </c>
      <c r="I383" s="170"/>
      <c r="J383" s="170"/>
      <c r="K383" s="171">
        <f>ROUND(P383*H383,2)</f>
        <v>0</v>
      </c>
      <c r="L383" s="172"/>
      <c r="M383" s="36"/>
      <c r="N383" s="173" t="s">
        <v>1</v>
      </c>
      <c r="O383" s="135" t="s">
        <v>42</v>
      </c>
      <c r="P383" s="35">
        <f>I383+J383</f>
        <v>0</v>
      </c>
      <c r="Q383" s="35">
        <f>ROUND(I383*H383,2)</f>
        <v>0</v>
      </c>
      <c r="R383" s="35">
        <f>ROUND(J383*H383,2)</f>
        <v>0</v>
      </c>
      <c r="T383" s="174">
        <f>S383*H383</f>
        <v>0</v>
      </c>
      <c r="U383" s="174">
        <v>1.5299999999999999E-3</v>
      </c>
      <c r="V383" s="174">
        <f>U383*H383</f>
        <v>0.51354449999999996</v>
      </c>
      <c r="W383" s="174">
        <v>0</v>
      </c>
      <c r="X383" s="175">
        <f>W383*H383</f>
        <v>0</v>
      </c>
      <c r="AR383" s="176" t="s">
        <v>172</v>
      </c>
      <c r="AT383" s="176" t="s">
        <v>168</v>
      </c>
      <c r="AU383" s="176" t="s">
        <v>141</v>
      </c>
      <c r="AY383" s="17" t="s">
        <v>166</v>
      </c>
      <c r="BE383" s="101">
        <f>IF(O383="základná",K383,0)</f>
        <v>0</v>
      </c>
      <c r="BF383" s="101">
        <f>IF(O383="znížená",K383,0)</f>
        <v>0</v>
      </c>
      <c r="BG383" s="101">
        <f>IF(O383="zákl. prenesená",K383,0)</f>
        <v>0</v>
      </c>
      <c r="BH383" s="101">
        <f>IF(O383="zníž. prenesená",K383,0)</f>
        <v>0</v>
      </c>
      <c r="BI383" s="101">
        <f>IF(O383="nulová",K383,0)</f>
        <v>0</v>
      </c>
      <c r="BJ383" s="17" t="s">
        <v>141</v>
      </c>
      <c r="BK383" s="101">
        <f>ROUND(P383*H383,2)</f>
        <v>0</v>
      </c>
      <c r="BL383" s="17" t="s">
        <v>172</v>
      </c>
      <c r="BM383" s="176" t="s">
        <v>1047</v>
      </c>
    </row>
    <row r="384" spans="2:65" s="12" customFormat="1" ht="11.25">
      <c r="B384" s="177"/>
      <c r="D384" s="178" t="s">
        <v>174</v>
      </c>
      <c r="E384" s="179" t="s">
        <v>1</v>
      </c>
      <c r="F384" s="180" t="s">
        <v>1048</v>
      </c>
      <c r="H384" s="181">
        <v>335.65</v>
      </c>
      <c r="I384" s="182"/>
      <c r="J384" s="182"/>
      <c r="M384" s="177"/>
      <c r="N384" s="183"/>
      <c r="X384" s="184"/>
      <c r="AT384" s="179" t="s">
        <v>174</v>
      </c>
      <c r="AU384" s="179" t="s">
        <v>141</v>
      </c>
      <c r="AV384" s="12" t="s">
        <v>141</v>
      </c>
      <c r="AW384" s="12" t="s">
        <v>4</v>
      </c>
      <c r="AX384" s="12" t="s">
        <v>86</v>
      </c>
      <c r="AY384" s="179" t="s">
        <v>166</v>
      </c>
    </row>
    <row r="385" spans="2:65" s="1" customFormat="1" ht="16.5" customHeight="1">
      <c r="B385" s="136"/>
      <c r="C385" s="165" t="s">
        <v>318</v>
      </c>
      <c r="D385" s="165" t="s">
        <v>168</v>
      </c>
      <c r="E385" s="166" t="s">
        <v>768</v>
      </c>
      <c r="F385" s="167" t="s">
        <v>769</v>
      </c>
      <c r="G385" s="168" t="s">
        <v>199</v>
      </c>
      <c r="H385" s="169">
        <v>335.65</v>
      </c>
      <c r="I385" s="170"/>
      <c r="J385" s="170"/>
      <c r="K385" s="171">
        <f>ROUND(P385*H385,2)</f>
        <v>0</v>
      </c>
      <c r="L385" s="172"/>
      <c r="M385" s="36"/>
      <c r="N385" s="173" t="s">
        <v>1</v>
      </c>
      <c r="O385" s="135" t="s">
        <v>42</v>
      </c>
      <c r="P385" s="35">
        <f>I385+J385</f>
        <v>0</v>
      </c>
      <c r="Q385" s="35">
        <f>ROUND(I385*H385,2)</f>
        <v>0</v>
      </c>
      <c r="R385" s="35">
        <f>ROUND(J385*H385,2)</f>
        <v>0</v>
      </c>
      <c r="T385" s="174">
        <f>S385*H385</f>
        <v>0</v>
      </c>
      <c r="U385" s="174">
        <v>5.0000000000000002E-5</v>
      </c>
      <c r="V385" s="174">
        <f>U385*H385</f>
        <v>1.6782499999999999E-2</v>
      </c>
      <c r="W385" s="174">
        <v>0</v>
      </c>
      <c r="X385" s="175">
        <f>W385*H385</f>
        <v>0</v>
      </c>
      <c r="AR385" s="176" t="s">
        <v>172</v>
      </c>
      <c r="AT385" s="176" t="s">
        <v>168</v>
      </c>
      <c r="AU385" s="176" t="s">
        <v>141</v>
      </c>
      <c r="AY385" s="17" t="s">
        <v>166</v>
      </c>
      <c r="BE385" s="101">
        <f>IF(O385="základná",K385,0)</f>
        <v>0</v>
      </c>
      <c r="BF385" s="101">
        <f>IF(O385="znížená",K385,0)</f>
        <v>0</v>
      </c>
      <c r="BG385" s="101">
        <f>IF(O385="zákl. prenesená",K385,0)</f>
        <v>0</v>
      </c>
      <c r="BH385" s="101">
        <f>IF(O385="zníž. prenesená",K385,0)</f>
        <v>0</v>
      </c>
      <c r="BI385" s="101">
        <f>IF(O385="nulová",K385,0)</f>
        <v>0</v>
      </c>
      <c r="BJ385" s="17" t="s">
        <v>141</v>
      </c>
      <c r="BK385" s="101">
        <f>ROUND(P385*H385,2)</f>
        <v>0</v>
      </c>
      <c r="BL385" s="17" t="s">
        <v>172</v>
      </c>
      <c r="BM385" s="176" t="s">
        <v>1049</v>
      </c>
    </row>
    <row r="386" spans="2:65" s="12" customFormat="1" ht="11.25">
      <c r="B386" s="177"/>
      <c r="D386" s="178" t="s">
        <v>174</v>
      </c>
      <c r="E386" s="179" t="s">
        <v>1</v>
      </c>
      <c r="F386" s="180" t="s">
        <v>1048</v>
      </c>
      <c r="H386" s="181">
        <v>335.65</v>
      </c>
      <c r="I386" s="182"/>
      <c r="J386" s="182"/>
      <c r="M386" s="177"/>
      <c r="N386" s="183"/>
      <c r="X386" s="184"/>
      <c r="AT386" s="179" t="s">
        <v>174</v>
      </c>
      <c r="AU386" s="179" t="s">
        <v>141</v>
      </c>
      <c r="AV386" s="12" t="s">
        <v>141</v>
      </c>
      <c r="AW386" s="12" t="s">
        <v>4</v>
      </c>
      <c r="AX386" s="12" t="s">
        <v>86</v>
      </c>
      <c r="AY386" s="179" t="s">
        <v>166</v>
      </c>
    </row>
    <row r="387" spans="2:65" s="11" customFormat="1" ht="22.9" customHeight="1">
      <c r="B387" s="152"/>
      <c r="D387" s="153" t="s">
        <v>77</v>
      </c>
      <c r="E387" s="163" t="s">
        <v>507</v>
      </c>
      <c r="F387" s="163" t="s">
        <v>508</v>
      </c>
      <c r="I387" s="155"/>
      <c r="J387" s="155"/>
      <c r="K387" s="164">
        <f>BK387</f>
        <v>0</v>
      </c>
      <c r="M387" s="152"/>
      <c r="N387" s="157"/>
      <c r="Q387" s="158">
        <f>Q388</f>
        <v>0</v>
      </c>
      <c r="R387" s="158">
        <f>R388</f>
        <v>0</v>
      </c>
      <c r="T387" s="159">
        <f>T388</f>
        <v>0</v>
      </c>
      <c r="V387" s="159">
        <f>V388</f>
        <v>0</v>
      </c>
      <c r="X387" s="160">
        <f>X388</f>
        <v>0</v>
      </c>
      <c r="AR387" s="153" t="s">
        <v>86</v>
      </c>
      <c r="AT387" s="161" t="s">
        <v>77</v>
      </c>
      <c r="AU387" s="161" t="s">
        <v>86</v>
      </c>
      <c r="AY387" s="153" t="s">
        <v>166</v>
      </c>
      <c r="BK387" s="162">
        <f>BK388</f>
        <v>0</v>
      </c>
    </row>
    <row r="388" spans="2:65" s="1" customFormat="1" ht="24.2" customHeight="1">
      <c r="B388" s="136"/>
      <c r="C388" s="165" t="s">
        <v>323</v>
      </c>
      <c r="D388" s="165" t="s">
        <v>168</v>
      </c>
      <c r="E388" s="166" t="s">
        <v>771</v>
      </c>
      <c r="F388" s="167" t="s">
        <v>772</v>
      </c>
      <c r="G388" s="168" t="s">
        <v>236</v>
      </c>
      <c r="H388" s="169">
        <v>431.90300000000002</v>
      </c>
      <c r="I388" s="170"/>
      <c r="J388" s="170"/>
      <c r="K388" s="171">
        <f>ROUND(P388*H388,2)</f>
        <v>0</v>
      </c>
      <c r="L388" s="172"/>
      <c r="M388" s="36"/>
      <c r="N388" s="173" t="s">
        <v>1</v>
      </c>
      <c r="O388" s="135" t="s">
        <v>42</v>
      </c>
      <c r="P388" s="35">
        <f>I388+J388</f>
        <v>0</v>
      </c>
      <c r="Q388" s="35">
        <f>ROUND(I388*H388,2)</f>
        <v>0</v>
      </c>
      <c r="R388" s="35">
        <f>ROUND(J388*H388,2)</f>
        <v>0</v>
      </c>
      <c r="T388" s="174">
        <f>S388*H388</f>
        <v>0</v>
      </c>
      <c r="U388" s="174">
        <v>0</v>
      </c>
      <c r="V388" s="174">
        <f>U388*H388</f>
        <v>0</v>
      </c>
      <c r="W388" s="174">
        <v>0</v>
      </c>
      <c r="X388" s="175">
        <f>W388*H388</f>
        <v>0</v>
      </c>
      <c r="AR388" s="176" t="s">
        <v>172</v>
      </c>
      <c r="AT388" s="176" t="s">
        <v>168</v>
      </c>
      <c r="AU388" s="176" t="s">
        <v>141</v>
      </c>
      <c r="AY388" s="17" t="s">
        <v>166</v>
      </c>
      <c r="BE388" s="101">
        <f>IF(O388="základná",K388,0)</f>
        <v>0</v>
      </c>
      <c r="BF388" s="101">
        <f>IF(O388="znížená",K388,0)</f>
        <v>0</v>
      </c>
      <c r="BG388" s="101">
        <f>IF(O388="zákl. prenesená",K388,0)</f>
        <v>0</v>
      </c>
      <c r="BH388" s="101">
        <f>IF(O388="zníž. prenesená",K388,0)</f>
        <v>0</v>
      </c>
      <c r="BI388" s="101">
        <f>IF(O388="nulová",K388,0)</f>
        <v>0</v>
      </c>
      <c r="BJ388" s="17" t="s">
        <v>141</v>
      </c>
      <c r="BK388" s="101">
        <f>ROUND(P388*H388,2)</f>
        <v>0</v>
      </c>
      <c r="BL388" s="17" t="s">
        <v>172</v>
      </c>
      <c r="BM388" s="176" t="s">
        <v>1050</v>
      </c>
    </row>
    <row r="389" spans="2:65" s="11" customFormat="1" ht="25.9" customHeight="1">
      <c r="B389" s="152"/>
      <c r="D389" s="153" t="s">
        <v>77</v>
      </c>
      <c r="E389" s="154" t="s">
        <v>513</v>
      </c>
      <c r="F389" s="154" t="s">
        <v>514</v>
      </c>
      <c r="I389" s="155"/>
      <c r="J389" s="155"/>
      <c r="K389" s="156">
        <f>BK389</f>
        <v>0</v>
      </c>
      <c r="M389" s="152"/>
      <c r="N389" s="157"/>
      <c r="Q389" s="158">
        <f>Q390+Q400+Q434+Q456+Q526+Q562+Q596</f>
        <v>0</v>
      </c>
      <c r="R389" s="158">
        <f>R390+R400+R434+R456+R526+R562+R596</f>
        <v>0</v>
      </c>
      <c r="T389" s="159">
        <f>T390+T400+T434+T456+T526+T562+T596</f>
        <v>0</v>
      </c>
      <c r="V389" s="159">
        <f>V390+V400+V434+V456+V526+V562+V596</f>
        <v>9.1596365399999993</v>
      </c>
      <c r="X389" s="160">
        <f>X390+X400+X434+X456+X526+X562+X596</f>
        <v>0</v>
      </c>
      <c r="AR389" s="153" t="s">
        <v>141</v>
      </c>
      <c r="AT389" s="161" t="s">
        <v>77</v>
      </c>
      <c r="AU389" s="161" t="s">
        <v>78</v>
      </c>
      <c r="AY389" s="153" t="s">
        <v>166</v>
      </c>
      <c r="BK389" s="162">
        <f>BK390+BK400+BK434+BK456+BK526+BK562+BK596</f>
        <v>0</v>
      </c>
    </row>
    <row r="390" spans="2:65" s="11" customFormat="1" ht="22.9" customHeight="1">
      <c r="B390" s="152"/>
      <c r="D390" s="153" t="s">
        <v>77</v>
      </c>
      <c r="E390" s="163" t="s">
        <v>535</v>
      </c>
      <c r="F390" s="163" t="s">
        <v>536</v>
      </c>
      <c r="I390" s="155"/>
      <c r="J390" s="155"/>
      <c r="K390" s="164">
        <f>BK390</f>
        <v>0</v>
      </c>
      <c r="M390" s="152"/>
      <c r="N390" s="157"/>
      <c r="Q390" s="158">
        <f>SUM(Q391:Q399)</f>
        <v>0</v>
      </c>
      <c r="R390" s="158">
        <f>SUM(R391:R399)</f>
        <v>0</v>
      </c>
      <c r="T390" s="159">
        <f>SUM(T391:T399)</f>
        <v>0</v>
      </c>
      <c r="V390" s="159">
        <f>SUM(V391:V399)</f>
        <v>0.40150458</v>
      </c>
      <c r="X390" s="160">
        <f>SUM(X391:X399)</f>
        <v>0</v>
      </c>
      <c r="AR390" s="153" t="s">
        <v>141</v>
      </c>
      <c r="AT390" s="161" t="s">
        <v>77</v>
      </c>
      <c r="AU390" s="161" t="s">
        <v>86</v>
      </c>
      <c r="AY390" s="153" t="s">
        <v>166</v>
      </c>
      <c r="BK390" s="162">
        <f>SUM(BK391:BK399)</f>
        <v>0</v>
      </c>
    </row>
    <row r="391" spans="2:65" s="1" customFormat="1" ht="16.5" customHeight="1">
      <c r="B391" s="136"/>
      <c r="C391" s="165" t="s">
        <v>329</v>
      </c>
      <c r="D391" s="165" t="s">
        <v>168</v>
      </c>
      <c r="E391" s="166" t="s">
        <v>547</v>
      </c>
      <c r="F391" s="167" t="s">
        <v>548</v>
      </c>
      <c r="G391" s="168" t="s">
        <v>199</v>
      </c>
      <c r="H391" s="169">
        <v>335.65</v>
      </c>
      <c r="I391" s="170"/>
      <c r="J391" s="170"/>
      <c r="K391" s="171">
        <f>ROUND(P391*H391,2)</f>
        <v>0</v>
      </c>
      <c r="L391" s="172"/>
      <c r="M391" s="36"/>
      <c r="N391" s="173" t="s">
        <v>1</v>
      </c>
      <c r="O391" s="135" t="s">
        <v>42</v>
      </c>
      <c r="P391" s="35">
        <f>I391+J391</f>
        <v>0</v>
      </c>
      <c r="Q391" s="35">
        <f>ROUND(I391*H391,2)</f>
        <v>0</v>
      </c>
      <c r="R391" s="35">
        <f>ROUND(J391*H391,2)</f>
        <v>0</v>
      </c>
      <c r="T391" s="174">
        <f>S391*H391</f>
        <v>0</v>
      </c>
      <c r="U391" s="174">
        <v>0</v>
      </c>
      <c r="V391" s="174">
        <f>U391*H391</f>
        <v>0</v>
      </c>
      <c r="W391" s="174">
        <v>0</v>
      </c>
      <c r="X391" s="175">
        <f>W391*H391</f>
        <v>0</v>
      </c>
      <c r="AR391" s="176" t="s">
        <v>252</v>
      </c>
      <c r="AT391" s="176" t="s">
        <v>168</v>
      </c>
      <c r="AU391" s="176" t="s">
        <v>141</v>
      </c>
      <c r="AY391" s="17" t="s">
        <v>166</v>
      </c>
      <c r="BE391" s="101">
        <f>IF(O391="základná",K391,0)</f>
        <v>0</v>
      </c>
      <c r="BF391" s="101">
        <f>IF(O391="znížená",K391,0)</f>
        <v>0</v>
      </c>
      <c r="BG391" s="101">
        <f>IF(O391="zákl. prenesená",K391,0)</f>
        <v>0</v>
      </c>
      <c r="BH391" s="101">
        <f>IF(O391="zníž. prenesená",K391,0)</f>
        <v>0</v>
      </c>
      <c r="BI391" s="101">
        <f>IF(O391="nulová",K391,0)</f>
        <v>0</v>
      </c>
      <c r="BJ391" s="17" t="s">
        <v>141</v>
      </c>
      <c r="BK391" s="101">
        <f>ROUND(P391*H391,2)</f>
        <v>0</v>
      </c>
      <c r="BL391" s="17" t="s">
        <v>252</v>
      </c>
      <c r="BM391" s="176" t="s">
        <v>1051</v>
      </c>
    </row>
    <row r="392" spans="2:65" s="12" customFormat="1" ht="11.25">
      <c r="B392" s="177"/>
      <c r="D392" s="178" t="s">
        <v>174</v>
      </c>
      <c r="E392" s="179" t="s">
        <v>1</v>
      </c>
      <c r="F392" s="180" t="s">
        <v>1046</v>
      </c>
      <c r="H392" s="181">
        <v>335.65</v>
      </c>
      <c r="I392" s="182"/>
      <c r="J392" s="182"/>
      <c r="M392" s="177"/>
      <c r="N392" s="183"/>
      <c r="X392" s="184"/>
      <c r="AT392" s="179" t="s">
        <v>174</v>
      </c>
      <c r="AU392" s="179" t="s">
        <v>141</v>
      </c>
      <c r="AV392" s="12" t="s">
        <v>141</v>
      </c>
      <c r="AW392" s="12" t="s">
        <v>4</v>
      </c>
      <c r="AX392" s="12" t="s">
        <v>86</v>
      </c>
      <c r="AY392" s="179" t="s">
        <v>166</v>
      </c>
    </row>
    <row r="393" spans="2:65" s="1" customFormat="1" ht="24.2" customHeight="1">
      <c r="B393" s="136"/>
      <c r="C393" s="198" t="s">
        <v>334</v>
      </c>
      <c r="D393" s="198" t="s">
        <v>203</v>
      </c>
      <c r="E393" s="199" t="s">
        <v>551</v>
      </c>
      <c r="F393" s="200" t="s">
        <v>552</v>
      </c>
      <c r="G393" s="201" t="s">
        <v>199</v>
      </c>
      <c r="H393" s="202">
        <v>385.99799999999999</v>
      </c>
      <c r="I393" s="203"/>
      <c r="J393" s="204"/>
      <c r="K393" s="205">
        <f>ROUND(P393*H393,2)</f>
        <v>0</v>
      </c>
      <c r="L393" s="204"/>
      <c r="M393" s="206"/>
      <c r="N393" s="207" t="s">
        <v>1</v>
      </c>
      <c r="O393" s="135" t="s">
        <v>42</v>
      </c>
      <c r="P393" s="35">
        <f>I393+J393</f>
        <v>0</v>
      </c>
      <c r="Q393" s="35">
        <f>ROUND(I393*H393,2)</f>
        <v>0</v>
      </c>
      <c r="R393" s="35">
        <f>ROUND(J393*H393,2)</f>
        <v>0</v>
      </c>
      <c r="T393" s="174">
        <f>S393*H393</f>
        <v>0</v>
      </c>
      <c r="U393" s="174">
        <v>1E-4</v>
      </c>
      <c r="V393" s="174">
        <f>U393*H393</f>
        <v>3.8599800000000004E-2</v>
      </c>
      <c r="W393" s="174">
        <v>0</v>
      </c>
      <c r="X393" s="175">
        <f>W393*H393</f>
        <v>0</v>
      </c>
      <c r="AR393" s="176" t="s">
        <v>334</v>
      </c>
      <c r="AT393" s="176" t="s">
        <v>203</v>
      </c>
      <c r="AU393" s="176" t="s">
        <v>141</v>
      </c>
      <c r="AY393" s="17" t="s">
        <v>166</v>
      </c>
      <c r="BE393" s="101">
        <f>IF(O393="základná",K393,0)</f>
        <v>0</v>
      </c>
      <c r="BF393" s="101">
        <f>IF(O393="znížená",K393,0)</f>
        <v>0</v>
      </c>
      <c r="BG393" s="101">
        <f>IF(O393="zákl. prenesená",K393,0)</f>
        <v>0</v>
      </c>
      <c r="BH393" s="101">
        <f>IF(O393="zníž. prenesená",K393,0)</f>
        <v>0</v>
      </c>
      <c r="BI393" s="101">
        <f>IF(O393="nulová",K393,0)</f>
        <v>0</v>
      </c>
      <c r="BJ393" s="17" t="s">
        <v>141</v>
      </c>
      <c r="BK393" s="101">
        <f>ROUND(P393*H393,2)</f>
        <v>0</v>
      </c>
      <c r="BL393" s="17" t="s">
        <v>252</v>
      </c>
      <c r="BM393" s="176" t="s">
        <v>1052</v>
      </c>
    </row>
    <row r="394" spans="2:65" s="12" customFormat="1" ht="11.25">
      <c r="B394" s="177"/>
      <c r="D394" s="178" t="s">
        <v>174</v>
      </c>
      <c r="F394" s="180" t="s">
        <v>1053</v>
      </c>
      <c r="H394" s="181">
        <v>385.99799999999999</v>
      </c>
      <c r="I394" s="182"/>
      <c r="J394" s="182"/>
      <c r="M394" s="177"/>
      <c r="N394" s="183"/>
      <c r="X394" s="184"/>
      <c r="AT394" s="179" t="s">
        <v>174</v>
      </c>
      <c r="AU394" s="179" t="s">
        <v>141</v>
      </c>
      <c r="AV394" s="12" t="s">
        <v>141</v>
      </c>
      <c r="AW394" s="12" t="s">
        <v>3</v>
      </c>
      <c r="AX394" s="12" t="s">
        <v>86</v>
      </c>
      <c r="AY394" s="179" t="s">
        <v>166</v>
      </c>
    </row>
    <row r="395" spans="2:65" s="1" customFormat="1" ht="24.2" customHeight="1">
      <c r="B395" s="136"/>
      <c r="C395" s="165" t="s">
        <v>339</v>
      </c>
      <c r="D395" s="165" t="s">
        <v>168</v>
      </c>
      <c r="E395" s="166" t="s">
        <v>556</v>
      </c>
      <c r="F395" s="167" t="s">
        <v>557</v>
      </c>
      <c r="G395" s="168" t="s">
        <v>199</v>
      </c>
      <c r="H395" s="169">
        <v>335.65</v>
      </c>
      <c r="I395" s="170"/>
      <c r="J395" s="170"/>
      <c r="K395" s="171">
        <f>ROUND(P395*H395,2)</f>
        <v>0</v>
      </c>
      <c r="L395" s="172"/>
      <c r="M395" s="36"/>
      <c r="N395" s="173" t="s">
        <v>1</v>
      </c>
      <c r="O395" s="135" t="s">
        <v>42</v>
      </c>
      <c r="P395" s="35">
        <f>I395+J395</f>
        <v>0</v>
      </c>
      <c r="Q395" s="35">
        <f>ROUND(I395*H395,2)</f>
        <v>0</v>
      </c>
      <c r="R395" s="35">
        <f>ROUND(J395*H395,2)</f>
        <v>0</v>
      </c>
      <c r="T395" s="174">
        <f>S395*H395</f>
        <v>0</v>
      </c>
      <c r="U395" s="174">
        <v>0</v>
      </c>
      <c r="V395" s="174">
        <f>U395*H395</f>
        <v>0</v>
      </c>
      <c r="W395" s="174">
        <v>0</v>
      </c>
      <c r="X395" s="175">
        <f>W395*H395</f>
        <v>0</v>
      </c>
      <c r="AR395" s="176" t="s">
        <v>252</v>
      </c>
      <c r="AT395" s="176" t="s">
        <v>168</v>
      </c>
      <c r="AU395" s="176" t="s">
        <v>141</v>
      </c>
      <c r="AY395" s="17" t="s">
        <v>166</v>
      </c>
      <c r="BE395" s="101">
        <f>IF(O395="základná",K395,0)</f>
        <v>0</v>
      </c>
      <c r="BF395" s="101">
        <f>IF(O395="znížená",K395,0)</f>
        <v>0</v>
      </c>
      <c r="BG395" s="101">
        <f>IF(O395="zákl. prenesená",K395,0)</f>
        <v>0</v>
      </c>
      <c r="BH395" s="101">
        <f>IF(O395="zníž. prenesená",K395,0)</f>
        <v>0</v>
      </c>
      <c r="BI395" s="101">
        <f>IF(O395="nulová",K395,0)</f>
        <v>0</v>
      </c>
      <c r="BJ395" s="17" t="s">
        <v>141</v>
      </c>
      <c r="BK395" s="101">
        <f>ROUND(P395*H395,2)</f>
        <v>0</v>
      </c>
      <c r="BL395" s="17" t="s">
        <v>252</v>
      </c>
      <c r="BM395" s="176" t="s">
        <v>1054</v>
      </c>
    </row>
    <row r="396" spans="2:65" s="12" customFormat="1" ht="11.25">
      <c r="B396" s="177"/>
      <c r="D396" s="178" t="s">
        <v>174</v>
      </c>
      <c r="E396" s="179" t="s">
        <v>1</v>
      </c>
      <c r="F396" s="180" t="s">
        <v>1046</v>
      </c>
      <c r="H396" s="181">
        <v>335.65</v>
      </c>
      <c r="I396" s="182"/>
      <c r="J396" s="182"/>
      <c r="M396" s="177"/>
      <c r="N396" s="183"/>
      <c r="X396" s="184"/>
      <c r="AT396" s="179" t="s">
        <v>174</v>
      </c>
      <c r="AU396" s="179" t="s">
        <v>141</v>
      </c>
      <c r="AV396" s="12" t="s">
        <v>141</v>
      </c>
      <c r="AW396" s="12" t="s">
        <v>4</v>
      </c>
      <c r="AX396" s="12" t="s">
        <v>86</v>
      </c>
      <c r="AY396" s="179" t="s">
        <v>166</v>
      </c>
    </row>
    <row r="397" spans="2:65" s="1" customFormat="1" ht="24.2" customHeight="1">
      <c r="B397" s="136"/>
      <c r="C397" s="198" t="s">
        <v>344</v>
      </c>
      <c r="D397" s="198" t="s">
        <v>203</v>
      </c>
      <c r="E397" s="199" t="s">
        <v>778</v>
      </c>
      <c r="F397" s="200" t="s">
        <v>779</v>
      </c>
      <c r="G397" s="201" t="s">
        <v>199</v>
      </c>
      <c r="H397" s="202">
        <v>342.363</v>
      </c>
      <c r="I397" s="203"/>
      <c r="J397" s="204"/>
      <c r="K397" s="205">
        <f>ROUND(P397*H397,2)</f>
        <v>0</v>
      </c>
      <c r="L397" s="204"/>
      <c r="M397" s="206"/>
      <c r="N397" s="207" t="s">
        <v>1</v>
      </c>
      <c r="O397" s="135" t="s">
        <v>42</v>
      </c>
      <c r="P397" s="35">
        <f>I397+J397</f>
        <v>0</v>
      </c>
      <c r="Q397" s="35">
        <f>ROUND(I397*H397,2)</f>
        <v>0</v>
      </c>
      <c r="R397" s="35">
        <f>ROUND(J397*H397,2)</f>
        <v>0</v>
      </c>
      <c r="T397" s="174">
        <f>S397*H397</f>
        <v>0</v>
      </c>
      <c r="U397" s="174">
        <v>1.06E-3</v>
      </c>
      <c r="V397" s="174">
        <f>U397*H397</f>
        <v>0.36290477999999998</v>
      </c>
      <c r="W397" s="174">
        <v>0</v>
      </c>
      <c r="X397" s="175">
        <f>W397*H397</f>
        <v>0</v>
      </c>
      <c r="AR397" s="176" t="s">
        <v>334</v>
      </c>
      <c r="AT397" s="176" t="s">
        <v>203</v>
      </c>
      <c r="AU397" s="176" t="s">
        <v>141</v>
      </c>
      <c r="AY397" s="17" t="s">
        <v>166</v>
      </c>
      <c r="BE397" s="101">
        <f>IF(O397="základná",K397,0)</f>
        <v>0</v>
      </c>
      <c r="BF397" s="101">
        <f>IF(O397="znížená",K397,0)</f>
        <v>0</v>
      </c>
      <c r="BG397" s="101">
        <f>IF(O397="zákl. prenesená",K397,0)</f>
        <v>0</v>
      </c>
      <c r="BH397" s="101">
        <f>IF(O397="zníž. prenesená",K397,0)</f>
        <v>0</v>
      </c>
      <c r="BI397" s="101">
        <f>IF(O397="nulová",K397,0)</f>
        <v>0</v>
      </c>
      <c r="BJ397" s="17" t="s">
        <v>141</v>
      </c>
      <c r="BK397" s="101">
        <f>ROUND(P397*H397,2)</f>
        <v>0</v>
      </c>
      <c r="BL397" s="17" t="s">
        <v>252</v>
      </c>
      <c r="BM397" s="176" t="s">
        <v>1055</v>
      </c>
    </row>
    <row r="398" spans="2:65" s="12" customFormat="1" ht="11.25">
      <c r="B398" s="177"/>
      <c r="D398" s="178" t="s">
        <v>174</v>
      </c>
      <c r="F398" s="180" t="s">
        <v>1056</v>
      </c>
      <c r="H398" s="181">
        <v>342.363</v>
      </c>
      <c r="I398" s="182"/>
      <c r="J398" s="182"/>
      <c r="M398" s="177"/>
      <c r="N398" s="183"/>
      <c r="X398" s="184"/>
      <c r="AT398" s="179" t="s">
        <v>174</v>
      </c>
      <c r="AU398" s="179" t="s">
        <v>141</v>
      </c>
      <c r="AV398" s="12" t="s">
        <v>141</v>
      </c>
      <c r="AW398" s="12" t="s">
        <v>3</v>
      </c>
      <c r="AX398" s="12" t="s">
        <v>86</v>
      </c>
      <c r="AY398" s="179" t="s">
        <v>166</v>
      </c>
    </row>
    <row r="399" spans="2:65" s="1" customFormat="1" ht="24.2" customHeight="1">
      <c r="B399" s="136"/>
      <c r="C399" s="165" t="s">
        <v>348</v>
      </c>
      <c r="D399" s="165" t="s">
        <v>168</v>
      </c>
      <c r="E399" s="166" t="s">
        <v>565</v>
      </c>
      <c r="F399" s="167" t="s">
        <v>566</v>
      </c>
      <c r="G399" s="168" t="s">
        <v>533</v>
      </c>
      <c r="H399" s="208"/>
      <c r="I399" s="170"/>
      <c r="J399" s="170"/>
      <c r="K399" s="171">
        <f>ROUND(P399*H399,2)</f>
        <v>0</v>
      </c>
      <c r="L399" s="172"/>
      <c r="M399" s="36"/>
      <c r="N399" s="173" t="s">
        <v>1</v>
      </c>
      <c r="O399" s="135" t="s">
        <v>42</v>
      </c>
      <c r="P399" s="35">
        <f>I399+J399</f>
        <v>0</v>
      </c>
      <c r="Q399" s="35">
        <f>ROUND(I399*H399,2)</f>
        <v>0</v>
      </c>
      <c r="R399" s="35">
        <f>ROUND(J399*H399,2)</f>
        <v>0</v>
      </c>
      <c r="T399" s="174">
        <f>S399*H399</f>
        <v>0</v>
      </c>
      <c r="U399" s="174">
        <v>0</v>
      </c>
      <c r="V399" s="174">
        <f>U399*H399</f>
        <v>0</v>
      </c>
      <c r="W399" s="174">
        <v>0</v>
      </c>
      <c r="X399" s="175">
        <f>W399*H399</f>
        <v>0</v>
      </c>
      <c r="AR399" s="176" t="s">
        <v>252</v>
      </c>
      <c r="AT399" s="176" t="s">
        <v>168</v>
      </c>
      <c r="AU399" s="176" t="s">
        <v>141</v>
      </c>
      <c r="AY399" s="17" t="s">
        <v>166</v>
      </c>
      <c r="BE399" s="101">
        <f>IF(O399="základná",K399,0)</f>
        <v>0</v>
      </c>
      <c r="BF399" s="101">
        <f>IF(O399="znížená",K399,0)</f>
        <v>0</v>
      </c>
      <c r="BG399" s="101">
        <f>IF(O399="zákl. prenesená",K399,0)</f>
        <v>0</v>
      </c>
      <c r="BH399" s="101">
        <f>IF(O399="zníž. prenesená",K399,0)</f>
        <v>0</v>
      </c>
      <c r="BI399" s="101">
        <f>IF(O399="nulová",K399,0)</f>
        <v>0</v>
      </c>
      <c r="BJ399" s="17" t="s">
        <v>141</v>
      </c>
      <c r="BK399" s="101">
        <f>ROUND(P399*H399,2)</f>
        <v>0</v>
      </c>
      <c r="BL399" s="17" t="s">
        <v>252</v>
      </c>
      <c r="BM399" s="176" t="s">
        <v>1057</v>
      </c>
    </row>
    <row r="400" spans="2:65" s="11" customFormat="1" ht="22.9" customHeight="1">
      <c r="B400" s="152"/>
      <c r="D400" s="153" t="s">
        <v>77</v>
      </c>
      <c r="E400" s="163" t="s">
        <v>783</v>
      </c>
      <c r="F400" s="163" t="s">
        <v>784</v>
      </c>
      <c r="I400" s="155"/>
      <c r="J400" s="155"/>
      <c r="K400" s="164">
        <f>BK400</f>
        <v>0</v>
      </c>
      <c r="M400" s="152"/>
      <c r="N400" s="157"/>
      <c r="Q400" s="158">
        <f>SUM(Q401:Q433)</f>
        <v>0</v>
      </c>
      <c r="R400" s="158">
        <f>SUM(R401:R433)</f>
        <v>0</v>
      </c>
      <c r="T400" s="159">
        <f>SUM(T401:T433)</f>
        <v>0</v>
      </c>
      <c r="V400" s="159">
        <f>SUM(V401:V433)</f>
        <v>1.8670643999999998</v>
      </c>
      <c r="X400" s="160">
        <f>SUM(X401:X433)</f>
        <v>0</v>
      </c>
      <c r="AR400" s="153" t="s">
        <v>141</v>
      </c>
      <c r="AT400" s="161" t="s">
        <v>77</v>
      </c>
      <c r="AU400" s="161" t="s">
        <v>86</v>
      </c>
      <c r="AY400" s="153" t="s">
        <v>166</v>
      </c>
      <c r="BK400" s="162">
        <f>SUM(BK401:BK433)</f>
        <v>0</v>
      </c>
    </row>
    <row r="401" spans="2:65" s="1" customFormat="1" ht="37.9" customHeight="1">
      <c r="B401" s="136"/>
      <c r="C401" s="165" t="s">
        <v>352</v>
      </c>
      <c r="D401" s="165" t="s">
        <v>168</v>
      </c>
      <c r="E401" s="166" t="s">
        <v>785</v>
      </c>
      <c r="F401" s="167" t="s">
        <v>786</v>
      </c>
      <c r="G401" s="168" t="s">
        <v>199</v>
      </c>
      <c r="H401" s="169">
        <v>54.48</v>
      </c>
      <c r="I401" s="170"/>
      <c r="J401" s="170"/>
      <c r="K401" s="171">
        <f>ROUND(P401*H401,2)</f>
        <v>0</v>
      </c>
      <c r="L401" s="172"/>
      <c r="M401" s="36"/>
      <c r="N401" s="173" t="s">
        <v>1</v>
      </c>
      <c r="O401" s="135" t="s">
        <v>42</v>
      </c>
      <c r="P401" s="35">
        <f>I401+J401</f>
        <v>0</v>
      </c>
      <c r="Q401" s="35">
        <f>ROUND(I401*H401,2)</f>
        <v>0</v>
      </c>
      <c r="R401" s="35">
        <f>ROUND(J401*H401,2)</f>
        <v>0</v>
      </c>
      <c r="T401" s="174">
        <f>S401*H401</f>
        <v>0</v>
      </c>
      <c r="U401" s="174">
        <v>1.128E-2</v>
      </c>
      <c r="V401" s="174">
        <f>U401*H401</f>
        <v>0.61453439999999993</v>
      </c>
      <c r="W401" s="174">
        <v>0</v>
      </c>
      <c r="X401" s="175">
        <f>W401*H401</f>
        <v>0</v>
      </c>
      <c r="AR401" s="176" t="s">
        <v>252</v>
      </c>
      <c r="AT401" s="176" t="s">
        <v>168</v>
      </c>
      <c r="AU401" s="176" t="s">
        <v>141</v>
      </c>
      <c r="AY401" s="17" t="s">
        <v>166</v>
      </c>
      <c r="BE401" s="101">
        <f>IF(O401="základná",K401,0)</f>
        <v>0</v>
      </c>
      <c r="BF401" s="101">
        <f>IF(O401="znížená",K401,0)</f>
        <v>0</v>
      </c>
      <c r="BG401" s="101">
        <f>IF(O401="zákl. prenesená",K401,0)</f>
        <v>0</v>
      </c>
      <c r="BH401" s="101">
        <f>IF(O401="zníž. prenesená",K401,0)</f>
        <v>0</v>
      </c>
      <c r="BI401" s="101">
        <f>IF(O401="nulová",K401,0)</f>
        <v>0</v>
      </c>
      <c r="BJ401" s="17" t="s">
        <v>141</v>
      </c>
      <c r="BK401" s="101">
        <f>ROUND(P401*H401,2)</f>
        <v>0</v>
      </c>
      <c r="BL401" s="17" t="s">
        <v>252</v>
      </c>
      <c r="BM401" s="176" t="s">
        <v>1058</v>
      </c>
    </row>
    <row r="402" spans="2:65" s="12" customFormat="1" ht="11.25">
      <c r="B402" s="177"/>
      <c r="D402" s="178" t="s">
        <v>174</v>
      </c>
      <c r="E402" s="179" t="s">
        <v>1</v>
      </c>
      <c r="F402" s="180" t="s">
        <v>1059</v>
      </c>
      <c r="H402" s="181">
        <v>54.48</v>
      </c>
      <c r="I402" s="182"/>
      <c r="J402" s="182"/>
      <c r="M402" s="177"/>
      <c r="N402" s="183"/>
      <c r="X402" s="184"/>
      <c r="AT402" s="179" t="s">
        <v>174</v>
      </c>
      <c r="AU402" s="179" t="s">
        <v>141</v>
      </c>
      <c r="AV402" s="12" t="s">
        <v>141</v>
      </c>
      <c r="AW402" s="12" t="s">
        <v>4</v>
      </c>
      <c r="AX402" s="12" t="s">
        <v>86</v>
      </c>
      <c r="AY402" s="179" t="s">
        <v>166</v>
      </c>
    </row>
    <row r="403" spans="2:65" s="1" customFormat="1" ht="44.25" customHeight="1">
      <c r="B403" s="136"/>
      <c r="C403" s="165" t="s">
        <v>358</v>
      </c>
      <c r="D403" s="165" t="s">
        <v>168</v>
      </c>
      <c r="E403" s="166" t="s">
        <v>789</v>
      </c>
      <c r="F403" s="167" t="s">
        <v>790</v>
      </c>
      <c r="G403" s="168" t="s">
        <v>199</v>
      </c>
      <c r="H403" s="169">
        <v>92.78</v>
      </c>
      <c r="I403" s="170"/>
      <c r="J403" s="170"/>
      <c r="K403" s="171">
        <f>ROUND(P403*H403,2)</f>
        <v>0</v>
      </c>
      <c r="L403" s="172"/>
      <c r="M403" s="36"/>
      <c r="N403" s="173" t="s">
        <v>1</v>
      </c>
      <c r="O403" s="135" t="s">
        <v>42</v>
      </c>
      <c r="P403" s="35">
        <f>I403+J403</f>
        <v>0</v>
      </c>
      <c r="Q403" s="35">
        <f>ROUND(I403*H403,2)</f>
        <v>0</v>
      </c>
      <c r="R403" s="35">
        <f>ROUND(J403*H403,2)</f>
        <v>0</v>
      </c>
      <c r="T403" s="174">
        <f>S403*H403</f>
        <v>0</v>
      </c>
      <c r="U403" s="174">
        <v>1.35E-2</v>
      </c>
      <c r="V403" s="174">
        <f>U403*H403</f>
        <v>1.2525299999999999</v>
      </c>
      <c r="W403" s="174">
        <v>0</v>
      </c>
      <c r="X403" s="175">
        <f>W403*H403</f>
        <v>0</v>
      </c>
      <c r="AR403" s="176" t="s">
        <v>252</v>
      </c>
      <c r="AT403" s="176" t="s">
        <v>168</v>
      </c>
      <c r="AU403" s="176" t="s">
        <v>141</v>
      </c>
      <c r="AY403" s="17" t="s">
        <v>166</v>
      </c>
      <c r="BE403" s="101">
        <f>IF(O403="základná",K403,0)</f>
        <v>0</v>
      </c>
      <c r="BF403" s="101">
        <f>IF(O403="znížená",K403,0)</f>
        <v>0</v>
      </c>
      <c r="BG403" s="101">
        <f>IF(O403="zákl. prenesená",K403,0)</f>
        <v>0</v>
      </c>
      <c r="BH403" s="101">
        <f>IF(O403="zníž. prenesená",K403,0)</f>
        <v>0</v>
      </c>
      <c r="BI403" s="101">
        <f>IF(O403="nulová",K403,0)</f>
        <v>0</v>
      </c>
      <c r="BJ403" s="17" t="s">
        <v>141</v>
      </c>
      <c r="BK403" s="101">
        <f>ROUND(P403*H403,2)</f>
        <v>0</v>
      </c>
      <c r="BL403" s="17" t="s">
        <v>252</v>
      </c>
      <c r="BM403" s="176" t="s">
        <v>1060</v>
      </c>
    </row>
    <row r="404" spans="2:65" s="12" customFormat="1" ht="11.25">
      <c r="B404" s="177"/>
      <c r="D404" s="178" t="s">
        <v>174</v>
      </c>
      <c r="E404" s="179" t="s">
        <v>1</v>
      </c>
      <c r="F404" s="180" t="s">
        <v>1061</v>
      </c>
      <c r="H404" s="181">
        <v>3.57</v>
      </c>
      <c r="I404" s="182"/>
      <c r="J404" s="182"/>
      <c r="M404" s="177"/>
      <c r="N404" s="183"/>
      <c r="X404" s="184"/>
      <c r="AT404" s="179" t="s">
        <v>174</v>
      </c>
      <c r="AU404" s="179" t="s">
        <v>141</v>
      </c>
      <c r="AV404" s="12" t="s">
        <v>141</v>
      </c>
      <c r="AW404" s="12" t="s">
        <v>4</v>
      </c>
      <c r="AX404" s="12" t="s">
        <v>78</v>
      </c>
      <c r="AY404" s="179" t="s">
        <v>166</v>
      </c>
    </row>
    <row r="405" spans="2:65" s="12" customFormat="1" ht="11.25">
      <c r="B405" s="177"/>
      <c r="D405" s="178" t="s">
        <v>174</v>
      </c>
      <c r="E405" s="179" t="s">
        <v>1</v>
      </c>
      <c r="F405" s="180" t="s">
        <v>1062</v>
      </c>
      <c r="H405" s="181">
        <v>4.87</v>
      </c>
      <c r="I405" s="182"/>
      <c r="J405" s="182"/>
      <c r="M405" s="177"/>
      <c r="N405" s="183"/>
      <c r="X405" s="184"/>
      <c r="AT405" s="179" t="s">
        <v>174</v>
      </c>
      <c r="AU405" s="179" t="s">
        <v>141</v>
      </c>
      <c r="AV405" s="12" t="s">
        <v>141</v>
      </c>
      <c r="AW405" s="12" t="s">
        <v>4</v>
      </c>
      <c r="AX405" s="12" t="s">
        <v>78</v>
      </c>
      <c r="AY405" s="179" t="s">
        <v>166</v>
      </c>
    </row>
    <row r="406" spans="2:65" s="12" customFormat="1" ht="11.25">
      <c r="B406" s="177"/>
      <c r="D406" s="178" t="s">
        <v>174</v>
      </c>
      <c r="E406" s="179" t="s">
        <v>1</v>
      </c>
      <c r="F406" s="180" t="s">
        <v>1063</v>
      </c>
      <c r="H406" s="181">
        <v>3.42</v>
      </c>
      <c r="I406" s="182"/>
      <c r="J406" s="182"/>
      <c r="M406" s="177"/>
      <c r="N406" s="183"/>
      <c r="X406" s="184"/>
      <c r="AT406" s="179" t="s">
        <v>174</v>
      </c>
      <c r="AU406" s="179" t="s">
        <v>141</v>
      </c>
      <c r="AV406" s="12" t="s">
        <v>141</v>
      </c>
      <c r="AW406" s="12" t="s">
        <v>4</v>
      </c>
      <c r="AX406" s="12" t="s">
        <v>78</v>
      </c>
      <c r="AY406" s="179" t="s">
        <v>166</v>
      </c>
    </row>
    <row r="407" spans="2:65" s="12" customFormat="1" ht="11.25">
      <c r="B407" s="177"/>
      <c r="D407" s="178" t="s">
        <v>174</v>
      </c>
      <c r="E407" s="179" t="s">
        <v>1</v>
      </c>
      <c r="F407" s="180" t="s">
        <v>1064</v>
      </c>
      <c r="H407" s="181">
        <v>3.24</v>
      </c>
      <c r="I407" s="182"/>
      <c r="J407" s="182"/>
      <c r="M407" s="177"/>
      <c r="N407" s="183"/>
      <c r="X407" s="184"/>
      <c r="AT407" s="179" t="s">
        <v>174</v>
      </c>
      <c r="AU407" s="179" t="s">
        <v>141</v>
      </c>
      <c r="AV407" s="12" t="s">
        <v>141</v>
      </c>
      <c r="AW407" s="12" t="s">
        <v>4</v>
      </c>
      <c r="AX407" s="12" t="s">
        <v>78</v>
      </c>
      <c r="AY407" s="179" t="s">
        <v>166</v>
      </c>
    </row>
    <row r="408" spans="2:65" s="12" customFormat="1" ht="11.25">
      <c r="B408" s="177"/>
      <c r="D408" s="178" t="s">
        <v>174</v>
      </c>
      <c r="E408" s="179" t="s">
        <v>1</v>
      </c>
      <c r="F408" s="180" t="s">
        <v>1065</v>
      </c>
      <c r="H408" s="181">
        <v>3.42</v>
      </c>
      <c r="I408" s="182"/>
      <c r="J408" s="182"/>
      <c r="M408" s="177"/>
      <c r="N408" s="183"/>
      <c r="X408" s="184"/>
      <c r="AT408" s="179" t="s">
        <v>174</v>
      </c>
      <c r="AU408" s="179" t="s">
        <v>141</v>
      </c>
      <c r="AV408" s="12" t="s">
        <v>141</v>
      </c>
      <c r="AW408" s="12" t="s">
        <v>4</v>
      </c>
      <c r="AX408" s="12" t="s">
        <v>78</v>
      </c>
      <c r="AY408" s="179" t="s">
        <v>166</v>
      </c>
    </row>
    <row r="409" spans="2:65" s="12" customFormat="1" ht="11.25">
      <c r="B409" s="177"/>
      <c r="D409" s="178" t="s">
        <v>174</v>
      </c>
      <c r="E409" s="179" t="s">
        <v>1</v>
      </c>
      <c r="F409" s="180" t="s">
        <v>1066</v>
      </c>
      <c r="H409" s="181">
        <v>3.24</v>
      </c>
      <c r="I409" s="182"/>
      <c r="J409" s="182"/>
      <c r="M409" s="177"/>
      <c r="N409" s="183"/>
      <c r="X409" s="184"/>
      <c r="AT409" s="179" t="s">
        <v>174</v>
      </c>
      <c r="AU409" s="179" t="s">
        <v>141</v>
      </c>
      <c r="AV409" s="12" t="s">
        <v>141</v>
      </c>
      <c r="AW409" s="12" t="s">
        <v>4</v>
      </c>
      <c r="AX409" s="12" t="s">
        <v>78</v>
      </c>
      <c r="AY409" s="179" t="s">
        <v>166</v>
      </c>
    </row>
    <row r="410" spans="2:65" s="12" customFormat="1" ht="11.25">
      <c r="B410" s="177"/>
      <c r="D410" s="178" t="s">
        <v>174</v>
      </c>
      <c r="E410" s="179" t="s">
        <v>1</v>
      </c>
      <c r="F410" s="180" t="s">
        <v>1067</v>
      </c>
      <c r="H410" s="181">
        <v>1.88</v>
      </c>
      <c r="I410" s="182"/>
      <c r="J410" s="182"/>
      <c r="M410" s="177"/>
      <c r="N410" s="183"/>
      <c r="X410" s="184"/>
      <c r="AT410" s="179" t="s">
        <v>174</v>
      </c>
      <c r="AU410" s="179" t="s">
        <v>141</v>
      </c>
      <c r="AV410" s="12" t="s">
        <v>141</v>
      </c>
      <c r="AW410" s="12" t="s">
        <v>4</v>
      </c>
      <c r="AX410" s="12" t="s">
        <v>78</v>
      </c>
      <c r="AY410" s="179" t="s">
        <v>166</v>
      </c>
    </row>
    <row r="411" spans="2:65" s="12" customFormat="1" ht="11.25">
      <c r="B411" s="177"/>
      <c r="D411" s="178" t="s">
        <v>174</v>
      </c>
      <c r="E411" s="179" t="s">
        <v>1</v>
      </c>
      <c r="F411" s="180" t="s">
        <v>1068</v>
      </c>
      <c r="H411" s="181">
        <v>3.75</v>
      </c>
      <c r="I411" s="182"/>
      <c r="J411" s="182"/>
      <c r="M411" s="177"/>
      <c r="N411" s="183"/>
      <c r="X411" s="184"/>
      <c r="AT411" s="179" t="s">
        <v>174</v>
      </c>
      <c r="AU411" s="179" t="s">
        <v>141</v>
      </c>
      <c r="AV411" s="12" t="s">
        <v>141</v>
      </c>
      <c r="AW411" s="12" t="s">
        <v>4</v>
      </c>
      <c r="AX411" s="12" t="s">
        <v>78</v>
      </c>
      <c r="AY411" s="179" t="s">
        <v>166</v>
      </c>
    </row>
    <row r="412" spans="2:65" s="12" customFormat="1" ht="11.25">
      <c r="B412" s="177"/>
      <c r="D412" s="178" t="s">
        <v>174</v>
      </c>
      <c r="E412" s="179" t="s">
        <v>1</v>
      </c>
      <c r="F412" s="180" t="s">
        <v>1069</v>
      </c>
      <c r="H412" s="181">
        <v>1.88</v>
      </c>
      <c r="I412" s="182"/>
      <c r="J412" s="182"/>
      <c r="M412" s="177"/>
      <c r="N412" s="183"/>
      <c r="X412" s="184"/>
      <c r="AT412" s="179" t="s">
        <v>174</v>
      </c>
      <c r="AU412" s="179" t="s">
        <v>141</v>
      </c>
      <c r="AV412" s="12" t="s">
        <v>141</v>
      </c>
      <c r="AW412" s="12" t="s">
        <v>4</v>
      </c>
      <c r="AX412" s="12" t="s">
        <v>78</v>
      </c>
      <c r="AY412" s="179" t="s">
        <v>166</v>
      </c>
    </row>
    <row r="413" spans="2:65" s="12" customFormat="1" ht="11.25">
      <c r="B413" s="177"/>
      <c r="D413" s="178" t="s">
        <v>174</v>
      </c>
      <c r="E413" s="179" t="s">
        <v>1</v>
      </c>
      <c r="F413" s="180" t="s">
        <v>1070</v>
      </c>
      <c r="H413" s="181">
        <v>3.75</v>
      </c>
      <c r="I413" s="182"/>
      <c r="J413" s="182"/>
      <c r="M413" s="177"/>
      <c r="N413" s="183"/>
      <c r="X413" s="184"/>
      <c r="AT413" s="179" t="s">
        <v>174</v>
      </c>
      <c r="AU413" s="179" t="s">
        <v>141</v>
      </c>
      <c r="AV413" s="12" t="s">
        <v>141</v>
      </c>
      <c r="AW413" s="12" t="s">
        <v>4</v>
      </c>
      <c r="AX413" s="12" t="s">
        <v>78</v>
      </c>
      <c r="AY413" s="179" t="s">
        <v>166</v>
      </c>
    </row>
    <row r="414" spans="2:65" s="12" customFormat="1" ht="11.25">
      <c r="B414" s="177"/>
      <c r="D414" s="178" t="s">
        <v>174</v>
      </c>
      <c r="E414" s="179" t="s">
        <v>1</v>
      </c>
      <c r="F414" s="180" t="s">
        <v>1071</v>
      </c>
      <c r="H414" s="181">
        <v>1.88</v>
      </c>
      <c r="I414" s="182"/>
      <c r="J414" s="182"/>
      <c r="M414" s="177"/>
      <c r="N414" s="183"/>
      <c r="X414" s="184"/>
      <c r="AT414" s="179" t="s">
        <v>174</v>
      </c>
      <c r="AU414" s="179" t="s">
        <v>141</v>
      </c>
      <c r="AV414" s="12" t="s">
        <v>141</v>
      </c>
      <c r="AW414" s="12" t="s">
        <v>4</v>
      </c>
      <c r="AX414" s="12" t="s">
        <v>78</v>
      </c>
      <c r="AY414" s="179" t="s">
        <v>166</v>
      </c>
    </row>
    <row r="415" spans="2:65" s="12" customFormat="1" ht="11.25">
      <c r="B415" s="177"/>
      <c r="D415" s="178" t="s">
        <v>174</v>
      </c>
      <c r="E415" s="179" t="s">
        <v>1</v>
      </c>
      <c r="F415" s="180" t="s">
        <v>1072</v>
      </c>
      <c r="H415" s="181">
        <v>3.75</v>
      </c>
      <c r="I415" s="182"/>
      <c r="J415" s="182"/>
      <c r="M415" s="177"/>
      <c r="N415" s="183"/>
      <c r="X415" s="184"/>
      <c r="AT415" s="179" t="s">
        <v>174</v>
      </c>
      <c r="AU415" s="179" t="s">
        <v>141</v>
      </c>
      <c r="AV415" s="12" t="s">
        <v>141</v>
      </c>
      <c r="AW415" s="12" t="s">
        <v>4</v>
      </c>
      <c r="AX415" s="12" t="s">
        <v>78</v>
      </c>
      <c r="AY415" s="179" t="s">
        <v>166</v>
      </c>
    </row>
    <row r="416" spans="2:65" s="12" customFormat="1" ht="11.25">
      <c r="B416" s="177"/>
      <c r="D416" s="178" t="s">
        <v>174</v>
      </c>
      <c r="E416" s="179" t="s">
        <v>1</v>
      </c>
      <c r="F416" s="180" t="s">
        <v>1073</v>
      </c>
      <c r="H416" s="181">
        <v>3.4</v>
      </c>
      <c r="I416" s="182"/>
      <c r="J416" s="182"/>
      <c r="M416" s="177"/>
      <c r="N416" s="183"/>
      <c r="X416" s="184"/>
      <c r="AT416" s="179" t="s">
        <v>174</v>
      </c>
      <c r="AU416" s="179" t="s">
        <v>141</v>
      </c>
      <c r="AV416" s="12" t="s">
        <v>141</v>
      </c>
      <c r="AW416" s="12" t="s">
        <v>4</v>
      </c>
      <c r="AX416" s="12" t="s">
        <v>78</v>
      </c>
      <c r="AY416" s="179" t="s">
        <v>166</v>
      </c>
    </row>
    <row r="417" spans="2:51" s="12" customFormat="1" ht="11.25">
      <c r="B417" s="177"/>
      <c r="D417" s="178" t="s">
        <v>174</v>
      </c>
      <c r="E417" s="179" t="s">
        <v>1</v>
      </c>
      <c r="F417" s="180" t="s">
        <v>1074</v>
      </c>
      <c r="H417" s="181">
        <v>3.4</v>
      </c>
      <c r="I417" s="182"/>
      <c r="J417" s="182"/>
      <c r="M417" s="177"/>
      <c r="N417" s="183"/>
      <c r="X417" s="184"/>
      <c r="AT417" s="179" t="s">
        <v>174</v>
      </c>
      <c r="AU417" s="179" t="s">
        <v>141</v>
      </c>
      <c r="AV417" s="12" t="s">
        <v>141</v>
      </c>
      <c r="AW417" s="12" t="s">
        <v>4</v>
      </c>
      <c r="AX417" s="12" t="s">
        <v>78</v>
      </c>
      <c r="AY417" s="179" t="s">
        <v>166</v>
      </c>
    </row>
    <row r="418" spans="2:51" s="12" customFormat="1" ht="11.25">
      <c r="B418" s="177"/>
      <c r="D418" s="178" t="s">
        <v>174</v>
      </c>
      <c r="E418" s="179" t="s">
        <v>1</v>
      </c>
      <c r="F418" s="180" t="s">
        <v>1075</v>
      </c>
      <c r="H418" s="181">
        <v>3.33</v>
      </c>
      <c r="I418" s="182"/>
      <c r="J418" s="182"/>
      <c r="M418" s="177"/>
      <c r="N418" s="183"/>
      <c r="X418" s="184"/>
      <c r="AT418" s="179" t="s">
        <v>174</v>
      </c>
      <c r="AU418" s="179" t="s">
        <v>141</v>
      </c>
      <c r="AV418" s="12" t="s">
        <v>141</v>
      </c>
      <c r="AW418" s="12" t="s">
        <v>4</v>
      </c>
      <c r="AX418" s="12" t="s">
        <v>78</v>
      </c>
      <c r="AY418" s="179" t="s">
        <v>166</v>
      </c>
    </row>
    <row r="419" spans="2:51" s="12" customFormat="1" ht="11.25">
      <c r="B419" s="177"/>
      <c r="D419" s="178" t="s">
        <v>174</v>
      </c>
      <c r="E419" s="179" t="s">
        <v>1</v>
      </c>
      <c r="F419" s="180" t="s">
        <v>1076</v>
      </c>
      <c r="H419" s="181">
        <v>3.24</v>
      </c>
      <c r="I419" s="182"/>
      <c r="J419" s="182"/>
      <c r="M419" s="177"/>
      <c r="N419" s="183"/>
      <c r="X419" s="184"/>
      <c r="AT419" s="179" t="s">
        <v>174</v>
      </c>
      <c r="AU419" s="179" t="s">
        <v>141</v>
      </c>
      <c r="AV419" s="12" t="s">
        <v>141</v>
      </c>
      <c r="AW419" s="12" t="s">
        <v>4</v>
      </c>
      <c r="AX419" s="12" t="s">
        <v>78</v>
      </c>
      <c r="AY419" s="179" t="s">
        <v>166</v>
      </c>
    </row>
    <row r="420" spans="2:51" s="12" customFormat="1" ht="11.25">
      <c r="B420" s="177"/>
      <c r="D420" s="178" t="s">
        <v>174</v>
      </c>
      <c r="E420" s="179" t="s">
        <v>1</v>
      </c>
      <c r="F420" s="180" t="s">
        <v>1077</v>
      </c>
      <c r="H420" s="181">
        <v>3.24</v>
      </c>
      <c r="I420" s="182"/>
      <c r="J420" s="182"/>
      <c r="M420" s="177"/>
      <c r="N420" s="183"/>
      <c r="X420" s="184"/>
      <c r="AT420" s="179" t="s">
        <v>174</v>
      </c>
      <c r="AU420" s="179" t="s">
        <v>141</v>
      </c>
      <c r="AV420" s="12" t="s">
        <v>141</v>
      </c>
      <c r="AW420" s="12" t="s">
        <v>4</v>
      </c>
      <c r="AX420" s="12" t="s">
        <v>78</v>
      </c>
      <c r="AY420" s="179" t="s">
        <v>166</v>
      </c>
    </row>
    <row r="421" spans="2:51" s="12" customFormat="1" ht="11.25">
      <c r="B421" s="177"/>
      <c r="D421" s="178" t="s">
        <v>174</v>
      </c>
      <c r="E421" s="179" t="s">
        <v>1</v>
      </c>
      <c r="F421" s="180" t="s">
        <v>1078</v>
      </c>
      <c r="H421" s="181">
        <v>3.24</v>
      </c>
      <c r="I421" s="182"/>
      <c r="J421" s="182"/>
      <c r="M421" s="177"/>
      <c r="N421" s="183"/>
      <c r="X421" s="184"/>
      <c r="AT421" s="179" t="s">
        <v>174</v>
      </c>
      <c r="AU421" s="179" t="s">
        <v>141</v>
      </c>
      <c r="AV421" s="12" t="s">
        <v>141</v>
      </c>
      <c r="AW421" s="12" t="s">
        <v>4</v>
      </c>
      <c r="AX421" s="12" t="s">
        <v>78</v>
      </c>
      <c r="AY421" s="179" t="s">
        <v>166</v>
      </c>
    </row>
    <row r="422" spans="2:51" s="12" customFormat="1" ht="11.25">
      <c r="B422" s="177"/>
      <c r="D422" s="178" t="s">
        <v>174</v>
      </c>
      <c r="E422" s="179" t="s">
        <v>1</v>
      </c>
      <c r="F422" s="180" t="s">
        <v>1079</v>
      </c>
      <c r="H422" s="181">
        <v>3.24</v>
      </c>
      <c r="I422" s="182"/>
      <c r="J422" s="182"/>
      <c r="M422" s="177"/>
      <c r="N422" s="183"/>
      <c r="X422" s="184"/>
      <c r="AT422" s="179" t="s">
        <v>174</v>
      </c>
      <c r="AU422" s="179" t="s">
        <v>141</v>
      </c>
      <c r="AV422" s="12" t="s">
        <v>141</v>
      </c>
      <c r="AW422" s="12" t="s">
        <v>4</v>
      </c>
      <c r="AX422" s="12" t="s">
        <v>78</v>
      </c>
      <c r="AY422" s="179" t="s">
        <v>166</v>
      </c>
    </row>
    <row r="423" spans="2:51" s="12" customFormat="1" ht="11.25">
      <c r="B423" s="177"/>
      <c r="D423" s="178" t="s">
        <v>174</v>
      </c>
      <c r="E423" s="179" t="s">
        <v>1</v>
      </c>
      <c r="F423" s="180" t="s">
        <v>1080</v>
      </c>
      <c r="H423" s="181">
        <v>3.24</v>
      </c>
      <c r="I423" s="182"/>
      <c r="J423" s="182"/>
      <c r="M423" s="177"/>
      <c r="N423" s="183"/>
      <c r="X423" s="184"/>
      <c r="AT423" s="179" t="s">
        <v>174</v>
      </c>
      <c r="AU423" s="179" t="s">
        <v>141</v>
      </c>
      <c r="AV423" s="12" t="s">
        <v>141</v>
      </c>
      <c r="AW423" s="12" t="s">
        <v>4</v>
      </c>
      <c r="AX423" s="12" t="s">
        <v>78</v>
      </c>
      <c r="AY423" s="179" t="s">
        <v>166</v>
      </c>
    </row>
    <row r="424" spans="2:51" s="12" customFormat="1" ht="11.25">
      <c r="B424" s="177"/>
      <c r="D424" s="178" t="s">
        <v>174</v>
      </c>
      <c r="E424" s="179" t="s">
        <v>1</v>
      </c>
      <c r="F424" s="180" t="s">
        <v>1081</v>
      </c>
      <c r="H424" s="181">
        <v>3.24</v>
      </c>
      <c r="I424" s="182"/>
      <c r="J424" s="182"/>
      <c r="M424" s="177"/>
      <c r="N424" s="183"/>
      <c r="X424" s="184"/>
      <c r="AT424" s="179" t="s">
        <v>174</v>
      </c>
      <c r="AU424" s="179" t="s">
        <v>141</v>
      </c>
      <c r="AV424" s="12" t="s">
        <v>141</v>
      </c>
      <c r="AW424" s="12" t="s">
        <v>4</v>
      </c>
      <c r="AX424" s="12" t="s">
        <v>78</v>
      </c>
      <c r="AY424" s="179" t="s">
        <v>166</v>
      </c>
    </row>
    <row r="425" spans="2:51" s="12" customFormat="1" ht="11.25">
      <c r="B425" s="177"/>
      <c r="D425" s="178" t="s">
        <v>174</v>
      </c>
      <c r="E425" s="179" t="s">
        <v>1</v>
      </c>
      <c r="F425" s="180" t="s">
        <v>1082</v>
      </c>
      <c r="H425" s="181">
        <v>3.24</v>
      </c>
      <c r="I425" s="182"/>
      <c r="J425" s="182"/>
      <c r="M425" s="177"/>
      <c r="N425" s="183"/>
      <c r="X425" s="184"/>
      <c r="AT425" s="179" t="s">
        <v>174</v>
      </c>
      <c r="AU425" s="179" t="s">
        <v>141</v>
      </c>
      <c r="AV425" s="12" t="s">
        <v>141</v>
      </c>
      <c r="AW425" s="12" t="s">
        <v>4</v>
      </c>
      <c r="AX425" s="12" t="s">
        <v>78</v>
      </c>
      <c r="AY425" s="179" t="s">
        <v>166</v>
      </c>
    </row>
    <row r="426" spans="2:51" s="12" customFormat="1" ht="11.25">
      <c r="B426" s="177"/>
      <c r="D426" s="178" t="s">
        <v>174</v>
      </c>
      <c r="E426" s="179" t="s">
        <v>1</v>
      </c>
      <c r="F426" s="180" t="s">
        <v>1083</v>
      </c>
      <c r="H426" s="181">
        <v>3.74</v>
      </c>
      <c r="I426" s="182"/>
      <c r="J426" s="182"/>
      <c r="M426" s="177"/>
      <c r="N426" s="183"/>
      <c r="X426" s="184"/>
      <c r="AT426" s="179" t="s">
        <v>174</v>
      </c>
      <c r="AU426" s="179" t="s">
        <v>141</v>
      </c>
      <c r="AV426" s="12" t="s">
        <v>141</v>
      </c>
      <c r="AW426" s="12" t="s">
        <v>4</v>
      </c>
      <c r="AX426" s="12" t="s">
        <v>78</v>
      </c>
      <c r="AY426" s="179" t="s">
        <v>166</v>
      </c>
    </row>
    <row r="427" spans="2:51" s="12" customFormat="1" ht="11.25">
      <c r="B427" s="177"/>
      <c r="D427" s="178" t="s">
        <v>174</v>
      </c>
      <c r="E427" s="179" t="s">
        <v>1</v>
      </c>
      <c r="F427" s="180" t="s">
        <v>1084</v>
      </c>
      <c r="H427" s="181">
        <v>3.24</v>
      </c>
      <c r="I427" s="182"/>
      <c r="J427" s="182"/>
      <c r="M427" s="177"/>
      <c r="N427" s="183"/>
      <c r="X427" s="184"/>
      <c r="AT427" s="179" t="s">
        <v>174</v>
      </c>
      <c r="AU427" s="179" t="s">
        <v>141</v>
      </c>
      <c r="AV427" s="12" t="s">
        <v>141</v>
      </c>
      <c r="AW427" s="12" t="s">
        <v>4</v>
      </c>
      <c r="AX427" s="12" t="s">
        <v>78</v>
      </c>
      <c r="AY427" s="179" t="s">
        <v>166</v>
      </c>
    </row>
    <row r="428" spans="2:51" s="12" customFormat="1" ht="11.25">
      <c r="B428" s="177"/>
      <c r="D428" s="178" t="s">
        <v>174</v>
      </c>
      <c r="E428" s="179" t="s">
        <v>1</v>
      </c>
      <c r="F428" s="180" t="s">
        <v>1085</v>
      </c>
      <c r="H428" s="181">
        <v>4.4400000000000004</v>
      </c>
      <c r="I428" s="182"/>
      <c r="J428" s="182"/>
      <c r="M428" s="177"/>
      <c r="N428" s="183"/>
      <c r="X428" s="184"/>
      <c r="AT428" s="179" t="s">
        <v>174</v>
      </c>
      <c r="AU428" s="179" t="s">
        <v>141</v>
      </c>
      <c r="AV428" s="12" t="s">
        <v>141</v>
      </c>
      <c r="AW428" s="12" t="s">
        <v>4</v>
      </c>
      <c r="AX428" s="12" t="s">
        <v>78</v>
      </c>
      <c r="AY428" s="179" t="s">
        <v>166</v>
      </c>
    </row>
    <row r="429" spans="2:51" s="12" customFormat="1" ht="11.25">
      <c r="B429" s="177"/>
      <c r="D429" s="178" t="s">
        <v>174</v>
      </c>
      <c r="E429" s="179" t="s">
        <v>1</v>
      </c>
      <c r="F429" s="180" t="s">
        <v>1086</v>
      </c>
      <c r="H429" s="181">
        <v>3.24</v>
      </c>
      <c r="I429" s="182"/>
      <c r="J429" s="182"/>
      <c r="M429" s="177"/>
      <c r="N429" s="183"/>
      <c r="X429" s="184"/>
      <c r="AT429" s="179" t="s">
        <v>174</v>
      </c>
      <c r="AU429" s="179" t="s">
        <v>141</v>
      </c>
      <c r="AV429" s="12" t="s">
        <v>141</v>
      </c>
      <c r="AW429" s="12" t="s">
        <v>4</v>
      </c>
      <c r="AX429" s="12" t="s">
        <v>78</v>
      </c>
      <c r="AY429" s="179" t="s">
        <v>166</v>
      </c>
    </row>
    <row r="430" spans="2:51" s="12" customFormat="1" ht="11.25">
      <c r="B430" s="177"/>
      <c r="D430" s="178" t="s">
        <v>174</v>
      </c>
      <c r="E430" s="179" t="s">
        <v>1</v>
      </c>
      <c r="F430" s="180" t="s">
        <v>1087</v>
      </c>
      <c r="H430" s="181">
        <v>3.42</v>
      </c>
      <c r="I430" s="182"/>
      <c r="J430" s="182"/>
      <c r="M430" s="177"/>
      <c r="N430" s="183"/>
      <c r="X430" s="184"/>
      <c r="AT430" s="179" t="s">
        <v>174</v>
      </c>
      <c r="AU430" s="179" t="s">
        <v>141</v>
      </c>
      <c r="AV430" s="12" t="s">
        <v>141</v>
      </c>
      <c r="AW430" s="12" t="s">
        <v>4</v>
      </c>
      <c r="AX430" s="12" t="s">
        <v>78</v>
      </c>
      <c r="AY430" s="179" t="s">
        <v>166</v>
      </c>
    </row>
    <row r="431" spans="2:51" s="12" customFormat="1" ht="11.25">
      <c r="B431" s="177"/>
      <c r="D431" s="178" t="s">
        <v>174</v>
      </c>
      <c r="E431" s="179" t="s">
        <v>1</v>
      </c>
      <c r="F431" s="180" t="s">
        <v>1088</v>
      </c>
      <c r="H431" s="181">
        <v>3.24</v>
      </c>
      <c r="I431" s="182"/>
      <c r="J431" s="182"/>
      <c r="M431" s="177"/>
      <c r="N431" s="183"/>
      <c r="X431" s="184"/>
      <c r="AT431" s="179" t="s">
        <v>174</v>
      </c>
      <c r="AU431" s="179" t="s">
        <v>141</v>
      </c>
      <c r="AV431" s="12" t="s">
        <v>141</v>
      </c>
      <c r="AW431" s="12" t="s">
        <v>4</v>
      </c>
      <c r="AX431" s="12" t="s">
        <v>78</v>
      </c>
      <c r="AY431" s="179" t="s">
        <v>166</v>
      </c>
    </row>
    <row r="432" spans="2:51" s="14" customFormat="1" ht="11.25">
      <c r="B432" s="191"/>
      <c r="D432" s="178" t="s">
        <v>174</v>
      </c>
      <c r="E432" s="192" t="s">
        <v>1</v>
      </c>
      <c r="F432" s="193" t="s">
        <v>182</v>
      </c>
      <c r="H432" s="194">
        <v>92.779999999999973</v>
      </c>
      <c r="I432" s="195"/>
      <c r="J432" s="195"/>
      <c r="M432" s="191"/>
      <c r="N432" s="196"/>
      <c r="X432" s="197"/>
      <c r="AT432" s="192" t="s">
        <v>174</v>
      </c>
      <c r="AU432" s="192" t="s">
        <v>141</v>
      </c>
      <c r="AV432" s="14" t="s">
        <v>183</v>
      </c>
      <c r="AW432" s="14" t="s">
        <v>4</v>
      </c>
      <c r="AX432" s="14" t="s">
        <v>86</v>
      </c>
      <c r="AY432" s="192" t="s">
        <v>166</v>
      </c>
    </row>
    <row r="433" spans="2:65" s="1" customFormat="1" ht="24.2" customHeight="1">
      <c r="B433" s="136"/>
      <c r="C433" s="165" t="s">
        <v>364</v>
      </c>
      <c r="D433" s="165" t="s">
        <v>168</v>
      </c>
      <c r="E433" s="166" t="s">
        <v>813</v>
      </c>
      <c r="F433" s="167" t="s">
        <v>814</v>
      </c>
      <c r="G433" s="168" t="s">
        <v>533</v>
      </c>
      <c r="H433" s="208"/>
      <c r="I433" s="170"/>
      <c r="J433" s="170"/>
      <c r="K433" s="171">
        <f>ROUND(P433*H433,2)</f>
        <v>0</v>
      </c>
      <c r="L433" s="172"/>
      <c r="M433" s="36"/>
      <c r="N433" s="173" t="s">
        <v>1</v>
      </c>
      <c r="O433" s="135" t="s">
        <v>42</v>
      </c>
      <c r="P433" s="35">
        <f>I433+J433</f>
        <v>0</v>
      </c>
      <c r="Q433" s="35">
        <f>ROUND(I433*H433,2)</f>
        <v>0</v>
      </c>
      <c r="R433" s="35">
        <f>ROUND(J433*H433,2)</f>
        <v>0</v>
      </c>
      <c r="T433" s="174">
        <f>S433*H433</f>
        <v>0</v>
      </c>
      <c r="U433" s="174">
        <v>0</v>
      </c>
      <c r="V433" s="174">
        <f>U433*H433</f>
        <v>0</v>
      </c>
      <c r="W433" s="174">
        <v>0</v>
      </c>
      <c r="X433" s="175">
        <f>W433*H433</f>
        <v>0</v>
      </c>
      <c r="AR433" s="176" t="s">
        <v>252</v>
      </c>
      <c r="AT433" s="176" t="s">
        <v>168</v>
      </c>
      <c r="AU433" s="176" t="s">
        <v>141</v>
      </c>
      <c r="AY433" s="17" t="s">
        <v>166</v>
      </c>
      <c r="BE433" s="101">
        <f>IF(O433="základná",K433,0)</f>
        <v>0</v>
      </c>
      <c r="BF433" s="101">
        <f>IF(O433="znížená",K433,0)</f>
        <v>0</v>
      </c>
      <c r="BG433" s="101">
        <f>IF(O433="zákl. prenesená",K433,0)</f>
        <v>0</v>
      </c>
      <c r="BH433" s="101">
        <f>IF(O433="zníž. prenesená",K433,0)</f>
        <v>0</v>
      </c>
      <c r="BI433" s="101">
        <f>IF(O433="nulová",K433,0)</f>
        <v>0</v>
      </c>
      <c r="BJ433" s="17" t="s">
        <v>141</v>
      </c>
      <c r="BK433" s="101">
        <f>ROUND(P433*H433,2)</f>
        <v>0</v>
      </c>
      <c r="BL433" s="17" t="s">
        <v>252</v>
      </c>
      <c r="BM433" s="176" t="s">
        <v>1089</v>
      </c>
    </row>
    <row r="434" spans="2:65" s="11" customFormat="1" ht="22.9" customHeight="1">
      <c r="B434" s="152"/>
      <c r="D434" s="153" t="s">
        <v>77</v>
      </c>
      <c r="E434" s="163" t="s">
        <v>568</v>
      </c>
      <c r="F434" s="163" t="s">
        <v>569</v>
      </c>
      <c r="I434" s="155"/>
      <c r="J434" s="155"/>
      <c r="K434" s="164">
        <f>BK434</f>
        <v>0</v>
      </c>
      <c r="M434" s="152"/>
      <c r="N434" s="157"/>
      <c r="Q434" s="158">
        <f>SUM(Q435:Q455)</f>
        <v>0</v>
      </c>
      <c r="R434" s="158">
        <f>SUM(R435:R455)</f>
        <v>0</v>
      </c>
      <c r="T434" s="159">
        <f>SUM(T435:T455)</f>
        <v>0</v>
      </c>
      <c r="V434" s="159">
        <f>SUM(V435:V455)</f>
        <v>1.7711935999999997</v>
      </c>
      <c r="X434" s="160">
        <f>SUM(X435:X455)</f>
        <v>0</v>
      </c>
      <c r="AR434" s="153" t="s">
        <v>141</v>
      </c>
      <c r="AT434" s="161" t="s">
        <v>77</v>
      </c>
      <c r="AU434" s="161" t="s">
        <v>86</v>
      </c>
      <c r="AY434" s="153" t="s">
        <v>166</v>
      </c>
      <c r="BK434" s="162">
        <f>SUM(BK435:BK455)</f>
        <v>0</v>
      </c>
    </row>
    <row r="435" spans="2:65" s="1" customFormat="1" ht="33" customHeight="1">
      <c r="B435" s="136"/>
      <c r="C435" s="165" t="s">
        <v>372</v>
      </c>
      <c r="D435" s="165" t="s">
        <v>168</v>
      </c>
      <c r="E435" s="166" t="s">
        <v>581</v>
      </c>
      <c r="F435" s="167" t="s">
        <v>582</v>
      </c>
      <c r="G435" s="168" t="s">
        <v>199</v>
      </c>
      <c r="H435" s="169">
        <v>76.45</v>
      </c>
      <c r="I435" s="170"/>
      <c r="J435" s="170"/>
      <c r="K435" s="171">
        <f>ROUND(P435*H435,2)</f>
        <v>0</v>
      </c>
      <c r="L435" s="172"/>
      <c r="M435" s="36"/>
      <c r="N435" s="173" t="s">
        <v>1</v>
      </c>
      <c r="O435" s="135" t="s">
        <v>42</v>
      </c>
      <c r="P435" s="35">
        <f>I435+J435</f>
        <v>0</v>
      </c>
      <c r="Q435" s="35">
        <f>ROUND(I435*H435,2)</f>
        <v>0</v>
      </c>
      <c r="R435" s="35">
        <f>ROUND(J435*H435,2)</f>
        <v>0</v>
      </c>
      <c r="T435" s="174">
        <f>S435*H435</f>
        <v>0</v>
      </c>
      <c r="U435" s="174">
        <v>3.2000000000000002E-3</v>
      </c>
      <c r="V435" s="174">
        <f>U435*H435</f>
        <v>0.24464000000000002</v>
      </c>
      <c r="W435" s="174">
        <v>0</v>
      </c>
      <c r="X435" s="175">
        <f>W435*H435</f>
        <v>0</v>
      </c>
      <c r="AR435" s="176" t="s">
        <v>252</v>
      </c>
      <c r="AT435" s="176" t="s">
        <v>168</v>
      </c>
      <c r="AU435" s="176" t="s">
        <v>141</v>
      </c>
      <c r="AY435" s="17" t="s">
        <v>166</v>
      </c>
      <c r="BE435" s="101">
        <f>IF(O435="základná",K435,0)</f>
        <v>0</v>
      </c>
      <c r="BF435" s="101">
        <f>IF(O435="znížená",K435,0)</f>
        <v>0</v>
      </c>
      <c r="BG435" s="101">
        <f>IF(O435="zákl. prenesená",K435,0)</f>
        <v>0</v>
      </c>
      <c r="BH435" s="101">
        <f>IF(O435="zníž. prenesená",K435,0)</f>
        <v>0</v>
      </c>
      <c r="BI435" s="101">
        <f>IF(O435="nulová",K435,0)</f>
        <v>0</v>
      </c>
      <c r="BJ435" s="17" t="s">
        <v>141</v>
      </c>
      <c r="BK435" s="101">
        <f>ROUND(P435*H435,2)</f>
        <v>0</v>
      </c>
      <c r="BL435" s="17" t="s">
        <v>252</v>
      </c>
      <c r="BM435" s="176" t="s">
        <v>1090</v>
      </c>
    </row>
    <row r="436" spans="2:65" s="12" customFormat="1" ht="11.25">
      <c r="B436" s="177"/>
      <c r="D436" s="178" t="s">
        <v>174</v>
      </c>
      <c r="E436" s="179" t="s">
        <v>1</v>
      </c>
      <c r="F436" s="180" t="s">
        <v>1091</v>
      </c>
      <c r="H436" s="181">
        <v>24.2</v>
      </c>
      <c r="I436" s="182"/>
      <c r="J436" s="182"/>
      <c r="M436" s="177"/>
      <c r="N436" s="183"/>
      <c r="X436" s="184"/>
      <c r="AT436" s="179" t="s">
        <v>174</v>
      </c>
      <c r="AU436" s="179" t="s">
        <v>141</v>
      </c>
      <c r="AV436" s="12" t="s">
        <v>141</v>
      </c>
      <c r="AW436" s="12" t="s">
        <v>4</v>
      </c>
      <c r="AX436" s="12" t="s">
        <v>78</v>
      </c>
      <c r="AY436" s="179" t="s">
        <v>166</v>
      </c>
    </row>
    <row r="437" spans="2:65" s="12" customFormat="1" ht="11.25">
      <c r="B437" s="177"/>
      <c r="D437" s="178" t="s">
        <v>174</v>
      </c>
      <c r="E437" s="179" t="s">
        <v>1</v>
      </c>
      <c r="F437" s="180" t="s">
        <v>1092</v>
      </c>
      <c r="H437" s="181">
        <v>3.57</v>
      </c>
      <c r="I437" s="182"/>
      <c r="J437" s="182"/>
      <c r="M437" s="177"/>
      <c r="N437" s="183"/>
      <c r="X437" s="184"/>
      <c r="AT437" s="179" t="s">
        <v>174</v>
      </c>
      <c r="AU437" s="179" t="s">
        <v>141</v>
      </c>
      <c r="AV437" s="12" t="s">
        <v>141</v>
      </c>
      <c r="AW437" s="12" t="s">
        <v>4</v>
      </c>
      <c r="AX437" s="12" t="s">
        <v>78</v>
      </c>
      <c r="AY437" s="179" t="s">
        <v>166</v>
      </c>
    </row>
    <row r="438" spans="2:65" s="12" customFormat="1" ht="11.25">
      <c r="B438" s="177"/>
      <c r="D438" s="178" t="s">
        <v>174</v>
      </c>
      <c r="E438" s="179" t="s">
        <v>1</v>
      </c>
      <c r="F438" s="180" t="s">
        <v>1093</v>
      </c>
      <c r="H438" s="181">
        <v>4.87</v>
      </c>
      <c r="I438" s="182"/>
      <c r="J438" s="182"/>
      <c r="M438" s="177"/>
      <c r="N438" s="183"/>
      <c r="X438" s="184"/>
      <c r="AT438" s="179" t="s">
        <v>174</v>
      </c>
      <c r="AU438" s="179" t="s">
        <v>141</v>
      </c>
      <c r="AV438" s="12" t="s">
        <v>141</v>
      </c>
      <c r="AW438" s="12" t="s">
        <v>4</v>
      </c>
      <c r="AX438" s="12" t="s">
        <v>78</v>
      </c>
      <c r="AY438" s="179" t="s">
        <v>166</v>
      </c>
    </row>
    <row r="439" spans="2:65" s="12" customFormat="1" ht="11.25">
      <c r="B439" s="177"/>
      <c r="D439" s="178" t="s">
        <v>174</v>
      </c>
      <c r="E439" s="179" t="s">
        <v>1</v>
      </c>
      <c r="F439" s="180" t="s">
        <v>1094</v>
      </c>
      <c r="H439" s="181">
        <v>3.24</v>
      </c>
      <c r="I439" s="182"/>
      <c r="J439" s="182"/>
      <c r="M439" s="177"/>
      <c r="N439" s="183"/>
      <c r="X439" s="184"/>
      <c r="AT439" s="179" t="s">
        <v>174</v>
      </c>
      <c r="AU439" s="179" t="s">
        <v>141</v>
      </c>
      <c r="AV439" s="12" t="s">
        <v>141</v>
      </c>
      <c r="AW439" s="12" t="s">
        <v>4</v>
      </c>
      <c r="AX439" s="12" t="s">
        <v>78</v>
      </c>
      <c r="AY439" s="179" t="s">
        <v>166</v>
      </c>
    </row>
    <row r="440" spans="2:65" s="12" customFormat="1" ht="11.25">
      <c r="B440" s="177"/>
      <c r="D440" s="178" t="s">
        <v>174</v>
      </c>
      <c r="E440" s="179" t="s">
        <v>1</v>
      </c>
      <c r="F440" s="180" t="s">
        <v>1095</v>
      </c>
      <c r="H440" s="181">
        <v>3.24</v>
      </c>
      <c r="I440" s="182"/>
      <c r="J440" s="182"/>
      <c r="M440" s="177"/>
      <c r="N440" s="183"/>
      <c r="X440" s="184"/>
      <c r="AT440" s="179" t="s">
        <v>174</v>
      </c>
      <c r="AU440" s="179" t="s">
        <v>141</v>
      </c>
      <c r="AV440" s="12" t="s">
        <v>141</v>
      </c>
      <c r="AW440" s="12" t="s">
        <v>4</v>
      </c>
      <c r="AX440" s="12" t="s">
        <v>78</v>
      </c>
      <c r="AY440" s="179" t="s">
        <v>166</v>
      </c>
    </row>
    <row r="441" spans="2:65" s="12" customFormat="1" ht="11.25">
      <c r="B441" s="177"/>
      <c r="D441" s="178" t="s">
        <v>174</v>
      </c>
      <c r="E441" s="179" t="s">
        <v>1</v>
      </c>
      <c r="F441" s="180" t="s">
        <v>1096</v>
      </c>
      <c r="H441" s="181">
        <v>3.75</v>
      </c>
      <c r="I441" s="182"/>
      <c r="J441" s="182"/>
      <c r="M441" s="177"/>
      <c r="N441" s="183"/>
      <c r="X441" s="184"/>
      <c r="AT441" s="179" t="s">
        <v>174</v>
      </c>
      <c r="AU441" s="179" t="s">
        <v>141</v>
      </c>
      <c r="AV441" s="12" t="s">
        <v>141</v>
      </c>
      <c r="AW441" s="12" t="s">
        <v>4</v>
      </c>
      <c r="AX441" s="12" t="s">
        <v>78</v>
      </c>
      <c r="AY441" s="179" t="s">
        <v>166</v>
      </c>
    </row>
    <row r="442" spans="2:65" s="12" customFormat="1" ht="11.25">
      <c r="B442" s="177"/>
      <c r="D442" s="178" t="s">
        <v>174</v>
      </c>
      <c r="E442" s="179" t="s">
        <v>1</v>
      </c>
      <c r="F442" s="180" t="s">
        <v>1097</v>
      </c>
      <c r="H442" s="181">
        <v>3.75</v>
      </c>
      <c r="I442" s="182"/>
      <c r="J442" s="182"/>
      <c r="M442" s="177"/>
      <c r="N442" s="183"/>
      <c r="X442" s="184"/>
      <c r="AT442" s="179" t="s">
        <v>174</v>
      </c>
      <c r="AU442" s="179" t="s">
        <v>141</v>
      </c>
      <c r="AV442" s="12" t="s">
        <v>141</v>
      </c>
      <c r="AW442" s="12" t="s">
        <v>4</v>
      </c>
      <c r="AX442" s="12" t="s">
        <v>78</v>
      </c>
      <c r="AY442" s="179" t="s">
        <v>166</v>
      </c>
    </row>
    <row r="443" spans="2:65" s="12" customFormat="1" ht="11.25">
      <c r="B443" s="177"/>
      <c r="D443" s="178" t="s">
        <v>174</v>
      </c>
      <c r="E443" s="179" t="s">
        <v>1</v>
      </c>
      <c r="F443" s="180" t="s">
        <v>1098</v>
      </c>
      <c r="H443" s="181">
        <v>3.75</v>
      </c>
      <c r="I443" s="182"/>
      <c r="J443" s="182"/>
      <c r="M443" s="177"/>
      <c r="N443" s="183"/>
      <c r="X443" s="184"/>
      <c r="AT443" s="179" t="s">
        <v>174</v>
      </c>
      <c r="AU443" s="179" t="s">
        <v>141</v>
      </c>
      <c r="AV443" s="12" t="s">
        <v>141</v>
      </c>
      <c r="AW443" s="12" t="s">
        <v>4</v>
      </c>
      <c r="AX443" s="12" t="s">
        <v>78</v>
      </c>
      <c r="AY443" s="179" t="s">
        <v>166</v>
      </c>
    </row>
    <row r="444" spans="2:65" s="12" customFormat="1" ht="11.25">
      <c r="B444" s="177"/>
      <c r="D444" s="178" t="s">
        <v>174</v>
      </c>
      <c r="E444" s="179" t="s">
        <v>1</v>
      </c>
      <c r="F444" s="180" t="s">
        <v>1099</v>
      </c>
      <c r="H444" s="181">
        <v>3.4</v>
      </c>
      <c r="I444" s="182"/>
      <c r="J444" s="182"/>
      <c r="M444" s="177"/>
      <c r="N444" s="183"/>
      <c r="X444" s="184"/>
      <c r="AT444" s="179" t="s">
        <v>174</v>
      </c>
      <c r="AU444" s="179" t="s">
        <v>141</v>
      </c>
      <c r="AV444" s="12" t="s">
        <v>141</v>
      </c>
      <c r="AW444" s="12" t="s">
        <v>4</v>
      </c>
      <c r="AX444" s="12" t="s">
        <v>78</v>
      </c>
      <c r="AY444" s="179" t="s">
        <v>166</v>
      </c>
    </row>
    <row r="445" spans="2:65" s="12" customFormat="1" ht="11.25">
      <c r="B445" s="177"/>
      <c r="D445" s="178" t="s">
        <v>174</v>
      </c>
      <c r="E445" s="179" t="s">
        <v>1</v>
      </c>
      <c r="F445" s="180" t="s">
        <v>1100</v>
      </c>
      <c r="H445" s="181">
        <v>3.24</v>
      </c>
      <c r="I445" s="182"/>
      <c r="J445" s="182"/>
      <c r="M445" s="177"/>
      <c r="N445" s="183"/>
      <c r="X445" s="184"/>
      <c r="AT445" s="179" t="s">
        <v>174</v>
      </c>
      <c r="AU445" s="179" t="s">
        <v>141</v>
      </c>
      <c r="AV445" s="12" t="s">
        <v>141</v>
      </c>
      <c r="AW445" s="12" t="s">
        <v>4</v>
      </c>
      <c r="AX445" s="12" t="s">
        <v>78</v>
      </c>
      <c r="AY445" s="179" t="s">
        <v>166</v>
      </c>
    </row>
    <row r="446" spans="2:65" s="12" customFormat="1" ht="11.25">
      <c r="B446" s="177"/>
      <c r="D446" s="178" t="s">
        <v>174</v>
      </c>
      <c r="E446" s="179" t="s">
        <v>1</v>
      </c>
      <c r="F446" s="180" t="s">
        <v>1101</v>
      </c>
      <c r="H446" s="181">
        <v>3.24</v>
      </c>
      <c r="I446" s="182"/>
      <c r="J446" s="182"/>
      <c r="M446" s="177"/>
      <c r="N446" s="183"/>
      <c r="X446" s="184"/>
      <c r="AT446" s="179" t="s">
        <v>174</v>
      </c>
      <c r="AU446" s="179" t="s">
        <v>141</v>
      </c>
      <c r="AV446" s="12" t="s">
        <v>141</v>
      </c>
      <c r="AW446" s="12" t="s">
        <v>4</v>
      </c>
      <c r="AX446" s="12" t="s">
        <v>78</v>
      </c>
      <c r="AY446" s="179" t="s">
        <v>166</v>
      </c>
    </row>
    <row r="447" spans="2:65" s="12" customFormat="1" ht="11.25">
      <c r="B447" s="177"/>
      <c r="D447" s="178" t="s">
        <v>174</v>
      </c>
      <c r="E447" s="179" t="s">
        <v>1</v>
      </c>
      <c r="F447" s="180" t="s">
        <v>1102</v>
      </c>
      <c r="H447" s="181">
        <v>3.24</v>
      </c>
      <c r="I447" s="182"/>
      <c r="J447" s="182"/>
      <c r="M447" s="177"/>
      <c r="N447" s="183"/>
      <c r="X447" s="184"/>
      <c r="AT447" s="179" t="s">
        <v>174</v>
      </c>
      <c r="AU447" s="179" t="s">
        <v>141</v>
      </c>
      <c r="AV447" s="12" t="s">
        <v>141</v>
      </c>
      <c r="AW447" s="12" t="s">
        <v>4</v>
      </c>
      <c r="AX447" s="12" t="s">
        <v>78</v>
      </c>
      <c r="AY447" s="179" t="s">
        <v>166</v>
      </c>
    </row>
    <row r="448" spans="2:65" s="12" customFormat="1" ht="11.25">
      <c r="B448" s="177"/>
      <c r="D448" s="178" t="s">
        <v>174</v>
      </c>
      <c r="E448" s="179" t="s">
        <v>1</v>
      </c>
      <c r="F448" s="180" t="s">
        <v>1103</v>
      </c>
      <c r="H448" s="181">
        <v>3.24</v>
      </c>
      <c r="I448" s="182"/>
      <c r="J448" s="182"/>
      <c r="M448" s="177"/>
      <c r="N448" s="183"/>
      <c r="X448" s="184"/>
      <c r="AT448" s="179" t="s">
        <v>174</v>
      </c>
      <c r="AU448" s="179" t="s">
        <v>141</v>
      </c>
      <c r="AV448" s="12" t="s">
        <v>141</v>
      </c>
      <c r="AW448" s="12" t="s">
        <v>4</v>
      </c>
      <c r="AX448" s="12" t="s">
        <v>78</v>
      </c>
      <c r="AY448" s="179" t="s">
        <v>166</v>
      </c>
    </row>
    <row r="449" spans="2:65" s="12" customFormat="1" ht="11.25">
      <c r="B449" s="177"/>
      <c r="D449" s="178" t="s">
        <v>174</v>
      </c>
      <c r="E449" s="179" t="s">
        <v>1</v>
      </c>
      <c r="F449" s="180" t="s">
        <v>1104</v>
      </c>
      <c r="H449" s="181">
        <v>3.24</v>
      </c>
      <c r="I449" s="182"/>
      <c r="J449" s="182"/>
      <c r="M449" s="177"/>
      <c r="N449" s="183"/>
      <c r="X449" s="184"/>
      <c r="AT449" s="179" t="s">
        <v>174</v>
      </c>
      <c r="AU449" s="179" t="s">
        <v>141</v>
      </c>
      <c r="AV449" s="12" t="s">
        <v>141</v>
      </c>
      <c r="AW449" s="12" t="s">
        <v>4</v>
      </c>
      <c r="AX449" s="12" t="s">
        <v>78</v>
      </c>
      <c r="AY449" s="179" t="s">
        <v>166</v>
      </c>
    </row>
    <row r="450" spans="2:65" s="12" customFormat="1" ht="11.25">
      <c r="B450" s="177"/>
      <c r="D450" s="178" t="s">
        <v>174</v>
      </c>
      <c r="E450" s="179" t="s">
        <v>1</v>
      </c>
      <c r="F450" s="180" t="s">
        <v>1105</v>
      </c>
      <c r="H450" s="181">
        <v>3.24</v>
      </c>
      <c r="I450" s="182"/>
      <c r="J450" s="182"/>
      <c r="M450" s="177"/>
      <c r="N450" s="183"/>
      <c r="X450" s="184"/>
      <c r="AT450" s="179" t="s">
        <v>174</v>
      </c>
      <c r="AU450" s="179" t="s">
        <v>141</v>
      </c>
      <c r="AV450" s="12" t="s">
        <v>141</v>
      </c>
      <c r="AW450" s="12" t="s">
        <v>4</v>
      </c>
      <c r="AX450" s="12" t="s">
        <v>78</v>
      </c>
      <c r="AY450" s="179" t="s">
        <v>166</v>
      </c>
    </row>
    <row r="451" spans="2:65" s="12" customFormat="1" ht="11.25">
      <c r="B451" s="177"/>
      <c r="D451" s="178" t="s">
        <v>174</v>
      </c>
      <c r="E451" s="179" t="s">
        <v>1</v>
      </c>
      <c r="F451" s="180" t="s">
        <v>1106</v>
      </c>
      <c r="H451" s="181">
        <v>3.24</v>
      </c>
      <c r="I451" s="182"/>
      <c r="J451" s="182"/>
      <c r="M451" s="177"/>
      <c r="N451" s="183"/>
      <c r="X451" s="184"/>
      <c r="AT451" s="179" t="s">
        <v>174</v>
      </c>
      <c r="AU451" s="179" t="s">
        <v>141</v>
      </c>
      <c r="AV451" s="12" t="s">
        <v>141</v>
      </c>
      <c r="AW451" s="12" t="s">
        <v>4</v>
      </c>
      <c r="AX451" s="12" t="s">
        <v>78</v>
      </c>
      <c r="AY451" s="179" t="s">
        <v>166</v>
      </c>
    </row>
    <row r="452" spans="2:65" s="14" customFormat="1" ht="11.25">
      <c r="B452" s="191"/>
      <c r="D452" s="178" t="s">
        <v>174</v>
      </c>
      <c r="E452" s="192" t="s">
        <v>1</v>
      </c>
      <c r="F452" s="193" t="s">
        <v>182</v>
      </c>
      <c r="H452" s="194">
        <v>76.449999999999989</v>
      </c>
      <c r="I452" s="195"/>
      <c r="J452" s="195"/>
      <c r="M452" s="191"/>
      <c r="N452" s="196"/>
      <c r="X452" s="197"/>
      <c r="AT452" s="192" t="s">
        <v>174</v>
      </c>
      <c r="AU452" s="192" t="s">
        <v>141</v>
      </c>
      <c r="AV452" s="14" t="s">
        <v>183</v>
      </c>
      <c r="AW452" s="14" t="s">
        <v>4</v>
      </c>
      <c r="AX452" s="14" t="s">
        <v>86</v>
      </c>
      <c r="AY452" s="192" t="s">
        <v>166</v>
      </c>
    </row>
    <row r="453" spans="2:65" s="1" customFormat="1" ht="24.2" customHeight="1">
      <c r="B453" s="136"/>
      <c r="C453" s="198" t="s">
        <v>378</v>
      </c>
      <c r="D453" s="198" t="s">
        <v>203</v>
      </c>
      <c r="E453" s="199" t="s">
        <v>586</v>
      </c>
      <c r="F453" s="200" t="s">
        <v>587</v>
      </c>
      <c r="G453" s="201" t="s">
        <v>199</v>
      </c>
      <c r="H453" s="202">
        <v>79.507999999999996</v>
      </c>
      <c r="I453" s="203"/>
      <c r="J453" s="204"/>
      <c r="K453" s="205">
        <f>ROUND(P453*H453,2)</f>
        <v>0</v>
      </c>
      <c r="L453" s="204"/>
      <c r="M453" s="206"/>
      <c r="N453" s="207" t="s">
        <v>1</v>
      </c>
      <c r="O453" s="135" t="s">
        <v>42</v>
      </c>
      <c r="P453" s="35">
        <f>I453+J453</f>
        <v>0</v>
      </c>
      <c r="Q453" s="35">
        <f>ROUND(I453*H453,2)</f>
        <v>0</v>
      </c>
      <c r="R453" s="35">
        <f>ROUND(J453*H453,2)</f>
        <v>0</v>
      </c>
      <c r="T453" s="174">
        <f>S453*H453</f>
        <v>0</v>
      </c>
      <c r="U453" s="174">
        <v>1.9199999999999998E-2</v>
      </c>
      <c r="V453" s="174">
        <f>U453*H453</f>
        <v>1.5265535999999997</v>
      </c>
      <c r="W453" s="174">
        <v>0</v>
      </c>
      <c r="X453" s="175">
        <f>W453*H453</f>
        <v>0</v>
      </c>
      <c r="AR453" s="176" t="s">
        <v>334</v>
      </c>
      <c r="AT453" s="176" t="s">
        <v>203</v>
      </c>
      <c r="AU453" s="176" t="s">
        <v>141</v>
      </c>
      <c r="AY453" s="17" t="s">
        <v>166</v>
      </c>
      <c r="BE453" s="101">
        <f>IF(O453="základná",K453,0)</f>
        <v>0</v>
      </c>
      <c r="BF453" s="101">
        <f>IF(O453="znížená",K453,0)</f>
        <v>0</v>
      </c>
      <c r="BG453" s="101">
        <f>IF(O453="zákl. prenesená",K453,0)</f>
        <v>0</v>
      </c>
      <c r="BH453" s="101">
        <f>IF(O453="zníž. prenesená",K453,0)</f>
        <v>0</v>
      </c>
      <c r="BI453" s="101">
        <f>IF(O453="nulová",K453,0)</f>
        <v>0</v>
      </c>
      <c r="BJ453" s="17" t="s">
        <v>141</v>
      </c>
      <c r="BK453" s="101">
        <f>ROUND(P453*H453,2)</f>
        <v>0</v>
      </c>
      <c r="BL453" s="17" t="s">
        <v>252</v>
      </c>
      <c r="BM453" s="176" t="s">
        <v>1107</v>
      </c>
    </row>
    <row r="454" spans="2:65" s="12" customFormat="1" ht="11.25">
      <c r="B454" s="177"/>
      <c r="D454" s="178" t="s">
        <v>174</v>
      </c>
      <c r="F454" s="180" t="s">
        <v>1108</v>
      </c>
      <c r="H454" s="181">
        <v>79.507999999999996</v>
      </c>
      <c r="I454" s="182"/>
      <c r="J454" s="182"/>
      <c r="M454" s="177"/>
      <c r="N454" s="183"/>
      <c r="X454" s="184"/>
      <c r="AT454" s="179" t="s">
        <v>174</v>
      </c>
      <c r="AU454" s="179" t="s">
        <v>141</v>
      </c>
      <c r="AV454" s="12" t="s">
        <v>141</v>
      </c>
      <c r="AW454" s="12" t="s">
        <v>3</v>
      </c>
      <c r="AX454" s="12" t="s">
        <v>86</v>
      </c>
      <c r="AY454" s="179" t="s">
        <v>166</v>
      </c>
    </row>
    <row r="455" spans="2:65" s="1" customFormat="1" ht="24.2" customHeight="1">
      <c r="B455" s="136"/>
      <c r="C455" s="165" t="s">
        <v>383</v>
      </c>
      <c r="D455" s="165" t="s">
        <v>168</v>
      </c>
      <c r="E455" s="166" t="s">
        <v>591</v>
      </c>
      <c r="F455" s="167" t="s">
        <v>592</v>
      </c>
      <c r="G455" s="168" t="s">
        <v>533</v>
      </c>
      <c r="H455" s="208"/>
      <c r="I455" s="170"/>
      <c r="J455" s="170"/>
      <c r="K455" s="171">
        <f>ROUND(P455*H455,2)</f>
        <v>0</v>
      </c>
      <c r="L455" s="172"/>
      <c r="M455" s="36"/>
      <c r="N455" s="173" t="s">
        <v>1</v>
      </c>
      <c r="O455" s="135" t="s">
        <v>42</v>
      </c>
      <c r="P455" s="35">
        <f>I455+J455</f>
        <v>0</v>
      </c>
      <c r="Q455" s="35">
        <f>ROUND(I455*H455,2)</f>
        <v>0</v>
      </c>
      <c r="R455" s="35">
        <f>ROUND(J455*H455,2)</f>
        <v>0</v>
      </c>
      <c r="T455" s="174">
        <f>S455*H455</f>
        <v>0</v>
      </c>
      <c r="U455" s="174">
        <v>0</v>
      </c>
      <c r="V455" s="174">
        <f>U455*H455</f>
        <v>0</v>
      </c>
      <c r="W455" s="174">
        <v>0</v>
      </c>
      <c r="X455" s="175">
        <f>W455*H455</f>
        <v>0</v>
      </c>
      <c r="AR455" s="176" t="s">
        <v>252</v>
      </c>
      <c r="AT455" s="176" t="s">
        <v>168</v>
      </c>
      <c r="AU455" s="176" t="s">
        <v>141</v>
      </c>
      <c r="AY455" s="17" t="s">
        <v>166</v>
      </c>
      <c r="BE455" s="101">
        <f>IF(O455="základná",K455,0)</f>
        <v>0</v>
      </c>
      <c r="BF455" s="101">
        <f>IF(O455="znížená",K455,0)</f>
        <v>0</v>
      </c>
      <c r="BG455" s="101">
        <f>IF(O455="zákl. prenesená",K455,0)</f>
        <v>0</v>
      </c>
      <c r="BH455" s="101">
        <f>IF(O455="zníž. prenesená",K455,0)</f>
        <v>0</v>
      </c>
      <c r="BI455" s="101">
        <f>IF(O455="nulová",K455,0)</f>
        <v>0</v>
      </c>
      <c r="BJ455" s="17" t="s">
        <v>141</v>
      </c>
      <c r="BK455" s="101">
        <f>ROUND(P455*H455,2)</f>
        <v>0</v>
      </c>
      <c r="BL455" s="17" t="s">
        <v>252</v>
      </c>
      <c r="BM455" s="176" t="s">
        <v>1109</v>
      </c>
    </row>
    <row r="456" spans="2:65" s="11" customFormat="1" ht="22.9" customHeight="1">
      <c r="B456" s="152"/>
      <c r="D456" s="153" t="s">
        <v>77</v>
      </c>
      <c r="E456" s="163" t="s">
        <v>834</v>
      </c>
      <c r="F456" s="163" t="s">
        <v>835</v>
      </c>
      <c r="I456" s="155"/>
      <c r="J456" s="155"/>
      <c r="K456" s="164">
        <f>BK456</f>
        <v>0</v>
      </c>
      <c r="M456" s="152"/>
      <c r="N456" s="157"/>
      <c r="Q456" s="158">
        <f>SUM(Q457:Q525)</f>
        <v>0</v>
      </c>
      <c r="R456" s="158">
        <f>SUM(R457:R525)</f>
        <v>0</v>
      </c>
      <c r="T456" s="159">
        <f>SUM(T457:T525)</f>
        <v>0</v>
      </c>
      <c r="V456" s="159">
        <f>SUM(V457:V525)</f>
        <v>5.5083519999999997E-2</v>
      </c>
      <c r="X456" s="160">
        <f>SUM(X457:X525)</f>
        <v>0</v>
      </c>
      <c r="AR456" s="153" t="s">
        <v>141</v>
      </c>
      <c r="AT456" s="161" t="s">
        <v>77</v>
      </c>
      <c r="AU456" s="161" t="s">
        <v>86</v>
      </c>
      <c r="AY456" s="153" t="s">
        <v>166</v>
      </c>
      <c r="BK456" s="162">
        <f>SUM(BK457:BK525)</f>
        <v>0</v>
      </c>
    </row>
    <row r="457" spans="2:65" s="1" customFormat="1" ht="24.2" customHeight="1">
      <c r="B457" s="136"/>
      <c r="C457" s="165" t="s">
        <v>387</v>
      </c>
      <c r="D457" s="165" t="s">
        <v>168</v>
      </c>
      <c r="E457" s="166" t="s">
        <v>836</v>
      </c>
      <c r="F457" s="167" t="s">
        <v>837</v>
      </c>
      <c r="G457" s="168" t="s">
        <v>216</v>
      </c>
      <c r="H457" s="169">
        <v>60.555999999999997</v>
      </c>
      <c r="I457" s="170"/>
      <c r="J457" s="170"/>
      <c r="K457" s="171">
        <f>ROUND(P457*H457,2)</f>
        <v>0</v>
      </c>
      <c r="L457" s="172"/>
      <c r="M457" s="36"/>
      <c r="N457" s="173" t="s">
        <v>1</v>
      </c>
      <c r="O457" s="135" t="s">
        <v>42</v>
      </c>
      <c r="P457" s="35">
        <f>I457+J457</f>
        <v>0</v>
      </c>
      <c r="Q457" s="35">
        <f>ROUND(I457*H457,2)</f>
        <v>0</v>
      </c>
      <c r="R457" s="35">
        <f>ROUND(J457*H457,2)</f>
        <v>0</v>
      </c>
      <c r="T457" s="174">
        <f>S457*H457</f>
        <v>0</v>
      </c>
      <c r="U457" s="174">
        <v>1.0000000000000001E-5</v>
      </c>
      <c r="V457" s="174">
        <f>U457*H457</f>
        <v>6.0556E-4</v>
      </c>
      <c r="W457" s="174">
        <v>0</v>
      </c>
      <c r="X457" s="175">
        <f>W457*H457</f>
        <v>0</v>
      </c>
      <c r="AR457" s="176" t="s">
        <v>252</v>
      </c>
      <c r="AT457" s="176" t="s">
        <v>168</v>
      </c>
      <c r="AU457" s="176" t="s">
        <v>141</v>
      </c>
      <c r="AY457" s="17" t="s">
        <v>166</v>
      </c>
      <c r="BE457" s="101">
        <f>IF(O457="základná",K457,0)</f>
        <v>0</v>
      </c>
      <c r="BF457" s="101">
        <f>IF(O457="znížená",K457,0)</f>
        <v>0</v>
      </c>
      <c r="BG457" s="101">
        <f>IF(O457="zákl. prenesená",K457,0)</f>
        <v>0</v>
      </c>
      <c r="BH457" s="101">
        <f>IF(O457="zníž. prenesená",K457,0)</f>
        <v>0</v>
      </c>
      <c r="BI457" s="101">
        <f>IF(O457="nulová",K457,0)</f>
        <v>0</v>
      </c>
      <c r="BJ457" s="17" t="s">
        <v>141</v>
      </c>
      <c r="BK457" s="101">
        <f>ROUND(P457*H457,2)</f>
        <v>0</v>
      </c>
      <c r="BL457" s="17" t="s">
        <v>252</v>
      </c>
      <c r="BM457" s="176" t="s">
        <v>1110</v>
      </c>
    </row>
    <row r="458" spans="2:65" s="12" customFormat="1" ht="11.25">
      <c r="B458" s="177"/>
      <c r="D458" s="178" t="s">
        <v>174</v>
      </c>
      <c r="E458" s="179" t="s">
        <v>1</v>
      </c>
      <c r="F458" s="180" t="s">
        <v>1111</v>
      </c>
      <c r="H458" s="181">
        <v>5</v>
      </c>
      <c r="I458" s="182"/>
      <c r="J458" s="182"/>
      <c r="M458" s="177"/>
      <c r="N458" s="183"/>
      <c r="X458" s="184"/>
      <c r="AT458" s="179" t="s">
        <v>174</v>
      </c>
      <c r="AU458" s="179" t="s">
        <v>141</v>
      </c>
      <c r="AV458" s="12" t="s">
        <v>141</v>
      </c>
      <c r="AW458" s="12" t="s">
        <v>4</v>
      </c>
      <c r="AX458" s="12" t="s">
        <v>78</v>
      </c>
      <c r="AY458" s="179" t="s">
        <v>166</v>
      </c>
    </row>
    <row r="459" spans="2:65" s="12" customFormat="1" ht="11.25">
      <c r="B459" s="177"/>
      <c r="D459" s="178" t="s">
        <v>174</v>
      </c>
      <c r="E459" s="179" t="s">
        <v>1</v>
      </c>
      <c r="F459" s="180" t="s">
        <v>1112</v>
      </c>
      <c r="H459" s="181">
        <v>5</v>
      </c>
      <c r="I459" s="182"/>
      <c r="J459" s="182"/>
      <c r="M459" s="177"/>
      <c r="N459" s="183"/>
      <c r="X459" s="184"/>
      <c r="AT459" s="179" t="s">
        <v>174</v>
      </c>
      <c r="AU459" s="179" t="s">
        <v>141</v>
      </c>
      <c r="AV459" s="12" t="s">
        <v>141</v>
      </c>
      <c r="AW459" s="12" t="s">
        <v>4</v>
      </c>
      <c r="AX459" s="12" t="s">
        <v>78</v>
      </c>
      <c r="AY459" s="179" t="s">
        <v>166</v>
      </c>
    </row>
    <row r="460" spans="2:65" s="12" customFormat="1" ht="11.25">
      <c r="B460" s="177"/>
      <c r="D460" s="178" t="s">
        <v>174</v>
      </c>
      <c r="E460" s="179" t="s">
        <v>1</v>
      </c>
      <c r="F460" s="180" t="s">
        <v>1113</v>
      </c>
      <c r="H460" s="181">
        <v>3.1</v>
      </c>
      <c r="I460" s="182"/>
      <c r="J460" s="182"/>
      <c r="M460" s="177"/>
      <c r="N460" s="183"/>
      <c r="X460" s="184"/>
      <c r="AT460" s="179" t="s">
        <v>174</v>
      </c>
      <c r="AU460" s="179" t="s">
        <v>141</v>
      </c>
      <c r="AV460" s="12" t="s">
        <v>141</v>
      </c>
      <c r="AW460" s="12" t="s">
        <v>4</v>
      </c>
      <c r="AX460" s="12" t="s">
        <v>78</v>
      </c>
      <c r="AY460" s="179" t="s">
        <v>166</v>
      </c>
    </row>
    <row r="461" spans="2:65" s="12" customFormat="1" ht="11.25">
      <c r="B461" s="177"/>
      <c r="D461" s="178" t="s">
        <v>174</v>
      </c>
      <c r="E461" s="179" t="s">
        <v>1</v>
      </c>
      <c r="F461" s="180" t="s">
        <v>1114</v>
      </c>
      <c r="H461" s="181">
        <v>3.1</v>
      </c>
      <c r="I461" s="182"/>
      <c r="J461" s="182"/>
      <c r="M461" s="177"/>
      <c r="N461" s="183"/>
      <c r="X461" s="184"/>
      <c r="AT461" s="179" t="s">
        <v>174</v>
      </c>
      <c r="AU461" s="179" t="s">
        <v>141</v>
      </c>
      <c r="AV461" s="12" t="s">
        <v>141</v>
      </c>
      <c r="AW461" s="12" t="s">
        <v>4</v>
      </c>
      <c r="AX461" s="12" t="s">
        <v>78</v>
      </c>
      <c r="AY461" s="179" t="s">
        <v>166</v>
      </c>
    </row>
    <row r="462" spans="2:65" s="12" customFormat="1" ht="11.25">
      <c r="B462" s="177"/>
      <c r="D462" s="178" t="s">
        <v>174</v>
      </c>
      <c r="E462" s="179" t="s">
        <v>1</v>
      </c>
      <c r="F462" s="180" t="s">
        <v>1115</v>
      </c>
      <c r="H462" s="181">
        <v>3.1</v>
      </c>
      <c r="I462" s="182"/>
      <c r="J462" s="182"/>
      <c r="M462" s="177"/>
      <c r="N462" s="183"/>
      <c r="X462" s="184"/>
      <c r="AT462" s="179" t="s">
        <v>174</v>
      </c>
      <c r="AU462" s="179" t="s">
        <v>141</v>
      </c>
      <c r="AV462" s="12" t="s">
        <v>141</v>
      </c>
      <c r="AW462" s="12" t="s">
        <v>4</v>
      </c>
      <c r="AX462" s="12" t="s">
        <v>78</v>
      </c>
      <c r="AY462" s="179" t="s">
        <v>166</v>
      </c>
    </row>
    <row r="463" spans="2:65" s="12" customFormat="1" ht="11.25">
      <c r="B463" s="177"/>
      <c r="D463" s="178" t="s">
        <v>174</v>
      </c>
      <c r="E463" s="179" t="s">
        <v>1</v>
      </c>
      <c r="F463" s="180" t="s">
        <v>1116</v>
      </c>
      <c r="H463" s="181">
        <v>4.8</v>
      </c>
      <c r="I463" s="182"/>
      <c r="J463" s="182"/>
      <c r="M463" s="177"/>
      <c r="N463" s="183"/>
      <c r="X463" s="184"/>
      <c r="AT463" s="179" t="s">
        <v>174</v>
      </c>
      <c r="AU463" s="179" t="s">
        <v>141</v>
      </c>
      <c r="AV463" s="12" t="s">
        <v>141</v>
      </c>
      <c r="AW463" s="12" t="s">
        <v>4</v>
      </c>
      <c r="AX463" s="12" t="s">
        <v>78</v>
      </c>
      <c r="AY463" s="179" t="s">
        <v>166</v>
      </c>
    </row>
    <row r="464" spans="2:65" s="12" customFormat="1" ht="11.25">
      <c r="B464" s="177"/>
      <c r="D464" s="178" t="s">
        <v>174</v>
      </c>
      <c r="E464" s="179" t="s">
        <v>1</v>
      </c>
      <c r="F464" s="180" t="s">
        <v>1117</v>
      </c>
      <c r="H464" s="181">
        <v>4.9000000000000004</v>
      </c>
      <c r="I464" s="182"/>
      <c r="J464" s="182"/>
      <c r="M464" s="177"/>
      <c r="N464" s="183"/>
      <c r="X464" s="184"/>
      <c r="AT464" s="179" t="s">
        <v>174</v>
      </c>
      <c r="AU464" s="179" t="s">
        <v>141</v>
      </c>
      <c r="AV464" s="12" t="s">
        <v>141</v>
      </c>
      <c r="AW464" s="12" t="s">
        <v>4</v>
      </c>
      <c r="AX464" s="12" t="s">
        <v>78</v>
      </c>
      <c r="AY464" s="179" t="s">
        <v>166</v>
      </c>
    </row>
    <row r="465" spans="2:65" s="12" customFormat="1" ht="11.25">
      <c r="B465" s="177"/>
      <c r="D465" s="178" t="s">
        <v>174</v>
      </c>
      <c r="E465" s="179" t="s">
        <v>1</v>
      </c>
      <c r="F465" s="180" t="s">
        <v>1118</v>
      </c>
      <c r="H465" s="181">
        <v>5</v>
      </c>
      <c r="I465" s="182"/>
      <c r="J465" s="182"/>
      <c r="M465" s="177"/>
      <c r="N465" s="183"/>
      <c r="X465" s="184"/>
      <c r="AT465" s="179" t="s">
        <v>174</v>
      </c>
      <c r="AU465" s="179" t="s">
        <v>141</v>
      </c>
      <c r="AV465" s="12" t="s">
        <v>141</v>
      </c>
      <c r="AW465" s="12" t="s">
        <v>4</v>
      </c>
      <c r="AX465" s="12" t="s">
        <v>78</v>
      </c>
      <c r="AY465" s="179" t="s">
        <v>166</v>
      </c>
    </row>
    <row r="466" spans="2:65" s="12" customFormat="1" ht="11.25">
      <c r="B466" s="177"/>
      <c r="D466" s="178" t="s">
        <v>174</v>
      </c>
      <c r="E466" s="179" t="s">
        <v>1</v>
      </c>
      <c r="F466" s="180" t="s">
        <v>1119</v>
      </c>
      <c r="H466" s="181">
        <v>4.9000000000000004</v>
      </c>
      <c r="I466" s="182"/>
      <c r="J466" s="182"/>
      <c r="M466" s="177"/>
      <c r="N466" s="183"/>
      <c r="X466" s="184"/>
      <c r="AT466" s="179" t="s">
        <v>174</v>
      </c>
      <c r="AU466" s="179" t="s">
        <v>141</v>
      </c>
      <c r="AV466" s="12" t="s">
        <v>141</v>
      </c>
      <c r="AW466" s="12" t="s">
        <v>4</v>
      </c>
      <c r="AX466" s="12" t="s">
        <v>78</v>
      </c>
      <c r="AY466" s="179" t="s">
        <v>166</v>
      </c>
    </row>
    <row r="467" spans="2:65" s="12" customFormat="1" ht="11.25">
      <c r="B467" s="177"/>
      <c r="D467" s="178" t="s">
        <v>174</v>
      </c>
      <c r="E467" s="179" t="s">
        <v>1</v>
      </c>
      <c r="F467" s="180" t="s">
        <v>1120</v>
      </c>
      <c r="H467" s="181">
        <v>4.9000000000000004</v>
      </c>
      <c r="I467" s="182"/>
      <c r="J467" s="182"/>
      <c r="M467" s="177"/>
      <c r="N467" s="183"/>
      <c r="X467" s="184"/>
      <c r="AT467" s="179" t="s">
        <v>174</v>
      </c>
      <c r="AU467" s="179" t="s">
        <v>141</v>
      </c>
      <c r="AV467" s="12" t="s">
        <v>141</v>
      </c>
      <c r="AW467" s="12" t="s">
        <v>4</v>
      </c>
      <c r="AX467" s="12" t="s">
        <v>78</v>
      </c>
      <c r="AY467" s="179" t="s">
        <v>166</v>
      </c>
    </row>
    <row r="468" spans="2:65" s="12" customFormat="1" ht="11.25">
      <c r="B468" s="177"/>
      <c r="D468" s="178" t="s">
        <v>174</v>
      </c>
      <c r="E468" s="179" t="s">
        <v>1</v>
      </c>
      <c r="F468" s="180" t="s">
        <v>1121</v>
      </c>
      <c r="H468" s="181">
        <v>5.5</v>
      </c>
      <c r="I468" s="182"/>
      <c r="J468" s="182"/>
      <c r="M468" s="177"/>
      <c r="N468" s="183"/>
      <c r="X468" s="184"/>
      <c r="AT468" s="179" t="s">
        <v>174</v>
      </c>
      <c r="AU468" s="179" t="s">
        <v>141</v>
      </c>
      <c r="AV468" s="12" t="s">
        <v>141</v>
      </c>
      <c r="AW468" s="12" t="s">
        <v>4</v>
      </c>
      <c r="AX468" s="12" t="s">
        <v>78</v>
      </c>
      <c r="AY468" s="179" t="s">
        <v>166</v>
      </c>
    </row>
    <row r="469" spans="2:65" s="12" customFormat="1" ht="11.25">
      <c r="B469" s="177"/>
      <c r="D469" s="178" t="s">
        <v>174</v>
      </c>
      <c r="E469" s="179" t="s">
        <v>1</v>
      </c>
      <c r="F469" s="180" t="s">
        <v>1122</v>
      </c>
      <c r="H469" s="181">
        <v>6.2560000000000002</v>
      </c>
      <c r="I469" s="182"/>
      <c r="J469" s="182"/>
      <c r="M469" s="177"/>
      <c r="N469" s="183"/>
      <c r="X469" s="184"/>
      <c r="AT469" s="179" t="s">
        <v>174</v>
      </c>
      <c r="AU469" s="179" t="s">
        <v>141</v>
      </c>
      <c r="AV469" s="12" t="s">
        <v>141</v>
      </c>
      <c r="AW469" s="12" t="s">
        <v>4</v>
      </c>
      <c r="AX469" s="12" t="s">
        <v>78</v>
      </c>
      <c r="AY469" s="179" t="s">
        <v>166</v>
      </c>
    </row>
    <row r="470" spans="2:65" s="12" customFormat="1" ht="11.25">
      <c r="B470" s="177"/>
      <c r="D470" s="178" t="s">
        <v>174</v>
      </c>
      <c r="E470" s="179" t="s">
        <v>1</v>
      </c>
      <c r="F470" s="180" t="s">
        <v>1123</v>
      </c>
      <c r="H470" s="181">
        <v>5</v>
      </c>
      <c r="I470" s="182"/>
      <c r="J470" s="182"/>
      <c r="M470" s="177"/>
      <c r="N470" s="183"/>
      <c r="X470" s="184"/>
      <c r="AT470" s="179" t="s">
        <v>174</v>
      </c>
      <c r="AU470" s="179" t="s">
        <v>141</v>
      </c>
      <c r="AV470" s="12" t="s">
        <v>141</v>
      </c>
      <c r="AW470" s="12" t="s">
        <v>4</v>
      </c>
      <c r="AX470" s="12" t="s">
        <v>78</v>
      </c>
      <c r="AY470" s="179" t="s">
        <v>166</v>
      </c>
    </row>
    <row r="471" spans="2:65" s="14" customFormat="1" ht="11.25">
      <c r="B471" s="191"/>
      <c r="D471" s="178" t="s">
        <v>174</v>
      </c>
      <c r="E471" s="192" t="s">
        <v>1</v>
      </c>
      <c r="F471" s="193" t="s">
        <v>182</v>
      </c>
      <c r="H471" s="194">
        <v>60.555999999999997</v>
      </c>
      <c r="I471" s="195"/>
      <c r="J471" s="195"/>
      <c r="M471" s="191"/>
      <c r="N471" s="196"/>
      <c r="X471" s="197"/>
      <c r="AT471" s="192" t="s">
        <v>174</v>
      </c>
      <c r="AU471" s="192" t="s">
        <v>141</v>
      </c>
      <c r="AV471" s="14" t="s">
        <v>183</v>
      </c>
      <c r="AW471" s="14" t="s">
        <v>4</v>
      </c>
      <c r="AX471" s="14" t="s">
        <v>86</v>
      </c>
      <c r="AY471" s="192" t="s">
        <v>166</v>
      </c>
    </row>
    <row r="472" spans="2:65" s="1" customFormat="1" ht="16.5" customHeight="1">
      <c r="B472" s="136"/>
      <c r="C472" s="198" t="s">
        <v>392</v>
      </c>
      <c r="D472" s="198" t="s">
        <v>203</v>
      </c>
      <c r="E472" s="199" t="s">
        <v>850</v>
      </c>
      <c r="F472" s="200" t="s">
        <v>851</v>
      </c>
      <c r="G472" s="201" t="s">
        <v>216</v>
      </c>
      <c r="H472" s="202">
        <v>61.161999999999999</v>
      </c>
      <c r="I472" s="203"/>
      <c r="J472" s="204"/>
      <c r="K472" s="205">
        <f>ROUND(P472*H472,2)</f>
        <v>0</v>
      </c>
      <c r="L472" s="204"/>
      <c r="M472" s="206"/>
      <c r="N472" s="207" t="s">
        <v>1</v>
      </c>
      <c r="O472" s="135" t="s">
        <v>42</v>
      </c>
      <c r="P472" s="35">
        <f>I472+J472</f>
        <v>0</v>
      </c>
      <c r="Q472" s="35">
        <f>ROUND(I472*H472,2)</f>
        <v>0</v>
      </c>
      <c r="R472" s="35">
        <f>ROUND(J472*H472,2)</f>
        <v>0</v>
      </c>
      <c r="T472" s="174">
        <f>S472*H472</f>
        <v>0</v>
      </c>
      <c r="U472" s="174">
        <v>6.9999999999999999E-4</v>
      </c>
      <c r="V472" s="174">
        <f>U472*H472</f>
        <v>4.2813400000000001E-2</v>
      </c>
      <c r="W472" s="174">
        <v>0</v>
      </c>
      <c r="X472" s="175">
        <f>W472*H472</f>
        <v>0</v>
      </c>
      <c r="AR472" s="176" t="s">
        <v>334</v>
      </c>
      <c r="AT472" s="176" t="s">
        <v>203</v>
      </c>
      <c r="AU472" s="176" t="s">
        <v>141</v>
      </c>
      <c r="AY472" s="17" t="s">
        <v>166</v>
      </c>
      <c r="BE472" s="101">
        <f>IF(O472="základná",K472,0)</f>
        <v>0</v>
      </c>
      <c r="BF472" s="101">
        <f>IF(O472="znížená",K472,0)</f>
        <v>0</v>
      </c>
      <c r="BG472" s="101">
        <f>IF(O472="zákl. prenesená",K472,0)</f>
        <v>0</v>
      </c>
      <c r="BH472" s="101">
        <f>IF(O472="zníž. prenesená",K472,0)</f>
        <v>0</v>
      </c>
      <c r="BI472" s="101">
        <f>IF(O472="nulová",K472,0)</f>
        <v>0</v>
      </c>
      <c r="BJ472" s="17" t="s">
        <v>141</v>
      </c>
      <c r="BK472" s="101">
        <f>ROUND(P472*H472,2)</f>
        <v>0</v>
      </c>
      <c r="BL472" s="17" t="s">
        <v>252</v>
      </c>
      <c r="BM472" s="176" t="s">
        <v>1124</v>
      </c>
    </row>
    <row r="473" spans="2:65" s="12" customFormat="1" ht="11.25">
      <c r="B473" s="177"/>
      <c r="D473" s="178" t="s">
        <v>174</v>
      </c>
      <c r="F473" s="180" t="s">
        <v>1125</v>
      </c>
      <c r="H473" s="181">
        <v>61.161999999999999</v>
      </c>
      <c r="I473" s="182"/>
      <c r="J473" s="182"/>
      <c r="M473" s="177"/>
      <c r="N473" s="183"/>
      <c r="X473" s="184"/>
      <c r="AT473" s="179" t="s">
        <v>174</v>
      </c>
      <c r="AU473" s="179" t="s">
        <v>141</v>
      </c>
      <c r="AV473" s="12" t="s">
        <v>141</v>
      </c>
      <c r="AW473" s="12" t="s">
        <v>3</v>
      </c>
      <c r="AX473" s="12" t="s">
        <v>86</v>
      </c>
      <c r="AY473" s="179" t="s">
        <v>166</v>
      </c>
    </row>
    <row r="474" spans="2:65" s="1" customFormat="1" ht="24.2" customHeight="1">
      <c r="B474" s="136"/>
      <c r="C474" s="165" t="s">
        <v>397</v>
      </c>
      <c r="D474" s="165" t="s">
        <v>168</v>
      </c>
      <c r="E474" s="166" t="s">
        <v>854</v>
      </c>
      <c r="F474" s="167" t="s">
        <v>855</v>
      </c>
      <c r="G474" s="168" t="s">
        <v>199</v>
      </c>
      <c r="H474" s="169">
        <v>40.53</v>
      </c>
      <c r="I474" s="170"/>
      <c r="J474" s="170"/>
      <c r="K474" s="171">
        <f>ROUND(P474*H474,2)</f>
        <v>0</v>
      </c>
      <c r="L474" s="172"/>
      <c r="M474" s="36"/>
      <c r="N474" s="173" t="s">
        <v>1</v>
      </c>
      <c r="O474" s="135" t="s">
        <v>42</v>
      </c>
      <c r="P474" s="35">
        <f>I474+J474</f>
        <v>0</v>
      </c>
      <c r="Q474" s="35">
        <f>ROUND(I474*H474,2)</f>
        <v>0</v>
      </c>
      <c r="R474" s="35">
        <f>ROUND(J474*H474,2)</f>
        <v>0</v>
      </c>
      <c r="T474" s="174">
        <f>S474*H474</f>
        <v>0</v>
      </c>
      <c r="U474" s="174">
        <v>2.0000000000000002E-5</v>
      </c>
      <c r="V474" s="174">
        <f>U474*H474</f>
        <v>8.1060000000000008E-4</v>
      </c>
      <c r="W474" s="174">
        <v>0</v>
      </c>
      <c r="X474" s="175">
        <f>W474*H474</f>
        <v>0</v>
      </c>
      <c r="AR474" s="176" t="s">
        <v>252</v>
      </c>
      <c r="AT474" s="176" t="s">
        <v>168</v>
      </c>
      <c r="AU474" s="176" t="s">
        <v>141</v>
      </c>
      <c r="AY474" s="17" t="s">
        <v>166</v>
      </c>
      <c r="BE474" s="101">
        <f>IF(O474="základná",K474,0)</f>
        <v>0</v>
      </c>
      <c r="BF474" s="101">
        <f>IF(O474="znížená",K474,0)</f>
        <v>0</v>
      </c>
      <c r="BG474" s="101">
        <f>IF(O474="zákl. prenesená",K474,0)</f>
        <v>0</v>
      </c>
      <c r="BH474" s="101">
        <f>IF(O474="zníž. prenesená",K474,0)</f>
        <v>0</v>
      </c>
      <c r="BI474" s="101">
        <f>IF(O474="nulová",K474,0)</f>
        <v>0</v>
      </c>
      <c r="BJ474" s="17" t="s">
        <v>141</v>
      </c>
      <c r="BK474" s="101">
        <f>ROUND(P474*H474,2)</f>
        <v>0</v>
      </c>
      <c r="BL474" s="17" t="s">
        <v>252</v>
      </c>
      <c r="BM474" s="176" t="s">
        <v>1126</v>
      </c>
    </row>
    <row r="475" spans="2:65" s="12" customFormat="1" ht="11.25">
      <c r="B475" s="177"/>
      <c r="D475" s="178" t="s">
        <v>174</v>
      </c>
      <c r="E475" s="179" t="s">
        <v>1</v>
      </c>
      <c r="F475" s="180" t="s">
        <v>1063</v>
      </c>
      <c r="H475" s="181">
        <v>3.42</v>
      </c>
      <c r="I475" s="182"/>
      <c r="J475" s="182"/>
      <c r="M475" s="177"/>
      <c r="N475" s="183"/>
      <c r="X475" s="184"/>
      <c r="AT475" s="179" t="s">
        <v>174</v>
      </c>
      <c r="AU475" s="179" t="s">
        <v>141</v>
      </c>
      <c r="AV475" s="12" t="s">
        <v>141</v>
      </c>
      <c r="AW475" s="12" t="s">
        <v>4</v>
      </c>
      <c r="AX475" s="12" t="s">
        <v>78</v>
      </c>
      <c r="AY475" s="179" t="s">
        <v>166</v>
      </c>
    </row>
    <row r="476" spans="2:65" s="12" customFormat="1" ht="11.25">
      <c r="B476" s="177"/>
      <c r="D476" s="178" t="s">
        <v>174</v>
      </c>
      <c r="E476" s="179" t="s">
        <v>1</v>
      </c>
      <c r="F476" s="180" t="s">
        <v>1065</v>
      </c>
      <c r="H476" s="181">
        <v>3.42</v>
      </c>
      <c r="I476" s="182"/>
      <c r="J476" s="182"/>
      <c r="M476" s="177"/>
      <c r="N476" s="183"/>
      <c r="X476" s="184"/>
      <c r="AT476" s="179" t="s">
        <v>174</v>
      </c>
      <c r="AU476" s="179" t="s">
        <v>141</v>
      </c>
      <c r="AV476" s="12" t="s">
        <v>141</v>
      </c>
      <c r="AW476" s="12" t="s">
        <v>4</v>
      </c>
      <c r="AX476" s="12" t="s">
        <v>78</v>
      </c>
      <c r="AY476" s="179" t="s">
        <v>166</v>
      </c>
    </row>
    <row r="477" spans="2:65" s="12" customFormat="1" ht="11.25">
      <c r="B477" s="177"/>
      <c r="D477" s="178" t="s">
        <v>174</v>
      </c>
      <c r="E477" s="179" t="s">
        <v>1</v>
      </c>
      <c r="F477" s="180" t="s">
        <v>1067</v>
      </c>
      <c r="H477" s="181">
        <v>1.88</v>
      </c>
      <c r="I477" s="182"/>
      <c r="J477" s="182"/>
      <c r="M477" s="177"/>
      <c r="N477" s="183"/>
      <c r="X477" s="184"/>
      <c r="AT477" s="179" t="s">
        <v>174</v>
      </c>
      <c r="AU477" s="179" t="s">
        <v>141</v>
      </c>
      <c r="AV477" s="12" t="s">
        <v>141</v>
      </c>
      <c r="AW477" s="12" t="s">
        <v>4</v>
      </c>
      <c r="AX477" s="12" t="s">
        <v>78</v>
      </c>
      <c r="AY477" s="179" t="s">
        <v>166</v>
      </c>
    </row>
    <row r="478" spans="2:65" s="12" customFormat="1" ht="11.25">
      <c r="B478" s="177"/>
      <c r="D478" s="178" t="s">
        <v>174</v>
      </c>
      <c r="E478" s="179" t="s">
        <v>1</v>
      </c>
      <c r="F478" s="180" t="s">
        <v>1069</v>
      </c>
      <c r="H478" s="181">
        <v>1.88</v>
      </c>
      <c r="I478" s="182"/>
      <c r="J478" s="182"/>
      <c r="M478" s="177"/>
      <c r="N478" s="183"/>
      <c r="X478" s="184"/>
      <c r="AT478" s="179" t="s">
        <v>174</v>
      </c>
      <c r="AU478" s="179" t="s">
        <v>141</v>
      </c>
      <c r="AV478" s="12" t="s">
        <v>141</v>
      </c>
      <c r="AW478" s="12" t="s">
        <v>4</v>
      </c>
      <c r="AX478" s="12" t="s">
        <v>78</v>
      </c>
      <c r="AY478" s="179" t="s">
        <v>166</v>
      </c>
    </row>
    <row r="479" spans="2:65" s="12" customFormat="1" ht="11.25">
      <c r="B479" s="177"/>
      <c r="D479" s="178" t="s">
        <v>174</v>
      </c>
      <c r="E479" s="179" t="s">
        <v>1</v>
      </c>
      <c r="F479" s="180" t="s">
        <v>1071</v>
      </c>
      <c r="H479" s="181">
        <v>1.88</v>
      </c>
      <c r="I479" s="182"/>
      <c r="J479" s="182"/>
      <c r="M479" s="177"/>
      <c r="N479" s="183"/>
      <c r="X479" s="184"/>
      <c r="AT479" s="179" t="s">
        <v>174</v>
      </c>
      <c r="AU479" s="179" t="s">
        <v>141</v>
      </c>
      <c r="AV479" s="12" t="s">
        <v>141</v>
      </c>
      <c r="AW479" s="12" t="s">
        <v>4</v>
      </c>
      <c r="AX479" s="12" t="s">
        <v>78</v>
      </c>
      <c r="AY479" s="179" t="s">
        <v>166</v>
      </c>
    </row>
    <row r="480" spans="2:65" s="12" customFormat="1" ht="11.25">
      <c r="B480" s="177"/>
      <c r="D480" s="178" t="s">
        <v>174</v>
      </c>
      <c r="E480" s="179" t="s">
        <v>1</v>
      </c>
      <c r="F480" s="180" t="s">
        <v>1073</v>
      </c>
      <c r="H480" s="181">
        <v>3.4</v>
      </c>
      <c r="I480" s="182"/>
      <c r="J480" s="182"/>
      <c r="M480" s="177"/>
      <c r="N480" s="183"/>
      <c r="X480" s="184"/>
      <c r="AT480" s="179" t="s">
        <v>174</v>
      </c>
      <c r="AU480" s="179" t="s">
        <v>141</v>
      </c>
      <c r="AV480" s="12" t="s">
        <v>141</v>
      </c>
      <c r="AW480" s="12" t="s">
        <v>4</v>
      </c>
      <c r="AX480" s="12" t="s">
        <v>78</v>
      </c>
      <c r="AY480" s="179" t="s">
        <v>166</v>
      </c>
    </row>
    <row r="481" spans="2:65" s="12" customFormat="1" ht="11.25">
      <c r="B481" s="177"/>
      <c r="D481" s="178" t="s">
        <v>174</v>
      </c>
      <c r="E481" s="179" t="s">
        <v>1</v>
      </c>
      <c r="F481" s="180" t="s">
        <v>1075</v>
      </c>
      <c r="H481" s="181">
        <v>3.33</v>
      </c>
      <c r="I481" s="182"/>
      <c r="J481" s="182"/>
      <c r="M481" s="177"/>
      <c r="N481" s="183"/>
      <c r="X481" s="184"/>
      <c r="AT481" s="179" t="s">
        <v>174</v>
      </c>
      <c r="AU481" s="179" t="s">
        <v>141</v>
      </c>
      <c r="AV481" s="12" t="s">
        <v>141</v>
      </c>
      <c r="AW481" s="12" t="s">
        <v>4</v>
      </c>
      <c r="AX481" s="12" t="s">
        <v>78</v>
      </c>
      <c r="AY481" s="179" t="s">
        <v>166</v>
      </c>
    </row>
    <row r="482" spans="2:65" s="12" customFormat="1" ht="11.25">
      <c r="B482" s="177"/>
      <c r="D482" s="178" t="s">
        <v>174</v>
      </c>
      <c r="E482" s="179" t="s">
        <v>1</v>
      </c>
      <c r="F482" s="180" t="s">
        <v>1077</v>
      </c>
      <c r="H482" s="181">
        <v>3.24</v>
      </c>
      <c r="I482" s="182"/>
      <c r="J482" s="182"/>
      <c r="M482" s="177"/>
      <c r="N482" s="183"/>
      <c r="X482" s="184"/>
      <c r="AT482" s="179" t="s">
        <v>174</v>
      </c>
      <c r="AU482" s="179" t="s">
        <v>141</v>
      </c>
      <c r="AV482" s="12" t="s">
        <v>141</v>
      </c>
      <c r="AW482" s="12" t="s">
        <v>4</v>
      </c>
      <c r="AX482" s="12" t="s">
        <v>78</v>
      </c>
      <c r="AY482" s="179" t="s">
        <v>166</v>
      </c>
    </row>
    <row r="483" spans="2:65" s="12" customFormat="1" ht="11.25">
      <c r="B483" s="177"/>
      <c r="D483" s="178" t="s">
        <v>174</v>
      </c>
      <c r="E483" s="179" t="s">
        <v>1</v>
      </c>
      <c r="F483" s="180" t="s">
        <v>1079</v>
      </c>
      <c r="H483" s="181">
        <v>3.24</v>
      </c>
      <c r="I483" s="182"/>
      <c r="J483" s="182"/>
      <c r="M483" s="177"/>
      <c r="N483" s="183"/>
      <c r="X483" s="184"/>
      <c r="AT483" s="179" t="s">
        <v>174</v>
      </c>
      <c r="AU483" s="179" t="s">
        <v>141</v>
      </c>
      <c r="AV483" s="12" t="s">
        <v>141</v>
      </c>
      <c r="AW483" s="12" t="s">
        <v>4</v>
      </c>
      <c r="AX483" s="12" t="s">
        <v>78</v>
      </c>
      <c r="AY483" s="179" t="s">
        <v>166</v>
      </c>
    </row>
    <row r="484" spans="2:65" s="12" customFormat="1" ht="11.25">
      <c r="B484" s="177"/>
      <c r="D484" s="178" t="s">
        <v>174</v>
      </c>
      <c r="E484" s="179" t="s">
        <v>1</v>
      </c>
      <c r="F484" s="180" t="s">
        <v>1081</v>
      </c>
      <c r="H484" s="181">
        <v>3.24</v>
      </c>
      <c r="I484" s="182"/>
      <c r="J484" s="182"/>
      <c r="M484" s="177"/>
      <c r="N484" s="183"/>
      <c r="X484" s="184"/>
      <c r="AT484" s="179" t="s">
        <v>174</v>
      </c>
      <c r="AU484" s="179" t="s">
        <v>141</v>
      </c>
      <c r="AV484" s="12" t="s">
        <v>141</v>
      </c>
      <c r="AW484" s="12" t="s">
        <v>4</v>
      </c>
      <c r="AX484" s="12" t="s">
        <v>78</v>
      </c>
      <c r="AY484" s="179" t="s">
        <v>166</v>
      </c>
    </row>
    <row r="485" spans="2:65" s="12" customFormat="1" ht="11.25">
      <c r="B485" s="177"/>
      <c r="D485" s="178" t="s">
        <v>174</v>
      </c>
      <c r="E485" s="179" t="s">
        <v>1</v>
      </c>
      <c r="F485" s="180" t="s">
        <v>1083</v>
      </c>
      <c r="H485" s="181">
        <v>3.74</v>
      </c>
      <c r="I485" s="182"/>
      <c r="J485" s="182"/>
      <c r="M485" s="177"/>
      <c r="N485" s="183"/>
      <c r="X485" s="184"/>
      <c r="AT485" s="179" t="s">
        <v>174</v>
      </c>
      <c r="AU485" s="179" t="s">
        <v>141</v>
      </c>
      <c r="AV485" s="12" t="s">
        <v>141</v>
      </c>
      <c r="AW485" s="12" t="s">
        <v>4</v>
      </c>
      <c r="AX485" s="12" t="s">
        <v>78</v>
      </c>
      <c r="AY485" s="179" t="s">
        <v>166</v>
      </c>
    </row>
    <row r="486" spans="2:65" s="12" customFormat="1" ht="11.25">
      <c r="B486" s="177"/>
      <c r="D486" s="178" t="s">
        <v>174</v>
      </c>
      <c r="E486" s="179" t="s">
        <v>1</v>
      </c>
      <c r="F486" s="180" t="s">
        <v>1085</v>
      </c>
      <c r="H486" s="181">
        <v>4.4400000000000004</v>
      </c>
      <c r="I486" s="182"/>
      <c r="J486" s="182"/>
      <c r="M486" s="177"/>
      <c r="N486" s="183"/>
      <c r="X486" s="184"/>
      <c r="AT486" s="179" t="s">
        <v>174</v>
      </c>
      <c r="AU486" s="179" t="s">
        <v>141</v>
      </c>
      <c r="AV486" s="12" t="s">
        <v>141</v>
      </c>
      <c r="AW486" s="12" t="s">
        <v>4</v>
      </c>
      <c r="AX486" s="12" t="s">
        <v>78</v>
      </c>
      <c r="AY486" s="179" t="s">
        <v>166</v>
      </c>
    </row>
    <row r="487" spans="2:65" s="12" customFormat="1" ht="11.25">
      <c r="B487" s="177"/>
      <c r="D487" s="178" t="s">
        <v>174</v>
      </c>
      <c r="E487" s="179" t="s">
        <v>1</v>
      </c>
      <c r="F487" s="180" t="s">
        <v>1087</v>
      </c>
      <c r="H487" s="181">
        <v>3.42</v>
      </c>
      <c r="I487" s="182"/>
      <c r="J487" s="182"/>
      <c r="M487" s="177"/>
      <c r="N487" s="183"/>
      <c r="X487" s="184"/>
      <c r="AT487" s="179" t="s">
        <v>174</v>
      </c>
      <c r="AU487" s="179" t="s">
        <v>141</v>
      </c>
      <c r="AV487" s="12" t="s">
        <v>141</v>
      </c>
      <c r="AW487" s="12" t="s">
        <v>4</v>
      </c>
      <c r="AX487" s="12" t="s">
        <v>78</v>
      </c>
      <c r="AY487" s="179" t="s">
        <v>166</v>
      </c>
    </row>
    <row r="488" spans="2:65" s="14" customFormat="1" ht="11.25">
      <c r="B488" s="191"/>
      <c r="D488" s="178" t="s">
        <v>174</v>
      </c>
      <c r="E488" s="192" t="s">
        <v>1</v>
      </c>
      <c r="F488" s="193" t="s">
        <v>182</v>
      </c>
      <c r="H488" s="194">
        <v>40.53</v>
      </c>
      <c r="I488" s="195"/>
      <c r="J488" s="195"/>
      <c r="M488" s="191"/>
      <c r="N488" s="196"/>
      <c r="X488" s="197"/>
      <c r="AT488" s="192" t="s">
        <v>174</v>
      </c>
      <c r="AU488" s="192" t="s">
        <v>141</v>
      </c>
      <c r="AV488" s="14" t="s">
        <v>183</v>
      </c>
      <c r="AW488" s="14" t="s">
        <v>4</v>
      </c>
      <c r="AX488" s="14" t="s">
        <v>86</v>
      </c>
      <c r="AY488" s="192" t="s">
        <v>166</v>
      </c>
    </row>
    <row r="489" spans="2:65" s="1" customFormat="1" ht="16.5" customHeight="1">
      <c r="B489" s="136"/>
      <c r="C489" s="198" t="s">
        <v>402</v>
      </c>
      <c r="D489" s="198" t="s">
        <v>203</v>
      </c>
      <c r="E489" s="199" t="s">
        <v>857</v>
      </c>
      <c r="F489" s="200" t="s">
        <v>858</v>
      </c>
      <c r="G489" s="201" t="s">
        <v>199</v>
      </c>
      <c r="H489" s="202">
        <v>41.341000000000001</v>
      </c>
      <c r="I489" s="203"/>
      <c r="J489" s="204"/>
      <c r="K489" s="205">
        <f>ROUND(P489*H489,2)</f>
        <v>0</v>
      </c>
      <c r="L489" s="204"/>
      <c r="M489" s="206"/>
      <c r="N489" s="207" t="s">
        <v>1</v>
      </c>
      <c r="O489" s="135" t="s">
        <v>42</v>
      </c>
      <c r="P489" s="35">
        <f>I489+J489</f>
        <v>0</v>
      </c>
      <c r="Q489" s="35">
        <f>ROUND(I489*H489,2)</f>
        <v>0</v>
      </c>
      <c r="R489" s="35">
        <f>ROUND(J489*H489,2)</f>
        <v>0</v>
      </c>
      <c r="T489" s="174">
        <f>S489*H489</f>
        <v>0</v>
      </c>
      <c r="U489" s="174">
        <v>0</v>
      </c>
      <c r="V489" s="174">
        <f>U489*H489</f>
        <v>0</v>
      </c>
      <c r="W489" s="174">
        <v>0</v>
      </c>
      <c r="X489" s="175">
        <f>W489*H489</f>
        <v>0</v>
      </c>
      <c r="AR489" s="176" t="s">
        <v>334</v>
      </c>
      <c r="AT489" s="176" t="s">
        <v>203</v>
      </c>
      <c r="AU489" s="176" t="s">
        <v>141</v>
      </c>
      <c r="AY489" s="17" t="s">
        <v>166</v>
      </c>
      <c r="BE489" s="101">
        <f>IF(O489="základná",K489,0)</f>
        <v>0</v>
      </c>
      <c r="BF489" s="101">
        <f>IF(O489="znížená",K489,0)</f>
        <v>0</v>
      </c>
      <c r="BG489" s="101">
        <f>IF(O489="zákl. prenesená",K489,0)</f>
        <v>0</v>
      </c>
      <c r="BH489" s="101">
        <f>IF(O489="zníž. prenesená",K489,0)</f>
        <v>0</v>
      </c>
      <c r="BI489" s="101">
        <f>IF(O489="nulová",K489,0)</f>
        <v>0</v>
      </c>
      <c r="BJ489" s="17" t="s">
        <v>141</v>
      </c>
      <c r="BK489" s="101">
        <f>ROUND(P489*H489,2)</f>
        <v>0</v>
      </c>
      <c r="BL489" s="17" t="s">
        <v>252</v>
      </c>
      <c r="BM489" s="176" t="s">
        <v>1127</v>
      </c>
    </row>
    <row r="490" spans="2:65" s="12" customFormat="1" ht="11.25">
      <c r="B490" s="177"/>
      <c r="D490" s="178" t="s">
        <v>174</v>
      </c>
      <c r="F490" s="180" t="s">
        <v>1128</v>
      </c>
      <c r="H490" s="181">
        <v>41.341000000000001</v>
      </c>
      <c r="I490" s="182"/>
      <c r="J490" s="182"/>
      <c r="M490" s="177"/>
      <c r="N490" s="183"/>
      <c r="X490" s="184"/>
      <c r="AT490" s="179" t="s">
        <v>174</v>
      </c>
      <c r="AU490" s="179" t="s">
        <v>141</v>
      </c>
      <c r="AV490" s="12" t="s">
        <v>141</v>
      </c>
      <c r="AW490" s="12" t="s">
        <v>3</v>
      </c>
      <c r="AX490" s="12" t="s">
        <v>86</v>
      </c>
      <c r="AY490" s="179" t="s">
        <v>166</v>
      </c>
    </row>
    <row r="491" spans="2:65" s="1" customFormat="1" ht="21.75" customHeight="1">
      <c r="B491" s="136"/>
      <c r="C491" s="165" t="s">
        <v>406</v>
      </c>
      <c r="D491" s="165" t="s">
        <v>168</v>
      </c>
      <c r="E491" s="166" t="s">
        <v>861</v>
      </c>
      <c r="F491" s="167" t="s">
        <v>862</v>
      </c>
      <c r="G491" s="168" t="s">
        <v>199</v>
      </c>
      <c r="H491" s="169">
        <v>40.53</v>
      </c>
      <c r="I491" s="170"/>
      <c r="J491" s="170"/>
      <c r="K491" s="171">
        <f>ROUND(P491*H491,2)</f>
        <v>0</v>
      </c>
      <c r="L491" s="172"/>
      <c r="M491" s="36"/>
      <c r="N491" s="173" t="s">
        <v>1</v>
      </c>
      <c r="O491" s="135" t="s">
        <v>42</v>
      </c>
      <c r="P491" s="35">
        <f>I491+J491</f>
        <v>0</v>
      </c>
      <c r="Q491" s="35">
        <f>ROUND(I491*H491,2)</f>
        <v>0</v>
      </c>
      <c r="R491" s="35">
        <f>ROUND(J491*H491,2)</f>
        <v>0</v>
      </c>
      <c r="T491" s="174">
        <f>S491*H491</f>
        <v>0</v>
      </c>
      <c r="U491" s="174">
        <v>0</v>
      </c>
      <c r="V491" s="174">
        <f>U491*H491</f>
        <v>0</v>
      </c>
      <c r="W491" s="174">
        <v>0</v>
      </c>
      <c r="X491" s="175">
        <f>W491*H491</f>
        <v>0</v>
      </c>
      <c r="AR491" s="176" t="s">
        <v>252</v>
      </c>
      <c r="AT491" s="176" t="s">
        <v>168</v>
      </c>
      <c r="AU491" s="176" t="s">
        <v>141</v>
      </c>
      <c r="AY491" s="17" t="s">
        <v>166</v>
      </c>
      <c r="BE491" s="101">
        <f>IF(O491="základná",K491,0)</f>
        <v>0</v>
      </c>
      <c r="BF491" s="101">
        <f>IF(O491="znížená",K491,0)</f>
        <v>0</v>
      </c>
      <c r="BG491" s="101">
        <f>IF(O491="zákl. prenesená",K491,0)</f>
        <v>0</v>
      </c>
      <c r="BH491" s="101">
        <f>IF(O491="zníž. prenesená",K491,0)</f>
        <v>0</v>
      </c>
      <c r="BI491" s="101">
        <f>IF(O491="nulová",K491,0)</f>
        <v>0</v>
      </c>
      <c r="BJ491" s="17" t="s">
        <v>141</v>
      </c>
      <c r="BK491" s="101">
        <f>ROUND(P491*H491,2)</f>
        <v>0</v>
      </c>
      <c r="BL491" s="17" t="s">
        <v>252</v>
      </c>
      <c r="BM491" s="176" t="s">
        <v>1129</v>
      </c>
    </row>
    <row r="492" spans="2:65" s="12" customFormat="1" ht="11.25">
      <c r="B492" s="177"/>
      <c r="D492" s="178" t="s">
        <v>174</v>
      </c>
      <c r="E492" s="179" t="s">
        <v>1</v>
      </c>
      <c r="F492" s="180" t="s">
        <v>1063</v>
      </c>
      <c r="H492" s="181">
        <v>3.42</v>
      </c>
      <c r="I492" s="182"/>
      <c r="J492" s="182"/>
      <c r="M492" s="177"/>
      <c r="N492" s="183"/>
      <c r="X492" s="184"/>
      <c r="AT492" s="179" t="s">
        <v>174</v>
      </c>
      <c r="AU492" s="179" t="s">
        <v>141</v>
      </c>
      <c r="AV492" s="12" t="s">
        <v>141</v>
      </c>
      <c r="AW492" s="12" t="s">
        <v>4</v>
      </c>
      <c r="AX492" s="12" t="s">
        <v>78</v>
      </c>
      <c r="AY492" s="179" t="s">
        <v>166</v>
      </c>
    </row>
    <row r="493" spans="2:65" s="12" customFormat="1" ht="11.25">
      <c r="B493" s="177"/>
      <c r="D493" s="178" t="s">
        <v>174</v>
      </c>
      <c r="E493" s="179" t="s">
        <v>1</v>
      </c>
      <c r="F493" s="180" t="s">
        <v>1065</v>
      </c>
      <c r="H493" s="181">
        <v>3.42</v>
      </c>
      <c r="I493" s="182"/>
      <c r="J493" s="182"/>
      <c r="M493" s="177"/>
      <c r="N493" s="183"/>
      <c r="X493" s="184"/>
      <c r="AT493" s="179" t="s">
        <v>174</v>
      </c>
      <c r="AU493" s="179" t="s">
        <v>141</v>
      </c>
      <c r="AV493" s="12" t="s">
        <v>141</v>
      </c>
      <c r="AW493" s="12" t="s">
        <v>4</v>
      </c>
      <c r="AX493" s="12" t="s">
        <v>78</v>
      </c>
      <c r="AY493" s="179" t="s">
        <v>166</v>
      </c>
    </row>
    <row r="494" spans="2:65" s="12" customFormat="1" ht="11.25">
      <c r="B494" s="177"/>
      <c r="D494" s="178" t="s">
        <v>174</v>
      </c>
      <c r="E494" s="179" t="s">
        <v>1</v>
      </c>
      <c r="F494" s="180" t="s">
        <v>1067</v>
      </c>
      <c r="H494" s="181">
        <v>1.88</v>
      </c>
      <c r="I494" s="182"/>
      <c r="J494" s="182"/>
      <c r="M494" s="177"/>
      <c r="N494" s="183"/>
      <c r="X494" s="184"/>
      <c r="AT494" s="179" t="s">
        <v>174</v>
      </c>
      <c r="AU494" s="179" t="s">
        <v>141</v>
      </c>
      <c r="AV494" s="12" t="s">
        <v>141</v>
      </c>
      <c r="AW494" s="12" t="s">
        <v>4</v>
      </c>
      <c r="AX494" s="12" t="s">
        <v>78</v>
      </c>
      <c r="AY494" s="179" t="s">
        <v>166</v>
      </c>
    </row>
    <row r="495" spans="2:65" s="12" customFormat="1" ht="11.25">
      <c r="B495" s="177"/>
      <c r="D495" s="178" t="s">
        <v>174</v>
      </c>
      <c r="E495" s="179" t="s">
        <v>1</v>
      </c>
      <c r="F495" s="180" t="s">
        <v>1069</v>
      </c>
      <c r="H495" s="181">
        <v>1.88</v>
      </c>
      <c r="I495" s="182"/>
      <c r="J495" s="182"/>
      <c r="M495" s="177"/>
      <c r="N495" s="183"/>
      <c r="X495" s="184"/>
      <c r="AT495" s="179" t="s">
        <v>174</v>
      </c>
      <c r="AU495" s="179" t="s">
        <v>141</v>
      </c>
      <c r="AV495" s="12" t="s">
        <v>141</v>
      </c>
      <c r="AW495" s="12" t="s">
        <v>4</v>
      </c>
      <c r="AX495" s="12" t="s">
        <v>78</v>
      </c>
      <c r="AY495" s="179" t="s">
        <v>166</v>
      </c>
    </row>
    <row r="496" spans="2:65" s="12" customFormat="1" ht="11.25">
      <c r="B496" s="177"/>
      <c r="D496" s="178" t="s">
        <v>174</v>
      </c>
      <c r="E496" s="179" t="s">
        <v>1</v>
      </c>
      <c r="F496" s="180" t="s">
        <v>1071</v>
      </c>
      <c r="H496" s="181">
        <v>1.88</v>
      </c>
      <c r="I496" s="182"/>
      <c r="J496" s="182"/>
      <c r="M496" s="177"/>
      <c r="N496" s="183"/>
      <c r="X496" s="184"/>
      <c r="AT496" s="179" t="s">
        <v>174</v>
      </c>
      <c r="AU496" s="179" t="s">
        <v>141</v>
      </c>
      <c r="AV496" s="12" t="s">
        <v>141</v>
      </c>
      <c r="AW496" s="12" t="s">
        <v>4</v>
      </c>
      <c r="AX496" s="12" t="s">
        <v>78</v>
      </c>
      <c r="AY496" s="179" t="s">
        <v>166</v>
      </c>
    </row>
    <row r="497" spans="2:65" s="12" customFormat="1" ht="11.25">
      <c r="B497" s="177"/>
      <c r="D497" s="178" t="s">
        <v>174</v>
      </c>
      <c r="E497" s="179" t="s">
        <v>1</v>
      </c>
      <c r="F497" s="180" t="s">
        <v>1073</v>
      </c>
      <c r="H497" s="181">
        <v>3.4</v>
      </c>
      <c r="I497" s="182"/>
      <c r="J497" s="182"/>
      <c r="M497" s="177"/>
      <c r="N497" s="183"/>
      <c r="X497" s="184"/>
      <c r="AT497" s="179" t="s">
        <v>174</v>
      </c>
      <c r="AU497" s="179" t="s">
        <v>141</v>
      </c>
      <c r="AV497" s="12" t="s">
        <v>141</v>
      </c>
      <c r="AW497" s="12" t="s">
        <v>4</v>
      </c>
      <c r="AX497" s="12" t="s">
        <v>78</v>
      </c>
      <c r="AY497" s="179" t="s">
        <v>166</v>
      </c>
    </row>
    <row r="498" spans="2:65" s="12" customFormat="1" ht="11.25">
      <c r="B498" s="177"/>
      <c r="D498" s="178" t="s">
        <v>174</v>
      </c>
      <c r="E498" s="179" t="s">
        <v>1</v>
      </c>
      <c r="F498" s="180" t="s">
        <v>1075</v>
      </c>
      <c r="H498" s="181">
        <v>3.33</v>
      </c>
      <c r="I498" s="182"/>
      <c r="J498" s="182"/>
      <c r="M498" s="177"/>
      <c r="N498" s="183"/>
      <c r="X498" s="184"/>
      <c r="AT498" s="179" t="s">
        <v>174</v>
      </c>
      <c r="AU498" s="179" t="s">
        <v>141</v>
      </c>
      <c r="AV498" s="12" t="s">
        <v>141</v>
      </c>
      <c r="AW498" s="12" t="s">
        <v>4</v>
      </c>
      <c r="AX498" s="12" t="s">
        <v>78</v>
      </c>
      <c r="AY498" s="179" t="s">
        <v>166</v>
      </c>
    </row>
    <row r="499" spans="2:65" s="12" customFormat="1" ht="11.25">
      <c r="B499" s="177"/>
      <c r="D499" s="178" t="s">
        <v>174</v>
      </c>
      <c r="E499" s="179" t="s">
        <v>1</v>
      </c>
      <c r="F499" s="180" t="s">
        <v>1077</v>
      </c>
      <c r="H499" s="181">
        <v>3.24</v>
      </c>
      <c r="I499" s="182"/>
      <c r="J499" s="182"/>
      <c r="M499" s="177"/>
      <c r="N499" s="183"/>
      <c r="X499" s="184"/>
      <c r="AT499" s="179" t="s">
        <v>174</v>
      </c>
      <c r="AU499" s="179" t="s">
        <v>141</v>
      </c>
      <c r="AV499" s="12" t="s">
        <v>141</v>
      </c>
      <c r="AW499" s="12" t="s">
        <v>4</v>
      </c>
      <c r="AX499" s="12" t="s">
        <v>78</v>
      </c>
      <c r="AY499" s="179" t="s">
        <v>166</v>
      </c>
    </row>
    <row r="500" spans="2:65" s="12" customFormat="1" ht="11.25">
      <c r="B500" s="177"/>
      <c r="D500" s="178" t="s">
        <v>174</v>
      </c>
      <c r="E500" s="179" t="s">
        <v>1</v>
      </c>
      <c r="F500" s="180" t="s">
        <v>1079</v>
      </c>
      <c r="H500" s="181">
        <v>3.24</v>
      </c>
      <c r="I500" s="182"/>
      <c r="J500" s="182"/>
      <c r="M500" s="177"/>
      <c r="N500" s="183"/>
      <c r="X500" s="184"/>
      <c r="AT500" s="179" t="s">
        <v>174</v>
      </c>
      <c r="AU500" s="179" t="s">
        <v>141</v>
      </c>
      <c r="AV500" s="12" t="s">
        <v>141</v>
      </c>
      <c r="AW500" s="12" t="s">
        <v>4</v>
      </c>
      <c r="AX500" s="12" t="s">
        <v>78</v>
      </c>
      <c r="AY500" s="179" t="s">
        <v>166</v>
      </c>
    </row>
    <row r="501" spans="2:65" s="12" customFormat="1" ht="11.25">
      <c r="B501" s="177"/>
      <c r="D501" s="178" t="s">
        <v>174</v>
      </c>
      <c r="E501" s="179" t="s">
        <v>1</v>
      </c>
      <c r="F501" s="180" t="s">
        <v>1081</v>
      </c>
      <c r="H501" s="181">
        <v>3.24</v>
      </c>
      <c r="I501" s="182"/>
      <c r="J501" s="182"/>
      <c r="M501" s="177"/>
      <c r="N501" s="183"/>
      <c r="X501" s="184"/>
      <c r="AT501" s="179" t="s">
        <v>174</v>
      </c>
      <c r="AU501" s="179" t="s">
        <v>141</v>
      </c>
      <c r="AV501" s="12" t="s">
        <v>141</v>
      </c>
      <c r="AW501" s="12" t="s">
        <v>4</v>
      </c>
      <c r="AX501" s="12" t="s">
        <v>78</v>
      </c>
      <c r="AY501" s="179" t="s">
        <v>166</v>
      </c>
    </row>
    <row r="502" spans="2:65" s="12" customFormat="1" ht="11.25">
      <c r="B502" s="177"/>
      <c r="D502" s="178" t="s">
        <v>174</v>
      </c>
      <c r="E502" s="179" t="s">
        <v>1</v>
      </c>
      <c r="F502" s="180" t="s">
        <v>1083</v>
      </c>
      <c r="H502" s="181">
        <v>3.74</v>
      </c>
      <c r="I502" s="182"/>
      <c r="J502" s="182"/>
      <c r="M502" s="177"/>
      <c r="N502" s="183"/>
      <c r="X502" s="184"/>
      <c r="AT502" s="179" t="s">
        <v>174</v>
      </c>
      <c r="AU502" s="179" t="s">
        <v>141</v>
      </c>
      <c r="AV502" s="12" t="s">
        <v>141</v>
      </c>
      <c r="AW502" s="12" t="s">
        <v>4</v>
      </c>
      <c r="AX502" s="12" t="s">
        <v>78</v>
      </c>
      <c r="AY502" s="179" t="s">
        <v>166</v>
      </c>
    </row>
    <row r="503" spans="2:65" s="12" customFormat="1" ht="11.25">
      <c r="B503" s="177"/>
      <c r="D503" s="178" t="s">
        <v>174</v>
      </c>
      <c r="E503" s="179" t="s">
        <v>1</v>
      </c>
      <c r="F503" s="180" t="s">
        <v>1085</v>
      </c>
      <c r="H503" s="181">
        <v>4.4400000000000004</v>
      </c>
      <c r="I503" s="182"/>
      <c r="J503" s="182"/>
      <c r="M503" s="177"/>
      <c r="N503" s="183"/>
      <c r="X503" s="184"/>
      <c r="AT503" s="179" t="s">
        <v>174</v>
      </c>
      <c r="AU503" s="179" t="s">
        <v>141</v>
      </c>
      <c r="AV503" s="12" t="s">
        <v>141</v>
      </c>
      <c r="AW503" s="12" t="s">
        <v>4</v>
      </c>
      <c r="AX503" s="12" t="s">
        <v>78</v>
      </c>
      <c r="AY503" s="179" t="s">
        <v>166</v>
      </c>
    </row>
    <row r="504" spans="2:65" s="12" customFormat="1" ht="11.25">
      <c r="B504" s="177"/>
      <c r="D504" s="178" t="s">
        <v>174</v>
      </c>
      <c r="E504" s="179" t="s">
        <v>1</v>
      </c>
      <c r="F504" s="180" t="s">
        <v>1087</v>
      </c>
      <c r="H504" s="181">
        <v>3.42</v>
      </c>
      <c r="I504" s="182"/>
      <c r="J504" s="182"/>
      <c r="M504" s="177"/>
      <c r="N504" s="183"/>
      <c r="X504" s="184"/>
      <c r="AT504" s="179" t="s">
        <v>174</v>
      </c>
      <c r="AU504" s="179" t="s">
        <v>141</v>
      </c>
      <c r="AV504" s="12" t="s">
        <v>141</v>
      </c>
      <c r="AW504" s="12" t="s">
        <v>4</v>
      </c>
      <c r="AX504" s="12" t="s">
        <v>78</v>
      </c>
      <c r="AY504" s="179" t="s">
        <v>166</v>
      </c>
    </row>
    <row r="505" spans="2:65" s="14" customFormat="1" ht="11.25">
      <c r="B505" s="191"/>
      <c r="D505" s="178" t="s">
        <v>174</v>
      </c>
      <c r="E505" s="192" t="s">
        <v>1</v>
      </c>
      <c r="F505" s="193" t="s">
        <v>182</v>
      </c>
      <c r="H505" s="194">
        <v>40.53</v>
      </c>
      <c r="I505" s="195"/>
      <c r="J505" s="195"/>
      <c r="M505" s="191"/>
      <c r="N505" s="196"/>
      <c r="X505" s="197"/>
      <c r="AT505" s="192" t="s">
        <v>174</v>
      </c>
      <c r="AU505" s="192" t="s">
        <v>141</v>
      </c>
      <c r="AV505" s="14" t="s">
        <v>183</v>
      </c>
      <c r="AW505" s="14" t="s">
        <v>4</v>
      </c>
      <c r="AX505" s="14" t="s">
        <v>86</v>
      </c>
      <c r="AY505" s="192" t="s">
        <v>166</v>
      </c>
    </row>
    <row r="506" spans="2:65" s="1" customFormat="1" ht="24.2" customHeight="1">
      <c r="B506" s="136"/>
      <c r="C506" s="198" t="s">
        <v>411</v>
      </c>
      <c r="D506" s="198" t="s">
        <v>203</v>
      </c>
      <c r="E506" s="199" t="s">
        <v>864</v>
      </c>
      <c r="F506" s="200" t="s">
        <v>865</v>
      </c>
      <c r="G506" s="201" t="s">
        <v>199</v>
      </c>
      <c r="H506" s="202">
        <v>41.746000000000002</v>
      </c>
      <c r="I506" s="203"/>
      <c r="J506" s="204"/>
      <c r="K506" s="205">
        <f>ROUND(P506*H506,2)</f>
        <v>0</v>
      </c>
      <c r="L506" s="204"/>
      <c r="M506" s="206"/>
      <c r="N506" s="207" t="s">
        <v>1</v>
      </c>
      <c r="O506" s="135" t="s">
        <v>42</v>
      </c>
      <c r="P506" s="35">
        <f>I506+J506</f>
        <v>0</v>
      </c>
      <c r="Q506" s="35">
        <f>ROUND(I506*H506,2)</f>
        <v>0</v>
      </c>
      <c r="R506" s="35">
        <f>ROUND(J506*H506,2)</f>
        <v>0</v>
      </c>
      <c r="T506" s="174">
        <f>S506*H506</f>
        <v>0</v>
      </c>
      <c r="U506" s="174">
        <v>1.8000000000000001E-4</v>
      </c>
      <c r="V506" s="174">
        <f>U506*H506</f>
        <v>7.5142800000000008E-3</v>
      </c>
      <c r="W506" s="174">
        <v>0</v>
      </c>
      <c r="X506" s="175">
        <f>W506*H506</f>
        <v>0</v>
      </c>
      <c r="AR506" s="176" t="s">
        <v>334</v>
      </c>
      <c r="AT506" s="176" t="s">
        <v>203</v>
      </c>
      <c r="AU506" s="176" t="s">
        <v>141</v>
      </c>
      <c r="AY506" s="17" t="s">
        <v>166</v>
      </c>
      <c r="BE506" s="101">
        <f>IF(O506="základná",K506,0)</f>
        <v>0</v>
      </c>
      <c r="BF506" s="101">
        <f>IF(O506="znížená",K506,0)</f>
        <v>0</v>
      </c>
      <c r="BG506" s="101">
        <f>IF(O506="zákl. prenesená",K506,0)</f>
        <v>0</v>
      </c>
      <c r="BH506" s="101">
        <f>IF(O506="zníž. prenesená",K506,0)</f>
        <v>0</v>
      </c>
      <c r="BI506" s="101">
        <f>IF(O506="nulová",K506,0)</f>
        <v>0</v>
      </c>
      <c r="BJ506" s="17" t="s">
        <v>141</v>
      </c>
      <c r="BK506" s="101">
        <f>ROUND(P506*H506,2)</f>
        <v>0</v>
      </c>
      <c r="BL506" s="17" t="s">
        <v>252</v>
      </c>
      <c r="BM506" s="176" t="s">
        <v>1130</v>
      </c>
    </row>
    <row r="507" spans="2:65" s="12" customFormat="1" ht="11.25">
      <c r="B507" s="177"/>
      <c r="D507" s="178" t="s">
        <v>174</v>
      </c>
      <c r="F507" s="180" t="s">
        <v>1131</v>
      </c>
      <c r="H507" s="181">
        <v>41.746000000000002</v>
      </c>
      <c r="I507" s="182"/>
      <c r="J507" s="182"/>
      <c r="M507" s="177"/>
      <c r="N507" s="183"/>
      <c r="X507" s="184"/>
      <c r="AT507" s="179" t="s">
        <v>174</v>
      </c>
      <c r="AU507" s="179" t="s">
        <v>141</v>
      </c>
      <c r="AV507" s="12" t="s">
        <v>141</v>
      </c>
      <c r="AW507" s="12" t="s">
        <v>3</v>
      </c>
      <c r="AX507" s="12" t="s">
        <v>86</v>
      </c>
      <c r="AY507" s="179" t="s">
        <v>166</v>
      </c>
    </row>
    <row r="508" spans="2:65" s="1" customFormat="1" ht="24.2" customHeight="1">
      <c r="B508" s="136"/>
      <c r="C508" s="165" t="s">
        <v>415</v>
      </c>
      <c r="D508" s="165" t="s">
        <v>168</v>
      </c>
      <c r="E508" s="166" t="s">
        <v>868</v>
      </c>
      <c r="F508" s="167" t="s">
        <v>869</v>
      </c>
      <c r="G508" s="168" t="s">
        <v>199</v>
      </c>
      <c r="H508" s="169">
        <v>40.53</v>
      </c>
      <c r="I508" s="170"/>
      <c r="J508" s="170"/>
      <c r="K508" s="171">
        <f>ROUND(P508*H508,2)</f>
        <v>0</v>
      </c>
      <c r="L508" s="172"/>
      <c r="M508" s="36"/>
      <c r="N508" s="173" t="s">
        <v>1</v>
      </c>
      <c r="O508" s="135" t="s">
        <v>42</v>
      </c>
      <c r="P508" s="35">
        <f>I508+J508</f>
        <v>0</v>
      </c>
      <c r="Q508" s="35">
        <f>ROUND(I508*H508,2)</f>
        <v>0</v>
      </c>
      <c r="R508" s="35">
        <f>ROUND(J508*H508,2)</f>
        <v>0</v>
      </c>
      <c r="T508" s="174">
        <f>S508*H508</f>
        <v>0</v>
      </c>
      <c r="U508" s="174">
        <v>0</v>
      </c>
      <c r="V508" s="174">
        <f>U508*H508</f>
        <v>0</v>
      </c>
      <c r="W508" s="174">
        <v>0</v>
      </c>
      <c r="X508" s="175">
        <f>W508*H508</f>
        <v>0</v>
      </c>
      <c r="AR508" s="176" t="s">
        <v>252</v>
      </c>
      <c r="AT508" s="176" t="s">
        <v>168</v>
      </c>
      <c r="AU508" s="176" t="s">
        <v>141</v>
      </c>
      <c r="AY508" s="17" t="s">
        <v>166</v>
      </c>
      <c r="BE508" s="101">
        <f>IF(O508="základná",K508,0)</f>
        <v>0</v>
      </c>
      <c r="BF508" s="101">
        <f>IF(O508="znížená",K508,0)</f>
        <v>0</v>
      </c>
      <c r="BG508" s="101">
        <f>IF(O508="zákl. prenesená",K508,0)</f>
        <v>0</v>
      </c>
      <c r="BH508" s="101">
        <f>IF(O508="zníž. prenesená",K508,0)</f>
        <v>0</v>
      </c>
      <c r="BI508" s="101">
        <f>IF(O508="nulová",K508,0)</f>
        <v>0</v>
      </c>
      <c r="BJ508" s="17" t="s">
        <v>141</v>
      </c>
      <c r="BK508" s="101">
        <f>ROUND(P508*H508,2)</f>
        <v>0</v>
      </c>
      <c r="BL508" s="17" t="s">
        <v>252</v>
      </c>
      <c r="BM508" s="176" t="s">
        <v>1132</v>
      </c>
    </row>
    <row r="509" spans="2:65" s="12" customFormat="1" ht="11.25">
      <c r="B509" s="177"/>
      <c r="D509" s="178" t="s">
        <v>174</v>
      </c>
      <c r="E509" s="179" t="s">
        <v>1</v>
      </c>
      <c r="F509" s="180" t="s">
        <v>1063</v>
      </c>
      <c r="H509" s="181">
        <v>3.42</v>
      </c>
      <c r="I509" s="182"/>
      <c r="J509" s="182"/>
      <c r="M509" s="177"/>
      <c r="N509" s="183"/>
      <c r="X509" s="184"/>
      <c r="AT509" s="179" t="s">
        <v>174</v>
      </c>
      <c r="AU509" s="179" t="s">
        <v>141</v>
      </c>
      <c r="AV509" s="12" t="s">
        <v>141</v>
      </c>
      <c r="AW509" s="12" t="s">
        <v>4</v>
      </c>
      <c r="AX509" s="12" t="s">
        <v>78</v>
      </c>
      <c r="AY509" s="179" t="s">
        <v>166</v>
      </c>
    </row>
    <row r="510" spans="2:65" s="12" customFormat="1" ht="11.25">
      <c r="B510" s="177"/>
      <c r="D510" s="178" t="s">
        <v>174</v>
      </c>
      <c r="E510" s="179" t="s">
        <v>1</v>
      </c>
      <c r="F510" s="180" t="s">
        <v>1065</v>
      </c>
      <c r="H510" s="181">
        <v>3.42</v>
      </c>
      <c r="I510" s="182"/>
      <c r="J510" s="182"/>
      <c r="M510" s="177"/>
      <c r="N510" s="183"/>
      <c r="X510" s="184"/>
      <c r="AT510" s="179" t="s">
        <v>174</v>
      </c>
      <c r="AU510" s="179" t="s">
        <v>141</v>
      </c>
      <c r="AV510" s="12" t="s">
        <v>141</v>
      </c>
      <c r="AW510" s="12" t="s">
        <v>4</v>
      </c>
      <c r="AX510" s="12" t="s">
        <v>78</v>
      </c>
      <c r="AY510" s="179" t="s">
        <v>166</v>
      </c>
    </row>
    <row r="511" spans="2:65" s="12" customFormat="1" ht="11.25">
      <c r="B511" s="177"/>
      <c r="D511" s="178" t="s">
        <v>174</v>
      </c>
      <c r="E511" s="179" t="s">
        <v>1</v>
      </c>
      <c r="F511" s="180" t="s">
        <v>1067</v>
      </c>
      <c r="H511" s="181">
        <v>1.88</v>
      </c>
      <c r="I511" s="182"/>
      <c r="J511" s="182"/>
      <c r="M511" s="177"/>
      <c r="N511" s="183"/>
      <c r="X511" s="184"/>
      <c r="AT511" s="179" t="s">
        <v>174</v>
      </c>
      <c r="AU511" s="179" t="s">
        <v>141</v>
      </c>
      <c r="AV511" s="12" t="s">
        <v>141</v>
      </c>
      <c r="AW511" s="12" t="s">
        <v>4</v>
      </c>
      <c r="AX511" s="12" t="s">
        <v>78</v>
      </c>
      <c r="AY511" s="179" t="s">
        <v>166</v>
      </c>
    </row>
    <row r="512" spans="2:65" s="12" customFormat="1" ht="11.25">
      <c r="B512" s="177"/>
      <c r="D512" s="178" t="s">
        <v>174</v>
      </c>
      <c r="E512" s="179" t="s">
        <v>1</v>
      </c>
      <c r="F512" s="180" t="s">
        <v>1069</v>
      </c>
      <c r="H512" s="181">
        <v>1.88</v>
      </c>
      <c r="I512" s="182"/>
      <c r="J512" s="182"/>
      <c r="M512" s="177"/>
      <c r="N512" s="183"/>
      <c r="X512" s="184"/>
      <c r="AT512" s="179" t="s">
        <v>174</v>
      </c>
      <c r="AU512" s="179" t="s">
        <v>141</v>
      </c>
      <c r="AV512" s="12" t="s">
        <v>141</v>
      </c>
      <c r="AW512" s="12" t="s">
        <v>4</v>
      </c>
      <c r="AX512" s="12" t="s">
        <v>78</v>
      </c>
      <c r="AY512" s="179" t="s">
        <v>166</v>
      </c>
    </row>
    <row r="513" spans="2:65" s="12" customFormat="1" ht="11.25">
      <c r="B513" s="177"/>
      <c r="D513" s="178" t="s">
        <v>174</v>
      </c>
      <c r="E513" s="179" t="s">
        <v>1</v>
      </c>
      <c r="F513" s="180" t="s">
        <v>1071</v>
      </c>
      <c r="H513" s="181">
        <v>1.88</v>
      </c>
      <c r="I513" s="182"/>
      <c r="J513" s="182"/>
      <c r="M513" s="177"/>
      <c r="N513" s="183"/>
      <c r="X513" s="184"/>
      <c r="AT513" s="179" t="s">
        <v>174</v>
      </c>
      <c r="AU513" s="179" t="s">
        <v>141</v>
      </c>
      <c r="AV513" s="12" t="s">
        <v>141</v>
      </c>
      <c r="AW513" s="12" t="s">
        <v>4</v>
      </c>
      <c r="AX513" s="12" t="s">
        <v>78</v>
      </c>
      <c r="AY513" s="179" t="s">
        <v>166</v>
      </c>
    </row>
    <row r="514" spans="2:65" s="12" customFormat="1" ht="11.25">
      <c r="B514" s="177"/>
      <c r="D514" s="178" t="s">
        <v>174</v>
      </c>
      <c r="E514" s="179" t="s">
        <v>1</v>
      </c>
      <c r="F514" s="180" t="s">
        <v>1073</v>
      </c>
      <c r="H514" s="181">
        <v>3.4</v>
      </c>
      <c r="I514" s="182"/>
      <c r="J514" s="182"/>
      <c r="M514" s="177"/>
      <c r="N514" s="183"/>
      <c r="X514" s="184"/>
      <c r="AT514" s="179" t="s">
        <v>174</v>
      </c>
      <c r="AU514" s="179" t="s">
        <v>141</v>
      </c>
      <c r="AV514" s="12" t="s">
        <v>141</v>
      </c>
      <c r="AW514" s="12" t="s">
        <v>4</v>
      </c>
      <c r="AX514" s="12" t="s">
        <v>78</v>
      </c>
      <c r="AY514" s="179" t="s">
        <v>166</v>
      </c>
    </row>
    <row r="515" spans="2:65" s="12" customFormat="1" ht="11.25">
      <c r="B515" s="177"/>
      <c r="D515" s="178" t="s">
        <v>174</v>
      </c>
      <c r="E515" s="179" t="s">
        <v>1</v>
      </c>
      <c r="F515" s="180" t="s">
        <v>1075</v>
      </c>
      <c r="H515" s="181">
        <v>3.33</v>
      </c>
      <c r="I515" s="182"/>
      <c r="J515" s="182"/>
      <c r="M515" s="177"/>
      <c r="N515" s="183"/>
      <c r="X515" s="184"/>
      <c r="AT515" s="179" t="s">
        <v>174</v>
      </c>
      <c r="AU515" s="179" t="s">
        <v>141</v>
      </c>
      <c r="AV515" s="12" t="s">
        <v>141</v>
      </c>
      <c r="AW515" s="12" t="s">
        <v>4</v>
      </c>
      <c r="AX515" s="12" t="s">
        <v>78</v>
      </c>
      <c r="AY515" s="179" t="s">
        <v>166</v>
      </c>
    </row>
    <row r="516" spans="2:65" s="12" customFormat="1" ht="11.25">
      <c r="B516" s="177"/>
      <c r="D516" s="178" t="s">
        <v>174</v>
      </c>
      <c r="E516" s="179" t="s">
        <v>1</v>
      </c>
      <c r="F516" s="180" t="s">
        <v>1077</v>
      </c>
      <c r="H516" s="181">
        <v>3.24</v>
      </c>
      <c r="I516" s="182"/>
      <c r="J516" s="182"/>
      <c r="M516" s="177"/>
      <c r="N516" s="183"/>
      <c r="X516" s="184"/>
      <c r="AT516" s="179" t="s">
        <v>174</v>
      </c>
      <c r="AU516" s="179" t="s">
        <v>141</v>
      </c>
      <c r="AV516" s="12" t="s">
        <v>141</v>
      </c>
      <c r="AW516" s="12" t="s">
        <v>4</v>
      </c>
      <c r="AX516" s="12" t="s">
        <v>78</v>
      </c>
      <c r="AY516" s="179" t="s">
        <v>166</v>
      </c>
    </row>
    <row r="517" spans="2:65" s="12" customFormat="1" ht="11.25">
      <c r="B517" s="177"/>
      <c r="D517" s="178" t="s">
        <v>174</v>
      </c>
      <c r="E517" s="179" t="s">
        <v>1</v>
      </c>
      <c r="F517" s="180" t="s">
        <v>1079</v>
      </c>
      <c r="H517" s="181">
        <v>3.24</v>
      </c>
      <c r="I517" s="182"/>
      <c r="J517" s="182"/>
      <c r="M517" s="177"/>
      <c r="N517" s="183"/>
      <c r="X517" s="184"/>
      <c r="AT517" s="179" t="s">
        <v>174</v>
      </c>
      <c r="AU517" s="179" t="s">
        <v>141</v>
      </c>
      <c r="AV517" s="12" t="s">
        <v>141</v>
      </c>
      <c r="AW517" s="12" t="s">
        <v>4</v>
      </c>
      <c r="AX517" s="12" t="s">
        <v>78</v>
      </c>
      <c r="AY517" s="179" t="s">
        <v>166</v>
      </c>
    </row>
    <row r="518" spans="2:65" s="12" customFormat="1" ht="11.25">
      <c r="B518" s="177"/>
      <c r="D518" s="178" t="s">
        <v>174</v>
      </c>
      <c r="E518" s="179" t="s">
        <v>1</v>
      </c>
      <c r="F518" s="180" t="s">
        <v>1081</v>
      </c>
      <c r="H518" s="181">
        <v>3.24</v>
      </c>
      <c r="I518" s="182"/>
      <c r="J518" s="182"/>
      <c r="M518" s="177"/>
      <c r="N518" s="183"/>
      <c r="X518" s="184"/>
      <c r="AT518" s="179" t="s">
        <v>174</v>
      </c>
      <c r="AU518" s="179" t="s">
        <v>141</v>
      </c>
      <c r="AV518" s="12" t="s">
        <v>141</v>
      </c>
      <c r="AW518" s="12" t="s">
        <v>4</v>
      </c>
      <c r="AX518" s="12" t="s">
        <v>78</v>
      </c>
      <c r="AY518" s="179" t="s">
        <v>166</v>
      </c>
    </row>
    <row r="519" spans="2:65" s="12" customFormat="1" ht="11.25">
      <c r="B519" s="177"/>
      <c r="D519" s="178" t="s">
        <v>174</v>
      </c>
      <c r="E519" s="179" t="s">
        <v>1</v>
      </c>
      <c r="F519" s="180" t="s">
        <v>1083</v>
      </c>
      <c r="H519" s="181">
        <v>3.74</v>
      </c>
      <c r="I519" s="182"/>
      <c r="J519" s="182"/>
      <c r="M519" s="177"/>
      <c r="N519" s="183"/>
      <c r="X519" s="184"/>
      <c r="AT519" s="179" t="s">
        <v>174</v>
      </c>
      <c r="AU519" s="179" t="s">
        <v>141</v>
      </c>
      <c r="AV519" s="12" t="s">
        <v>141</v>
      </c>
      <c r="AW519" s="12" t="s">
        <v>4</v>
      </c>
      <c r="AX519" s="12" t="s">
        <v>78</v>
      </c>
      <c r="AY519" s="179" t="s">
        <v>166</v>
      </c>
    </row>
    <row r="520" spans="2:65" s="12" customFormat="1" ht="11.25">
      <c r="B520" s="177"/>
      <c r="D520" s="178" t="s">
        <v>174</v>
      </c>
      <c r="E520" s="179" t="s">
        <v>1</v>
      </c>
      <c r="F520" s="180" t="s">
        <v>1085</v>
      </c>
      <c r="H520" s="181">
        <v>4.4400000000000004</v>
      </c>
      <c r="I520" s="182"/>
      <c r="J520" s="182"/>
      <c r="M520" s="177"/>
      <c r="N520" s="183"/>
      <c r="X520" s="184"/>
      <c r="AT520" s="179" t="s">
        <v>174</v>
      </c>
      <c r="AU520" s="179" t="s">
        <v>141</v>
      </c>
      <c r="AV520" s="12" t="s">
        <v>141</v>
      </c>
      <c r="AW520" s="12" t="s">
        <v>4</v>
      </c>
      <c r="AX520" s="12" t="s">
        <v>78</v>
      </c>
      <c r="AY520" s="179" t="s">
        <v>166</v>
      </c>
    </row>
    <row r="521" spans="2:65" s="12" customFormat="1" ht="11.25">
      <c r="B521" s="177"/>
      <c r="D521" s="178" t="s">
        <v>174</v>
      </c>
      <c r="E521" s="179" t="s">
        <v>1</v>
      </c>
      <c r="F521" s="180" t="s">
        <v>1087</v>
      </c>
      <c r="H521" s="181">
        <v>3.42</v>
      </c>
      <c r="I521" s="182"/>
      <c r="J521" s="182"/>
      <c r="M521" s="177"/>
      <c r="N521" s="183"/>
      <c r="X521" s="184"/>
      <c r="AT521" s="179" t="s">
        <v>174</v>
      </c>
      <c r="AU521" s="179" t="s">
        <v>141</v>
      </c>
      <c r="AV521" s="12" t="s">
        <v>141</v>
      </c>
      <c r="AW521" s="12" t="s">
        <v>4</v>
      </c>
      <c r="AX521" s="12" t="s">
        <v>78</v>
      </c>
      <c r="AY521" s="179" t="s">
        <v>166</v>
      </c>
    </row>
    <row r="522" spans="2:65" s="14" customFormat="1" ht="11.25">
      <c r="B522" s="191"/>
      <c r="D522" s="178" t="s">
        <v>174</v>
      </c>
      <c r="E522" s="192" t="s">
        <v>1</v>
      </c>
      <c r="F522" s="193" t="s">
        <v>182</v>
      </c>
      <c r="H522" s="194">
        <v>40.53</v>
      </c>
      <c r="I522" s="195"/>
      <c r="J522" s="195"/>
      <c r="M522" s="191"/>
      <c r="N522" s="196"/>
      <c r="X522" s="197"/>
      <c r="AT522" s="192" t="s">
        <v>174</v>
      </c>
      <c r="AU522" s="192" t="s">
        <v>141</v>
      </c>
      <c r="AV522" s="14" t="s">
        <v>183</v>
      </c>
      <c r="AW522" s="14" t="s">
        <v>4</v>
      </c>
      <c r="AX522" s="14" t="s">
        <v>86</v>
      </c>
      <c r="AY522" s="192" t="s">
        <v>166</v>
      </c>
    </row>
    <row r="523" spans="2:65" s="1" customFormat="1" ht="24.2" customHeight="1">
      <c r="B523" s="136"/>
      <c r="C523" s="198" t="s">
        <v>420</v>
      </c>
      <c r="D523" s="198" t="s">
        <v>203</v>
      </c>
      <c r="E523" s="199" t="s">
        <v>871</v>
      </c>
      <c r="F523" s="200" t="s">
        <v>872</v>
      </c>
      <c r="G523" s="201" t="s">
        <v>199</v>
      </c>
      <c r="H523" s="202">
        <v>41.746000000000002</v>
      </c>
      <c r="I523" s="203"/>
      <c r="J523" s="204"/>
      <c r="K523" s="205">
        <f>ROUND(P523*H523,2)</f>
        <v>0</v>
      </c>
      <c r="L523" s="204"/>
      <c r="M523" s="206"/>
      <c r="N523" s="207" t="s">
        <v>1</v>
      </c>
      <c r="O523" s="135" t="s">
        <v>42</v>
      </c>
      <c r="P523" s="35">
        <f>I523+J523</f>
        <v>0</v>
      </c>
      <c r="Q523" s="35">
        <f>ROUND(I523*H523,2)</f>
        <v>0</v>
      </c>
      <c r="R523" s="35">
        <f>ROUND(J523*H523,2)</f>
        <v>0</v>
      </c>
      <c r="T523" s="174">
        <f>S523*H523</f>
        <v>0</v>
      </c>
      <c r="U523" s="174">
        <v>8.0000000000000007E-5</v>
      </c>
      <c r="V523" s="174">
        <f>U523*H523</f>
        <v>3.3396800000000003E-3</v>
      </c>
      <c r="W523" s="174">
        <v>0</v>
      </c>
      <c r="X523" s="175">
        <f>W523*H523</f>
        <v>0</v>
      </c>
      <c r="AR523" s="176" t="s">
        <v>334</v>
      </c>
      <c r="AT523" s="176" t="s">
        <v>203</v>
      </c>
      <c r="AU523" s="176" t="s">
        <v>141</v>
      </c>
      <c r="AY523" s="17" t="s">
        <v>166</v>
      </c>
      <c r="BE523" s="101">
        <f>IF(O523="základná",K523,0)</f>
        <v>0</v>
      </c>
      <c r="BF523" s="101">
        <f>IF(O523="znížená",K523,0)</f>
        <v>0</v>
      </c>
      <c r="BG523" s="101">
        <f>IF(O523="zákl. prenesená",K523,0)</f>
        <v>0</v>
      </c>
      <c r="BH523" s="101">
        <f>IF(O523="zníž. prenesená",K523,0)</f>
        <v>0</v>
      </c>
      <c r="BI523" s="101">
        <f>IF(O523="nulová",K523,0)</f>
        <v>0</v>
      </c>
      <c r="BJ523" s="17" t="s">
        <v>141</v>
      </c>
      <c r="BK523" s="101">
        <f>ROUND(P523*H523,2)</f>
        <v>0</v>
      </c>
      <c r="BL523" s="17" t="s">
        <v>252</v>
      </c>
      <c r="BM523" s="176" t="s">
        <v>1133</v>
      </c>
    </row>
    <row r="524" spans="2:65" s="12" customFormat="1" ht="11.25">
      <c r="B524" s="177"/>
      <c r="D524" s="178" t="s">
        <v>174</v>
      </c>
      <c r="F524" s="180" t="s">
        <v>1131</v>
      </c>
      <c r="H524" s="181">
        <v>41.746000000000002</v>
      </c>
      <c r="I524" s="182"/>
      <c r="J524" s="182"/>
      <c r="M524" s="177"/>
      <c r="N524" s="183"/>
      <c r="X524" s="184"/>
      <c r="AT524" s="179" t="s">
        <v>174</v>
      </c>
      <c r="AU524" s="179" t="s">
        <v>141</v>
      </c>
      <c r="AV524" s="12" t="s">
        <v>141</v>
      </c>
      <c r="AW524" s="12" t="s">
        <v>3</v>
      </c>
      <c r="AX524" s="12" t="s">
        <v>86</v>
      </c>
      <c r="AY524" s="179" t="s">
        <v>166</v>
      </c>
    </row>
    <row r="525" spans="2:65" s="1" customFormat="1" ht="24.2" customHeight="1">
      <c r="B525" s="136"/>
      <c r="C525" s="165" t="s">
        <v>425</v>
      </c>
      <c r="D525" s="165" t="s">
        <v>168</v>
      </c>
      <c r="E525" s="166" t="s">
        <v>874</v>
      </c>
      <c r="F525" s="167" t="s">
        <v>875</v>
      </c>
      <c r="G525" s="168" t="s">
        <v>533</v>
      </c>
      <c r="H525" s="208"/>
      <c r="I525" s="170"/>
      <c r="J525" s="170"/>
      <c r="K525" s="171">
        <f>ROUND(P525*H525,2)</f>
        <v>0</v>
      </c>
      <c r="L525" s="172"/>
      <c r="M525" s="36"/>
      <c r="N525" s="173" t="s">
        <v>1</v>
      </c>
      <c r="O525" s="135" t="s">
        <v>42</v>
      </c>
      <c r="P525" s="35">
        <f>I525+J525</f>
        <v>0</v>
      </c>
      <c r="Q525" s="35">
        <f>ROUND(I525*H525,2)</f>
        <v>0</v>
      </c>
      <c r="R525" s="35">
        <f>ROUND(J525*H525,2)</f>
        <v>0</v>
      </c>
      <c r="T525" s="174">
        <f>S525*H525</f>
        <v>0</v>
      </c>
      <c r="U525" s="174">
        <v>0</v>
      </c>
      <c r="V525" s="174">
        <f>U525*H525</f>
        <v>0</v>
      </c>
      <c r="W525" s="174">
        <v>0</v>
      </c>
      <c r="X525" s="175">
        <f>W525*H525</f>
        <v>0</v>
      </c>
      <c r="AR525" s="176" t="s">
        <v>252</v>
      </c>
      <c r="AT525" s="176" t="s">
        <v>168</v>
      </c>
      <c r="AU525" s="176" t="s">
        <v>141</v>
      </c>
      <c r="AY525" s="17" t="s">
        <v>166</v>
      </c>
      <c r="BE525" s="101">
        <f>IF(O525="základná",K525,0)</f>
        <v>0</v>
      </c>
      <c r="BF525" s="101">
        <f>IF(O525="znížená",K525,0)</f>
        <v>0</v>
      </c>
      <c r="BG525" s="101">
        <f>IF(O525="zákl. prenesená",K525,0)</f>
        <v>0</v>
      </c>
      <c r="BH525" s="101">
        <f>IF(O525="zníž. prenesená",K525,0)</f>
        <v>0</v>
      </c>
      <c r="BI525" s="101">
        <f>IF(O525="nulová",K525,0)</f>
        <v>0</v>
      </c>
      <c r="BJ525" s="17" t="s">
        <v>141</v>
      </c>
      <c r="BK525" s="101">
        <f>ROUND(P525*H525,2)</f>
        <v>0</v>
      </c>
      <c r="BL525" s="17" t="s">
        <v>252</v>
      </c>
      <c r="BM525" s="176" t="s">
        <v>1134</v>
      </c>
    </row>
    <row r="526" spans="2:65" s="11" customFormat="1" ht="22.9" customHeight="1">
      <c r="B526" s="152"/>
      <c r="D526" s="153" t="s">
        <v>77</v>
      </c>
      <c r="E526" s="163" t="s">
        <v>877</v>
      </c>
      <c r="F526" s="163" t="s">
        <v>878</v>
      </c>
      <c r="I526" s="155"/>
      <c r="J526" s="155"/>
      <c r="K526" s="164">
        <f>BK526</f>
        <v>0</v>
      </c>
      <c r="M526" s="152"/>
      <c r="N526" s="157"/>
      <c r="Q526" s="158">
        <f>SUM(Q527:Q561)</f>
        <v>0</v>
      </c>
      <c r="R526" s="158">
        <f>SUM(R527:R561)</f>
        <v>0</v>
      </c>
      <c r="T526" s="159">
        <f>SUM(T527:T561)</f>
        <v>0</v>
      </c>
      <c r="V526" s="159">
        <f>SUM(V527:V561)</f>
        <v>0.1735922</v>
      </c>
      <c r="X526" s="160">
        <f>SUM(X527:X561)</f>
        <v>0</v>
      </c>
      <c r="AR526" s="153" t="s">
        <v>141</v>
      </c>
      <c r="AT526" s="161" t="s">
        <v>77</v>
      </c>
      <c r="AU526" s="161" t="s">
        <v>86</v>
      </c>
      <c r="AY526" s="153" t="s">
        <v>166</v>
      </c>
      <c r="BK526" s="162">
        <f>SUM(BK527:BK561)</f>
        <v>0</v>
      </c>
    </row>
    <row r="527" spans="2:65" s="1" customFormat="1" ht="24.2" customHeight="1">
      <c r="B527" s="136"/>
      <c r="C527" s="165" t="s">
        <v>430</v>
      </c>
      <c r="D527" s="165" t="s">
        <v>168</v>
      </c>
      <c r="E527" s="166" t="s">
        <v>879</v>
      </c>
      <c r="F527" s="167" t="s">
        <v>880</v>
      </c>
      <c r="G527" s="168" t="s">
        <v>199</v>
      </c>
      <c r="H527" s="169">
        <v>217.67</v>
      </c>
      <c r="I527" s="170"/>
      <c r="J527" s="170"/>
      <c r="K527" s="171">
        <f>ROUND(P527*H527,2)</f>
        <v>0</v>
      </c>
      <c r="L527" s="172"/>
      <c r="M527" s="36"/>
      <c r="N527" s="173" t="s">
        <v>1</v>
      </c>
      <c r="O527" s="135" t="s">
        <v>42</v>
      </c>
      <c r="P527" s="35">
        <f>I527+J527</f>
        <v>0</v>
      </c>
      <c r="Q527" s="35">
        <f>ROUND(I527*H527,2)</f>
        <v>0</v>
      </c>
      <c r="R527" s="35">
        <f>ROUND(J527*H527,2)</f>
        <v>0</v>
      </c>
      <c r="T527" s="174">
        <f>S527*H527</f>
        <v>0</v>
      </c>
      <c r="U527" s="174">
        <v>1.0000000000000001E-5</v>
      </c>
      <c r="V527" s="174">
        <f>U527*H527</f>
        <v>2.1767000000000002E-3</v>
      </c>
      <c r="W527" s="174">
        <v>0</v>
      </c>
      <c r="X527" s="175">
        <f>W527*H527</f>
        <v>0</v>
      </c>
      <c r="AR527" s="176" t="s">
        <v>252</v>
      </c>
      <c r="AT527" s="176" t="s">
        <v>168</v>
      </c>
      <c r="AU527" s="176" t="s">
        <v>141</v>
      </c>
      <c r="AY527" s="17" t="s">
        <v>166</v>
      </c>
      <c r="BE527" s="101">
        <f>IF(O527="základná",K527,0)</f>
        <v>0</v>
      </c>
      <c r="BF527" s="101">
        <f>IF(O527="znížená",K527,0)</f>
        <v>0</v>
      </c>
      <c r="BG527" s="101">
        <f>IF(O527="zákl. prenesená",K527,0)</f>
        <v>0</v>
      </c>
      <c r="BH527" s="101">
        <f>IF(O527="zníž. prenesená",K527,0)</f>
        <v>0</v>
      </c>
      <c r="BI527" s="101">
        <f>IF(O527="nulová",K527,0)</f>
        <v>0</v>
      </c>
      <c r="BJ527" s="17" t="s">
        <v>141</v>
      </c>
      <c r="BK527" s="101">
        <f>ROUND(P527*H527,2)</f>
        <v>0</v>
      </c>
      <c r="BL527" s="17" t="s">
        <v>252</v>
      </c>
      <c r="BM527" s="176" t="s">
        <v>1135</v>
      </c>
    </row>
    <row r="528" spans="2:65" s="12" customFormat="1" ht="11.25">
      <c r="B528" s="177"/>
      <c r="D528" s="178" t="s">
        <v>174</v>
      </c>
      <c r="E528" s="179" t="s">
        <v>1</v>
      </c>
      <c r="F528" s="180" t="s">
        <v>1136</v>
      </c>
      <c r="H528" s="181">
        <v>54.48</v>
      </c>
      <c r="I528" s="182"/>
      <c r="J528" s="182"/>
      <c r="M528" s="177"/>
      <c r="N528" s="183"/>
      <c r="X528" s="184"/>
      <c r="AT528" s="179" t="s">
        <v>174</v>
      </c>
      <c r="AU528" s="179" t="s">
        <v>141</v>
      </c>
      <c r="AV528" s="12" t="s">
        <v>141</v>
      </c>
      <c r="AW528" s="12" t="s">
        <v>4</v>
      </c>
      <c r="AX528" s="12" t="s">
        <v>78</v>
      </c>
      <c r="AY528" s="179" t="s">
        <v>166</v>
      </c>
    </row>
    <row r="529" spans="2:65" s="12" customFormat="1" ht="11.25">
      <c r="B529" s="177"/>
      <c r="D529" s="178" t="s">
        <v>174</v>
      </c>
      <c r="E529" s="179" t="s">
        <v>1</v>
      </c>
      <c r="F529" s="180" t="s">
        <v>1137</v>
      </c>
      <c r="H529" s="181">
        <v>13.65</v>
      </c>
      <c r="I529" s="182"/>
      <c r="J529" s="182"/>
      <c r="M529" s="177"/>
      <c r="N529" s="183"/>
      <c r="X529" s="184"/>
      <c r="AT529" s="179" t="s">
        <v>174</v>
      </c>
      <c r="AU529" s="179" t="s">
        <v>141</v>
      </c>
      <c r="AV529" s="12" t="s">
        <v>141</v>
      </c>
      <c r="AW529" s="12" t="s">
        <v>4</v>
      </c>
      <c r="AX529" s="12" t="s">
        <v>78</v>
      </c>
      <c r="AY529" s="179" t="s">
        <v>166</v>
      </c>
    </row>
    <row r="530" spans="2:65" s="12" customFormat="1" ht="11.25">
      <c r="B530" s="177"/>
      <c r="D530" s="178" t="s">
        <v>174</v>
      </c>
      <c r="E530" s="179" t="s">
        <v>1</v>
      </c>
      <c r="F530" s="180" t="s">
        <v>1138</v>
      </c>
      <c r="H530" s="181">
        <v>13.65</v>
      </c>
      <c r="I530" s="182"/>
      <c r="J530" s="182"/>
      <c r="M530" s="177"/>
      <c r="N530" s="183"/>
      <c r="X530" s="184"/>
      <c r="AT530" s="179" t="s">
        <v>174</v>
      </c>
      <c r="AU530" s="179" t="s">
        <v>141</v>
      </c>
      <c r="AV530" s="12" t="s">
        <v>141</v>
      </c>
      <c r="AW530" s="12" t="s">
        <v>4</v>
      </c>
      <c r="AX530" s="12" t="s">
        <v>78</v>
      </c>
      <c r="AY530" s="179" t="s">
        <v>166</v>
      </c>
    </row>
    <row r="531" spans="2:65" s="12" customFormat="1" ht="11.25">
      <c r="B531" s="177"/>
      <c r="D531" s="178" t="s">
        <v>174</v>
      </c>
      <c r="E531" s="179" t="s">
        <v>1</v>
      </c>
      <c r="F531" s="180" t="s">
        <v>1139</v>
      </c>
      <c r="H531" s="181">
        <v>10.7</v>
      </c>
      <c r="I531" s="182"/>
      <c r="J531" s="182"/>
      <c r="M531" s="177"/>
      <c r="N531" s="183"/>
      <c r="X531" s="184"/>
      <c r="AT531" s="179" t="s">
        <v>174</v>
      </c>
      <c r="AU531" s="179" t="s">
        <v>141</v>
      </c>
      <c r="AV531" s="12" t="s">
        <v>141</v>
      </c>
      <c r="AW531" s="12" t="s">
        <v>4</v>
      </c>
      <c r="AX531" s="12" t="s">
        <v>78</v>
      </c>
      <c r="AY531" s="179" t="s">
        <v>166</v>
      </c>
    </row>
    <row r="532" spans="2:65" s="12" customFormat="1" ht="11.25">
      <c r="B532" s="177"/>
      <c r="D532" s="178" t="s">
        <v>174</v>
      </c>
      <c r="E532" s="179" t="s">
        <v>1</v>
      </c>
      <c r="F532" s="180" t="s">
        <v>1140</v>
      </c>
      <c r="H532" s="181">
        <v>10.7</v>
      </c>
      <c r="I532" s="182"/>
      <c r="J532" s="182"/>
      <c r="M532" s="177"/>
      <c r="N532" s="183"/>
      <c r="X532" s="184"/>
      <c r="AT532" s="179" t="s">
        <v>174</v>
      </c>
      <c r="AU532" s="179" t="s">
        <v>141</v>
      </c>
      <c r="AV532" s="12" t="s">
        <v>141</v>
      </c>
      <c r="AW532" s="12" t="s">
        <v>4</v>
      </c>
      <c r="AX532" s="12" t="s">
        <v>78</v>
      </c>
      <c r="AY532" s="179" t="s">
        <v>166</v>
      </c>
    </row>
    <row r="533" spans="2:65" s="12" customFormat="1" ht="11.25">
      <c r="B533" s="177"/>
      <c r="D533" s="178" t="s">
        <v>174</v>
      </c>
      <c r="E533" s="179" t="s">
        <v>1</v>
      </c>
      <c r="F533" s="180" t="s">
        <v>1141</v>
      </c>
      <c r="H533" s="181">
        <v>10.7</v>
      </c>
      <c r="I533" s="182"/>
      <c r="J533" s="182"/>
      <c r="M533" s="177"/>
      <c r="N533" s="183"/>
      <c r="X533" s="184"/>
      <c r="AT533" s="179" t="s">
        <v>174</v>
      </c>
      <c r="AU533" s="179" t="s">
        <v>141</v>
      </c>
      <c r="AV533" s="12" t="s">
        <v>141</v>
      </c>
      <c r="AW533" s="12" t="s">
        <v>4</v>
      </c>
      <c r="AX533" s="12" t="s">
        <v>78</v>
      </c>
      <c r="AY533" s="179" t="s">
        <v>166</v>
      </c>
    </row>
    <row r="534" spans="2:65" s="12" customFormat="1" ht="11.25">
      <c r="B534" s="177"/>
      <c r="D534" s="178" t="s">
        <v>174</v>
      </c>
      <c r="E534" s="179" t="s">
        <v>1</v>
      </c>
      <c r="F534" s="180" t="s">
        <v>1142</v>
      </c>
      <c r="H534" s="181">
        <v>10.9</v>
      </c>
      <c r="I534" s="182"/>
      <c r="J534" s="182"/>
      <c r="M534" s="177"/>
      <c r="N534" s="183"/>
      <c r="X534" s="184"/>
      <c r="AT534" s="179" t="s">
        <v>174</v>
      </c>
      <c r="AU534" s="179" t="s">
        <v>141</v>
      </c>
      <c r="AV534" s="12" t="s">
        <v>141</v>
      </c>
      <c r="AW534" s="12" t="s">
        <v>4</v>
      </c>
      <c r="AX534" s="12" t="s">
        <v>78</v>
      </c>
      <c r="AY534" s="179" t="s">
        <v>166</v>
      </c>
    </row>
    <row r="535" spans="2:65" s="12" customFormat="1" ht="11.25">
      <c r="B535" s="177"/>
      <c r="D535" s="178" t="s">
        <v>174</v>
      </c>
      <c r="E535" s="179" t="s">
        <v>1</v>
      </c>
      <c r="F535" s="180" t="s">
        <v>1143</v>
      </c>
      <c r="H535" s="181">
        <v>11.4</v>
      </c>
      <c r="I535" s="182"/>
      <c r="J535" s="182"/>
      <c r="M535" s="177"/>
      <c r="N535" s="183"/>
      <c r="X535" s="184"/>
      <c r="AT535" s="179" t="s">
        <v>174</v>
      </c>
      <c r="AU535" s="179" t="s">
        <v>141</v>
      </c>
      <c r="AV535" s="12" t="s">
        <v>141</v>
      </c>
      <c r="AW535" s="12" t="s">
        <v>4</v>
      </c>
      <c r="AX535" s="12" t="s">
        <v>78</v>
      </c>
      <c r="AY535" s="179" t="s">
        <v>166</v>
      </c>
    </row>
    <row r="536" spans="2:65" s="12" customFormat="1" ht="11.25">
      <c r="B536" s="177"/>
      <c r="D536" s="178" t="s">
        <v>174</v>
      </c>
      <c r="E536" s="179" t="s">
        <v>1</v>
      </c>
      <c r="F536" s="180" t="s">
        <v>1144</v>
      </c>
      <c r="H536" s="181">
        <v>14.4</v>
      </c>
      <c r="I536" s="182"/>
      <c r="J536" s="182"/>
      <c r="M536" s="177"/>
      <c r="N536" s="183"/>
      <c r="X536" s="184"/>
      <c r="AT536" s="179" t="s">
        <v>174</v>
      </c>
      <c r="AU536" s="179" t="s">
        <v>141</v>
      </c>
      <c r="AV536" s="12" t="s">
        <v>141</v>
      </c>
      <c r="AW536" s="12" t="s">
        <v>4</v>
      </c>
      <c r="AX536" s="12" t="s">
        <v>78</v>
      </c>
      <c r="AY536" s="179" t="s">
        <v>166</v>
      </c>
    </row>
    <row r="537" spans="2:65" s="12" customFormat="1" ht="11.25">
      <c r="B537" s="177"/>
      <c r="D537" s="178" t="s">
        <v>174</v>
      </c>
      <c r="E537" s="179" t="s">
        <v>1</v>
      </c>
      <c r="F537" s="180" t="s">
        <v>1145</v>
      </c>
      <c r="H537" s="181">
        <v>13.3</v>
      </c>
      <c r="I537" s="182"/>
      <c r="J537" s="182"/>
      <c r="M537" s="177"/>
      <c r="N537" s="183"/>
      <c r="X537" s="184"/>
      <c r="AT537" s="179" t="s">
        <v>174</v>
      </c>
      <c r="AU537" s="179" t="s">
        <v>141</v>
      </c>
      <c r="AV537" s="12" t="s">
        <v>141</v>
      </c>
      <c r="AW537" s="12" t="s">
        <v>4</v>
      </c>
      <c r="AX537" s="12" t="s">
        <v>78</v>
      </c>
      <c r="AY537" s="179" t="s">
        <v>166</v>
      </c>
    </row>
    <row r="538" spans="2:65" s="12" customFormat="1" ht="11.25">
      <c r="B538" s="177"/>
      <c r="D538" s="178" t="s">
        <v>174</v>
      </c>
      <c r="E538" s="179" t="s">
        <v>1</v>
      </c>
      <c r="F538" s="180" t="s">
        <v>1146</v>
      </c>
      <c r="H538" s="181">
        <v>13.3</v>
      </c>
      <c r="I538" s="182"/>
      <c r="J538" s="182"/>
      <c r="M538" s="177"/>
      <c r="N538" s="183"/>
      <c r="X538" s="184"/>
      <c r="AT538" s="179" t="s">
        <v>174</v>
      </c>
      <c r="AU538" s="179" t="s">
        <v>141</v>
      </c>
      <c r="AV538" s="12" t="s">
        <v>141</v>
      </c>
      <c r="AW538" s="12" t="s">
        <v>4</v>
      </c>
      <c r="AX538" s="12" t="s">
        <v>78</v>
      </c>
      <c r="AY538" s="179" t="s">
        <v>166</v>
      </c>
    </row>
    <row r="539" spans="2:65" s="12" customFormat="1" ht="11.25">
      <c r="B539" s="177"/>
      <c r="D539" s="178" t="s">
        <v>174</v>
      </c>
      <c r="E539" s="179" t="s">
        <v>1</v>
      </c>
      <c r="F539" s="180" t="s">
        <v>1147</v>
      </c>
      <c r="H539" s="181">
        <v>14.9</v>
      </c>
      <c r="I539" s="182"/>
      <c r="J539" s="182"/>
      <c r="M539" s="177"/>
      <c r="N539" s="183"/>
      <c r="X539" s="184"/>
      <c r="AT539" s="179" t="s">
        <v>174</v>
      </c>
      <c r="AU539" s="179" t="s">
        <v>141</v>
      </c>
      <c r="AV539" s="12" t="s">
        <v>141</v>
      </c>
      <c r="AW539" s="12" t="s">
        <v>4</v>
      </c>
      <c r="AX539" s="12" t="s">
        <v>78</v>
      </c>
      <c r="AY539" s="179" t="s">
        <v>166</v>
      </c>
    </row>
    <row r="540" spans="2:65" s="12" customFormat="1" ht="11.25">
      <c r="B540" s="177"/>
      <c r="D540" s="178" t="s">
        <v>174</v>
      </c>
      <c r="E540" s="179" t="s">
        <v>1</v>
      </c>
      <c r="F540" s="180" t="s">
        <v>1148</v>
      </c>
      <c r="H540" s="181">
        <v>12.94</v>
      </c>
      <c r="I540" s="182"/>
      <c r="J540" s="182"/>
      <c r="M540" s="177"/>
      <c r="N540" s="183"/>
      <c r="X540" s="184"/>
      <c r="AT540" s="179" t="s">
        <v>174</v>
      </c>
      <c r="AU540" s="179" t="s">
        <v>141</v>
      </c>
      <c r="AV540" s="12" t="s">
        <v>141</v>
      </c>
      <c r="AW540" s="12" t="s">
        <v>4</v>
      </c>
      <c r="AX540" s="12" t="s">
        <v>78</v>
      </c>
      <c r="AY540" s="179" t="s">
        <v>166</v>
      </c>
    </row>
    <row r="541" spans="2:65" s="12" customFormat="1" ht="11.25">
      <c r="B541" s="177"/>
      <c r="D541" s="178" t="s">
        <v>174</v>
      </c>
      <c r="E541" s="179" t="s">
        <v>1</v>
      </c>
      <c r="F541" s="180" t="s">
        <v>1149</v>
      </c>
      <c r="H541" s="181">
        <v>12.65</v>
      </c>
      <c r="I541" s="182"/>
      <c r="J541" s="182"/>
      <c r="M541" s="177"/>
      <c r="N541" s="183"/>
      <c r="X541" s="184"/>
      <c r="AT541" s="179" t="s">
        <v>174</v>
      </c>
      <c r="AU541" s="179" t="s">
        <v>141</v>
      </c>
      <c r="AV541" s="12" t="s">
        <v>141</v>
      </c>
      <c r="AW541" s="12" t="s">
        <v>4</v>
      </c>
      <c r="AX541" s="12" t="s">
        <v>78</v>
      </c>
      <c r="AY541" s="179" t="s">
        <v>166</v>
      </c>
    </row>
    <row r="542" spans="2:65" s="14" customFormat="1" ht="11.25">
      <c r="B542" s="191"/>
      <c r="D542" s="178" t="s">
        <v>174</v>
      </c>
      <c r="E542" s="192" t="s">
        <v>1</v>
      </c>
      <c r="F542" s="193" t="s">
        <v>182</v>
      </c>
      <c r="H542" s="194">
        <v>217.67000000000004</v>
      </c>
      <c r="I542" s="195"/>
      <c r="J542" s="195"/>
      <c r="M542" s="191"/>
      <c r="N542" s="196"/>
      <c r="X542" s="197"/>
      <c r="AT542" s="192" t="s">
        <v>174</v>
      </c>
      <c r="AU542" s="192" t="s">
        <v>141</v>
      </c>
      <c r="AV542" s="14" t="s">
        <v>183</v>
      </c>
      <c r="AW542" s="14" t="s">
        <v>4</v>
      </c>
      <c r="AX542" s="14" t="s">
        <v>86</v>
      </c>
      <c r="AY542" s="192" t="s">
        <v>166</v>
      </c>
    </row>
    <row r="543" spans="2:65" s="1" customFormat="1" ht="16.5" customHeight="1">
      <c r="B543" s="136"/>
      <c r="C543" s="198" t="s">
        <v>435</v>
      </c>
      <c r="D543" s="198" t="s">
        <v>203</v>
      </c>
      <c r="E543" s="199" t="s">
        <v>893</v>
      </c>
      <c r="F543" s="200" t="s">
        <v>894</v>
      </c>
      <c r="G543" s="201" t="s">
        <v>199</v>
      </c>
      <c r="H543" s="202">
        <v>228.554</v>
      </c>
      <c r="I543" s="203"/>
      <c r="J543" s="204"/>
      <c r="K543" s="205">
        <f>ROUND(P543*H543,2)</f>
        <v>0</v>
      </c>
      <c r="L543" s="204"/>
      <c r="M543" s="206"/>
      <c r="N543" s="207" t="s">
        <v>1</v>
      </c>
      <c r="O543" s="135" t="s">
        <v>42</v>
      </c>
      <c r="P543" s="35">
        <f>I543+J543</f>
        <v>0</v>
      </c>
      <c r="Q543" s="35">
        <f>ROUND(I543*H543,2)</f>
        <v>0</v>
      </c>
      <c r="R543" s="35">
        <f>ROUND(J543*H543,2)</f>
        <v>0</v>
      </c>
      <c r="T543" s="174">
        <f>S543*H543</f>
        <v>0</v>
      </c>
      <c r="U543" s="174">
        <v>7.5000000000000002E-4</v>
      </c>
      <c r="V543" s="174">
        <f>U543*H543</f>
        <v>0.1714155</v>
      </c>
      <c r="W543" s="174">
        <v>0</v>
      </c>
      <c r="X543" s="175">
        <f>W543*H543</f>
        <v>0</v>
      </c>
      <c r="AR543" s="176" t="s">
        <v>334</v>
      </c>
      <c r="AT543" s="176" t="s">
        <v>203</v>
      </c>
      <c r="AU543" s="176" t="s">
        <v>141</v>
      </c>
      <c r="AY543" s="17" t="s">
        <v>166</v>
      </c>
      <c r="BE543" s="101">
        <f>IF(O543="základná",K543,0)</f>
        <v>0</v>
      </c>
      <c r="BF543" s="101">
        <f>IF(O543="znížená",K543,0)</f>
        <v>0</v>
      </c>
      <c r="BG543" s="101">
        <f>IF(O543="zákl. prenesená",K543,0)</f>
        <v>0</v>
      </c>
      <c r="BH543" s="101">
        <f>IF(O543="zníž. prenesená",K543,0)</f>
        <v>0</v>
      </c>
      <c r="BI543" s="101">
        <f>IF(O543="nulová",K543,0)</f>
        <v>0</v>
      </c>
      <c r="BJ543" s="17" t="s">
        <v>141</v>
      </c>
      <c r="BK543" s="101">
        <f>ROUND(P543*H543,2)</f>
        <v>0</v>
      </c>
      <c r="BL543" s="17" t="s">
        <v>252</v>
      </c>
      <c r="BM543" s="176" t="s">
        <v>1150</v>
      </c>
    </row>
    <row r="544" spans="2:65" s="12" customFormat="1" ht="11.25">
      <c r="B544" s="177"/>
      <c r="D544" s="178" t="s">
        <v>174</v>
      </c>
      <c r="F544" s="180" t="s">
        <v>1151</v>
      </c>
      <c r="H544" s="181">
        <v>228.554</v>
      </c>
      <c r="I544" s="182"/>
      <c r="J544" s="182"/>
      <c r="M544" s="177"/>
      <c r="N544" s="183"/>
      <c r="X544" s="184"/>
      <c r="AT544" s="179" t="s">
        <v>174</v>
      </c>
      <c r="AU544" s="179" t="s">
        <v>141</v>
      </c>
      <c r="AV544" s="12" t="s">
        <v>141</v>
      </c>
      <c r="AW544" s="12" t="s">
        <v>3</v>
      </c>
      <c r="AX544" s="12" t="s">
        <v>86</v>
      </c>
      <c r="AY544" s="179" t="s">
        <v>166</v>
      </c>
    </row>
    <row r="545" spans="2:65" s="1" customFormat="1" ht="16.5" customHeight="1">
      <c r="B545" s="136"/>
      <c r="C545" s="165" t="s">
        <v>440</v>
      </c>
      <c r="D545" s="165" t="s">
        <v>168</v>
      </c>
      <c r="E545" s="166" t="s">
        <v>897</v>
      </c>
      <c r="F545" s="167" t="s">
        <v>898</v>
      </c>
      <c r="G545" s="168" t="s">
        <v>199</v>
      </c>
      <c r="H545" s="169">
        <v>217.67</v>
      </c>
      <c r="I545" s="170"/>
      <c r="J545" s="170"/>
      <c r="K545" s="171">
        <f>ROUND(P545*H545,2)</f>
        <v>0</v>
      </c>
      <c r="L545" s="172"/>
      <c r="M545" s="36"/>
      <c r="N545" s="173" t="s">
        <v>1</v>
      </c>
      <c r="O545" s="135" t="s">
        <v>42</v>
      </c>
      <c r="P545" s="35">
        <f>I545+J545</f>
        <v>0</v>
      </c>
      <c r="Q545" s="35">
        <f>ROUND(I545*H545,2)</f>
        <v>0</v>
      </c>
      <c r="R545" s="35">
        <f>ROUND(J545*H545,2)</f>
        <v>0</v>
      </c>
      <c r="T545" s="174">
        <f>S545*H545</f>
        <v>0</v>
      </c>
      <c r="U545" s="174">
        <v>0</v>
      </c>
      <c r="V545" s="174">
        <f>U545*H545</f>
        <v>0</v>
      </c>
      <c r="W545" s="174">
        <v>0</v>
      </c>
      <c r="X545" s="175">
        <f>W545*H545</f>
        <v>0</v>
      </c>
      <c r="AR545" s="176" t="s">
        <v>252</v>
      </c>
      <c r="AT545" s="176" t="s">
        <v>168</v>
      </c>
      <c r="AU545" s="176" t="s">
        <v>141</v>
      </c>
      <c r="AY545" s="17" t="s">
        <v>166</v>
      </c>
      <c r="BE545" s="101">
        <f>IF(O545="základná",K545,0)</f>
        <v>0</v>
      </c>
      <c r="BF545" s="101">
        <f>IF(O545="znížená",K545,0)</f>
        <v>0</v>
      </c>
      <c r="BG545" s="101">
        <f>IF(O545="zákl. prenesená",K545,0)</f>
        <v>0</v>
      </c>
      <c r="BH545" s="101">
        <f>IF(O545="zníž. prenesená",K545,0)</f>
        <v>0</v>
      </c>
      <c r="BI545" s="101">
        <f>IF(O545="nulová",K545,0)</f>
        <v>0</v>
      </c>
      <c r="BJ545" s="17" t="s">
        <v>141</v>
      </c>
      <c r="BK545" s="101">
        <f>ROUND(P545*H545,2)</f>
        <v>0</v>
      </c>
      <c r="BL545" s="17" t="s">
        <v>252</v>
      </c>
      <c r="BM545" s="176" t="s">
        <v>1152</v>
      </c>
    </row>
    <row r="546" spans="2:65" s="12" customFormat="1" ht="11.25">
      <c r="B546" s="177"/>
      <c r="D546" s="178" t="s">
        <v>174</v>
      </c>
      <c r="E546" s="179" t="s">
        <v>1</v>
      </c>
      <c r="F546" s="180" t="s">
        <v>1136</v>
      </c>
      <c r="H546" s="181">
        <v>54.48</v>
      </c>
      <c r="I546" s="182"/>
      <c r="J546" s="182"/>
      <c r="M546" s="177"/>
      <c r="N546" s="183"/>
      <c r="X546" s="184"/>
      <c r="AT546" s="179" t="s">
        <v>174</v>
      </c>
      <c r="AU546" s="179" t="s">
        <v>141</v>
      </c>
      <c r="AV546" s="12" t="s">
        <v>141</v>
      </c>
      <c r="AW546" s="12" t="s">
        <v>4</v>
      </c>
      <c r="AX546" s="12" t="s">
        <v>78</v>
      </c>
      <c r="AY546" s="179" t="s">
        <v>166</v>
      </c>
    </row>
    <row r="547" spans="2:65" s="12" customFormat="1" ht="11.25">
      <c r="B547" s="177"/>
      <c r="D547" s="178" t="s">
        <v>174</v>
      </c>
      <c r="E547" s="179" t="s">
        <v>1</v>
      </c>
      <c r="F547" s="180" t="s">
        <v>1137</v>
      </c>
      <c r="H547" s="181">
        <v>13.65</v>
      </c>
      <c r="I547" s="182"/>
      <c r="J547" s="182"/>
      <c r="M547" s="177"/>
      <c r="N547" s="183"/>
      <c r="X547" s="184"/>
      <c r="AT547" s="179" t="s">
        <v>174</v>
      </c>
      <c r="AU547" s="179" t="s">
        <v>141</v>
      </c>
      <c r="AV547" s="12" t="s">
        <v>141</v>
      </c>
      <c r="AW547" s="12" t="s">
        <v>4</v>
      </c>
      <c r="AX547" s="12" t="s">
        <v>78</v>
      </c>
      <c r="AY547" s="179" t="s">
        <v>166</v>
      </c>
    </row>
    <row r="548" spans="2:65" s="12" customFormat="1" ht="11.25">
      <c r="B548" s="177"/>
      <c r="D548" s="178" t="s">
        <v>174</v>
      </c>
      <c r="E548" s="179" t="s">
        <v>1</v>
      </c>
      <c r="F548" s="180" t="s">
        <v>1138</v>
      </c>
      <c r="H548" s="181">
        <v>13.65</v>
      </c>
      <c r="I548" s="182"/>
      <c r="J548" s="182"/>
      <c r="M548" s="177"/>
      <c r="N548" s="183"/>
      <c r="X548" s="184"/>
      <c r="AT548" s="179" t="s">
        <v>174</v>
      </c>
      <c r="AU548" s="179" t="s">
        <v>141</v>
      </c>
      <c r="AV548" s="12" t="s">
        <v>141</v>
      </c>
      <c r="AW548" s="12" t="s">
        <v>4</v>
      </c>
      <c r="AX548" s="12" t="s">
        <v>78</v>
      </c>
      <c r="AY548" s="179" t="s">
        <v>166</v>
      </c>
    </row>
    <row r="549" spans="2:65" s="12" customFormat="1" ht="11.25">
      <c r="B549" s="177"/>
      <c r="D549" s="178" t="s">
        <v>174</v>
      </c>
      <c r="E549" s="179" t="s">
        <v>1</v>
      </c>
      <c r="F549" s="180" t="s">
        <v>1139</v>
      </c>
      <c r="H549" s="181">
        <v>10.7</v>
      </c>
      <c r="I549" s="182"/>
      <c r="J549" s="182"/>
      <c r="M549" s="177"/>
      <c r="N549" s="183"/>
      <c r="X549" s="184"/>
      <c r="AT549" s="179" t="s">
        <v>174</v>
      </c>
      <c r="AU549" s="179" t="s">
        <v>141</v>
      </c>
      <c r="AV549" s="12" t="s">
        <v>141</v>
      </c>
      <c r="AW549" s="12" t="s">
        <v>4</v>
      </c>
      <c r="AX549" s="12" t="s">
        <v>78</v>
      </c>
      <c r="AY549" s="179" t="s">
        <v>166</v>
      </c>
    </row>
    <row r="550" spans="2:65" s="12" customFormat="1" ht="11.25">
      <c r="B550" s="177"/>
      <c r="D550" s="178" t="s">
        <v>174</v>
      </c>
      <c r="E550" s="179" t="s">
        <v>1</v>
      </c>
      <c r="F550" s="180" t="s">
        <v>1140</v>
      </c>
      <c r="H550" s="181">
        <v>10.7</v>
      </c>
      <c r="I550" s="182"/>
      <c r="J550" s="182"/>
      <c r="M550" s="177"/>
      <c r="N550" s="183"/>
      <c r="X550" s="184"/>
      <c r="AT550" s="179" t="s">
        <v>174</v>
      </c>
      <c r="AU550" s="179" t="s">
        <v>141</v>
      </c>
      <c r="AV550" s="12" t="s">
        <v>141</v>
      </c>
      <c r="AW550" s="12" t="s">
        <v>4</v>
      </c>
      <c r="AX550" s="12" t="s">
        <v>78</v>
      </c>
      <c r="AY550" s="179" t="s">
        <v>166</v>
      </c>
    </row>
    <row r="551" spans="2:65" s="12" customFormat="1" ht="11.25">
      <c r="B551" s="177"/>
      <c r="D551" s="178" t="s">
        <v>174</v>
      </c>
      <c r="E551" s="179" t="s">
        <v>1</v>
      </c>
      <c r="F551" s="180" t="s">
        <v>1141</v>
      </c>
      <c r="H551" s="181">
        <v>10.7</v>
      </c>
      <c r="I551" s="182"/>
      <c r="J551" s="182"/>
      <c r="M551" s="177"/>
      <c r="N551" s="183"/>
      <c r="X551" s="184"/>
      <c r="AT551" s="179" t="s">
        <v>174</v>
      </c>
      <c r="AU551" s="179" t="s">
        <v>141</v>
      </c>
      <c r="AV551" s="12" t="s">
        <v>141</v>
      </c>
      <c r="AW551" s="12" t="s">
        <v>4</v>
      </c>
      <c r="AX551" s="12" t="s">
        <v>78</v>
      </c>
      <c r="AY551" s="179" t="s">
        <v>166</v>
      </c>
    </row>
    <row r="552" spans="2:65" s="12" customFormat="1" ht="11.25">
      <c r="B552" s="177"/>
      <c r="D552" s="178" t="s">
        <v>174</v>
      </c>
      <c r="E552" s="179" t="s">
        <v>1</v>
      </c>
      <c r="F552" s="180" t="s">
        <v>1142</v>
      </c>
      <c r="H552" s="181">
        <v>10.9</v>
      </c>
      <c r="I552" s="182"/>
      <c r="J552" s="182"/>
      <c r="M552" s="177"/>
      <c r="N552" s="183"/>
      <c r="X552" s="184"/>
      <c r="AT552" s="179" t="s">
        <v>174</v>
      </c>
      <c r="AU552" s="179" t="s">
        <v>141</v>
      </c>
      <c r="AV552" s="12" t="s">
        <v>141</v>
      </c>
      <c r="AW552" s="12" t="s">
        <v>4</v>
      </c>
      <c r="AX552" s="12" t="s">
        <v>78</v>
      </c>
      <c r="AY552" s="179" t="s">
        <v>166</v>
      </c>
    </row>
    <row r="553" spans="2:65" s="12" customFormat="1" ht="11.25">
      <c r="B553" s="177"/>
      <c r="D553" s="178" t="s">
        <v>174</v>
      </c>
      <c r="E553" s="179" t="s">
        <v>1</v>
      </c>
      <c r="F553" s="180" t="s">
        <v>1143</v>
      </c>
      <c r="H553" s="181">
        <v>11.4</v>
      </c>
      <c r="I553" s="182"/>
      <c r="J553" s="182"/>
      <c r="M553" s="177"/>
      <c r="N553" s="183"/>
      <c r="X553" s="184"/>
      <c r="AT553" s="179" t="s">
        <v>174</v>
      </c>
      <c r="AU553" s="179" t="s">
        <v>141</v>
      </c>
      <c r="AV553" s="12" t="s">
        <v>141</v>
      </c>
      <c r="AW553" s="12" t="s">
        <v>4</v>
      </c>
      <c r="AX553" s="12" t="s">
        <v>78</v>
      </c>
      <c r="AY553" s="179" t="s">
        <v>166</v>
      </c>
    </row>
    <row r="554" spans="2:65" s="12" customFormat="1" ht="11.25">
      <c r="B554" s="177"/>
      <c r="D554" s="178" t="s">
        <v>174</v>
      </c>
      <c r="E554" s="179" t="s">
        <v>1</v>
      </c>
      <c r="F554" s="180" t="s">
        <v>1144</v>
      </c>
      <c r="H554" s="181">
        <v>14.4</v>
      </c>
      <c r="I554" s="182"/>
      <c r="J554" s="182"/>
      <c r="M554" s="177"/>
      <c r="N554" s="183"/>
      <c r="X554" s="184"/>
      <c r="AT554" s="179" t="s">
        <v>174</v>
      </c>
      <c r="AU554" s="179" t="s">
        <v>141</v>
      </c>
      <c r="AV554" s="12" t="s">
        <v>141</v>
      </c>
      <c r="AW554" s="12" t="s">
        <v>4</v>
      </c>
      <c r="AX554" s="12" t="s">
        <v>78</v>
      </c>
      <c r="AY554" s="179" t="s">
        <v>166</v>
      </c>
    </row>
    <row r="555" spans="2:65" s="12" customFormat="1" ht="11.25">
      <c r="B555" s="177"/>
      <c r="D555" s="178" t="s">
        <v>174</v>
      </c>
      <c r="E555" s="179" t="s">
        <v>1</v>
      </c>
      <c r="F555" s="180" t="s">
        <v>1145</v>
      </c>
      <c r="H555" s="181">
        <v>13.3</v>
      </c>
      <c r="I555" s="182"/>
      <c r="J555" s="182"/>
      <c r="M555" s="177"/>
      <c r="N555" s="183"/>
      <c r="X555" s="184"/>
      <c r="AT555" s="179" t="s">
        <v>174</v>
      </c>
      <c r="AU555" s="179" t="s">
        <v>141</v>
      </c>
      <c r="AV555" s="12" t="s">
        <v>141</v>
      </c>
      <c r="AW555" s="12" t="s">
        <v>4</v>
      </c>
      <c r="AX555" s="12" t="s">
        <v>78</v>
      </c>
      <c r="AY555" s="179" t="s">
        <v>166</v>
      </c>
    </row>
    <row r="556" spans="2:65" s="12" customFormat="1" ht="11.25">
      <c r="B556" s="177"/>
      <c r="D556" s="178" t="s">
        <v>174</v>
      </c>
      <c r="E556" s="179" t="s">
        <v>1</v>
      </c>
      <c r="F556" s="180" t="s">
        <v>1146</v>
      </c>
      <c r="H556" s="181">
        <v>13.3</v>
      </c>
      <c r="I556" s="182"/>
      <c r="J556" s="182"/>
      <c r="M556" s="177"/>
      <c r="N556" s="183"/>
      <c r="X556" s="184"/>
      <c r="AT556" s="179" t="s">
        <v>174</v>
      </c>
      <c r="AU556" s="179" t="s">
        <v>141</v>
      </c>
      <c r="AV556" s="12" t="s">
        <v>141</v>
      </c>
      <c r="AW556" s="12" t="s">
        <v>4</v>
      </c>
      <c r="AX556" s="12" t="s">
        <v>78</v>
      </c>
      <c r="AY556" s="179" t="s">
        <v>166</v>
      </c>
    </row>
    <row r="557" spans="2:65" s="12" customFormat="1" ht="11.25">
      <c r="B557" s="177"/>
      <c r="D557" s="178" t="s">
        <v>174</v>
      </c>
      <c r="E557" s="179" t="s">
        <v>1</v>
      </c>
      <c r="F557" s="180" t="s">
        <v>1147</v>
      </c>
      <c r="H557" s="181">
        <v>14.9</v>
      </c>
      <c r="I557" s="182"/>
      <c r="J557" s="182"/>
      <c r="M557" s="177"/>
      <c r="N557" s="183"/>
      <c r="X557" s="184"/>
      <c r="AT557" s="179" t="s">
        <v>174</v>
      </c>
      <c r="AU557" s="179" t="s">
        <v>141</v>
      </c>
      <c r="AV557" s="12" t="s">
        <v>141</v>
      </c>
      <c r="AW557" s="12" t="s">
        <v>4</v>
      </c>
      <c r="AX557" s="12" t="s">
        <v>78</v>
      </c>
      <c r="AY557" s="179" t="s">
        <v>166</v>
      </c>
    </row>
    <row r="558" spans="2:65" s="12" customFormat="1" ht="11.25">
      <c r="B558" s="177"/>
      <c r="D558" s="178" t="s">
        <v>174</v>
      </c>
      <c r="E558" s="179" t="s">
        <v>1</v>
      </c>
      <c r="F558" s="180" t="s">
        <v>1148</v>
      </c>
      <c r="H558" s="181">
        <v>12.94</v>
      </c>
      <c r="I558" s="182"/>
      <c r="J558" s="182"/>
      <c r="M558" s="177"/>
      <c r="N558" s="183"/>
      <c r="X558" s="184"/>
      <c r="AT558" s="179" t="s">
        <v>174</v>
      </c>
      <c r="AU558" s="179" t="s">
        <v>141</v>
      </c>
      <c r="AV558" s="12" t="s">
        <v>141</v>
      </c>
      <c r="AW558" s="12" t="s">
        <v>4</v>
      </c>
      <c r="AX558" s="12" t="s">
        <v>78</v>
      </c>
      <c r="AY558" s="179" t="s">
        <v>166</v>
      </c>
    </row>
    <row r="559" spans="2:65" s="12" customFormat="1" ht="11.25">
      <c r="B559" s="177"/>
      <c r="D559" s="178" t="s">
        <v>174</v>
      </c>
      <c r="E559" s="179" t="s">
        <v>1</v>
      </c>
      <c r="F559" s="180" t="s">
        <v>1149</v>
      </c>
      <c r="H559" s="181">
        <v>12.65</v>
      </c>
      <c r="I559" s="182"/>
      <c r="J559" s="182"/>
      <c r="M559" s="177"/>
      <c r="N559" s="183"/>
      <c r="X559" s="184"/>
      <c r="AT559" s="179" t="s">
        <v>174</v>
      </c>
      <c r="AU559" s="179" t="s">
        <v>141</v>
      </c>
      <c r="AV559" s="12" t="s">
        <v>141</v>
      </c>
      <c r="AW559" s="12" t="s">
        <v>4</v>
      </c>
      <c r="AX559" s="12" t="s">
        <v>78</v>
      </c>
      <c r="AY559" s="179" t="s">
        <v>166</v>
      </c>
    </row>
    <row r="560" spans="2:65" s="14" customFormat="1" ht="11.25">
      <c r="B560" s="191"/>
      <c r="D560" s="178" t="s">
        <v>174</v>
      </c>
      <c r="E560" s="192" t="s">
        <v>1</v>
      </c>
      <c r="F560" s="193" t="s">
        <v>182</v>
      </c>
      <c r="H560" s="194">
        <v>217.67000000000004</v>
      </c>
      <c r="I560" s="195"/>
      <c r="J560" s="195"/>
      <c r="M560" s="191"/>
      <c r="N560" s="196"/>
      <c r="X560" s="197"/>
      <c r="AT560" s="192" t="s">
        <v>174</v>
      </c>
      <c r="AU560" s="192" t="s">
        <v>141</v>
      </c>
      <c r="AV560" s="14" t="s">
        <v>183</v>
      </c>
      <c r="AW560" s="14" t="s">
        <v>4</v>
      </c>
      <c r="AX560" s="14" t="s">
        <v>86</v>
      </c>
      <c r="AY560" s="192" t="s">
        <v>166</v>
      </c>
    </row>
    <row r="561" spans="2:65" s="1" customFormat="1" ht="24.2" customHeight="1">
      <c r="B561" s="136"/>
      <c r="C561" s="165" t="s">
        <v>445</v>
      </c>
      <c r="D561" s="165" t="s">
        <v>168</v>
      </c>
      <c r="E561" s="166" t="s">
        <v>900</v>
      </c>
      <c r="F561" s="167" t="s">
        <v>901</v>
      </c>
      <c r="G561" s="168" t="s">
        <v>533</v>
      </c>
      <c r="H561" s="208"/>
      <c r="I561" s="170"/>
      <c r="J561" s="170"/>
      <c r="K561" s="171">
        <f>ROUND(P561*H561,2)</f>
        <v>0</v>
      </c>
      <c r="L561" s="172"/>
      <c r="M561" s="36"/>
      <c r="N561" s="173" t="s">
        <v>1</v>
      </c>
      <c r="O561" s="135" t="s">
        <v>42</v>
      </c>
      <c r="P561" s="35">
        <f>I561+J561</f>
        <v>0</v>
      </c>
      <c r="Q561" s="35">
        <f>ROUND(I561*H561,2)</f>
        <v>0</v>
      </c>
      <c r="R561" s="35">
        <f>ROUND(J561*H561,2)</f>
        <v>0</v>
      </c>
      <c r="T561" s="174">
        <f>S561*H561</f>
        <v>0</v>
      </c>
      <c r="U561" s="174">
        <v>0</v>
      </c>
      <c r="V561" s="174">
        <f>U561*H561</f>
        <v>0</v>
      </c>
      <c r="W561" s="174">
        <v>0</v>
      </c>
      <c r="X561" s="175">
        <f>W561*H561</f>
        <v>0</v>
      </c>
      <c r="AR561" s="176" t="s">
        <v>252</v>
      </c>
      <c r="AT561" s="176" t="s">
        <v>168</v>
      </c>
      <c r="AU561" s="176" t="s">
        <v>141</v>
      </c>
      <c r="AY561" s="17" t="s">
        <v>166</v>
      </c>
      <c r="BE561" s="101">
        <f>IF(O561="základná",K561,0)</f>
        <v>0</v>
      </c>
      <c r="BF561" s="101">
        <f>IF(O561="znížená",K561,0)</f>
        <v>0</v>
      </c>
      <c r="BG561" s="101">
        <f>IF(O561="zákl. prenesená",K561,0)</f>
        <v>0</v>
      </c>
      <c r="BH561" s="101">
        <f>IF(O561="zníž. prenesená",K561,0)</f>
        <v>0</v>
      </c>
      <c r="BI561" s="101">
        <f>IF(O561="nulová",K561,0)</f>
        <v>0</v>
      </c>
      <c r="BJ561" s="17" t="s">
        <v>141</v>
      </c>
      <c r="BK561" s="101">
        <f>ROUND(P561*H561,2)</f>
        <v>0</v>
      </c>
      <c r="BL561" s="17" t="s">
        <v>252</v>
      </c>
      <c r="BM561" s="176" t="s">
        <v>1153</v>
      </c>
    </row>
    <row r="562" spans="2:65" s="11" customFormat="1" ht="22.9" customHeight="1">
      <c r="B562" s="152"/>
      <c r="D562" s="153" t="s">
        <v>77</v>
      </c>
      <c r="E562" s="163" t="s">
        <v>903</v>
      </c>
      <c r="F562" s="163" t="s">
        <v>904</v>
      </c>
      <c r="I562" s="155"/>
      <c r="J562" s="155"/>
      <c r="K562" s="164">
        <f>BK562</f>
        <v>0</v>
      </c>
      <c r="M562" s="152"/>
      <c r="N562" s="157"/>
      <c r="Q562" s="158">
        <f>SUM(Q563:Q595)</f>
        <v>0</v>
      </c>
      <c r="R562" s="158">
        <f>SUM(R563:R595)</f>
        <v>0</v>
      </c>
      <c r="T562" s="159">
        <f>SUM(T563:T595)</f>
        <v>0</v>
      </c>
      <c r="V562" s="159">
        <f>SUM(V563:V595)</f>
        <v>4.4273799999999994</v>
      </c>
      <c r="X562" s="160">
        <f>SUM(X563:X595)</f>
        <v>0</v>
      </c>
      <c r="AR562" s="153" t="s">
        <v>141</v>
      </c>
      <c r="AT562" s="161" t="s">
        <v>77</v>
      </c>
      <c r="AU562" s="161" t="s">
        <v>86</v>
      </c>
      <c r="AY562" s="153" t="s">
        <v>166</v>
      </c>
      <c r="BK562" s="162">
        <f>SUM(BK563:BK595)</f>
        <v>0</v>
      </c>
    </row>
    <row r="563" spans="2:65" s="1" customFormat="1" ht="33" customHeight="1">
      <c r="B563" s="136"/>
      <c r="C563" s="165" t="s">
        <v>450</v>
      </c>
      <c r="D563" s="165" t="s">
        <v>168</v>
      </c>
      <c r="E563" s="166" t="s">
        <v>905</v>
      </c>
      <c r="F563" s="167" t="s">
        <v>906</v>
      </c>
      <c r="G563" s="168" t="s">
        <v>199</v>
      </c>
      <c r="H563" s="169">
        <v>352.56200000000001</v>
      </c>
      <c r="I563" s="170"/>
      <c r="J563" s="170"/>
      <c r="K563" s="171">
        <f>ROUND(P563*H563,2)</f>
        <v>0</v>
      </c>
      <c r="L563" s="172"/>
      <c r="M563" s="36"/>
      <c r="N563" s="173" t="s">
        <v>1</v>
      </c>
      <c r="O563" s="135" t="s">
        <v>42</v>
      </c>
      <c r="P563" s="35">
        <f>I563+J563</f>
        <v>0</v>
      </c>
      <c r="Q563" s="35">
        <f>ROUND(I563*H563,2)</f>
        <v>0</v>
      </c>
      <c r="R563" s="35">
        <f>ROUND(J563*H563,2)</f>
        <v>0</v>
      </c>
      <c r="T563" s="174">
        <f>S563*H563</f>
        <v>0</v>
      </c>
      <c r="U563" s="174">
        <v>2.8E-3</v>
      </c>
      <c r="V563" s="174">
        <f>U563*H563</f>
        <v>0.98717359999999998</v>
      </c>
      <c r="W563" s="174">
        <v>0</v>
      </c>
      <c r="X563" s="175">
        <f>W563*H563</f>
        <v>0</v>
      </c>
      <c r="AR563" s="176" t="s">
        <v>252</v>
      </c>
      <c r="AT563" s="176" t="s">
        <v>168</v>
      </c>
      <c r="AU563" s="176" t="s">
        <v>141</v>
      </c>
      <c r="AY563" s="17" t="s">
        <v>166</v>
      </c>
      <c r="BE563" s="101">
        <f>IF(O563="základná",K563,0)</f>
        <v>0</v>
      </c>
      <c r="BF563" s="101">
        <f>IF(O563="znížená",K563,0)</f>
        <v>0</v>
      </c>
      <c r="BG563" s="101">
        <f>IF(O563="zákl. prenesená",K563,0)</f>
        <v>0</v>
      </c>
      <c r="BH563" s="101">
        <f>IF(O563="zníž. prenesená",K563,0)</f>
        <v>0</v>
      </c>
      <c r="BI563" s="101">
        <f>IF(O563="nulová",K563,0)</f>
        <v>0</v>
      </c>
      <c r="BJ563" s="17" t="s">
        <v>141</v>
      </c>
      <c r="BK563" s="101">
        <f>ROUND(P563*H563,2)</f>
        <v>0</v>
      </c>
      <c r="BL563" s="17" t="s">
        <v>252</v>
      </c>
      <c r="BM563" s="176" t="s">
        <v>1154</v>
      </c>
    </row>
    <row r="564" spans="2:65" s="12" customFormat="1" ht="11.25">
      <c r="B564" s="177"/>
      <c r="D564" s="178" t="s">
        <v>174</v>
      </c>
      <c r="E564" s="179" t="s">
        <v>1</v>
      </c>
      <c r="F564" s="180" t="s">
        <v>1030</v>
      </c>
      <c r="H564" s="181">
        <v>17.827999999999999</v>
      </c>
      <c r="I564" s="182"/>
      <c r="J564" s="182"/>
      <c r="M564" s="177"/>
      <c r="N564" s="183"/>
      <c r="X564" s="184"/>
      <c r="AT564" s="179" t="s">
        <v>174</v>
      </c>
      <c r="AU564" s="179" t="s">
        <v>141</v>
      </c>
      <c r="AV564" s="12" t="s">
        <v>141</v>
      </c>
      <c r="AW564" s="12" t="s">
        <v>4</v>
      </c>
      <c r="AX564" s="12" t="s">
        <v>78</v>
      </c>
      <c r="AY564" s="179" t="s">
        <v>166</v>
      </c>
    </row>
    <row r="565" spans="2:65" s="12" customFormat="1" ht="11.25">
      <c r="B565" s="177"/>
      <c r="D565" s="178" t="s">
        <v>174</v>
      </c>
      <c r="E565" s="179" t="s">
        <v>1</v>
      </c>
      <c r="F565" s="180" t="s">
        <v>1031</v>
      </c>
      <c r="H565" s="181">
        <v>21.734000000000002</v>
      </c>
      <c r="I565" s="182"/>
      <c r="J565" s="182"/>
      <c r="M565" s="177"/>
      <c r="N565" s="183"/>
      <c r="X565" s="184"/>
      <c r="AT565" s="179" t="s">
        <v>174</v>
      </c>
      <c r="AU565" s="179" t="s">
        <v>141</v>
      </c>
      <c r="AV565" s="12" t="s">
        <v>141</v>
      </c>
      <c r="AW565" s="12" t="s">
        <v>4</v>
      </c>
      <c r="AX565" s="12" t="s">
        <v>78</v>
      </c>
      <c r="AY565" s="179" t="s">
        <v>166</v>
      </c>
    </row>
    <row r="566" spans="2:65" s="12" customFormat="1" ht="11.25">
      <c r="B566" s="177"/>
      <c r="D566" s="178" t="s">
        <v>174</v>
      </c>
      <c r="E566" s="179" t="s">
        <v>1</v>
      </c>
      <c r="F566" s="180" t="s">
        <v>1032</v>
      </c>
      <c r="H566" s="181">
        <v>23.445</v>
      </c>
      <c r="I566" s="182"/>
      <c r="J566" s="182"/>
      <c r="M566" s="177"/>
      <c r="N566" s="183"/>
      <c r="X566" s="184"/>
      <c r="AT566" s="179" t="s">
        <v>174</v>
      </c>
      <c r="AU566" s="179" t="s">
        <v>141</v>
      </c>
      <c r="AV566" s="12" t="s">
        <v>141</v>
      </c>
      <c r="AW566" s="12" t="s">
        <v>4</v>
      </c>
      <c r="AX566" s="12" t="s">
        <v>78</v>
      </c>
      <c r="AY566" s="179" t="s">
        <v>166</v>
      </c>
    </row>
    <row r="567" spans="2:65" s="12" customFormat="1" ht="11.25">
      <c r="B567" s="177"/>
      <c r="D567" s="178" t="s">
        <v>174</v>
      </c>
      <c r="E567" s="179" t="s">
        <v>1</v>
      </c>
      <c r="F567" s="180" t="s">
        <v>1033</v>
      </c>
      <c r="H567" s="181">
        <v>23.445</v>
      </c>
      <c r="I567" s="182"/>
      <c r="J567" s="182"/>
      <c r="M567" s="177"/>
      <c r="N567" s="183"/>
      <c r="X567" s="184"/>
      <c r="AT567" s="179" t="s">
        <v>174</v>
      </c>
      <c r="AU567" s="179" t="s">
        <v>141</v>
      </c>
      <c r="AV567" s="12" t="s">
        <v>141</v>
      </c>
      <c r="AW567" s="12" t="s">
        <v>4</v>
      </c>
      <c r="AX567" s="12" t="s">
        <v>78</v>
      </c>
      <c r="AY567" s="179" t="s">
        <v>166</v>
      </c>
    </row>
    <row r="568" spans="2:65" s="12" customFormat="1" ht="11.25">
      <c r="B568" s="177"/>
      <c r="D568" s="178" t="s">
        <v>174</v>
      </c>
      <c r="E568" s="179" t="s">
        <v>1</v>
      </c>
      <c r="F568" s="180" t="s">
        <v>1034</v>
      </c>
      <c r="H568" s="181">
        <v>25.83</v>
      </c>
      <c r="I568" s="182"/>
      <c r="J568" s="182"/>
      <c r="M568" s="177"/>
      <c r="N568" s="183"/>
      <c r="X568" s="184"/>
      <c r="AT568" s="179" t="s">
        <v>174</v>
      </c>
      <c r="AU568" s="179" t="s">
        <v>141</v>
      </c>
      <c r="AV568" s="12" t="s">
        <v>141</v>
      </c>
      <c r="AW568" s="12" t="s">
        <v>4</v>
      </c>
      <c r="AX568" s="12" t="s">
        <v>78</v>
      </c>
      <c r="AY568" s="179" t="s">
        <v>166</v>
      </c>
    </row>
    <row r="569" spans="2:65" s="12" customFormat="1" ht="11.25">
      <c r="B569" s="177"/>
      <c r="D569" s="178" t="s">
        <v>174</v>
      </c>
      <c r="E569" s="179" t="s">
        <v>1</v>
      </c>
      <c r="F569" s="180" t="s">
        <v>1035</v>
      </c>
      <c r="H569" s="181">
        <v>25.83</v>
      </c>
      <c r="I569" s="182"/>
      <c r="J569" s="182"/>
      <c r="M569" s="177"/>
      <c r="N569" s="183"/>
      <c r="X569" s="184"/>
      <c r="AT569" s="179" t="s">
        <v>174</v>
      </c>
      <c r="AU569" s="179" t="s">
        <v>141</v>
      </c>
      <c r="AV569" s="12" t="s">
        <v>141</v>
      </c>
      <c r="AW569" s="12" t="s">
        <v>4</v>
      </c>
      <c r="AX569" s="12" t="s">
        <v>78</v>
      </c>
      <c r="AY569" s="179" t="s">
        <v>166</v>
      </c>
    </row>
    <row r="570" spans="2:65" s="12" customFormat="1" ht="11.25">
      <c r="B570" s="177"/>
      <c r="D570" s="178" t="s">
        <v>174</v>
      </c>
      <c r="E570" s="179" t="s">
        <v>1</v>
      </c>
      <c r="F570" s="180" t="s">
        <v>1036</v>
      </c>
      <c r="H570" s="181">
        <v>25.83</v>
      </c>
      <c r="I570" s="182"/>
      <c r="J570" s="182"/>
      <c r="M570" s="177"/>
      <c r="N570" s="183"/>
      <c r="X570" s="184"/>
      <c r="AT570" s="179" t="s">
        <v>174</v>
      </c>
      <c r="AU570" s="179" t="s">
        <v>141</v>
      </c>
      <c r="AV570" s="12" t="s">
        <v>141</v>
      </c>
      <c r="AW570" s="12" t="s">
        <v>4</v>
      </c>
      <c r="AX570" s="12" t="s">
        <v>78</v>
      </c>
      <c r="AY570" s="179" t="s">
        <v>166</v>
      </c>
    </row>
    <row r="571" spans="2:65" s="12" customFormat="1" ht="11.25">
      <c r="B571" s="177"/>
      <c r="D571" s="178" t="s">
        <v>174</v>
      </c>
      <c r="E571" s="179" t="s">
        <v>1</v>
      </c>
      <c r="F571" s="180" t="s">
        <v>1037</v>
      </c>
      <c r="H571" s="181">
        <v>23.71</v>
      </c>
      <c r="I571" s="182"/>
      <c r="J571" s="182"/>
      <c r="M571" s="177"/>
      <c r="N571" s="183"/>
      <c r="X571" s="184"/>
      <c r="AT571" s="179" t="s">
        <v>174</v>
      </c>
      <c r="AU571" s="179" t="s">
        <v>141</v>
      </c>
      <c r="AV571" s="12" t="s">
        <v>141</v>
      </c>
      <c r="AW571" s="12" t="s">
        <v>4</v>
      </c>
      <c r="AX571" s="12" t="s">
        <v>78</v>
      </c>
      <c r="AY571" s="179" t="s">
        <v>166</v>
      </c>
    </row>
    <row r="572" spans="2:65" s="12" customFormat="1" ht="11.25">
      <c r="B572" s="177"/>
      <c r="D572" s="178" t="s">
        <v>174</v>
      </c>
      <c r="E572" s="179" t="s">
        <v>1</v>
      </c>
      <c r="F572" s="180" t="s">
        <v>1038</v>
      </c>
      <c r="H572" s="181">
        <v>23.71</v>
      </c>
      <c r="I572" s="182"/>
      <c r="J572" s="182"/>
      <c r="M572" s="177"/>
      <c r="N572" s="183"/>
      <c r="X572" s="184"/>
      <c r="AT572" s="179" t="s">
        <v>174</v>
      </c>
      <c r="AU572" s="179" t="s">
        <v>141</v>
      </c>
      <c r="AV572" s="12" t="s">
        <v>141</v>
      </c>
      <c r="AW572" s="12" t="s">
        <v>4</v>
      </c>
      <c r="AX572" s="12" t="s">
        <v>78</v>
      </c>
      <c r="AY572" s="179" t="s">
        <v>166</v>
      </c>
    </row>
    <row r="573" spans="2:65" s="12" customFormat="1" ht="11.25">
      <c r="B573" s="177"/>
      <c r="D573" s="178" t="s">
        <v>174</v>
      </c>
      <c r="E573" s="179" t="s">
        <v>1</v>
      </c>
      <c r="F573" s="180" t="s">
        <v>1039</v>
      </c>
      <c r="H573" s="181">
        <v>23.445</v>
      </c>
      <c r="I573" s="182"/>
      <c r="J573" s="182"/>
      <c r="M573" s="177"/>
      <c r="N573" s="183"/>
      <c r="X573" s="184"/>
      <c r="AT573" s="179" t="s">
        <v>174</v>
      </c>
      <c r="AU573" s="179" t="s">
        <v>141</v>
      </c>
      <c r="AV573" s="12" t="s">
        <v>141</v>
      </c>
      <c r="AW573" s="12" t="s">
        <v>4</v>
      </c>
      <c r="AX573" s="12" t="s">
        <v>78</v>
      </c>
      <c r="AY573" s="179" t="s">
        <v>166</v>
      </c>
    </row>
    <row r="574" spans="2:65" s="12" customFormat="1" ht="11.25">
      <c r="B574" s="177"/>
      <c r="D574" s="178" t="s">
        <v>174</v>
      </c>
      <c r="E574" s="179" t="s">
        <v>1</v>
      </c>
      <c r="F574" s="180" t="s">
        <v>1040</v>
      </c>
      <c r="H574" s="181">
        <v>23.71</v>
      </c>
      <c r="I574" s="182"/>
      <c r="J574" s="182"/>
      <c r="M574" s="177"/>
      <c r="N574" s="183"/>
      <c r="X574" s="184"/>
      <c r="AT574" s="179" t="s">
        <v>174</v>
      </c>
      <c r="AU574" s="179" t="s">
        <v>141</v>
      </c>
      <c r="AV574" s="12" t="s">
        <v>141</v>
      </c>
      <c r="AW574" s="12" t="s">
        <v>4</v>
      </c>
      <c r="AX574" s="12" t="s">
        <v>78</v>
      </c>
      <c r="AY574" s="179" t="s">
        <v>166</v>
      </c>
    </row>
    <row r="575" spans="2:65" s="12" customFormat="1" ht="11.25">
      <c r="B575" s="177"/>
      <c r="D575" s="178" t="s">
        <v>174</v>
      </c>
      <c r="E575" s="179" t="s">
        <v>1</v>
      </c>
      <c r="F575" s="180" t="s">
        <v>1041</v>
      </c>
      <c r="H575" s="181">
        <v>23.71</v>
      </c>
      <c r="I575" s="182"/>
      <c r="J575" s="182"/>
      <c r="M575" s="177"/>
      <c r="N575" s="183"/>
      <c r="X575" s="184"/>
      <c r="AT575" s="179" t="s">
        <v>174</v>
      </c>
      <c r="AU575" s="179" t="s">
        <v>141</v>
      </c>
      <c r="AV575" s="12" t="s">
        <v>141</v>
      </c>
      <c r="AW575" s="12" t="s">
        <v>4</v>
      </c>
      <c r="AX575" s="12" t="s">
        <v>78</v>
      </c>
      <c r="AY575" s="179" t="s">
        <v>166</v>
      </c>
    </row>
    <row r="576" spans="2:65" s="12" customFormat="1" ht="11.25">
      <c r="B576" s="177"/>
      <c r="D576" s="178" t="s">
        <v>174</v>
      </c>
      <c r="E576" s="179" t="s">
        <v>1</v>
      </c>
      <c r="F576" s="180" t="s">
        <v>1042</v>
      </c>
      <c r="H576" s="181">
        <v>23.445</v>
      </c>
      <c r="I576" s="182"/>
      <c r="J576" s="182"/>
      <c r="M576" s="177"/>
      <c r="N576" s="183"/>
      <c r="X576" s="184"/>
      <c r="AT576" s="179" t="s">
        <v>174</v>
      </c>
      <c r="AU576" s="179" t="s">
        <v>141</v>
      </c>
      <c r="AV576" s="12" t="s">
        <v>141</v>
      </c>
      <c r="AW576" s="12" t="s">
        <v>4</v>
      </c>
      <c r="AX576" s="12" t="s">
        <v>78</v>
      </c>
      <c r="AY576" s="179" t="s">
        <v>166</v>
      </c>
    </row>
    <row r="577" spans="2:65" s="12" customFormat="1" ht="11.25">
      <c r="B577" s="177"/>
      <c r="D577" s="178" t="s">
        <v>174</v>
      </c>
      <c r="E577" s="179" t="s">
        <v>1</v>
      </c>
      <c r="F577" s="180" t="s">
        <v>1043</v>
      </c>
      <c r="H577" s="181">
        <v>23.445</v>
      </c>
      <c r="I577" s="182"/>
      <c r="J577" s="182"/>
      <c r="M577" s="177"/>
      <c r="N577" s="183"/>
      <c r="X577" s="184"/>
      <c r="AT577" s="179" t="s">
        <v>174</v>
      </c>
      <c r="AU577" s="179" t="s">
        <v>141</v>
      </c>
      <c r="AV577" s="12" t="s">
        <v>141</v>
      </c>
      <c r="AW577" s="12" t="s">
        <v>4</v>
      </c>
      <c r="AX577" s="12" t="s">
        <v>78</v>
      </c>
      <c r="AY577" s="179" t="s">
        <v>166</v>
      </c>
    </row>
    <row r="578" spans="2:65" s="12" customFormat="1" ht="11.25">
      <c r="B578" s="177"/>
      <c r="D578" s="178" t="s">
        <v>174</v>
      </c>
      <c r="E578" s="179" t="s">
        <v>1</v>
      </c>
      <c r="F578" s="180" t="s">
        <v>1044</v>
      </c>
      <c r="H578" s="181">
        <v>23.445</v>
      </c>
      <c r="I578" s="182"/>
      <c r="J578" s="182"/>
      <c r="M578" s="177"/>
      <c r="N578" s="183"/>
      <c r="X578" s="184"/>
      <c r="AT578" s="179" t="s">
        <v>174</v>
      </c>
      <c r="AU578" s="179" t="s">
        <v>141</v>
      </c>
      <c r="AV578" s="12" t="s">
        <v>141</v>
      </c>
      <c r="AW578" s="12" t="s">
        <v>4</v>
      </c>
      <c r="AX578" s="12" t="s">
        <v>78</v>
      </c>
      <c r="AY578" s="179" t="s">
        <v>166</v>
      </c>
    </row>
    <row r="579" spans="2:65" s="14" customFormat="1" ht="11.25">
      <c r="B579" s="191"/>
      <c r="D579" s="178" t="s">
        <v>174</v>
      </c>
      <c r="E579" s="192" t="s">
        <v>1</v>
      </c>
      <c r="F579" s="193" t="s">
        <v>182</v>
      </c>
      <c r="H579" s="194">
        <v>352.56199999999995</v>
      </c>
      <c r="I579" s="195"/>
      <c r="J579" s="195"/>
      <c r="M579" s="191"/>
      <c r="N579" s="196"/>
      <c r="X579" s="197"/>
      <c r="AT579" s="192" t="s">
        <v>174</v>
      </c>
      <c r="AU579" s="192" t="s">
        <v>141</v>
      </c>
      <c r="AV579" s="14" t="s">
        <v>183</v>
      </c>
      <c r="AW579" s="14" t="s">
        <v>4</v>
      </c>
      <c r="AX579" s="14" t="s">
        <v>86</v>
      </c>
      <c r="AY579" s="192" t="s">
        <v>166</v>
      </c>
    </row>
    <row r="580" spans="2:65" s="1" customFormat="1" ht="16.5" customHeight="1">
      <c r="B580" s="136"/>
      <c r="C580" s="198" t="s">
        <v>455</v>
      </c>
      <c r="D580" s="198" t="s">
        <v>203</v>
      </c>
      <c r="E580" s="199" t="s">
        <v>908</v>
      </c>
      <c r="F580" s="200" t="s">
        <v>909</v>
      </c>
      <c r="G580" s="201" t="s">
        <v>199</v>
      </c>
      <c r="H580" s="202">
        <v>277.43599999999998</v>
      </c>
      <c r="I580" s="203"/>
      <c r="J580" s="204"/>
      <c r="K580" s="205">
        <f>ROUND(P580*H580,2)</f>
        <v>0</v>
      </c>
      <c r="L580" s="204"/>
      <c r="M580" s="206"/>
      <c r="N580" s="207" t="s">
        <v>1</v>
      </c>
      <c r="O580" s="135" t="s">
        <v>42</v>
      </c>
      <c r="P580" s="35">
        <f>I580+J580</f>
        <v>0</v>
      </c>
      <c r="Q580" s="35">
        <f>ROUND(I580*H580,2)</f>
        <v>0</v>
      </c>
      <c r="R580" s="35">
        <f>ROUND(J580*H580,2)</f>
        <v>0</v>
      </c>
      <c r="T580" s="174">
        <f>S580*H580</f>
        <v>0</v>
      </c>
      <c r="U580" s="174">
        <v>1.24E-2</v>
      </c>
      <c r="V580" s="174">
        <f>U580*H580</f>
        <v>3.4402063999999997</v>
      </c>
      <c r="W580" s="174">
        <v>0</v>
      </c>
      <c r="X580" s="175">
        <f>W580*H580</f>
        <v>0</v>
      </c>
      <c r="AR580" s="176" t="s">
        <v>334</v>
      </c>
      <c r="AT580" s="176" t="s">
        <v>203</v>
      </c>
      <c r="AU580" s="176" t="s">
        <v>141</v>
      </c>
      <c r="AY580" s="17" t="s">
        <v>166</v>
      </c>
      <c r="BE580" s="101">
        <f>IF(O580="základná",K580,0)</f>
        <v>0</v>
      </c>
      <c r="BF580" s="101">
        <f>IF(O580="znížená",K580,0)</f>
        <v>0</v>
      </c>
      <c r="BG580" s="101">
        <f>IF(O580="zákl. prenesená",K580,0)</f>
        <v>0</v>
      </c>
      <c r="BH580" s="101">
        <f>IF(O580="zníž. prenesená",K580,0)</f>
        <v>0</v>
      </c>
      <c r="BI580" s="101">
        <f>IF(O580="nulová",K580,0)</f>
        <v>0</v>
      </c>
      <c r="BJ580" s="17" t="s">
        <v>141</v>
      </c>
      <c r="BK580" s="101">
        <f>ROUND(P580*H580,2)</f>
        <v>0</v>
      </c>
      <c r="BL580" s="17" t="s">
        <v>252</v>
      </c>
      <c r="BM580" s="176" t="s">
        <v>1155</v>
      </c>
    </row>
    <row r="581" spans="2:65" s="12" customFormat="1" ht="11.25">
      <c r="B581" s="177"/>
      <c r="D581" s="178" t="s">
        <v>174</v>
      </c>
      <c r="E581" s="179" t="s">
        <v>1</v>
      </c>
      <c r="F581" s="180" t="s">
        <v>746</v>
      </c>
      <c r="H581" s="181">
        <v>21.855</v>
      </c>
      <c r="I581" s="182"/>
      <c r="J581" s="182"/>
      <c r="M581" s="177"/>
      <c r="N581" s="183"/>
      <c r="X581" s="184"/>
      <c r="AT581" s="179" t="s">
        <v>174</v>
      </c>
      <c r="AU581" s="179" t="s">
        <v>141</v>
      </c>
      <c r="AV581" s="12" t="s">
        <v>141</v>
      </c>
      <c r="AW581" s="12" t="s">
        <v>4</v>
      </c>
      <c r="AX581" s="12" t="s">
        <v>78</v>
      </c>
      <c r="AY581" s="179" t="s">
        <v>166</v>
      </c>
    </row>
    <row r="582" spans="2:65" s="12" customFormat="1" ht="11.25">
      <c r="B582" s="177"/>
      <c r="D582" s="178" t="s">
        <v>174</v>
      </c>
      <c r="E582" s="179" t="s">
        <v>1</v>
      </c>
      <c r="F582" s="180" t="s">
        <v>747</v>
      </c>
      <c r="H582" s="181">
        <v>19.47</v>
      </c>
      <c r="I582" s="182"/>
      <c r="J582" s="182"/>
      <c r="M582" s="177"/>
      <c r="N582" s="183"/>
      <c r="X582" s="184"/>
      <c r="AT582" s="179" t="s">
        <v>174</v>
      </c>
      <c r="AU582" s="179" t="s">
        <v>141</v>
      </c>
      <c r="AV582" s="12" t="s">
        <v>141</v>
      </c>
      <c r="AW582" s="12" t="s">
        <v>4</v>
      </c>
      <c r="AX582" s="12" t="s">
        <v>78</v>
      </c>
      <c r="AY582" s="179" t="s">
        <v>166</v>
      </c>
    </row>
    <row r="583" spans="2:65" s="12" customFormat="1" ht="11.25">
      <c r="B583" s="177"/>
      <c r="D583" s="178" t="s">
        <v>174</v>
      </c>
      <c r="E583" s="179" t="s">
        <v>1</v>
      </c>
      <c r="F583" s="180" t="s">
        <v>748</v>
      </c>
      <c r="H583" s="181">
        <v>14.17</v>
      </c>
      <c r="I583" s="182"/>
      <c r="J583" s="182"/>
      <c r="M583" s="177"/>
      <c r="N583" s="183"/>
      <c r="X583" s="184"/>
      <c r="AT583" s="179" t="s">
        <v>174</v>
      </c>
      <c r="AU583" s="179" t="s">
        <v>141</v>
      </c>
      <c r="AV583" s="12" t="s">
        <v>141</v>
      </c>
      <c r="AW583" s="12" t="s">
        <v>4</v>
      </c>
      <c r="AX583" s="12" t="s">
        <v>78</v>
      </c>
      <c r="AY583" s="179" t="s">
        <v>166</v>
      </c>
    </row>
    <row r="584" spans="2:65" s="12" customFormat="1" ht="11.25">
      <c r="B584" s="177"/>
      <c r="D584" s="178" t="s">
        <v>174</v>
      </c>
      <c r="E584" s="179" t="s">
        <v>1</v>
      </c>
      <c r="F584" s="180" t="s">
        <v>749</v>
      </c>
      <c r="H584" s="181">
        <v>23.445</v>
      </c>
      <c r="I584" s="182"/>
      <c r="J584" s="182"/>
      <c r="M584" s="177"/>
      <c r="N584" s="183"/>
      <c r="X584" s="184"/>
      <c r="AT584" s="179" t="s">
        <v>174</v>
      </c>
      <c r="AU584" s="179" t="s">
        <v>141</v>
      </c>
      <c r="AV584" s="12" t="s">
        <v>141</v>
      </c>
      <c r="AW584" s="12" t="s">
        <v>4</v>
      </c>
      <c r="AX584" s="12" t="s">
        <v>78</v>
      </c>
      <c r="AY584" s="179" t="s">
        <v>166</v>
      </c>
    </row>
    <row r="585" spans="2:65" s="12" customFormat="1" ht="11.25">
      <c r="B585" s="177"/>
      <c r="D585" s="178" t="s">
        <v>174</v>
      </c>
      <c r="E585" s="179" t="s">
        <v>1</v>
      </c>
      <c r="F585" s="180" t="s">
        <v>750</v>
      </c>
      <c r="H585" s="181">
        <v>23.71</v>
      </c>
      <c r="I585" s="182"/>
      <c r="J585" s="182"/>
      <c r="M585" s="177"/>
      <c r="N585" s="183"/>
      <c r="X585" s="184"/>
      <c r="AT585" s="179" t="s">
        <v>174</v>
      </c>
      <c r="AU585" s="179" t="s">
        <v>141</v>
      </c>
      <c r="AV585" s="12" t="s">
        <v>141</v>
      </c>
      <c r="AW585" s="12" t="s">
        <v>4</v>
      </c>
      <c r="AX585" s="12" t="s">
        <v>78</v>
      </c>
      <c r="AY585" s="179" t="s">
        <v>166</v>
      </c>
    </row>
    <row r="586" spans="2:65" s="12" customFormat="1" ht="11.25">
      <c r="B586" s="177"/>
      <c r="D586" s="178" t="s">
        <v>174</v>
      </c>
      <c r="E586" s="179" t="s">
        <v>1</v>
      </c>
      <c r="F586" s="180" t="s">
        <v>751</v>
      </c>
      <c r="H586" s="181">
        <v>23.445</v>
      </c>
      <c r="I586" s="182"/>
      <c r="J586" s="182"/>
      <c r="M586" s="177"/>
      <c r="N586" s="183"/>
      <c r="X586" s="184"/>
      <c r="AT586" s="179" t="s">
        <v>174</v>
      </c>
      <c r="AU586" s="179" t="s">
        <v>141</v>
      </c>
      <c r="AV586" s="12" t="s">
        <v>141</v>
      </c>
      <c r="AW586" s="12" t="s">
        <v>4</v>
      </c>
      <c r="AX586" s="12" t="s">
        <v>78</v>
      </c>
      <c r="AY586" s="179" t="s">
        <v>166</v>
      </c>
    </row>
    <row r="587" spans="2:65" s="12" customFormat="1" ht="11.25">
      <c r="B587" s="177"/>
      <c r="D587" s="178" t="s">
        <v>174</v>
      </c>
      <c r="E587" s="179" t="s">
        <v>1</v>
      </c>
      <c r="F587" s="180" t="s">
        <v>752</v>
      </c>
      <c r="H587" s="181">
        <v>23.445</v>
      </c>
      <c r="I587" s="182"/>
      <c r="J587" s="182"/>
      <c r="M587" s="177"/>
      <c r="N587" s="183"/>
      <c r="X587" s="184"/>
      <c r="AT587" s="179" t="s">
        <v>174</v>
      </c>
      <c r="AU587" s="179" t="s">
        <v>141</v>
      </c>
      <c r="AV587" s="12" t="s">
        <v>141</v>
      </c>
      <c r="AW587" s="12" t="s">
        <v>4</v>
      </c>
      <c r="AX587" s="12" t="s">
        <v>78</v>
      </c>
      <c r="AY587" s="179" t="s">
        <v>166</v>
      </c>
    </row>
    <row r="588" spans="2:65" s="12" customFormat="1" ht="11.25">
      <c r="B588" s="177"/>
      <c r="D588" s="178" t="s">
        <v>174</v>
      </c>
      <c r="E588" s="179" t="s">
        <v>1</v>
      </c>
      <c r="F588" s="180" t="s">
        <v>753</v>
      </c>
      <c r="H588" s="181">
        <v>23.445</v>
      </c>
      <c r="I588" s="182"/>
      <c r="J588" s="182"/>
      <c r="M588" s="177"/>
      <c r="N588" s="183"/>
      <c r="X588" s="184"/>
      <c r="AT588" s="179" t="s">
        <v>174</v>
      </c>
      <c r="AU588" s="179" t="s">
        <v>141</v>
      </c>
      <c r="AV588" s="12" t="s">
        <v>141</v>
      </c>
      <c r="AW588" s="12" t="s">
        <v>4</v>
      </c>
      <c r="AX588" s="12" t="s">
        <v>78</v>
      </c>
      <c r="AY588" s="179" t="s">
        <v>166</v>
      </c>
    </row>
    <row r="589" spans="2:65" s="12" customFormat="1" ht="11.25">
      <c r="B589" s="177"/>
      <c r="D589" s="178" t="s">
        <v>174</v>
      </c>
      <c r="E589" s="179" t="s">
        <v>1</v>
      </c>
      <c r="F589" s="180" t="s">
        <v>754</v>
      </c>
      <c r="H589" s="181">
        <v>23.445</v>
      </c>
      <c r="I589" s="182"/>
      <c r="J589" s="182"/>
      <c r="M589" s="177"/>
      <c r="N589" s="183"/>
      <c r="X589" s="184"/>
      <c r="AT589" s="179" t="s">
        <v>174</v>
      </c>
      <c r="AU589" s="179" t="s">
        <v>141</v>
      </c>
      <c r="AV589" s="12" t="s">
        <v>141</v>
      </c>
      <c r="AW589" s="12" t="s">
        <v>4</v>
      </c>
      <c r="AX589" s="12" t="s">
        <v>78</v>
      </c>
      <c r="AY589" s="179" t="s">
        <v>166</v>
      </c>
    </row>
    <row r="590" spans="2:65" s="12" customFormat="1" ht="11.25">
      <c r="B590" s="177"/>
      <c r="D590" s="178" t="s">
        <v>174</v>
      </c>
      <c r="E590" s="179" t="s">
        <v>1</v>
      </c>
      <c r="F590" s="180" t="s">
        <v>755</v>
      </c>
      <c r="H590" s="181">
        <v>23.445</v>
      </c>
      <c r="I590" s="182"/>
      <c r="J590" s="182"/>
      <c r="M590" s="177"/>
      <c r="N590" s="183"/>
      <c r="X590" s="184"/>
      <c r="AT590" s="179" t="s">
        <v>174</v>
      </c>
      <c r="AU590" s="179" t="s">
        <v>141</v>
      </c>
      <c r="AV590" s="12" t="s">
        <v>141</v>
      </c>
      <c r="AW590" s="12" t="s">
        <v>4</v>
      </c>
      <c r="AX590" s="12" t="s">
        <v>78</v>
      </c>
      <c r="AY590" s="179" t="s">
        <v>166</v>
      </c>
    </row>
    <row r="591" spans="2:65" s="12" customFormat="1" ht="11.25">
      <c r="B591" s="177"/>
      <c r="D591" s="178" t="s">
        <v>174</v>
      </c>
      <c r="E591" s="179" t="s">
        <v>1</v>
      </c>
      <c r="F591" s="180" t="s">
        <v>756</v>
      </c>
      <c r="H591" s="181">
        <v>23.445</v>
      </c>
      <c r="I591" s="182"/>
      <c r="J591" s="182"/>
      <c r="M591" s="177"/>
      <c r="N591" s="183"/>
      <c r="X591" s="184"/>
      <c r="AT591" s="179" t="s">
        <v>174</v>
      </c>
      <c r="AU591" s="179" t="s">
        <v>141</v>
      </c>
      <c r="AV591" s="12" t="s">
        <v>141</v>
      </c>
      <c r="AW591" s="12" t="s">
        <v>4</v>
      </c>
      <c r="AX591" s="12" t="s">
        <v>78</v>
      </c>
      <c r="AY591" s="179" t="s">
        <v>166</v>
      </c>
    </row>
    <row r="592" spans="2:65" s="12" customFormat="1" ht="11.25">
      <c r="B592" s="177"/>
      <c r="D592" s="178" t="s">
        <v>174</v>
      </c>
      <c r="E592" s="179" t="s">
        <v>1</v>
      </c>
      <c r="F592" s="180" t="s">
        <v>757</v>
      </c>
      <c r="H592" s="181">
        <v>23.445</v>
      </c>
      <c r="I592" s="182"/>
      <c r="J592" s="182"/>
      <c r="M592" s="177"/>
      <c r="N592" s="183"/>
      <c r="X592" s="184"/>
      <c r="AT592" s="179" t="s">
        <v>174</v>
      </c>
      <c r="AU592" s="179" t="s">
        <v>141</v>
      </c>
      <c r="AV592" s="12" t="s">
        <v>141</v>
      </c>
      <c r="AW592" s="12" t="s">
        <v>4</v>
      </c>
      <c r="AX592" s="12" t="s">
        <v>78</v>
      </c>
      <c r="AY592" s="179" t="s">
        <v>166</v>
      </c>
    </row>
    <row r="593" spans="2:65" s="14" customFormat="1" ht="11.25">
      <c r="B593" s="191"/>
      <c r="D593" s="178" t="s">
        <v>174</v>
      </c>
      <c r="E593" s="192" t="s">
        <v>1</v>
      </c>
      <c r="F593" s="193" t="s">
        <v>182</v>
      </c>
      <c r="H593" s="194">
        <v>266.76499999999999</v>
      </c>
      <c r="I593" s="195"/>
      <c r="J593" s="195"/>
      <c r="M593" s="191"/>
      <c r="N593" s="196"/>
      <c r="X593" s="197"/>
      <c r="AT593" s="192" t="s">
        <v>174</v>
      </c>
      <c r="AU593" s="192" t="s">
        <v>141</v>
      </c>
      <c r="AV593" s="14" t="s">
        <v>183</v>
      </c>
      <c r="AW593" s="14" t="s">
        <v>4</v>
      </c>
      <c r="AX593" s="14" t="s">
        <v>86</v>
      </c>
      <c r="AY593" s="192" t="s">
        <v>166</v>
      </c>
    </row>
    <row r="594" spans="2:65" s="12" customFormat="1" ht="11.25">
      <c r="B594" s="177"/>
      <c r="D594" s="178" t="s">
        <v>174</v>
      </c>
      <c r="F594" s="180" t="s">
        <v>911</v>
      </c>
      <c r="H594" s="181">
        <v>277.43599999999998</v>
      </c>
      <c r="I594" s="182"/>
      <c r="J594" s="182"/>
      <c r="M594" s="177"/>
      <c r="N594" s="183"/>
      <c r="X594" s="184"/>
      <c r="AT594" s="179" t="s">
        <v>174</v>
      </c>
      <c r="AU594" s="179" t="s">
        <v>141</v>
      </c>
      <c r="AV594" s="12" t="s">
        <v>141</v>
      </c>
      <c r="AW594" s="12" t="s">
        <v>3</v>
      </c>
      <c r="AX594" s="12" t="s">
        <v>86</v>
      </c>
      <c r="AY594" s="179" t="s">
        <v>166</v>
      </c>
    </row>
    <row r="595" spans="2:65" s="1" customFormat="1" ht="24.2" customHeight="1">
      <c r="B595" s="136"/>
      <c r="C595" s="165" t="s">
        <v>461</v>
      </c>
      <c r="D595" s="165" t="s">
        <v>168</v>
      </c>
      <c r="E595" s="166" t="s">
        <v>912</v>
      </c>
      <c r="F595" s="167" t="s">
        <v>913</v>
      </c>
      <c r="G595" s="168" t="s">
        <v>533</v>
      </c>
      <c r="H595" s="208"/>
      <c r="I595" s="170"/>
      <c r="J595" s="170"/>
      <c r="K595" s="171">
        <f>ROUND(P595*H595,2)</f>
        <v>0</v>
      </c>
      <c r="L595" s="172"/>
      <c r="M595" s="36"/>
      <c r="N595" s="173" t="s">
        <v>1</v>
      </c>
      <c r="O595" s="135" t="s">
        <v>42</v>
      </c>
      <c r="P595" s="35">
        <f>I595+J595</f>
        <v>0</v>
      </c>
      <c r="Q595" s="35">
        <f>ROUND(I595*H595,2)</f>
        <v>0</v>
      </c>
      <c r="R595" s="35">
        <f>ROUND(J595*H595,2)</f>
        <v>0</v>
      </c>
      <c r="T595" s="174">
        <f>S595*H595</f>
        <v>0</v>
      </c>
      <c r="U595" s="174">
        <v>0</v>
      </c>
      <c r="V595" s="174">
        <f>U595*H595</f>
        <v>0</v>
      </c>
      <c r="W595" s="174">
        <v>0</v>
      </c>
      <c r="X595" s="175">
        <f>W595*H595</f>
        <v>0</v>
      </c>
      <c r="AR595" s="176" t="s">
        <v>252</v>
      </c>
      <c r="AT595" s="176" t="s">
        <v>168</v>
      </c>
      <c r="AU595" s="176" t="s">
        <v>141</v>
      </c>
      <c r="AY595" s="17" t="s">
        <v>166</v>
      </c>
      <c r="BE595" s="101">
        <f>IF(O595="základná",K595,0)</f>
        <v>0</v>
      </c>
      <c r="BF595" s="101">
        <f>IF(O595="znížená",K595,0)</f>
        <v>0</v>
      </c>
      <c r="BG595" s="101">
        <f>IF(O595="zákl. prenesená",K595,0)</f>
        <v>0</v>
      </c>
      <c r="BH595" s="101">
        <f>IF(O595="zníž. prenesená",K595,0)</f>
        <v>0</v>
      </c>
      <c r="BI595" s="101">
        <f>IF(O595="nulová",K595,0)</f>
        <v>0</v>
      </c>
      <c r="BJ595" s="17" t="s">
        <v>141</v>
      </c>
      <c r="BK595" s="101">
        <f>ROUND(P595*H595,2)</f>
        <v>0</v>
      </c>
      <c r="BL595" s="17" t="s">
        <v>252</v>
      </c>
      <c r="BM595" s="176" t="s">
        <v>1156</v>
      </c>
    </row>
    <row r="596" spans="2:65" s="11" customFormat="1" ht="22.9" customHeight="1">
      <c r="B596" s="152"/>
      <c r="D596" s="153" t="s">
        <v>77</v>
      </c>
      <c r="E596" s="163" t="s">
        <v>915</v>
      </c>
      <c r="F596" s="163" t="s">
        <v>916</v>
      </c>
      <c r="I596" s="155"/>
      <c r="J596" s="155"/>
      <c r="K596" s="164">
        <f>BK596</f>
        <v>0</v>
      </c>
      <c r="M596" s="152"/>
      <c r="N596" s="157"/>
      <c r="Q596" s="158">
        <f>SUM(Q597:Q744)</f>
        <v>0</v>
      </c>
      <c r="R596" s="158">
        <f>SUM(R597:R744)</f>
        <v>0</v>
      </c>
      <c r="T596" s="159">
        <f>SUM(T597:T744)</f>
        <v>0</v>
      </c>
      <c r="V596" s="159">
        <f>SUM(V597:V744)</f>
        <v>0.46381823999999994</v>
      </c>
      <c r="X596" s="160">
        <f>SUM(X597:X744)</f>
        <v>0</v>
      </c>
      <c r="AR596" s="153" t="s">
        <v>141</v>
      </c>
      <c r="AT596" s="161" t="s">
        <v>77</v>
      </c>
      <c r="AU596" s="161" t="s">
        <v>86</v>
      </c>
      <c r="AY596" s="153" t="s">
        <v>166</v>
      </c>
      <c r="BK596" s="162">
        <f>SUM(BK597:BK744)</f>
        <v>0</v>
      </c>
    </row>
    <row r="597" spans="2:65" s="1" customFormat="1" ht="24.2" customHeight="1">
      <c r="B597" s="136"/>
      <c r="C597" s="165" t="s">
        <v>465</v>
      </c>
      <c r="D597" s="165" t="s">
        <v>168</v>
      </c>
      <c r="E597" s="166" t="s">
        <v>917</v>
      </c>
      <c r="F597" s="167" t="s">
        <v>918</v>
      </c>
      <c r="G597" s="168" t="s">
        <v>199</v>
      </c>
      <c r="H597" s="169">
        <v>1131.2639999999999</v>
      </c>
      <c r="I597" s="170"/>
      <c r="J597" s="170"/>
      <c r="K597" s="171">
        <f>ROUND(P597*H597,2)</f>
        <v>0</v>
      </c>
      <c r="L597" s="172"/>
      <c r="M597" s="36"/>
      <c r="N597" s="173" t="s">
        <v>1</v>
      </c>
      <c r="O597" s="135" t="s">
        <v>42</v>
      </c>
      <c r="P597" s="35">
        <f>I597+J597</f>
        <v>0</v>
      </c>
      <c r="Q597" s="35">
        <f>ROUND(I597*H597,2)</f>
        <v>0</v>
      </c>
      <c r="R597" s="35">
        <f>ROUND(J597*H597,2)</f>
        <v>0</v>
      </c>
      <c r="T597" s="174">
        <f>S597*H597</f>
        <v>0</v>
      </c>
      <c r="U597" s="174">
        <v>1.2999999999999999E-4</v>
      </c>
      <c r="V597" s="174">
        <f>U597*H597</f>
        <v>0.14706431999999997</v>
      </c>
      <c r="W597" s="174">
        <v>0</v>
      </c>
      <c r="X597" s="175">
        <f>W597*H597</f>
        <v>0</v>
      </c>
      <c r="AR597" s="176" t="s">
        <v>252</v>
      </c>
      <c r="AT597" s="176" t="s">
        <v>168</v>
      </c>
      <c r="AU597" s="176" t="s">
        <v>141</v>
      </c>
      <c r="AY597" s="17" t="s">
        <v>166</v>
      </c>
      <c r="BE597" s="101">
        <f>IF(O597="základná",K597,0)</f>
        <v>0</v>
      </c>
      <c r="BF597" s="101">
        <f>IF(O597="znížená",K597,0)</f>
        <v>0</v>
      </c>
      <c r="BG597" s="101">
        <f>IF(O597="zákl. prenesená",K597,0)</f>
        <v>0</v>
      </c>
      <c r="BH597" s="101">
        <f>IF(O597="zníž. prenesená",K597,0)</f>
        <v>0</v>
      </c>
      <c r="BI597" s="101">
        <f>IF(O597="nulová",K597,0)</f>
        <v>0</v>
      </c>
      <c r="BJ597" s="17" t="s">
        <v>141</v>
      </c>
      <c r="BK597" s="101">
        <f>ROUND(P597*H597,2)</f>
        <v>0</v>
      </c>
      <c r="BL597" s="17" t="s">
        <v>252</v>
      </c>
      <c r="BM597" s="176" t="s">
        <v>1157</v>
      </c>
    </row>
    <row r="598" spans="2:65" s="12" customFormat="1" ht="11.25">
      <c r="B598" s="177"/>
      <c r="D598" s="178" t="s">
        <v>174</v>
      </c>
      <c r="E598" s="179" t="s">
        <v>1</v>
      </c>
      <c r="F598" s="180" t="s">
        <v>986</v>
      </c>
      <c r="H598" s="181">
        <v>24.2</v>
      </c>
      <c r="I598" s="182"/>
      <c r="J598" s="182"/>
      <c r="M598" s="177"/>
      <c r="N598" s="183"/>
      <c r="X598" s="184"/>
      <c r="AT598" s="179" t="s">
        <v>174</v>
      </c>
      <c r="AU598" s="179" t="s">
        <v>141</v>
      </c>
      <c r="AV598" s="12" t="s">
        <v>141</v>
      </c>
      <c r="AW598" s="12" t="s">
        <v>4</v>
      </c>
      <c r="AX598" s="12" t="s">
        <v>78</v>
      </c>
      <c r="AY598" s="179" t="s">
        <v>166</v>
      </c>
    </row>
    <row r="599" spans="2:65" s="12" customFormat="1" ht="11.25">
      <c r="B599" s="177"/>
      <c r="D599" s="178" t="s">
        <v>174</v>
      </c>
      <c r="E599" s="179" t="s">
        <v>1</v>
      </c>
      <c r="F599" s="180" t="s">
        <v>987</v>
      </c>
      <c r="H599" s="181">
        <v>13.65</v>
      </c>
      <c r="I599" s="182"/>
      <c r="J599" s="182"/>
      <c r="M599" s="177"/>
      <c r="N599" s="183"/>
      <c r="X599" s="184"/>
      <c r="AT599" s="179" t="s">
        <v>174</v>
      </c>
      <c r="AU599" s="179" t="s">
        <v>141</v>
      </c>
      <c r="AV599" s="12" t="s">
        <v>141</v>
      </c>
      <c r="AW599" s="12" t="s">
        <v>4</v>
      </c>
      <c r="AX599" s="12" t="s">
        <v>78</v>
      </c>
      <c r="AY599" s="179" t="s">
        <v>166</v>
      </c>
    </row>
    <row r="600" spans="2:65" s="12" customFormat="1" ht="11.25">
      <c r="B600" s="177"/>
      <c r="D600" s="178" t="s">
        <v>174</v>
      </c>
      <c r="E600" s="179" t="s">
        <v>1</v>
      </c>
      <c r="F600" s="180" t="s">
        <v>988</v>
      </c>
      <c r="H600" s="181">
        <v>13.65</v>
      </c>
      <c r="I600" s="182"/>
      <c r="J600" s="182"/>
      <c r="M600" s="177"/>
      <c r="N600" s="183"/>
      <c r="X600" s="184"/>
      <c r="AT600" s="179" t="s">
        <v>174</v>
      </c>
      <c r="AU600" s="179" t="s">
        <v>141</v>
      </c>
      <c r="AV600" s="12" t="s">
        <v>141</v>
      </c>
      <c r="AW600" s="12" t="s">
        <v>4</v>
      </c>
      <c r="AX600" s="12" t="s">
        <v>78</v>
      </c>
      <c r="AY600" s="179" t="s">
        <v>166</v>
      </c>
    </row>
    <row r="601" spans="2:65" s="12" customFormat="1" ht="11.25">
      <c r="B601" s="177"/>
      <c r="D601" s="178" t="s">
        <v>174</v>
      </c>
      <c r="E601" s="179" t="s">
        <v>1</v>
      </c>
      <c r="F601" s="180" t="s">
        <v>989</v>
      </c>
      <c r="H601" s="181">
        <v>10.7</v>
      </c>
      <c r="I601" s="182"/>
      <c r="J601" s="182"/>
      <c r="M601" s="177"/>
      <c r="N601" s="183"/>
      <c r="X601" s="184"/>
      <c r="AT601" s="179" t="s">
        <v>174</v>
      </c>
      <c r="AU601" s="179" t="s">
        <v>141</v>
      </c>
      <c r="AV601" s="12" t="s">
        <v>141</v>
      </c>
      <c r="AW601" s="12" t="s">
        <v>4</v>
      </c>
      <c r="AX601" s="12" t="s">
        <v>78</v>
      </c>
      <c r="AY601" s="179" t="s">
        <v>166</v>
      </c>
    </row>
    <row r="602" spans="2:65" s="12" customFormat="1" ht="11.25">
      <c r="B602" s="177"/>
      <c r="D602" s="178" t="s">
        <v>174</v>
      </c>
      <c r="E602" s="179" t="s">
        <v>1</v>
      </c>
      <c r="F602" s="180" t="s">
        <v>990</v>
      </c>
      <c r="H602" s="181">
        <v>10.7</v>
      </c>
      <c r="I602" s="182"/>
      <c r="J602" s="182"/>
      <c r="M602" s="177"/>
      <c r="N602" s="183"/>
      <c r="X602" s="184"/>
      <c r="AT602" s="179" t="s">
        <v>174</v>
      </c>
      <c r="AU602" s="179" t="s">
        <v>141</v>
      </c>
      <c r="AV602" s="12" t="s">
        <v>141</v>
      </c>
      <c r="AW602" s="12" t="s">
        <v>4</v>
      </c>
      <c r="AX602" s="12" t="s">
        <v>78</v>
      </c>
      <c r="AY602" s="179" t="s">
        <v>166</v>
      </c>
    </row>
    <row r="603" spans="2:65" s="12" customFormat="1" ht="11.25">
      <c r="B603" s="177"/>
      <c r="D603" s="178" t="s">
        <v>174</v>
      </c>
      <c r="E603" s="179" t="s">
        <v>1</v>
      </c>
      <c r="F603" s="180" t="s">
        <v>991</v>
      </c>
      <c r="H603" s="181">
        <v>10.9</v>
      </c>
      <c r="I603" s="182"/>
      <c r="J603" s="182"/>
      <c r="M603" s="177"/>
      <c r="N603" s="183"/>
      <c r="X603" s="184"/>
      <c r="AT603" s="179" t="s">
        <v>174</v>
      </c>
      <c r="AU603" s="179" t="s">
        <v>141</v>
      </c>
      <c r="AV603" s="12" t="s">
        <v>141</v>
      </c>
      <c r="AW603" s="12" t="s">
        <v>4</v>
      </c>
      <c r="AX603" s="12" t="s">
        <v>78</v>
      </c>
      <c r="AY603" s="179" t="s">
        <v>166</v>
      </c>
    </row>
    <row r="604" spans="2:65" s="12" customFormat="1" ht="11.25">
      <c r="B604" s="177"/>
      <c r="D604" s="178" t="s">
        <v>174</v>
      </c>
      <c r="E604" s="179" t="s">
        <v>1</v>
      </c>
      <c r="F604" s="180" t="s">
        <v>992</v>
      </c>
      <c r="H604" s="181">
        <v>11.4</v>
      </c>
      <c r="I604" s="182"/>
      <c r="J604" s="182"/>
      <c r="M604" s="177"/>
      <c r="N604" s="183"/>
      <c r="X604" s="184"/>
      <c r="AT604" s="179" t="s">
        <v>174</v>
      </c>
      <c r="AU604" s="179" t="s">
        <v>141</v>
      </c>
      <c r="AV604" s="12" t="s">
        <v>141</v>
      </c>
      <c r="AW604" s="12" t="s">
        <v>4</v>
      </c>
      <c r="AX604" s="12" t="s">
        <v>78</v>
      </c>
      <c r="AY604" s="179" t="s">
        <v>166</v>
      </c>
    </row>
    <row r="605" spans="2:65" s="12" customFormat="1" ht="11.25">
      <c r="B605" s="177"/>
      <c r="D605" s="178" t="s">
        <v>174</v>
      </c>
      <c r="E605" s="179" t="s">
        <v>1</v>
      </c>
      <c r="F605" s="180" t="s">
        <v>993</v>
      </c>
      <c r="H605" s="181">
        <v>14.4</v>
      </c>
      <c r="I605" s="182"/>
      <c r="J605" s="182"/>
      <c r="M605" s="177"/>
      <c r="N605" s="183"/>
      <c r="X605" s="184"/>
      <c r="AT605" s="179" t="s">
        <v>174</v>
      </c>
      <c r="AU605" s="179" t="s">
        <v>141</v>
      </c>
      <c r="AV605" s="12" t="s">
        <v>141</v>
      </c>
      <c r="AW605" s="12" t="s">
        <v>4</v>
      </c>
      <c r="AX605" s="12" t="s">
        <v>78</v>
      </c>
      <c r="AY605" s="179" t="s">
        <v>166</v>
      </c>
    </row>
    <row r="606" spans="2:65" s="12" customFormat="1" ht="11.25">
      <c r="B606" s="177"/>
      <c r="D606" s="178" t="s">
        <v>174</v>
      </c>
      <c r="E606" s="179" t="s">
        <v>1</v>
      </c>
      <c r="F606" s="180" t="s">
        <v>994</v>
      </c>
      <c r="H606" s="181">
        <v>13.3</v>
      </c>
      <c r="I606" s="182"/>
      <c r="J606" s="182"/>
      <c r="M606" s="177"/>
      <c r="N606" s="183"/>
      <c r="X606" s="184"/>
      <c r="AT606" s="179" t="s">
        <v>174</v>
      </c>
      <c r="AU606" s="179" t="s">
        <v>141</v>
      </c>
      <c r="AV606" s="12" t="s">
        <v>141</v>
      </c>
      <c r="AW606" s="12" t="s">
        <v>4</v>
      </c>
      <c r="AX606" s="12" t="s">
        <v>78</v>
      </c>
      <c r="AY606" s="179" t="s">
        <v>166</v>
      </c>
    </row>
    <row r="607" spans="2:65" s="12" customFormat="1" ht="11.25">
      <c r="B607" s="177"/>
      <c r="D607" s="178" t="s">
        <v>174</v>
      </c>
      <c r="E607" s="179" t="s">
        <v>1</v>
      </c>
      <c r="F607" s="180" t="s">
        <v>995</v>
      </c>
      <c r="H607" s="181">
        <v>13.3</v>
      </c>
      <c r="I607" s="182"/>
      <c r="J607" s="182"/>
      <c r="M607" s="177"/>
      <c r="N607" s="183"/>
      <c r="X607" s="184"/>
      <c r="AT607" s="179" t="s">
        <v>174</v>
      </c>
      <c r="AU607" s="179" t="s">
        <v>141</v>
      </c>
      <c r="AV607" s="12" t="s">
        <v>141</v>
      </c>
      <c r="AW607" s="12" t="s">
        <v>4</v>
      </c>
      <c r="AX607" s="12" t="s">
        <v>78</v>
      </c>
      <c r="AY607" s="179" t="s">
        <v>166</v>
      </c>
    </row>
    <row r="608" spans="2:65" s="12" customFormat="1" ht="11.25">
      <c r="B608" s="177"/>
      <c r="D608" s="178" t="s">
        <v>174</v>
      </c>
      <c r="E608" s="179" t="s">
        <v>1</v>
      </c>
      <c r="F608" s="180" t="s">
        <v>996</v>
      </c>
      <c r="H608" s="181">
        <v>14.9</v>
      </c>
      <c r="I608" s="182"/>
      <c r="J608" s="182"/>
      <c r="M608" s="177"/>
      <c r="N608" s="183"/>
      <c r="X608" s="184"/>
      <c r="AT608" s="179" t="s">
        <v>174</v>
      </c>
      <c r="AU608" s="179" t="s">
        <v>141</v>
      </c>
      <c r="AV608" s="12" t="s">
        <v>141</v>
      </c>
      <c r="AW608" s="12" t="s">
        <v>4</v>
      </c>
      <c r="AX608" s="12" t="s">
        <v>78</v>
      </c>
      <c r="AY608" s="179" t="s">
        <v>166</v>
      </c>
    </row>
    <row r="609" spans="2:51" s="12" customFormat="1" ht="11.25">
      <c r="B609" s="177"/>
      <c r="D609" s="178" t="s">
        <v>174</v>
      </c>
      <c r="E609" s="179" t="s">
        <v>1</v>
      </c>
      <c r="F609" s="180" t="s">
        <v>997</v>
      </c>
      <c r="H609" s="181">
        <v>12.94</v>
      </c>
      <c r="I609" s="182"/>
      <c r="J609" s="182"/>
      <c r="M609" s="177"/>
      <c r="N609" s="183"/>
      <c r="X609" s="184"/>
      <c r="AT609" s="179" t="s">
        <v>174</v>
      </c>
      <c r="AU609" s="179" t="s">
        <v>141</v>
      </c>
      <c r="AV609" s="12" t="s">
        <v>141</v>
      </c>
      <c r="AW609" s="12" t="s">
        <v>4</v>
      </c>
      <c r="AX609" s="12" t="s">
        <v>78</v>
      </c>
      <c r="AY609" s="179" t="s">
        <v>166</v>
      </c>
    </row>
    <row r="610" spans="2:51" s="12" customFormat="1" ht="11.25">
      <c r="B610" s="177"/>
      <c r="D610" s="178" t="s">
        <v>174</v>
      </c>
      <c r="E610" s="179" t="s">
        <v>1</v>
      </c>
      <c r="F610" s="180" t="s">
        <v>998</v>
      </c>
      <c r="H610" s="181">
        <v>13.65</v>
      </c>
      <c r="I610" s="182"/>
      <c r="J610" s="182"/>
      <c r="M610" s="177"/>
      <c r="N610" s="183"/>
      <c r="X610" s="184"/>
      <c r="AT610" s="179" t="s">
        <v>174</v>
      </c>
      <c r="AU610" s="179" t="s">
        <v>141</v>
      </c>
      <c r="AV610" s="12" t="s">
        <v>141</v>
      </c>
      <c r="AW610" s="12" t="s">
        <v>4</v>
      </c>
      <c r="AX610" s="12" t="s">
        <v>78</v>
      </c>
      <c r="AY610" s="179" t="s">
        <v>166</v>
      </c>
    </row>
    <row r="611" spans="2:51" s="14" customFormat="1" ht="11.25">
      <c r="B611" s="191"/>
      <c r="D611" s="178" t="s">
        <v>174</v>
      </c>
      <c r="E611" s="192" t="s">
        <v>1</v>
      </c>
      <c r="F611" s="193" t="s">
        <v>182</v>
      </c>
      <c r="H611" s="194">
        <v>177.69000000000003</v>
      </c>
      <c r="I611" s="195"/>
      <c r="J611" s="195"/>
      <c r="M611" s="191"/>
      <c r="N611" s="196"/>
      <c r="X611" s="197"/>
      <c r="AT611" s="192" t="s">
        <v>174</v>
      </c>
      <c r="AU611" s="192" t="s">
        <v>141</v>
      </c>
      <c r="AV611" s="14" t="s">
        <v>183</v>
      </c>
      <c r="AW611" s="14" t="s">
        <v>4</v>
      </c>
      <c r="AX611" s="14" t="s">
        <v>78</v>
      </c>
      <c r="AY611" s="192" t="s">
        <v>166</v>
      </c>
    </row>
    <row r="612" spans="2:51" s="12" customFormat="1" ht="22.5">
      <c r="B612" s="177"/>
      <c r="D612" s="178" t="s">
        <v>174</v>
      </c>
      <c r="E612" s="179" t="s">
        <v>1</v>
      </c>
      <c r="F612" s="180" t="s">
        <v>1001</v>
      </c>
      <c r="H612" s="181">
        <v>154.982</v>
      </c>
      <c r="I612" s="182"/>
      <c r="J612" s="182"/>
      <c r="M612" s="177"/>
      <c r="N612" s="183"/>
      <c r="X612" s="184"/>
      <c r="AT612" s="179" t="s">
        <v>174</v>
      </c>
      <c r="AU612" s="179" t="s">
        <v>141</v>
      </c>
      <c r="AV612" s="12" t="s">
        <v>141</v>
      </c>
      <c r="AW612" s="12" t="s">
        <v>4</v>
      </c>
      <c r="AX612" s="12" t="s">
        <v>78</v>
      </c>
      <c r="AY612" s="179" t="s">
        <v>166</v>
      </c>
    </row>
    <row r="613" spans="2:51" s="12" customFormat="1" ht="22.5">
      <c r="B613" s="177"/>
      <c r="D613" s="178" t="s">
        <v>174</v>
      </c>
      <c r="E613" s="179" t="s">
        <v>1</v>
      </c>
      <c r="F613" s="180" t="s">
        <v>1002</v>
      </c>
      <c r="H613" s="181">
        <v>69.325000000000003</v>
      </c>
      <c r="I613" s="182"/>
      <c r="J613" s="182"/>
      <c r="M613" s="177"/>
      <c r="N613" s="183"/>
      <c r="X613" s="184"/>
      <c r="AT613" s="179" t="s">
        <v>174</v>
      </c>
      <c r="AU613" s="179" t="s">
        <v>141</v>
      </c>
      <c r="AV613" s="12" t="s">
        <v>141</v>
      </c>
      <c r="AW613" s="12" t="s">
        <v>4</v>
      </c>
      <c r="AX613" s="12" t="s">
        <v>78</v>
      </c>
      <c r="AY613" s="179" t="s">
        <v>166</v>
      </c>
    </row>
    <row r="614" spans="2:51" s="12" customFormat="1" ht="11.25">
      <c r="B614" s="177"/>
      <c r="D614" s="178" t="s">
        <v>174</v>
      </c>
      <c r="E614" s="179" t="s">
        <v>1</v>
      </c>
      <c r="F614" s="180" t="s">
        <v>1003</v>
      </c>
      <c r="H614" s="181">
        <v>14.48</v>
      </c>
      <c r="I614" s="182"/>
      <c r="J614" s="182"/>
      <c r="M614" s="177"/>
      <c r="N614" s="183"/>
      <c r="X614" s="184"/>
      <c r="AT614" s="179" t="s">
        <v>174</v>
      </c>
      <c r="AU614" s="179" t="s">
        <v>141</v>
      </c>
      <c r="AV614" s="12" t="s">
        <v>141</v>
      </c>
      <c r="AW614" s="12" t="s">
        <v>4</v>
      </c>
      <c r="AX614" s="12" t="s">
        <v>78</v>
      </c>
      <c r="AY614" s="179" t="s">
        <v>166</v>
      </c>
    </row>
    <row r="615" spans="2:51" s="12" customFormat="1" ht="22.5">
      <c r="B615" s="177"/>
      <c r="D615" s="178" t="s">
        <v>174</v>
      </c>
      <c r="E615" s="179" t="s">
        <v>1</v>
      </c>
      <c r="F615" s="180" t="s">
        <v>1004</v>
      </c>
      <c r="H615" s="181">
        <v>35.445</v>
      </c>
      <c r="I615" s="182"/>
      <c r="J615" s="182"/>
      <c r="M615" s="177"/>
      <c r="N615" s="183"/>
      <c r="X615" s="184"/>
      <c r="AT615" s="179" t="s">
        <v>174</v>
      </c>
      <c r="AU615" s="179" t="s">
        <v>141</v>
      </c>
      <c r="AV615" s="12" t="s">
        <v>141</v>
      </c>
      <c r="AW615" s="12" t="s">
        <v>4</v>
      </c>
      <c r="AX615" s="12" t="s">
        <v>78</v>
      </c>
      <c r="AY615" s="179" t="s">
        <v>166</v>
      </c>
    </row>
    <row r="616" spans="2:51" s="12" customFormat="1" ht="11.25">
      <c r="B616" s="177"/>
      <c r="D616" s="178" t="s">
        <v>174</v>
      </c>
      <c r="E616" s="179" t="s">
        <v>1</v>
      </c>
      <c r="F616" s="180" t="s">
        <v>1005</v>
      </c>
      <c r="H616" s="181">
        <v>15.01</v>
      </c>
      <c r="I616" s="182"/>
      <c r="J616" s="182"/>
      <c r="M616" s="177"/>
      <c r="N616" s="183"/>
      <c r="X616" s="184"/>
      <c r="AT616" s="179" t="s">
        <v>174</v>
      </c>
      <c r="AU616" s="179" t="s">
        <v>141</v>
      </c>
      <c r="AV616" s="12" t="s">
        <v>141</v>
      </c>
      <c r="AW616" s="12" t="s">
        <v>4</v>
      </c>
      <c r="AX616" s="12" t="s">
        <v>78</v>
      </c>
      <c r="AY616" s="179" t="s">
        <v>166</v>
      </c>
    </row>
    <row r="617" spans="2:51" s="12" customFormat="1" ht="22.5">
      <c r="B617" s="177"/>
      <c r="D617" s="178" t="s">
        <v>174</v>
      </c>
      <c r="E617" s="179" t="s">
        <v>1</v>
      </c>
      <c r="F617" s="180" t="s">
        <v>1006</v>
      </c>
      <c r="H617" s="181">
        <v>36.277000000000001</v>
      </c>
      <c r="I617" s="182"/>
      <c r="J617" s="182"/>
      <c r="M617" s="177"/>
      <c r="N617" s="183"/>
      <c r="X617" s="184"/>
      <c r="AT617" s="179" t="s">
        <v>174</v>
      </c>
      <c r="AU617" s="179" t="s">
        <v>141</v>
      </c>
      <c r="AV617" s="12" t="s">
        <v>141</v>
      </c>
      <c r="AW617" s="12" t="s">
        <v>4</v>
      </c>
      <c r="AX617" s="12" t="s">
        <v>78</v>
      </c>
      <c r="AY617" s="179" t="s">
        <v>166</v>
      </c>
    </row>
    <row r="618" spans="2:51" s="12" customFormat="1" ht="11.25">
      <c r="B618" s="177"/>
      <c r="D618" s="178" t="s">
        <v>174</v>
      </c>
      <c r="E618" s="179" t="s">
        <v>1</v>
      </c>
      <c r="F618" s="180" t="s">
        <v>1007</v>
      </c>
      <c r="H618" s="181">
        <v>9.7750000000000004</v>
      </c>
      <c r="I618" s="182"/>
      <c r="J618" s="182"/>
      <c r="M618" s="177"/>
      <c r="N618" s="183"/>
      <c r="X618" s="184"/>
      <c r="AT618" s="179" t="s">
        <v>174</v>
      </c>
      <c r="AU618" s="179" t="s">
        <v>141</v>
      </c>
      <c r="AV618" s="12" t="s">
        <v>141</v>
      </c>
      <c r="AW618" s="12" t="s">
        <v>4</v>
      </c>
      <c r="AX618" s="12" t="s">
        <v>78</v>
      </c>
      <c r="AY618" s="179" t="s">
        <v>166</v>
      </c>
    </row>
    <row r="619" spans="2:51" s="12" customFormat="1" ht="22.5">
      <c r="B619" s="177"/>
      <c r="D619" s="178" t="s">
        <v>174</v>
      </c>
      <c r="E619" s="179" t="s">
        <v>1</v>
      </c>
      <c r="F619" s="180" t="s">
        <v>1008</v>
      </c>
      <c r="H619" s="181">
        <v>32.619999999999997</v>
      </c>
      <c r="I619" s="182"/>
      <c r="J619" s="182"/>
      <c r="M619" s="177"/>
      <c r="N619" s="183"/>
      <c r="X619" s="184"/>
      <c r="AT619" s="179" t="s">
        <v>174</v>
      </c>
      <c r="AU619" s="179" t="s">
        <v>141</v>
      </c>
      <c r="AV619" s="12" t="s">
        <v>141</v>
      </c>
      <c r="AW619" s="12" t="s">
        <v>4</v>
      </c>
      <c r="AX619" s="12" t="s">
        <v>78</v>
      </c>
      <c r="AY619" s="179" t="s">
        <v>166</v>
      </c>
    </row>
    <row r="620" spans="2:51" s="12" customFormat="1" ht="22.5">
      <c r="B620" s="177"/>
      <c r="D620" s="178" t="s">
        <v>174</v>
      </c>
      <c r="E620" s="179" t="s">
        <v>1</v>
      </c>
      <c r="F620" s="180" t="s">
        <v>1009</v>
      </c>
      <c r="H620" s="181">
        <v>9.5570000000000004</v>
      </c>
      <c r="I620" s="182"/>
      <c r="J620" s="182"/>
      <c r="M620" s="177"/>
      <c r="N620" s="183"/>
      <c r="X620" s="184"/>
      <c r="AT620" s="179" t="s">
        <v>174</v>
      </c>
      <c r="AU620" s="179" t="s">
        <v>141</v>
      </c>
      <c r="AV620" s="12" t="s">
        <v>141</v>
      </c>
      <c r="AW620" s="12" t="s">
        <v>4</v>
      </c>
      <c r="AX620" s="12" t="s">
        <v>78</v>
      </c>
      <c r="AY620" s="179" t="s">
        <v>166</v>
      </c>
    </row>
    <row r="621" spans="2:51" s="12" customFormat="1" ht="22.5">
      <c r="B621" s="177"/>
      <c r="D621" s="178" t="s">
        <v>174</v>
      </c>
      <c r="E621" s="179" t="s">
        <v>1</v>
      </c>
      <c r="F621" s="180" t="s">
        <v>1010</v>
      </c>
      <c r="H621" s="181">
        <v>32.619999999999997</v>
      </c>
      <c r="I621" s="182"/>
      <c r="J621" s="182"/>
      <c r="M621" s="177"/>
      <c r="N621" s="183"/>
      <c r="X621" s="184"/>
      <c r="AT621" s="179" t="s">
        <v>174</v>
      </c>
      <c r="AU621" s="179" t="s">
        <v>141</v>
      </c>
      <c r="AV621" s="12" t="s">
        <v>141</v>
      </c>
      <c r="AW621" s="12" t="s">
        <v>4</v>
      </c>
      <c r="AX621" s="12" t="s">
        <v>78</v>
      </c>
      <c r="AY621" s="179" t="s">
        <v>166</v>
      </c>
    </row>
    <row r="622" spans="2:51" s="12" customFormat="1" ht="22.5">
      <c r="B622" s="177"/>
      <c r="D622" s="178" t="s">
        <v>174</v>
      </c>
      <c r="E622" s="179" t="s">
        <v>1</v>
      </c>
      <c r="F622" s="180" t="s">
        <v>1011</v>
      </c>
      <c r="H622" s="181">
        <v>11.65</v>
      </c>
      <c r="I622" s="182"/>
      <c r="J622" s="182"/>
      <c r="M622" s="177"/>
      <c r="N622" s="183"/>
      <c r="X622" s="184"/>
      <c r="AT622" s="179" t="s">
        <v>174</v>
      </c>
      <c r="AU622" s="179" t="s">
        <v>141</v>
      </c>
      <c r="AV622" s="12" t="s">
        <v>141</v>
      </c>
      <c r="AW622" s="12" t="s">
        <v>4</v>
      </c>
      <c r="AX622" s="12" t="s">
        <v>78</v>
      </c>
      <c r="AY622" s="179" t="s">
        <v>166</v>
      </c>
    </row>
    <row r="623" spans="2:51" s="12" customFormat="1" ht="22.5">
      <c r="B623" s="177"/>
      <c r="D623" s="178" t="s">
        <v>174</v>
      </c>
      <c r="E623" s="179" t="s">
        <v>1</v>
      </c>
      <c r="F623" s="180" t="s">
        <v>1012</v>
      </c>
      <c r="H623" s="181">
        <v>32.619999999999997</v>
      </c>
      <c r="I623" s="182"/>
      <c r="J623" s="182"/>
      <c r="M623" s="177"/>
      <c r="N623" s="183"/>
      <c r="X623" s="184"/>
      <c r="AT623" s="179" t="s">
        <v>174</v>
      </c>
      <c r="AU623" s="179" t="s">
        <v>141</v>
      </c>
      <c r="AV623" s="12" t="s">
        <v>141</v>
      </c>
      <c r="AW623" s="12" t="s">
        <v>4</v>
      </c>
      <c r="AX623" s="12" t="s">
        <v>78</v>
      </c>
      <c r="AY623" s="179" t="s">
        <v>166</v>
      </c>
    </row>
    <row r="624" spans="2:51" s="12" customFormat="1" ht="11.25">
      <c r="B624" s="177"/>
      <c r="D624" s="178" t="s">
        <v>174</v>
      </c>
      <c r="E624" s="179" t="s">
        <v>1</v>
      </c>
      <c r="F624" s="180" t="s">
        <v>1013</v>
      </c>
      <c r="H624" s="181">
        <v>15.404999999999999</v>
      </c>
      <c r="I624" s="182"/>
      <c r="J624" s="182"/>
      <c r="M624" s="177"/>
      <c r="N624" s="183"/>
      <c r="X624" s="184"/>
      <c r="AT624" s="179" t="s">
        <v>174</v>
      </c>
      <c r="AU624" s="179" t="s">
        <v>141</v>
      </c>
      <c r="AV624" s="12" t="s">
        <v>141</v>
      </c>
      <c r="AW624" s="12" t="s">
        <v>4</v>
      </c>
      <c r="AX624" s="12" t="s">
        <v>78</v>
      </c>
      <c r="AY624" s="179" t="s">
        <v>166</v>
      </c>
    </row>
    <row r="625" spans="2:51" s="12" customFormat="1" ht="22.5">
      <c r="B625" s="177"/>
      <c r="D625" s="178" t="s">
        <v>174</v>
      </c>
      <c r="E625" s="179" t="s">
        <v>1</v>
      </c>
      <c r="F625" s="180" t="s">
        <v>1014</v>
      </c>
      <c r="H625" s="181">
        <v>32.884999999999998</v>
      </c>
      <c r="I625" s="182"/>
      <c r="J625" s="182"/>
      <c r="M625" s="177"/>
      <c r="N625" s="183"/>
      <c r="X625" s="184"/>
      <c r="AT625" s="179" t="s">
        <v>174</v>
      </c>
      <c r="AU625" s="179" t="s">
        <v>141</v>
      </c>
      <c r="AV625" s="12" t="s">
        <v>141</v>
      </c>
      <c r="AW625" s="12" t="s">
        <v>4</v>
      </c>
      <c r="AX625" s="12" t="s">
        <v>78</v>
      </c>
      <c r="AY625" s="179" t="s">
        <v>166</v>
      </c>
    </row>
    <row r="626" spans="2:51" s="12" customFormat="1" ht="11.25">
      <c r="B626" s="177"/>
      <c r="D626" s="178" t="s">
        <v>174</v>
      </c>
      <c r="E626" s="179" t="s">
        <v>1</v>
      </c>
      <c r="F626" s="180" t="s">
        <v>1015</v>
      </c>
      <c r="H626" s="181">
        <v>14.744999999999999</v>
      </c>
      <c r="I626" s="182"/>
      <c r="J626" s="182"/>
      <c r="M626" s="177"/>
      <c r="N626" s="183"/>
      <c r="X626" s="184"/>
      <c r="AT626" s="179" t="s">
        <v>174</v>
      </c>
      <c r="AU626" s="179" t="s">
        <v>141</v>
      </c>
      <c r="AV626" s="12" t="s">
        <v>141</v>
      </c>
      <c r="AW626" s="12" t="s">
        <v>4</v>
      </c>
      <c r="AX626" s="12" t="s">
        <v>78</v>
      </c>
      <c r="AY626" s="179" t="s">
        <v>166</v>
      </c>
    </row>
    <row r="627" spans="2:51" s="12" customFormat="1" ht="22.5">
      <c r="B627" s="177"/>
      <c r="D627" s="178" t="s">
        <v>174</v>
      </c>
      <c r="E627" s="179" t="s">
        <v>1</v>
      </c>
      <c r="F627" s="180" t="s">
        <v>1016</v>
      </c>
      <c r="H627" s="181">
        <v>31.747</v>
      </c>
      <c r="I627" s="182"/>
      <c r="J627" s="182"/>
      <c r="M627" s="177"/>
      <c r="N627" s="183"/>
      <c r="X627" s="184"/>
      <c r="AT627" s="179" t="s">
        <v>174</v>
      </c>
      <c r="AU627" s="179" t="s">
        <v>141</v>
      </c>
      <c r="AV627" s="12" t="s">
        <v>141</v>
      </c>
      <c r="AW627" s="12" t="s">
        <v>4</v>
      </c>
      <c r="AX627" s="12" t="s">
        <v>78</v>
      </c>
      <c r="AY627" s="179" t="s">
        <v>166</v>
      </c>
    </row>
    <row r="628" spans="2:51" s="12" customFormat="1" ht="22.5">
      <c r="B628" s="177"/>
      <c r="D628" s="178" t="s">
        <v>174</v>
      </c>
      <c r="E628" s="179" t="s">
        <v>1</v>
      </c>
      <c r="F628" s="180" t="s">
        <v>1017</v>
      </c>
      <c r="H628" s="181">
        <v>37.354999999999997</v>
      </c>
      <c r="I628" s="182"/>
      <c r="J628" s="182"/>
      <c r="M628" s="177"/>
      <c r="N628" s="183"/>
      <c r="X628" s="184"/>
      <c r="AT628" s="179" t="s">
        <v>174</v>
      </c>
      <c r="AU628" s="179" t="s">
        <v>141</v>
      </c>
      <c r="AV628" s="12" t="s">
        <v>141</v>
      </c>
      <c r="AW628" s="12" t="s">
        <v>4</v>
      </c>
      <c r="AX628" s="12" t="s">
        <v>78</v>
      </c>
      <c r="AY628" s="179" t="s">
        <v>166</v>
      </c>
    </row>
    <row r="629" spans="2:51" s="12" customFormat="1" ht="11.25">
      <c r="B629" s="177"/>
      <c r="D629" s="178" t="s">
        <v>174</v>
      </c>
      <c r="E629" s="179" t="s">
        <v>1</v>
      </c>
      <c r="F629" s="180" t="s">
        <v>1018</v>
      </c>
      <c r="H629" s="181">
        <v>14.48</v>
      </c>
      <c r="I629" s="182"/>
      <c r="J629" s="182"/>
      <c r="M629" s="177"/>
      <c r="N629" s="183"/>
      <c r="X629" s="184"/>
      <c r="AT629" s="179" t="s">
        <v>174</v>
      </c>
      <c r="AU629" s="179" t="s">
        <v>141</v>
      </c>
      <c r="AV629" s="12" t="s">
        <v>141</v>
      </c>
      <c r="AW629" s="12" t="s">
        <v>4</v>
      </c>
      <c r="AX629" s="12" t="s">
        <v>78</v>
      </c>
      <c r="AY629" s="179" t="s">
        <v>166</v>
      </c>
    </row>
    <row r="630" spans="2:51" s="12" customFormat="1" ht="11.25">
      <c r="B630" s="177"/>
      <c r="D630" s="178" t="s">
        <v>174</v>
      </c>
      <c r="E630" s="179" t="s">
        <v>1</v>
      </c>
      <c r="F630" s="180" t="s">
        <v>1019</v>
      </c>
      <c r="H630" s="181">
        <v>14.48</v>
      </c>
      <c r="I630" s="182"/>
      <c r="J630" s="182"/>
      <c r="M630" s="177"/>
      <c r="N630" s="183"/>
      <c r="X630" s="184"/>
      <c r="AT630" s="179" t="s">
        <v>174</v>
      </c>
      <c r="AU630" s="179" t="s">
        <v>141</v>
      </c>
      <c r="AV630" s="12" t="s">
        <v>141</v>
      </c>
      <c r="AW630" s="12" t="s">
        <v>4</v>
      </c>
      <c r="AX630" s="12" t="s">
        <v>78</v>
      </c>
      <c r="AY630" s="179" t="s">
        <v>166</v>
      </c>
    </row>
    <row r="631" spans="2:51" s="12" customFormat="1" ht="22.5">
      <c r="B631" s="177"/>
      <c r="D631" s="178" t="s">
        <v>174</v>
      </c>
      <c r="E631" s="179" t="s">
        <v>1</v>
      </c>
      <c r="F631" s="180" t="s">
        <v>1020</v>
      </c>
      <c r="H631" s="181">
        <v>36.825000000000003</v>
      </c>
      <c r="I631" s="182"/>
      <c r="J631" s="182"/>
      <c r="M631" s="177"/>
      <c r="N631" s="183"/>
      <c r="X631" s="184"/>
      <c r="AT631" s="179" t="s">
        <v>174</v>
      </c>
      <c r="AU631" s="179" t="s">
        <v>141</v>
      </c>
      <c r="AV631" s="12" t="s">
        <v>141</v>
      </c>
      <c r="AW631" s="12" t="s">
        <v>4</v>
      </c>
      <c r="AX631" s="12" t="s">
        <v>78</v>
      </c>
      <c r="AY631" s="179" t="s">
        <v>166</v>
      </c>
    </row>
    <row r="632" spans="2:51" s="12" customFormat="1" ht="11.25">
      <c r="B632" s="177"/>
      <c r="D632" s="178" t="s">
        <v>174</v>
      </c>
      <c r="E632" s="179" t="s">
        <v>1</v>
      </c>
      <c r="F632" s="180" t="s">
        <v>1021</v>
      </c>
      <c r="H632" s="181">
        <v>14.744999999999999</v>
      </c>
      <c r="I632" s="182"/>
      <c r="J632" s="182"/>
      <c r="M632" s="177"/>
      <c r="N632" s="183"/>
      <c r="X632" s="184"/>
      <c r="AT632" s="179" t="s">
        <v>174</v>
      </c>
      <c r="AU632" s="179" t="s">
        <v>141</v>
      </c>
      <c r="AV632" s="12" t="s">
        <v>141</v>
      </c>
      <c r="AW632" s="12" t="s">
        <v>4</v>
      </c>
      <c r="AX632" s="12" t="s">
        <v>78</v>
      </c>
      <c r="AY632" s="179" t="s">
        <v>166</v>
      </c>
    </row>
    <row r="633" spans="2:51" s="12" customFormat="1" ht="22.5">
      <c r="B633" s="177"/>
      <c r="D633" s="178" t="s">
        <v>174</v>
      </c>
      <c r="E633" s="179" t="s">
        <v>1</v>
      </c>
      <c r="F633" s="180" t="s">
        <v>1022</v>
      </c>
      <c r="H633" s="181">
        <v>35.445</v>
      </c>
      <c r="I633" s="182"/>
      <c r="J633" s="182"/>
      <c r="M633" s="177"/>
      <c r="N633" s="183"/>
      <c r="X633" s="184"/>
      <c r="AT633" s="179" t="s">
        <v>174</v>
      </c>
      <c r="AU633" s="179" t="s">
        <v>141</v>
      </c>
      <c r="AV633" s="12" t="s">
        <v>141</v>
      </c>
      <c r="AW633" s="12" t="s">
        <v>4</v>
      </c>
      <c r="AX633" s="12" t="s">
        <v>78</v>
      </c>
      <c r="AY633" s="179" t="s">
        <v>166</v>
      </c>
    </row>
    <row r="634" spans="2:51" s="12" customFormat="1" ht="11.25">
      <c r="B634" s="177"/>
      <c r="D634" s="178" t="s">
        <v>174</v>
      </c>
      <c r="E634" s="179" t="s">
        <v>1</v>
      </c>
      <c r="F634" s="180" t="s">
        <v>1023</v>
      </c>
      <c r="H634" s="181">
        <v>16.335000000000001</v>
      </c>
      <c r="I634" s="182"/>
      <c r="J634" s="182"/>
      <c r="M634" s="177"/>
      <c r="N634" s="183"/>
      <c r="X634" s="184"/>
      <c r="AT634" s="179" t="s">
        <v>174</v>
      </c>
      <c r="AU634" s="179" t="s">
        <v>141</v>
      </c>
      <c r="AV634" s="12" t="s">
        <v>141</v>
      </c>
      <c r="AW634" s="12" t="s">
        <v>4</v>
      </c>
      <c r="AX634" s="12" t="s">
        <v>78</v>
      </c>
      <c r="AY634" s="179" t="s">
        <v>166</v>
      </c>
    </row>
    <row r="635" spans="2:51" s="12" customFormat="1" ht="22.5">
      <c r="B635" s="177"/>
      <c r="D635" s="178" t="s">
        <v>174</v>
      </c>
      <c r="E635" s="179" t="s">
        <v>1</v>
      </c>
      <c r="F635" s="180" t="s">
        <v>1024</v>
      </c>
      <c r="H635" s="181">
        <v>37.161999999999999</v>
      </c>
      <c r="I635" s="182"/>
      <c r="J635" s="182"/>
      <c r="M635" s="177"/>
      <c r="N635" s="183"/>
      <c r="X635" s="184"/>
      <c r="AT635" s="179" t="s">
        <v>174</v>
      </c>
      <c r="AU635" s="179" t="s">
        <v>141</v>
      </c>
      <c r="AV635" s="12" t="s">
        <v>141</v>
      </c>
      <c r="AW635" s="12" t="s">
        <v>4</v>
      </c>
      <c r="AX635" s="12" t="s">
        <v>78</v>
      </c>
      <c r="AY635" s="179" t="s">
        <v>166</v>
      </c>
    </row>
    <row r="636" spans="2:51" s="12" customFormat="1" ht="22.5">
      <c r="B636" s="177"/>
      <c r="D636" s="178" t="s">
        <v>174</v>
      </c>
      <c r="E636" s="179" t="s">
        <v>1</v>
      </c>
      <c r="F636" s="180" t="s">
        <v>1025</v>
      </c>
      <c r="H636" s="181">
        <v>18.338000000000001</v>
      </c>
      <c r="I636" s="182"/>
      <c r="J636" s="182"/>
      <c r="M636" s="177"/>
      <c r="N636" s="183"/>
      <c r="X636" s="184"/>
      <c r="AT636" s="179" t="s">
        <v>174</v>
      </c>
      <c r="AU636" s="179" t="s">
        <v>141</v>
      </c>
      <c r="AV636" s="12" t="s">
        <v>141</v>
      </c>
      <c r="AW636" s="12" t="s">
        <v>4</v>
      </c>
      <c r="AX636" s="12" t="s">
        <v>78</v>
      </c>
      <c r="AY636" s="179" t="s">
        <v>166</v>
      </c>
    </row>
    <row r="637" spans="2:51" s="12" customFormat="1" ht="22.5">
      <c r="B637" s="177"/>
      <c r="D637" s="178" t="s">
        <v>174</v>
      </c>
      <c r="E637" s="179" t="s">
        <v>1</v>
      </c>
      <c r="F637" s="180" t="s">
        <v>1026</v>
      </c>
      <c r="H637" s="181">
        <v>35.500999999999998</v>
      </c>
      <c r="I637" s="182"/>
      <c r="J637" s="182"/>
      <c r="M637" s="177"/>
      <c r="N637" s="183"/>
      <c r="X637" s="184"/>
      <c r="AT637" s="179" t="s">
        <v>174</v>
      </c>
      <c r="AU637" s="179" t="s">
        <v>141</v>
      </c>
      <c r="AV637" s="12" t="s">
        <v>141</v>
      </c>
      <c r="AW637" s="12" t="s">
        <v>4</v>
      </c>
      <c r="AX637" s="12" t="s">
        <v>78</v>
      </c>
      <c r="AY637" s="179" t="s">
        <v>166</v>
      </c>
    </row>
    <row r="638" spans="2:51" s="12" customFormat="1" ht="11.25">
      <c r="B638" s="177"/>
      <c r="D638" s="178" t="s">
        <v>174</v>
      </c>
      <c r="E638" s="179" t="s">
        <v>1</v>
      </c>
      <c r="F638" s="180" t="s">
        <v>1027</v>
      </c>
      <c r="H638" s="181">
        <v>15.54</v>
      </c>
      <c r="I638" s="182"/>
      <c r="J638" s="182"/>
      <c r="M638" s="177"/>
      <c r="N638" s="183"/>
      <c r="X638" s="184"/>
      <c r="AT638" s="179" t="s">
        <v>174</v>
      </c>
      <c r="AU638" s="179" t="s">
        <v>141</v>
      </c>
      <c r="AV638" s="12" t="s">
        <v>141</v>
      </c>
      <c r="AW638" s="12" t="s">
        <v>4</v>
      </c>
      <c r="AX638" s="12" t="s">
        <v>78</v>
      </c>
      <c r="AY638" s="179" t="s">
        <v>166</v>
      </c>
    </row>
    <row r="639" spans="2:51" s="12" customFormat="1" ht="22.5">
      <c r="B639" s="177"/>
      <c r="D639" s="178" t="s">
        <v>174</v>
      </c>
      <c r="E639" s="179" t="s">
        <v>1</v>
      </c>
      <c r="F639" s="180" t="s">
        <v>1028</v>
      </c>
      <c r="H639" s="181">
        <v>35.445</v>
      </c>
      <c r="I639" s="182"/>
      <c r="J639" s="182"/>
      <c r="M639" s="177"/>
      <c r="N639" s="183"/>
      <c r="X639" s="184"/>
      <c r="AT639" s="179" t="s">
        <v>174</v>
      </c>
      <c r="AU639" s="179" t="s">
        <v>141</v>
      </c>
      <c r="AV639" s="12" t="s">
        <v>141</v>
      </c>
      <c r="AW639" s="12" t="s">
        <v>4</v>
      </c>
      <c r="AX639" s="12" t="s">
        <v>78</v>
      </c>
      <c r="AY639" s="179" t="s">
        <v>166</v>
      </c>
    </row>
    <row r="640" spans="2:51" s="14" customFormat="1" ht="11.25">
      <c r="B640" s="191"/>
      <c r="D640" s="178" t="s">
        <v>174</v>
      </c>
      <c r="E640" s="192" t="s">
        <v>1</v>
      </c>
      <c r="F640" s="193" t="s">
        <v>182</v>
      </c>
      <c r="H640" s="194">
        <v>860.7940000000001</v>
      </c>
      <c r="I640" s="195"/>
      <c r="J640" s="195"/>
      <c r="M640" s="191"/>
      <c r="N640" s="196"/>
      <c r="X640" s="197"/>
      <c r="AT640" s="192" t="s">
        <v>174</v>
      </c>
      <c r="AU640" s="192" t="s">
        <v>141</v>
      </c>
      <c r="AV640" s="14" t="s">
        <v>183</v>
      </c>
      <c r="AW640" s="14" t="s">
        <v>4</v>
      </c>
      <c r="AX640" s="14" t="s">
        <v>78</v>
      </c>
      <c r="AY640" s="192" t="s">
        <v>166</v>
      </c>
    </row>
    <row r="641" spans="2:51" s="12" customFormat="1" ht="11.25">
      <c r="B641" s="177"/>
      <c r="D641" s="178" t="s">
        <v>174</v>
      </c>
      <c r="E641" s="179" t="s">
        <v>1</v>
      </c>
      <c r="F641" s="180" t="s">
        <v>1061</v>
      </c>
      <c r="H641" s="181">
        <v>3.57</v>
      </c>
      <c r="I641" s="182"/>
      <c r="J641" s="182"/>
      <c r="M641" s="177"/>
      <c r="N641" s="183"/>
      <c r="X641" s="184"/>
      <c r="AT641" s="179" t="s">
        <v>174</v>
      </c>
      <c r="AU641" s="179" t="s">
        <v>141</v>
      </c>
      <c r="AV641" s="12" t="s">
        <v>141</v>
      </c>
      <c r="AW641" s="12" t="s">
        <v>4</v>
      </c>
      <c r="AX641" s="12" t="s">
        <v>78</v>
      </c>
      <c r="AY641" s="179" t="s">
        <v>166</v>
      </c>
    </row>
    <row r="642" spans="2:51" s="12" customFormat="1" ht="11.25">
      <c r="B642" s="177"/>
      <c r="D642" s="178" t="s">
        <v>174</v>
      </c>
      <c r="E642" s="179" t="s">
        <v>1</v>
      </c>
      <c r="F642" s="180" t="s">
        <v>1062</v>
      </c>
      <c r="H642" s="181">
        <v>4.87</v>
      </c>
      <c r="I642" s="182"/>
      <c r="J642" s="182"/>
      <c r="M642" s="177"/>
      <c r="N642" s="183"/>
      <c r="X642" s="184"/>
      <c r="AT642" s="179" t="s">
        <v>174</v>
      </c>
      <c r="AU642" s="179" t="s">
        <v>141</v>
      </c>
      <c r="AV642" s="12" t="s">
        <v>141</v>
      </c>
      <c r="AW642" s="12" t="s">
        <v>4</v>
      </c>
      <c r="AX642" s="12" t="s">
        <v>78</v>
      </c>
      <c r="AY642" s="179" t="s">
        <v>166</v>
      </c>
    </row>
    <row r="643" spans="2:51" s="12" customFormat="1" ht="11.25">
      <c r="B643" s="177"/>
      <c r="D643" s="178" t="s">
        <v>174</v>
      </c>
      <c r="E643" s="179" t="s">
        <v>1</v>
      </c>
      <c r="F643" s="180" t="s">
        <v>1063</v>
      </c>
      <c r="H643" s="181">
        <v>3.42</v>
      </c>
      <c r="I643" s="182"/>
      <c r="J643" s="182"/>
      <c r="M643" s="177"/>
      <c r="N643" s="183"/>
      <c r="X643" s="184"/>
      <c r="AT643" s="179" t="s">
        <v>174</v>
      </c>
      <c r="AU643" s="179" t="s">
        <v>141</v>
      </c>
      <c r="AV643" s="12" t="s">
        <v>141</v>
      </c>
      <c r="AW643" s="12" t="s">
        <v>4</v>
      </c>
      <c r="AX643" s="12" t="s">
        <v>78</v>
      </c>
      <c r="AY643" s="179" t="s">
        <v>166</v>
      </c>
    </row>
    <row r="644" spans="2:51" s="12" customFormat="1" ht="11.25">
      <c r="B644" s="177"/>
      <c r="D644" s="178" t="s">
        <v>174</v>
      </c>
      <c r="E644" s="179" t="s">
        <v>1</v>
      </c>
      <c r="F644" s="180" t="s">
        <v>1064</v>
      </c>
      <c r="H644" s="181">
        <v>3.24</v>
      </c>
      <c r="I644" s="182"/>
      <c r="J644" s="182"/>
      <c r="M644" s="177"/>
      <c r="N644" s="183"/>
      <c r="X644" s="184"/>
      <c r="AT644" s="179" t="s">
        <v>174</v>
      </c>
      <c r="AU644" s="179" t="s">
        <v>141</v>
      </c>
      <c r="AV644" s="12" t="s">
        <v>141</v>
      </c>
      <c r="AW644" s="12" t="s">
        <v>4</v>
      </c>
      <c r="AX644" s="12" t="s">
        <v>78</v>
      </c>
      <c r="AY644" s="179" t="s">
        <v>166</v>
      </c>
    </row>
    <row r="645" spans="2:51" s="12" customFormat="1" ht="11.25">
      <c r="B645" s="177"/>
      <c r="D645" s="178" t="s">
        <v>174</v>
      </c>
      <c r="E645" s="179" t="s">
        <v>1</v>
      </c>
      <c r="F645" s="180" t="s">
        <v>1065</v>
      </c>
      <c r="H645" s="181">
        <v>3.42</v>
      </c>
      <c r="I645" s="182"/>
      <c r="J645" s="182"/>
      <c r="M645" s="177"/>
      <c r="N645" s="183"/>
      <c r="X645" s="184"/>
      <c r="AT645" s="179" t="s">
        <v>174</v>
      </c>
      <c r="AU645" s="179" t="s">
        <v>141</v>
      </c>
      <c r="AV645" s="12" t="s">
        <v>141</v>
      </c>
      <c r="AW645" s="12" t="s">
        <v>4</v>
      </c>
      <c r="AX645" s="12" t="s">
        <v>78</v>
      </c>
      <c r="AY645" s="179" t="s">
        <v>166</v>
      </c>
    </row>
    <row r="646" spans="2:51" s="12" customFormat="1" ht="11.25">
      <c r="B646" s="177"/>
      <c r="D646" s="178" t="s">
        <v>174</v>
      </c>
      <c r="E646" s="179" t="s">
        <v>1</v>
      </c>
      <c r="F646" s="180" t="s">
        <v>1066</v>
      </c>
      <c r="H646" s="181">
        <v>3.24</v>
      </c>
      <c r="I646" s="182"/>
      <c r="J646" s="182"/>
      <c r="M646" s="177"/>
      <c r="N646" s="183"/>
      <c r="X646" s="184"/>
      <c r="AT646" s="179" t="s">
        <v>174</v>
      </c>
      <c r="AU646" s="179" t="s">
        <v>141</v>
      </c>
      <c r="AV646" s="12" t="s">
        <v>141</v>
      </c>
      <c r="AW646" s="12" t="s">
        <v>4</v>
      </c>
      <c r="AX646" s="12" t="s">
        <v>78</v>
      </c>
      <c r="AY646" s="179" t="s">
        <v>166</v>
      </c>
    </row>
    <row r="647" spans="2:51" s="12" customFormat="1" ht="11.25">
      <c r="B647" s="177"/>
      <c r="D647" s="178" t="s">
        <v>174</v>
      </c>
      <c r="E647" s="179" t="s">
        <v>1</v>
      </c>
      <c r="F647" s="180" t="s">
        <v>1067</v>
      </c>
      <c r="H647" s="181">
        <v>1.88</v>
      </c>
      <c r="I647" s="182"/>
      <c r="J647" s="182"/>
      <c r="M647" s="177"/>
      <c r="N647" s="183"/>
      <c r="X647" s="184"/>
      <c r="AT647" s="179" t="s">
        <v>174</v>
      </c>
      <c r="AU647" s="179" t="s">
        <v>141</v>
      </c>
      <c r="AV647" s="12" t="s">
        <v>141</v>
      </c>
      <c r="AW647" s="12" t="s">
        <v>4</v>
      </c>
      <c r="AX647" s="12" t="s">
        <v>78</v>
      </c>
      <c r="AY647" s="179" t="s">
        <v>166</v>
      </c>
    </row>
    <row r="648" spans="2:51" s="12" customFormat="1" ht="11.25">
      <c r="B648" s="177"/>
      <c r="D648" s="178" t="s">
        <v>174</v>
      </c>
      <c r="E648" s="179" t="s">
        <v>1</v>
      </c>
      <c r="F648" s="180" t="s">
        <v>1068</v>
      </c>
      <c r="H648" s="181">
        <v>3.75</v>
      </c>
      <c r="I648" s="182"/>
      <c r="J648" s="182"/>
      <c r="M648" s="177"/>
      <c r="N648" s="183"/>
      <c r="X648" s="184"/>
      <c r="AT648" s="179" t="s">
        <v>174</v>
      </c>
      <c r="AU648" s="179" t="s">
        <v>141</v>
      </c>
      <c r="AV648" s="12" t="s">
        <v>141</v>
      </c>
      <c r="AW648" s="12" t="s">
        <v>4</v>
      </c>
      <c r="AX648" s="12" t="s">
        <v>78</v>
      </c>
      <c r="AY648" s="179" t="s">
        <v>166</v>
      </c>
    </row>
    <row r="649" spans="2:51" s="12" customFormat="1" ht="11.25">
      <c r="B649" s="177"/>
      <c r="D649" s="178" t="s">
        <v>174</v>
      </c>
      <c r="E649" s="179" t="s">
        <v>1</v>
      </c>
      <c r="F649" s="180" t="s">
        <v>1069</v>
      </c>
      <c r="H649" s="181">
        <v>1.88</v>
      </c>
      <c r="I649" s="182"/>
      <c r="J649" s="182"/>
      <c r="M649" s="177"/>
      <c r="N649" s="183"/>
      <c r="X649" s="184"/>
      <c r="AT649" s="179" t="s">
        <v>174</v>
      </c>
      <c r="AU649" s="179" t="s">
        <v>141</v>
      </c>
      <c r="AV649" s="12" t="s">
        <v>141</v>
      </c>
      <c r="AW649" s="12" t="s">
        <v>4</v>
      </c>
      <c r="AX649" s="12" t="s">
        <v>78</v>
      </c>
      <c r="AY649" s="179" t="s">
        <v>166</v>
      </c>
    </row>
    <row r="650" spans="2:51" s="12" customFormat="1" ht="11.25">
      <c r="B650" s="177"/>
      <c r="D650" s="178" t="s">
        <v>174</v>
      </c>
      <c r="E650" s="179" t="s">
        <v>1</v>
      </c>
      <c r="F650" s="180" t="s">
        <v>1070</v>
      </c>
      <c r="H650" s="181">
        <v>3.75</v>
      </c>
      <c r="I650" s="182"/>
      <c r="J650" s="182"/>
      <c r="M650" s="177"/>
      <c r="N650" s="183"/>
      <c r="X650" s="184"/>
      <c r="AT650" s="179" t="s">
        <v>174</v>
      </c>
      <c r="AU650" s="179" t="s">
        <v>141</v>
      </c>
      <c r="AV650" s="12" t="s">
        <v>141</v>
      </c>
      <c r="AW650" s="12" t="s">
        <v>4</v>
      </c>
      <c r="AX650" s="12" t="s">
        <v>78</v>
      </c>
      <c r="AY650" s="179" t="s">
        <v>166</v>
      </c>
    </row>
    <row r="651" spans="2:51" s="12" customFormat="1" ht="11.25">
      <c r="B651" s="177"/>
      <c r="D651" s="178" t="s">
        <v>174</v>
      </c>
      <c r="E651" s="179" t="s">
        <v>1</v>
      </c>
      <c r="F651" s="180" t="s">
        <v>1071</v>
      </c>
      <c r="H651" s="181">
        <v>1.88</v>
      </c>
      <c r="I651" s="182"/>
      <c r="J651" s="182"/>
      <c r="M651" s="177"/>
      <c r="N651" s="183"/>
      <c r="X651" s="184"/>
      <c r="AT651" s="179" t="s">
        <v>174</v>
      </c>
      <c r="AU651" s="179" t="s">
        <v>141</v>
      </c>
      <c r="AV651" s="12" t="s">
        <v>141</v>
      </c>
      <c r="AW651" s="12" t="s">
        <v>4</v>
      </c>
      <c r="AX651" s="12" t="s">
        <v>78</v>
      </c>
      <c r="AY651" s="179" t="s">
        <v>166</v>
      </c>
    </row>
    <row r="652" spans="2:51" s="12" customFormat="1" ht="11.25">
      <c r="B652" s="177"/>
      <c r="D652" s="178" t="s">
        <v>174</v>
      </c>
      <c r="E652" s="179" t="s">
        <v>1</v>
      </c>
      <c r="F652" s="180" t="s">
        <v>1072</v>
      </c>
      <c r="H652" s="181">
        <v>3.75</v>
      </c>
      <c r="I652" s="182"/>
      <c r="J652" s="182"/>
      <c r="M652" s="177"/>
      <c r="N652" s="183"/>
      <c r="X652" s="184"/>
      <c r="AT652" s="179" t="s">
        <v>174</v>
      </c>
      <c r="AU652" s="179" t="s">
        <v>141</v>
      </c>
      <c r="AV652" s="12" t="s">
        <v>141</v>
      </c>
      <c r="AW652" s="12" t="s">
        <v>4</v>
      </c>
      <c r="AX652" s="12" t="s">
        <v>78</v>
      </c>
      <c r="AY652" s="179" t="s">
        <v>166</v>
      </c>
    </row>
    <row r="653" spans="2:51" s="12" customFormat="1" ht="11.25">
      <c r="B653" s="177"/>
      <c r="D653" s="178" t="s">
        <v>174</v>
      </c>
      <c r="E653" s="179" t="s">
        <v>1</v>
      </c>
      <c r="F653" s="180" t="s">
        <v>1073</v>
      </c>
      <c r="H653" s="181">
        <v>3.4</v>
      </c>
      <c r="I653" s="182"/>
      <c r="J653" s="182"/>
      <c r="M653" s="177"/>
      <c r="N653" s="183"/>
      <c r="X653" s="184"/>
      <c r="AT653" s="179" t="s">
        <v>174</v>
      </c>
      <c r="AU653" s="179" t="s">
        <v>141</v>
      </c>
      <c r="AV653" s="12" t="s">
        <v>141</v>
      </c>
      <c r="AW653" s="12" t="s">
        <v>4</v>
      </c>
      <c r="AX653" s="12" t="s">
        <v>78</v>
      </c>
      <c r="AY653" s="179" t="s">
        <v>166</v>
      </c>
    </row>
    <row r="654" spans="2:51" s="12" customFormat="1" ht="11.25">
      <c r="B654" s="177"/>
      <c r="D654" s="178" t="s">
        <v>174</v>
      </c>
      <c r="E654" s="179" t="s">
        <v>1</v>
      </c>
      <c r="F654" s="180" t="s">
        <v>1074</v>
      </c>
      <c r="H654" s="181">
        <v>3.4</v>
      </c>
      <c r="I654" s="182"/>
      <c r="J654" s="182"/>
      <c r="M654" s="177"/>
      <c r="N654" s="183"/>
      <c r="X654" s="184"/>
      <c r="AT654" s="179" t="s">
        <v>174</v>
      </c>
      <c r="AU654" s="179" t="s">
        <v>141</v>
      </c>
      <c r="AV654" s="12" t="s">
        <v>141</v>
      </c>
      <c r="AW654" s="12" t="s">
        <v>4</v>
      </c>
      <c r="AX654" s="12" t="s">
        <v>78</v>
      </c>
      <c r="AY654" s="179" t="s">
        <v>166</v>
      </c>
    </row>
    <row r="655" spans="2:51" s="12" customFormat="1" ht="11.25">
      <c r="B655" s="177"/>
      <c r="D655" s="178" t="s">
        <v>174</v>
      </c>
      <c r="E655" s="179" t="s">
        <v>1</v>
      </c>
      <c r="F655" s="180" t="s">
        <v>1075</v>
      </c>
      <c r="H655" s="181">
        <v>3.33</v>
      </c>
      <c r="I655" s="182"/>
      <c r="J655" s="182"/>
      <c r="M655" s="177"/>
      <c r="N655" s="183"/>
      <c r="X655" s="184"/>
      <c r="AT655" s="179" t="s">
        <v>174</v>
      </c>
      <c r="AU655" s="179" t="s">
        <v>141</v>
      </c>
      <c r="AV655" s="12" t="s">
        <v>141</v>
      </c>
      <c r="AW655" s="12" t="s">
        <v>4</v>
      </c>
      <c r="AX655" s="12" t="s">
        <v>78</v>
      </c>
      <c r="AY655" s="179" t="s">
        <v>166</v>
      </c>
    </row>
    <row r="656" spans="2:51" s="12" customFormat="1" ht="11.25">
      <c r="B656" s="177"/>
      <c r="D656" s="178" t="s">
        <v>174</v>
      </c>
      <c r="E656" s="179" t="s">
        <v>1</v>
      </c>
      <c r="F656" s="180" t="s">
        <v>1076</v>
      </c>
      <c r="H656" s="181">
        <v>3.24</v>
      </c>
      <c r="I656" s="182"/>
      <c r="J656" s="182"/>
      <c r="M656" s="177"/>
      <c r="N656" s="183"/>
      <c r="X656" s="184"/>
      <c r="AT656" s="179" t="s">
        <v>174</v>
      </c>
      <c r="AU656" s="179" t="s">
        <v>141</v>
      </c>
      <c r="AV656" s="12" t="s">
        <v>141</v>
      </c>
      <c r="AW656" s="12" t="s">
        <v>4</v>
      </c>
      <c r="AX656" s="12" t="s">
        <v>78</v>
      </c>
      <c r="AY656" s="179" t="s">
        <v>166</v>
      </c>
    </row>
    <row r="657" spans="2:65" s="12" customFormat="1" ht="11.25">
      <c r="B657" s="177"/>
      <c r="D657" s="178" t="s">
        <v>174</v>
      </c>
      <c r="E657" s="179" t="s">
        <v>1</v>
      </c>
      <c r="F657" s="180" t="s">
        <v>1077</v>
      </c>
      <c r="H657" s="181">
        <v>3.24</v>
      </c>
      <c r="I657" s="182"/>
      <c r="J657" s="182"/>
      <c r="M657" s="177"/>
      <c r="N657" s="183"/>
      <c r="X657" s="184"/>
      <c r="AT657" s="179" t="s">
        <v>174</v>
      </c>
      <c r="AU657" s="179" t="s">
        <v>141</v>
      </c>
      <c r="AV657" s="12" t="s">
        <v>141</v>
      </c>
      <c r="AW657" s="12" t="s">
        <v>4</v>
      </c>
      <c r="AX657" s="12" t="s">
        <v>78</v>
      </c>
      <c r="AY657" s="179" t="s">
        <v>166</v>
      </c>
    </row>
    <row r="658" spans="2:65" s="12" customFormat="1" ht="11.25">
      <c r="B658" s="177"/>
      <c r="D658" s="178" t="s">
        <v>174</v>
      </c>
      <c r="E658" s="179" t="s">
        <v>1</v>
      </c>
      <c r="F658" s="180" t="s">
        <v>1078</v>
      </c>
      <c r="H658" s="181">
        <v>3.24</v>
      </c>
      <c r="I658" s="182"/>
      <c r="J658" s="182"/>
      <c r="M658" s="177"/>
      <c r="N658" s="183"/>
      <c r="X658" s="184"/>
      <c r="AT658" s="179" t="s">
        <v>174</v>
      </c>
      <c r="AU658" s="179" t="s">
        <v>141</v>
      </c>
      <c r="AV658" s="12" t="s">
        <v>141</v>
      </c>
      <c r="AW658" s="12" t="s">
        <v>4</v>
      </c>
      <c r="AX658" s="12" t="s">
        <v>78</v>
      </c>
      <c r="AY658" s="179" t="s">
        <v>166</v>
      </c>
    </row>
    <row r="659" spans="2:65" s="12" customFormat="1" ht="11.25">
      <c r="B659" s="177"/>
      <c r="D659" s="178" t="s">
        <v>174</v>
      </c>
      <c r="E659" s="179" t="s">
        <v>1</v>
      </c>
      <c r="F659" s="180" t="s">
        <v>1079</v>
      </c>
      <c r="H659" s="181">
        <v>3.24</v>
      </c>
      <c r="I659" s="182"/>
      <c r="J659" s="182"/>
      <c r="M659" s="177"/>
      <c r="N659" s="183"/>
      <c r="X659" s="184"/>
      <c r="AT659" s="179" t="s">
        <v>174</v>
      </c>
      <c r="AU659" s="179" t="s">
        <v>141</v>
      </c>
      <c r="AV659" s="12" t="s">
        <v>141</v>
      </c>
      <c r="AW659" s="12" t="s">
        <v>4</v>
      </c>
      <c r="AX659" s="12" t="s">
        <v>78</v>
      </c>
      <c r="AY659" s="179" t="s">
        <v>166</v>
      </c>
    </row>
    <row r="660" spans="2:65" s="12" customFormat="1" ht="11.25">
      <c r="B660" s="177"/>
      <c r="D660" s="178" t="s">
        <v>174</v>
      </c>
      <c r="E660" s="179" t="s">
        <v>1</v>
      </c>
      <c r="F660" s="180" t="s">
        <v>1080</v>
      </c>
      <c r="H660" s="181">
        <v>3.24</v>
      </c>
      <c r="I660" s="182"/>
      <c r="J660" s="182"/>
      <c r="M660" s="177"/>
      <c r="N660" s="183"/>
      <c r="X660" s="184"/>
      <c r="AT660" s="179" t="s">
        <v>174</v>
      </c>
      <c r="AU660" s="179" t="s">
        <v>141</v>
      </c>
      <c r="AV660" s="12" t="s">
        <v>141</v>
      </c>
      <c r="AW660" s="12" t="s">
        <v>4</v>
      </c>
      <c r="AX660" s="12" t="s">
        <v>78</v>
      </c>
      <c r="AY660" s="179" t="s">
        <v>166</v>
      </c>
    </row>
    <row r="661" spans="2:65" s="12" customFormat="1" ht="11.25">
      <c r="B661" s="177"/>
      <c r="D661" s="178" t="s">
        <v>174</v>
      </c>
      <c r="E661" s="179" t="s">
        <v>1</v>
      </c>
      <c r="F661" s="180" t="s">
        <v>1081</v>
      </c>
      <c r="H661" s="181">
        <v>3.24</v>
      </c>
      <c r="I661" s="182"/>
      <c r="J661" s="182"/>
      <c r="M661" s="177"/>
      <c r="N661" s="183"/>
      <c r="X661" s="184"/>
      <c r="AT661" s="179" t="s">
        <v>174</v>
      </c>
      <c r="AU661" s="179" t="s">
        <v>141</v>
      </c>
      <c r="AV661" s="12" t="s">
        <v>141</v>
      </c>
      <c r="AW661" s="12" t="s">
        <v>4</v>
      </c>
      <c r="AX661" s="12" t="s">
        <v>78</v>
      </c>
      <c r="AY661" s="179" t="s">
        <v>166</v>
      </c>
    </row>
    <row r="662" spans="2:65" s="12" customFormat="1" ht="11.25">
      <c r="B662" s="177"/>
      <c r="D662" s="178" t="s">
        <v>174</v>
      </c>
      <c r="E662" s="179" t="s">
        <v>1</v>
      </c>
      <c r="F662" s="180" t="s">
        <v>1082</v>
      </c>
      <c r="H662" s="181">
        <v>3.24</v>
      </c>
      <c r="I662" s="182"/>
      <c r="J662" s="182"/>
      <c r="M662" s="177"/>
      <c r="N662" s="183"/>
      <c r="X662" s="184"/>
      <c r="AT662" s="179" t="s">
        <v>174</v>
      </c>
      <c r="AU662" s="179" t="s">
        <v>141</v>
      </c>
      <c r="AV662" s="12" t="s">
        <v>141</v>
      </c>
      <c r="AW662" s="12" t="s">
        <v>4</v>
      </c>
      <c r="AX662" s="12" t="s">
        <v>78</v>
      </c>
      <c r="AY662" s="179" t="s">
        <v>166</v>
      </c>
    </row>
    <row r="663" spans="2:65" s="12" customFormat="1" ht="11.25">
      <c r="B663" s="177"/>
      <c r="D663" s="178" t="s">
        <v>174</v>
      </c>
      <c r="E663" s="179" t="s">
        <v>1</v>
      </c>
      <c r="F663" s="180" t="s">
        <v>1083</v>
      </c>
      <c r="H663" s="181">
        <v>3.74</v>
      </c>
      <c r="I663" s="182"/>
      <c r="J663" s="182"/>
      <c r="M663" s="177"/>
      <c r="N663" s="183"/>
      <c r="X663" s="184"/>
      <c r="AT663" s="179" t="s">
        <v>174</v>
      </c>
      <c r="AU663" s="179" t="s">
        <v>141</v>
      </c>
      <c r="AV663" s="12" t="s">
        <v>141</v>
      </c>
      <c r="AW663" s="12" t="s">
        <v>4</v>
      </c>
      <c r="AX663" s="12" t="s">
        <v>78</v>
      </c>
      <c r="AY663" s="179" t="s">
        <v>166</v>
      </c>
    </row>
    <row r="664" spans="2:65" s="12" customFormat="1" ht="11.25">
      <c r="B664" s="177"/>
      <c r="D664" s="178" t="s">
        <v>174</v>
      </c>
      <c r="E664" s="179" t="s">
        <v>1</v>
      </c>
      <c r="F664" s="180" t="s">
        <v>1084</v>
      </c>
      <c r="H664" s="181">
        <v>3.24</v>
      </c>
      <c r="I664" s="182"/>
      <c r="J664" s="182"/>
      <c r="M664" s="177"/>
      <c r="N664" s="183"/>
      <c r="X664" s="184"/>
      <c r="AT664" s="179" t="s">
        <v>174</v>
      </c>
      <c r="AU664" s="179" t="s">
        <v>141</v>
      </c>
      <c r="AV664" s="12" t="s">
        <v>141</v>
      </c>
      <c r="AW664" s="12" t="s">
        <v>4</v>
      </c>
      <c r="AX664" s="12" t="s">
        <v>78</v>
      </c>
      <c r="AY664" s="179" t="s">
        <v>166</v>
      </c>
    </row>
    <row r="665" spans="2:65" s="12" customFormat="1" ht="11.25">
      <c r="B665" s="177"/>
      <c r="D665" s="178" t="s">
        <v>174</v>
      </c>
      <c r="E665" s="179" t="s">
        <v>1</v>
      </c>
      <c r="F665" s="180" t="s">
        <v>1085</v>
      </c>
      <c r="H665" s="181">
        <v>4.4400000000000004</v>
      </c>
      <c r="I665" s="182"/>
      <c r="J665" s="182"/>
      <c r="M665" s="177"/>
      <c r="N665" s="183"/>
      <c r="X665" s="184"/>
      <c r="AT665" s="179" t="s">
        <v>174</v>
      </c>
      <c r="AU665" s="179" t="s">
        <v>141</v>
      </c>
      <c r="AV665" s="12" t="s">
        <v>141</v>
      </c>
      <c r="AW665" s="12" t="s">
        <v>4</v>
      </c>
      <c r="AX665" s="12" t="s">
        <v>78</v>
      </c>
      <c r="AY665" s="179" t="s">
        <v>166</v>
      </c>
    </row>
    <row r="666" spans="2:65" s="12" customFormat="1" ht="11.25">
      <c r="B666" s="177"/>
      <c r="D666" s="178" t="s">
        <v>174</v>
      </c>
      <c r="E666" s="179" t="s">
        <v>1</v>
      </c>
      <c r="F666" s="180" t="s">
        <v>1086</v>
      </c>
      <c r="H666" s="181">
        <v>3.24</v>
      </c>
      <c r="I666" s="182"/>
      <c r="J666" s="182"/>
      <c r="M666" s="177"/>
      <c r="N666" s="183"/>
      <c r="X666" s="184"/>
      <c r="AT666" s="179" t="s">
        <v>174</v>
      </c>
      <c r="AU666" s="179" t="s">
        <v>141</v>
      </c>
      <c r="AV666" s="12" t="s">
        <v>141</v>
      </c>
      <c r="AW666" s="12" t="s">
        <v>4</v>
      </c>
      <c r="AX666" s="12" t="s">
        <v>78</v>
      </c>
      <c r="AY666" s="179" t="s">
        <v>166</v>
      </c>
    </row>
    <row r="667" spans="2:65" s="12" customFormat="1" ht="11.25">
      <c r="B667" s="177"/>
      <c r="D667" s="178" t="s">
        <v>174</v>
      </c>
      <c r="E667" s="179" t="s">
        <v>1</v>
      </c>
      <c r="F667" s="180" t="s">
        <v>1087</v>
      </c>
      <c r="H667" s="181">
        <v>3.42</v>
      </c>
      <c r="I667" s="182"/>
      <c r="J667" s="182"/>
      <c r="M667" s="177"/>
      <c r="N667" s="183"/>
      <c r="X667" s="184"/>
      <c r="AT667" s="179" t="s">
        <v>174</v>
      </c>
      <c r="AU667" s="179" t="s">
        <v>141</v>
      </c>
      <c r="AV667" s="12" t="s">
        <v>141</v>
      </c>
      <c r="AW667" s="12" t="s">
        <v>4</v>
      </c>
      <c r="AX667" s="12" t="s">
        <v>78</v>
      </c>
      <c r="AY667" s="179" t="s">
        <v>166</v>
      </c>
    </row>
    <row r="668" spans="2:65" s="12" customFormat="1" ht="11.25">
      <c r="B668" s="177"/>
      <c r="D668" s="178" t="s">
        <v>174</v>
      </c>
      <c r="E668" s="179" t="s">
        <v>1</v>
      </c>
      <c r="F668" s="180" t="s">
        <v>1088</v>
      </c>
      <c r="H668" s="181">
        <v>3.24</v>
      </c>
      <c r="I668" s="182"/>
      <c r="J668" s="182"/>
      <c r="M668" s="177"/>
      <c r="N668" s="183"/>
      <c r="X668" s="184"/>
      <c r="AT668" s="179" t="s">
        <v>174</v>
      </c>
      <c r="AU668" s="179" t="s">
        <v>141</v>
      </c>
      <c r="AV668" s="12" t="s">
        <v>141</v>
      </c>
      <c r="AW668" s="12" t="s">
        <v>4</v>
      </c>
      <c r="AX668" s="12" t="s">
        <v>78</v>
      </c>
      <c r="AY668" s="179" t="s">
        <v>166</v>
      </c>
    </row>
    <row r="669" spans="2:65" s="14" customFormat="1" ht="11.25">
      <c r="B669" s="191"/>
      <c r="D669" s="178" t="s">
        <v>174</v>
      </c>
      <c r="E669" s="192" t="s">
        <v>1</v>
      </c>
      <c r="F669" s="193" t="s">
        <v>182</v>
      </c>
      <c r="H669" s="194">
        <v>92.779999999999973</v>
      </c>
      <c r="I669" s="195"/>
      <c r="J669" s="195"/>
      <c r="M669" s="191"/>
      <c r="N669" s="196"/>
      <c r="X669" s="197"/>
      <c r="AT669" s="192" t="s">
        <v>174</v>
      </c>
      <c r="AU669" s="192" t="s">
        <v>141</v>
      </c>
      <c r="AV669" s="14" t="s">
        <v>183</v>
      </c>
      <c r="AW669" s="14" t="s">
        <v>4</v>
      </c>
      <c r="AX669" s="14" t="s">
        <v>78</v>
      </c>
      <c r="AY669" s="192" t="s">
        <v>166</v>
      </c>
    </row>
    <row r="670" spans="2:65" s="15" customFormat="1" ht="11.25">
      <c r="B670" s="215"/>
      <c r="D670" s="178" t="s">
        <v>174</v>
      </c>
      <c r="E670" s="216" t="s">
        <v>1</v>
      </c>
      <c r="F670" s="217" t="s">
        <v>758</v>
      </c>
      <c r="H670" s="218">
        <v>1131.2640000000008</v>
      </c>
      <c r="I670" s="219"/>
      <c r="J670" s="219"/>
      <c r="M670" s="215"/>
      <c r="N670" s="220"/>
      <c r="X670" s="221"/>
      <c r="AT670" s="216" t="s">
        <v>174</v>
      </c>
      <c r="AU670" s="216" t="s">
        <v>141</v>
      </c>
      <c r="AV670" s="15" t="s">
        <v>172</v>
      </c>
      <c r="AW670" s="15" t="s">
        <v>4</v>
      </c>
      <c r="AX670" s="15" t="s">
        <v>86</v>
      </c>
      <c r="AY670" s="216" t="s">
        <v>166</v>
      </c>
    </row>
    <row r="671" spans="2:65" s="1" customFormat="1" ht="33" customHeight="1">
      <c r="B671" s="136"/>
      <c r="C671" s="165" t="s">
        <v>469</v>
      </c>
      <c r="D671" s="165" t="s">
        <v>168</v>
      </c>
      <c r="E671" s="166" t="s">
        <v>921</v>
      </c>
      <c r="F671" s="167" t="s">
        <v>922</v>
      </c>
      <c r="G671" s="168" t="s">
        <v>199</v>
      </c>
      <c r="H671" s="169">
        <v>1131.2639999999999</v>
      </c>
      <c r="I671" s="170"/>
      <c r="J671" s="170"/>
      <c r="K671" s="171">
        <f>ROUND(P671*H671,2)</f>
        <v>0</v>
      </c>
      <c r="L671" s="172"/>
      <c r="M671" s="36"/>
      <c r="N671" s="173" t="s">
        <v>1</v>
      </c>
      <c r="O671" s="135" t="s">
        <v>42</v>
      </c>
      <c r="P671" s="35">
        <f>I671+J671</f>
        <v>0</v>
      </c>
      <c r="Q671" s="35">
        <f>ROUND(I671*H671,2)</f>
        <v>0</v>
      </c>
      <c r="R671" s="35">
        <f>ROUND(J671*H671,2)</f>
        <v>0</v>
      </c>
      <c r="T671" s="174">
        <f>S671*H671</f>
        <v>0</v>
      </c>
      <c r="U671" s="174">
        <v>2.7999999999999998E-4</v>
      </c>
      <c r="V671" s="174">
        <f>U671*H671</f>
        <v>0.31675391999999997</v>
      </c>
      <c r="W671" s="174">
        <v>0</v>
      </c>
      <c r="X671" s="175">
        <f>W671*H671</f>
        <v>0</v>
      </c>
      <c r="AR671" s="176" t="s">
        <v>252</v>
      </c>
      <c r="AT671" s="176" t="s">
        <v>168</v>
      </c>
      <c r="AU671" s="176" t="s">
        <v>141</v>
      </c>
      <c r="AY671" s="17" t="s">
        <v>166</v>
      </c>
      <c r="BE671" s="101">
        <f>IF(O671="základná",K671,0)</f>
        <v>0</v>
      </c>
      <c r="BF671" s="101">
        <f>IF(O671="znížená",K671,0)</f>
        <v>0</v>
      </c>
      <c r="BG671" s="101">
        <f>IF(O671="zákl. prenesená",K671,0)</f>
        <v>0</v>
      </c>
      <c r="BH671" s="101">
        <f>IF(O671="zníž. prenesená",K671,0)</f>
        <v>0</v>
      </c>
      <c r="BI671" s="101">
        <f>IF(O671="nulová",K671,0)</f>
        <v>0</v>
      </c>
      <c r="BJ671" s="17" t="s">
        <v>141</v>
      </c>
      <c r="BK671" s="101">
        <f>ROUND(P671*H671,2)</f>
        <v>0</v>
      </c>
      <c r="BL671" s="17" t="s">
        <v>252</v>
      </c>
      <c r="BM671" s="176" t="s">
        <v>1158</v>
      </c>
    </row>
    <row r="672" spans="2:65" s="12" customFormat="1" ht="11.25">
      <c r="B672" s="177"/>
      <c r="D672" s="178" t="s">
        <v>174</v>
      </c>
      <c r="E672" s="179" t="s">
        <v>1</v>
      </c>
      <c r="F672" s="180" t="s">
        <v>986</v>
      </c>
      <c r="H672" s="181">
        <v>24.2</v>
      </c>
      <c r="I672" s="182"/>
      <c r="J672" s="182"/>
      <c r="M672" s="177"/>
      <c r="N672" s="183"/>
      <c r="X672" s="184"/>
      <c r="AT672" s="179" t="s">
        <v>174</v>
      </c>
      <c r="AU672" s="179" t="s">
        <v>141</v>
      </c>
      <c r="AV672" s="12" t="s">
        <v>141</v>
      </c>
      <c r="AW672" s="12" t="s">
        <v>4</v>
      </c>
      <c r="AX672" s="12" t="s">
        <v>78</v>
      </c>
      <c r="AY672" s="179" t="s">
        <v>166</v>
      </c>
    </row>
    <row r="673" spans="2:51" s="12" customFormat="1" ht="11.25">
      <c r="B673" s="177"/>
      <c r="D673" s="178" t="s">
        <v>174</v>
      </c>
      <c r="E673" s="179" t="s">
        <v>1</v>
      </c>
      <c r="F673" s="180" t="s">
        <v>987</v>
      </c>
      <c r="H673" s="181">
        <v>13.65</v>
      </c>
      <c r="I673" s="182"/>
      <c r="J673" s="182"/>
      <c r="M673" s="177"/>
      <c r="N673" s="183"/>
      <c r="X673" s="184"/>
      <c r="AT673" s="179" t="s">
        <v>174</v>
      </c>
      <c r="AU673" s="179" t="s">
        <v>141</v>
      </c>
      <c r="AV673" s="12" t="s">
        <v>141</v>
      </c>
      <c r="AW673" s="12" t="s">
        <v>4</v>
      </c>
      <c r="AX673" s="12" t="s">
        <v>78</v>
      </c>
      <c r="AY673" s="179" t="s">
        <v>166</v>
      </c>
    </row>
    <row r="674" spans="2:51" s="12" customFormat="1" ht="11.25">
      <c r="B674" s="177"/>
      <c r="D674" s="178" t="s">
        <v>174</v>
      </c>
      <c r="E674" s="179" t="s">
        <v>1</v>
      </c>
      <c r="F674" s="180" t="s">
        <v>988</v>
      </c>
      <c r="H674" s="181">
        <v>13.65</v>
      </c>
      <c r="I674" s="182"/>
      <c r="J674" s="182"/>
      <c r="M674" s="177"/>
      <c r="N674" s="183"/>
      <c r="X674" s="184"/>
      <c r="AT674" s="179" t="s">
        <v>174</v>
      </c>
      <c r="AU674" s="179" t="s">
        <v>141</v>
      </c>
      <c r="AV674" s="12" t="s">
        <v>141</v>
      </c>
      <c r="AW674" s="12" t="s">
        <v>4</v>
      </c>
      <c r="AX674" s="12" t="s">
        <v>78</v>
      </c>
      <c r="AY674" s="179" t="s">
        <v>166</v>
      </c>
    </row>
    <row r="675" spans="2:51" s="12" customFormat="1" ht="11.25">
      <c r="B675" s="177"/>
      <c r="D675" s="178" t="s">
        <v>174</v>
      </c>
      <c r="E675" s="179" t="s">
        <v>1</v>
      </c>
      <c r="F675" s="180" t="s">
        <v>989</v>
      </c>
      <c r="H675" s="181">
        <v>10.7</v>
      </c>
      <c r="I675" s="182"/>
      <c r="J675" s="182"/>
      <c r="M675" s="177"/>
      <c r="N675" s="183"/>
      <c r="X675" s="184"/>
      <c r="AT675" s="179" t="s">
        <v>174</v>
      </c>
      <c r="AU675" s="179" t="s">
        <v>141</v>
      </c>
      <c r="AV675" s="12" t="s">
        <v>141</v>
      </c>
      <c r="AW675" s="12" t="s">
        <v>4</v>
      </c>
      <c r="AX675" s="12" t="s">
        <v>78</v>
      </c>
      <c r="AY675" s="179" t="s">
        <v>166</v>
      </c>
    </row>
    <row r="676" spans="2:51" s="12" customFormat="1" ht="11.25">
      <c r="B676" s="177"/>
      <c r="D676" s="178" t="s">
        <v>174</v>
      </c>
      <c r="E676" s="179" t="s">
        <v>1</v>
      </c>
      <c r="F676" s="180" t="s">
        <v>990</v>
      </c>
      <c r="H676" s="181">
        <v>10.7</v>
      </c>
      <c r="I676" s="182"/>
      <c r="J676" s="182"/>
      <c r="M676" s="177"/>
      <c r="N676" s="183"/>
      <c r="X676" s="184"/>
      <c r="AT676" s="179" t="s">
        <v>174</v>
      </c>
      <c r="AU676" s="179" t="s">
        <v>141</v>
      </c>
      <c r="AV676" s="12" t="s">
        <v>141</v>
      </c>
      <c r="AW676" s="12" t="s">
        <v>4</v>
      </c>
      <c r="AX676" s="12" t="s">
        <v>78</v>
      </c>
      <c r="AY676" s="179" t="s">
        <v>166</v>
      </c>
    </row>
    <row r="677" spans="2:51" s="12" customFormat="1" ht="11.25">
      <c r="B677" s="177"/>
      <c r="D677" s="178" t="s">
        <v>174</v>
      </c>
      <c r="E677" s="179" t="s">
        <v>1</v>
      </c>
      <c r="F677" s="180" t="s">
        <v>991</v>
      </c>
      <c r="H677" s="181">
        <v>10.9</v>
      </c>
      <c r="I677" s="182"/>
      <c r="J677" s="182"/>
      <c r="M677" s="177"/>
      <c r="N677" s="183"/>
      <c r="X677" s="184"/>
      <c r="AT677" s="179" t="s">
        <v>174</v>
      </c>
      <c r="AU677" s="179" t="s">
        <v>141</v>
      </c>
      <c r="AV677" s="12" t="s">
        <v>141</v>
      </c>
      <c r="AW677" s="12" t="s">
        <v>4</v>
      </c>
      <c r="AX677" s="12" t="s">
        <v>78</v>
      </c>
      <c r="AY677" s="179" t="s">
        <v>166</v>
      </c>
    </row>
    <row r="678" spans="2:51" s="12" customFormat="1" ht="11.25">
      <c r="B678" s="177"/>
      <c r="D678" s="178" t="s">
        <v>174</v>
      </c>
      <c r="E678" s="179" t="s">
        <v>1</v>
      </c>
      <c r="F678" s="180" t="s">
        <v>992</v>
      </c>
      <c r="H678" s="181">
        <v>11.4</v>
      </c>
      <c r="I678" s="182"/>
      <c r="J678" s="182"/>
      <c r="M678" s="177"/>
      <c r="N678" s="183"/>
      <c r="X678" s="184"/>
      <c r="AT678" s="179" t="s">
        <v>174</v>
      </c>
      <c r="AU678" s="179" t="s">
        <v>141</v>
      </c>
      <c r="AV678" s="12" t="s">
        <v>141</v>
      </c>
      <c r="AW678" s="12" t="s">
        <v>4</v>
      </c>
      <c r="AX678" s="12" t="s">
        <v>78</v>
      </c>
      <c r="AY678" s="179" t="s">
        <v>166</v>
      </c>
    </row>
    <row r="679" spans="2:51" s="12" customFormat="1" ht="11.25">
      <c r="B679" s="177"/>
      <c r="D679" s="178" t="s">
        <v>174</v>
      </c>
      <c r="E679" s="179" t="s">
        <v>1</v>
      </c>
      <c r="F679" s="180" t="s">
        <v>993</v>
      </c>
      <c r="H679" s="181">
        <v>14.4</v>
      </c>
      <c r="I679" s="182"/>
      <c r="J679" s="182"/>
      <c r="M679" s="177"/>
      <c r="N679" s="183"/>
      <c r="X679" s="184"/>
      <c r="AT679" s="179" t="s">
        <v>174</v>
      </c>
      <c r="AU679" s="179" t="s">
        <v>141</v>
      </c>
      <c r="AV679" s="12" t="s">
        <v>141</v>
      </c>
      <c r="AW679" s="12" t="s">
        <v>4</v>
      </c>
      <c r="AX679" s="12" t="s">
        <v>78</v>
      </c>
      <c r="AY679" s="179" t="s">
        <v>166</v>
      </c>
    </row>
    <row r="680" spans="2:51" s="12" customFormat="1" ht="11.25">
      <c r="B680" s="177"/>
      <c r="D680" s="178" t="s">
        <v>174</v>
      </c>
      <c r="E680" s="179" t="s">
        <v>1</v>
      </c>
      <c r="F680" s="180" t="s">
        <v>994</v>
      </c>
      <c r="H680" s="181">
        <v>13.3</v>
      </c>
      <c r="I680" s="182"/>
      <c r="J680" s="182"/>
      <c r="M680" s="177"/>
      <c r="N680" s="183"/>
      <c r="X680" s="184"/>
      <c r="AT680" s="179" t="s">
        <v>174</v>
      </c>
      <c r="AU680" s="179" t="s">
        <v>141</v>
      </c>
      <c r="AV680" s="12" t="s">
        <v>141</v>
      </c>
      <c r="AW680" s="12" t="s">
        <v>4</v>
      </c>
      <c r="AX680" s="12" t="s">
        <v>78</v>
      </c>
      <c r="AY680" s="179" t="s">
        <v>166</v>
      </c>
    </row>
    <row r="681" spans="2:51" s="12" customFormat="1" ht="11.25">
      <c r="B681" s="177"/>
      <c r="D681" s="178" t="s">
        <v>174</v>
      </c>
      <c r="E681" s="179" t="s">
        <v>1</v>
      </c>
      <c r="F681" s="180" t="s">
        <v>995</v>
      </c>
      <c r="H681" s="181">
        <v>13.3</v>
      </c>
      <c r="I681" s="182"/>
      <c r="J681" s="182"/>
      <c r="M681" s="177"/>
      <c r="N681" s="183"/>
      <c r="X681" s="184"/>
      <c r="AT681" s="179" t="s">
        <v>174</v>
      </c>
      <c r="AU681" s="179" t="s">
        <v>141</v>
      </c>
      <c r="AV681" s="12" t="s">
        <v>141</v>
      </c>
      <c r="AW681" s="12" t="s">
        <v>4</v>
      </c>
      <c r="AX681" s="12" t="s">
        <v>78</v>
      </c>
      <c r="AY681" s="179" t="s">
        <v>166</v>
      </c>
    </row>
    <row r="682" spans="2:51" s="12" customFormat="1" ht="11.25">
      <c r="B682" s="177"/>
      <c r="D682" s="178" t="s">
        <v>174</v>
      </c>
      <c r="E682" s="179" t="s">
        <v>1</v>
      </c>
      <c r="F682" s="180" t="s">
        <v>996</v>
      </c>
      <c r="H682" s="181">
        <v>14.9</v>
      </c>
      <c r="I682" s="182"/>
      <c r="J682" s="182"/>
      <c r="M682" s="177"/>
      <c r="N682" s="183"/>
      <c r="X682" s="184"/>
      <c r="AT682" s="179" t="s">
        <v>174</v>
      </c>
      <c r="AU682" s="179" t="s">
        <v>141</v>
      </c>
      <c r="AV682" s="12" t="s">
        <v>141</v>
      </c>
      <c r="AW682" s="12" t="s">
        <v>4</v>
      </c>
      <c r="AX682" s="12" t="s">
        <v>78</v>
      </c>
      <c r="AY682" s="179" t="s">
        <v>166</v>
      </c>
    </row>
    <row r="683" spans="2:51" s="12" customFormat="1" ht="11.25">
      <c r="B683" s="177"/>
      <c r="D683" s="178" t="s">
        <v>174</v>
      </c>
      <c r="E683" s="179" t="s">
        <v>1</v>
      </c>
      <c r="F683" s="180" t="s">
        <v>997</v>
      </c>
      <c r="H683" s="181">
        <v>12.94</v>
      </c>
      <c r="I683" s="182"/>
      <c r="J683" s="182"/>
      <c r="M683" s="177"/>
      <c r="N683" s="183"/>
      <c r="X683" s="184"/>
      <c r="AT683" s="179" t="s">
        <v>174</v>
      </c>
      <c r="AU683" s="179" t="s">
        <v>141</v>
      </c>
      <c r="AV683" s="12" t="s">
        <v>141</v>
      </c>
      <c r="AW683" s="12" t="s">
        <v>4</v>
      </c>
      <c r="AX683" s="12" t="s">
        <v>78</v>
      </c>
      <c r="AY683" s="179" t="s">
        <v>166</v>
      </c>
    </row>
    <row r="684" spans="2:51" s="12" customFormat="1" ht="11.25">
      <c r="B684" s="177"/>
      <c r="D684" s="178" t="s">
        <v>174</v>
      </c>
      <c r="E684" s="179" t="s">
        <v>1</v>
      </c>
      <c r="F684" s="180" t="s">
        <v>998</v>
      </c>
      <c r="H684" s="181">
        <v>13.65</v>
      </c>
      <c r="I684" s="182"/>
      <c r="J684" s="182"/>
      <c r="M684" s="177"/>
      <c r="N684" s="183"/>
      <c r="X684" s="184"/>
      <c r="AT684" s="179" t="s">
        <v>174</v>
      </c>
      <c r="AU684" s="179" t="s">
        <v>141</v>
      </c>
      <c r="AV684" s="12" t="s">
        <v>141</v>
      </c>
      <c r="AW684" s="12" t="s">
        <v>4</v>
      </c>
      <c r="AX684" s="12" t="s">
        <v>78</v>
      </c>
      <c r="AY684" s="179" t="s">
        <v>166</v>
      </c>
    </row>
    <row r="685" spans="2:51" s="14" customFormat="1" ht="11.25">
      <c r="B685" s="191"/>
      <c r="D685" s="178" t="s">
        <v>174</v>
      </c>
      <c r="E685" s="192" t="s">
        <v>1</v>
      </c>
      <c r="F685" s="193" t="s">
        <v>182</v>
      </c>
      <c r="H685" s="194">
        <v>177.69000000000003</v>
      </c>
      <c r="I685" s="195"/>
      <c r="J685" s="195"/>
      <c r="M685" s="191"/>
      <c r="N685" s="196"/>
      <c r="X685" s="197"/>
      <c r="AT685" s="192" t="s">
        <v>174</v>
      </c>
      <c r="AU685" s="192" t="s">
        <v>141</v>
      </c>
      <c r="AV685" s="14" t="s">
        <v>183</v>
      </c>
      <c r="AW685" s="14" t="s">
        <v>4</v>
      </c>
      <c r="AX685" s="14" t="s">
        <v>78</v>
      </c>
      <c r="AY685" s="192" t="s">
        <v>166</v>
      </c>
    </row>
    <row r="686" spans="2:51" s="12" customFormat="1" ht="22.5">
      <c r="B686" s="177"/>
      <c r="D686" s="178" t="s">
        <v>174</v>
      </c>
      <c r="E686" s="179" t="s">
        <v>1</v>
      </c>
      <c r="F686" s="180" t="s">
        <v>1001</v>
      </c>
      <c r="H686" s="181">
        <v>154.982</v>
      </c>
      <c r="I686" s="182"/>
      <c r="J686" s="182"/>
      <c r="M686" s="177"/>
      <c r="N686" s="183"/>
      <c r="X686" s="184"/>
      <c r="AT686" s="179" t="s">
        <v>174</v>
      </c>
      <c r="AU686" s="179" t="s">
        <v>141</v>
      </c>
      <c r="AV686" s="12" t="s">
        <v>141</v>
      </c>
      <c r="AW686" s="12" t="s">
        <v>4</v>
      </c>
      <c r="AX686" s="12" t="s">
        <v>78</v>
      </c>
      <c r="AY686" s="179" t="s">
        <v>166</v>
      </c>
    </row>
    <row r="687" spans="2:51" s="12" customFormat="1" ht="22.5">
      <c r="B687" s="177"/>
      <c r="D687" s="178" t="s">
        <v>174</v>
      </c>
      <c r="E687" s="179" t="s">
        <v>1</v>
      </c>
      <c r="F687" s="180" t="s">
        <v>1002</v>
      </c>
      <c r="H687" s="181">
        <v>69.325000000000003</v>
      </c>
      <c r="I687" s="182"/>
      <c r="J687" s="182"/>
      <c r="M687" s="177"/>
      <c r="N687" s="183"/>
      <c r="X687" s="184"/>
      <c r="AT687" s="179" t="s">
        <v>174</v>
      </c>
      <c r="AU687" s="179" t="s">
        <v>141</v>
      </c>
      <c r="AV687" s="12" t="s">
        <v>141</v>
      </c>
      <c r="AW687" s="12" t="s">
        <v>4</v>
      </c>
      <c r="AX687" s="12" t="s">
        <v>78</v>
      </c>
      <c r="AY687" s="179" t="s">
        <v>166</v>
      </c>
    </row>
    <row r="688" spans="2:51" s="12" customFormat="1" ht="11.25">
      <c r="B688" s="177"/>
      <c r="D688" s="178" t="s">
        <v>174</v>
      </c>
      <c r="E688" s="179" t="s">
        <v>1</v>
      </c>
      <c r="F688" s="180" t="s">
        <v>1003</v>
      </c>
      <c r="H688" s="181">
        <v>14.48</v>
      </c>
      <c r="I688" s="182"/>
      <c r="J688" s="182"/>
      <c r="M688" s="177"/>
      <c r="N688" s="183"/>
      <c r="X688" s="184"/>
      <c r="AT688" s="179" t="s">
        <v>174</v>
      </c>
      <c r="AU688" s="179" t="s">
        <v>141</v>
      </c>
      <c r="AV688" s="12" t="s">
        <v>141</v>
      </c>
      <c r="AW688" s="12" t="s">
        <v>4</v>
      </c>
      <c r="AX688" s="12" t="s">
        <v>78</v>
      </c>
      <c r="AY688" s="179" t="s">
        <v>166</v>
      </c>
    </row>
    <row r="689" spans="2:51" s="12" customFormat="1" ht="22.5">
      <c r="B689" s="177"/>
      <c r="D689" s="178" t="s">
        <v>174</v>
      </c>
      <c r="E689" s="179" t="s">
        <v>1</v>
      </c>
      <c r="F689" s="180" t="s">
        <v>1004</v>
      </c>
      <c r="H689" s="181">
        <v>35.445</v>
      </c>
      <c r="I689" s="182"/>
      <c r="J689" s="182"/>
      <c r="M689" s="177"/>
      <c r="N689" s="183"/>
      <c r="X689" s="184"/>
      <c r="AT689" s="179" t="s">
        <v>174</v>
      </c>
      <c r="AU689" s="179" t="s">
        <v>141</v>
      </c>
      <c r="AV689" s="12" t="s">
        <v>141</v>
      </c>
      <c r="AW689" s="12" t="s">
        <v>4</v>
      </c>
      <c r="AX689" s="12" t="s">
        <v>78</v>
      </c>
      <c r="AY689" s="179" t="s">
        <v>166</v>
      </c>
    </row>
    <row r="690" spans="2:51" s="12" customFormat="1" ht="11.25">
      <c r="B690" s="177"/>
      <c r="D690" s="178" t="s">
        <v>174</v>
      </c>
      <c r="E690" s="179" t="s">
        <v>1</v>
      </c>
      <c r="F690" s="180" t="s">
        <v>1005</v>
      </c>
      <c r="H690" s="181">
        <v>15.01</v>
      </c>
      <c r="I690" s="182"/>
      <c r="J690" s="182"/>
      <c r="M690" s="177"/>
      <c r="N690" s="183"/>
      <c r="X690" s="184"/>
      <c r="AT690" s="179" t="s">
        <v>174</v>
      </c>
      <c r="AU690" s="179" t="s">
        <v>141</v>
      </c>
      <c r="AV690" s="12" t="s">
        <v>141</v>
      </c>
      <c r="AW690" s="12" t="s">
        <v>4</v>
      </c>
      <c r="AX690" s="12" t="s">
        <v>78</v>
      </c>
      <c r="AY690" s="179" t="s">
        <v>166</v>
      </c>
    </row>
    <row r="691" spans="2:51" s="12" customFormat="1" ht="22.5">
      <c r="B691" s="177"/>
      <c r="D691" s="178" t="s">
        <v>174</v>
      </c>
      <c r="E691" s="179" t="s">
        <v>1</v>
      </c>
      <c r="F691" s="180" t="s">
        <v>1006</v>
      </c>
      <c r="H691" s="181">
        <v>36.277000000000001</v>
      </c>
      <c r="I691" s="182"/>
      <c r="J691" s="182"/>
      <c r="M691" s="177"/>
      <c r="N691" s="183"/>
      <c r="X691" s="184"/>
      <c r="AT691" s="179" t="s">
        <v>174</v>
      </c>
      <c r="AU691" s="179" t="s">
        <v>141</v>
      </c>
      <c r="AV691" s="12" t="s">
        <v>141</v>
      </c>
      <c r="AW691" s="12" t="s">
        <v>4</v>
      </c>
      <c r="AX691" s="12" t="s">
        <v>78</v>
      </c>
      <c r="AY691" s="179" t="s">
        <v>166</v>
      </c>
    </row>
    <row r="692" spans="2:51" s="12" customFormat="1" ht="11.25">
      <c r="B692" s="177"/>
      <c r="D692" s="178" t="s">
        <v>174</v>
      </c>
      <c r="E692" s="179" t="s">
        <v>1</v>
      </c>
      <c r="F692" s="180" t="s">
        <v>1007</v>
      </c>
      <c r="H692" s="181">
        <v>9.7750000000000004</v>
      </c>
      <c r="I692" s="182"/>
      <c r="J692" s="182"/>
      <c r="M692" s="177"/>
      <c r="N692" s="183"/>
      <c r="X692" s="184"/>
      <c r="AT692" s="179" t="s">
        <v>174</v>
      </c>
      <c r="AU692" s="179" t="s">
        <v>141</v>
      </c>
      <c r="AV692" s="12" t="s">
        <v>141</v>
      </c>
      <c r="AW692" s="12" t="s">
        <v>4</v>
      </c>
      <c r="AX692" s="12" t="s">
        <v>78</v>
      </c>
      <c r="AY692" s="179" t="s">
        <v>166</v>
      </c>
    </row>
    <row r="693" spans="2:51" s="12" customFormat="1" ht="22.5">
      <c r="B693" s="177"/>
      <c r="D693" s="178" t="s">
        <v>174</v>
      </c>
      <c r="E693" s="179" t="s">
        <v>1</v>
      </c>
      <c r="F693" s="180" t="s">
        <v>1008</v>
      </c>
      <c r="H693" s="181">
        <v>32.619999999999997</v>
      </c>
      <c r="I693" s="182"/>
      <c r="J693" s="182"/>
      <c r="M693" s="177"/>
      <c r="N693" s="183"/>
      <c r="X693" s="184"/>
      <c r="AT693" s="179" t="s">
        <v>174</v>
      </c>
      <c r="AU693" s="179" t="s">
        <v>141</v>
      </c>
      <c r="AV693" s="12" t="s">
        <v>141</v>
      </c>
      <c r="AW693" s="12" t="s">
        <v>4</v>
      </c>
      <c r="AX693" s="12" t="s">
        <v>78</v>
      </c>
      <c r="AY693" s="179" t="s">
        <v>166</v>
      </c>
    </row>
    <row r="694" spans="2:51" s="12" customFormat="1" ht="22.5">
      <c r="B694" s="177"/>
      <c r="D694" s="178" t="s">
        <v>174</v>
      </c>
      <c r="E694" s="179" t="s">
        <v>1</v>
      </c>
      <c r="F694" s="180" t="s">
        <v>1009</v>
      </c>
      <c r="H694" s="181">
        <v>9.5570000000000004</v>
      </c>
      <c r="I694" s="182"/>
      <c r="J694" s="182"/>
      <c r="M694" s="177"/>
      <c r="N694" s="183"/>
      <c r="X694" s="184"/>
      <c r="AT694" s="179" t="s">
        <v>174</v>
      </c>
      <c r="AU694" s="179" t="s">
        <v>141</v>
      </c>
      <c r="AV694" s="12" t="s">
        <v>141</v>
      </c>
      <c r="AW694" s="12" t="s">
        <v>4</v>
      </c>
      <c r="AX694" s="12" t="s">
        <v>78</v>
      </c>
      <c r="AY694" s="179" t="s">
        <v>166</v>
      </c>
    </row>
    <row r="695" spans="2:51" s="12" customFormat="1" ht="22.5">
      <c r="B695" s="177"/>
      <c r="D695" s="178" t="s">
        <v>174</v>
      </c>
      <c r="E695" s="179" t="s">
        <v>1</v>
      </c>
      <c r="F695" s="180" t="s">
        <v>1010</v>
      </c>
      <c r="H695" s="181">
        <v>32.619999999999997</v>
      </c>
      <c r="I695" s="182"/>
      <c r="J695" s="182"/>
      <c r="M695" s="177"/>
      <c r="N695" s="183"/>
      <c r="X695" s="184"/>
      <c r="AT695" s="179" t="s">
        <v>174</v>
      </c>
      <c r="AU695" s="179" t="s">
        <v>141</v>
      </c>
      <c r="AV695" s="12" t="s">
        <v>141</v>
      </c>
      <c r="AW695" s="12" t="s">
        <v>4</v>
      </c>
      <c r="AX695" s="12" t="s">
        <v>78</v>
      </c>
      <c r="AY695" s="179" t="s">
        <v>166</v>
      </c>
    </row>
    <row r="696" spans="2:51" s="12" customFormat="1" ht="22.5">
      <c r="B696" s="177"/>
      <c r="D696" s="178" t="s">
        <v>174</v>
      </c>
      <c r="E696" s="179" t="s">
        <v>1</v>
      </c>
      <c r="F696" s="180" t="s">
        <v>1011</v>
      </c>
      <c r="H696" s="181">
        <v>11.65</v>
      </c>
      <c r="I696" s="182"/>
      <c r="J696" s="182"/>
      <c r="M696" s="177"/>
      <c r="N696" s="183"/>
      <c r="X696" s="184"/>
      <c r="AT696" s="179" t="s">
        <v>174</v>
      </c>
      <c r="AU696" s="179" t="s">
        <v>141</v>
      </c>
      <c r="AV696" s="12" t="s">
        <v>141</v>
      </c>
      <c r="AW696" s="12" t="s">
        <v>4</v>
      </c>
      <c r="AX696" s="12" t="s">
        <v>78</v>
      </c>
      <c r="AY696" s="179" t="s">
        <v>166</v>
      </c>
    </row>
    <row r="697" spans="2:51" s="12" customFormat="1" ht="22.5">
      <c r="B697" s="177"/>
      <c r="D697" s="178" t="s">
        <v>174</v>
      </c>
      <c r="E697" s="179" t="s">
        <v>1</v>
      </c>
      <c r="F697" s="180" t="s">
        <v>1012</v>
      </c>
      <c r="H697" s="181">
        <v>32.619999999999997</v>
      </c>
      <c r="I697" s="182"/>
      <c r="J697" s="182"/>
      <c r="M697" s="177"/>
      <c r="N697" s="183"/>
      <c r="X697" s="184"/>
      <c r="AT697" s="179" t="s">
        <v>174</v>
      </c>
      <c r="AU697" s="179" t="s">
        <v>141</v>
      </c>
      <c r="AV697" s="12" t="s">
        <v>141</v>
      </c>
      <c r="AW697" s="12" t="s">
        <v>4</v>
      </c>
      <c r="AX697" s="12" t="s">
        <v>78</v>
      </c>
      <c r="AY697" s="179" t="s">
        <v>166</v>
      </c>
    </row>
    <row r="698" spans="2:51" s="12" customFormat="1" ht="11.25">
      <c r="B698" s="177"/>
      <c r="D698" s="178" t="s">
        <v>174</v>
      </c>
      <c r="E698" s="179" t="s">
        <v>1</v>
      </c>
      <c r="F698" s="180" t="s">
        <v>1013</v>
      </c>
      <c r="H698" s="181">
        <v>15.404999999999999</v>
      </c>
      <c r="I698" s="182"/>
      <c r="J698" s="182"/>
      <c r="M698" s="177"/>
      <c r="N698" s="183"/>
      <c r="X698" s="184"/>
      <c r="AT698" s="179" t="s">
        <v>174</v>
      </c>
      <c r="AU698" s="179" t="s">
        <v>141</v>
      </c>
      <c r="AV698" s="12" t="s">
        <v>141</v>
      </c>
      <c r="AW698" s="12" t="s">
        <v>4</v>
      </c>
      <c r="AX698" s="12" t="s">
        <v>78</v>
      </c>
      <c r="AY698" s="179" t="s">
        <v>166</v>
      </c>
    </row>
    <row r="699" spans="2:51" s="12" customFormat="1" ht="22.5">
      <c r="B699" s="177"/>
      <c r="D699" s="178" t="s">
        <v>174</v>
      </c>
      <c r="E699" s="179" t="s">
        <v>1</v>
      </c>
      <c r="F699" s="180" t="s">
        <v>1014</v>
      </c>
      <c r="H699" s="181">
        <v>32.884999999999998</v>
      </c>
      <c r="I699" s="182"/>
      <c r="J699" s="182"/>
      <c r="M699" s="177"/>
      <c r="N699" s="183"/>
      <c r="X699" s="184"/>
      <c r="AT699" s="179" t="s">
        <v>174</v>
      </c>
      <c r="AU699" s="179" t="s">
        <v>141</v>
      </c>
      <c r="AV699" s="12" t="s">
        <v>141</v>
      </c>
      <c r="AW699" s="12" t="s">
        <v>4</v>
      </c>
      <c r="AX699" s="12" t="s">
        <v>78</v>
      </c>
      <c r="AY699" s="179" t="s">
        <v>166</v>
      </c>
    </row>
    <row r="700" spans="2:51" s="12" customFormat="1" ht="11.25">
      <c r="B700" s="177"/>
      <c r="D700" s="178" t="s">
        <v>174</v>
      </c>
      <c r="E700" s="179" t="s">
        <v>1</v>
      </c>
      <c r="F700" s="180" t="s">
        <v>1015</v>
      </c>
      <c r="H700" s="181">
        <v>14.744999999999999</v>
      </c>
      <c r="I700" s="182"/>
      <c r="J700" s="182"/>
      <c r="M700" s="177"/>
      <c r="N700" s="183"/>
      <c r="X700" s="184"/>
      <c r="AT700" s="179" t="s">
        <v>174</v>
      </c>
      <c r="AU700" s="179" t="s">
        <v>141</v>
      </c>
      <c r="AV700" s="12" t="s">
        <v>141</v>
      </c>
      <c r="AW700" s="12" t="s">
        <v>4</v>
      </c>
      <c r="AX700" s="12" t="s">
        <v>78</v>
      </c>
      <c r="AY700" s="179" t="s">
        <v>166</v>
      </c>
    </row>
    <row r="701" spans="2:51" s="12" customFormat="1" ht="22.5">
      <c r="B701" s="177"/>
      <c r="D701" s="178" t="s">
        <v>174</v>
      </c>
      <c r="E701" s="179" t="s">
        <v>1</v>
      </c>
      <c r="F701" s="180" t="s">
        <v>1016</v>
      </c>
      <c r="H701" s="181">
        <v>31.747</v>
      </c>
      <c r="I701" s="182"/>
      <c r="J701" s="182"/>
      <c r="M701" s="177"/>
      <c r="N701" s="183"/>
      <c r="X701" s="184"/>
      <c r="AT701" s="179" t="s">
        <v>174</v>
      </c>
      <c r="AU701" s="179" t="s">
        <v>141</v>
      </c>
      <c r="AV701" s="12" t="s">
        <v>141</v>
      </c>
      <c r="AW701" s="12" t="s">
        <v>4</v>
      </c>
      <c r="AX701" s="12" t="s">
        <v>78</v>
      </c>
      <c r="AY701" s="179" t="s">
        <v>166</v>
      </c>
    </row>
    <row r="702" spans="2:51" s="12" customFormat="1" ht="22.5">
      <c r="B702" s="177"/>
      <c r="D702" s="178" t="s">
        <v>174</v>
      </c>
      <c r="E702" s="179" t="s">
        <v>1</v>
      </c>
      <c r="F702" s="180" t="s">
        <v>1017</v>
      </c>
      <c r="H702" s="181">
        <v>37.354999999999997</v>
      </c>
      <c r="I702" s="182"/>
      <c r="J702" s="182"/>
      <c r="M702" s="177"/>
      <c r="N702" s="183"/>
      <c r="X702" s="184"/>
      <c r="AT702" s="179" t="s">
        <v>174</v>
      </c>
      <c r="AU702" s="179" t="s">
        <v>141</v>
      </c>
      <c r="AV702" s="12" t="s">
        <v>141</v>
      </c>
      <c r="AW702" s="12" t="s">
        <v>4</v>
      </c>
      <c r="AX702" s="12" t="s">
        <v>78</v>
      </c>
      <c r="AY702" s="179" t="s">
        <v>166</v>
      </c>
    </row>
    <row r="703" spans="2:51" s="12" customFormat="1" ht="11.25">
      <c r="B703" s="177"/>
      <c r="D703" s="178" t="s">
        <v>174</v>
      </c>
      <c r="E703" s="179" t="s">
        <v>1</v>
      </c>
      <c r="F703" s="180" t="s">
        <v>1018</v>
      </c>
      <c r="H703" s="181">
        <v>14.48</v>
      </c>
      <c r="I703" s="182"/>
      <c r="J703" s="182"/>
      <c r="M703" s="177"/>
      <c r="N703" s="183"/>
      <c r="X703" s="184"/>
      <c r="AT703" s="179" t="s">
        <v>174</v>
      </c>
      <c r="AU703" s="179" t="s">
        <v>141</v>
      </c>
      <c r="AV703" s="12" t="s">
        <v>141</v>
      </c>
      <c r="AW703" s="12" t="s">
        <v>4</v>
      </c>
      <c r="AX703" s="12" t="s">
        <v>78</v>
      </c>
      <c r="AY703" s="179" t="s">
        <v>166</v>
      </c>
    </row>
    <row r="704" spans="2:51" s="12" customFormat="1" ht="11.25">
      <c r="B704" s="177"/>
      <c r="D704" s="178" t="s">
        <v>174</v>
      </c>
      <c r="E704" s="179" t="s">
        <v>1</v>
      </c>
      <c r="F704" s="180" t="s">
        <v>1019</v>
      </c>
      <c r="H704" s="181">
        <v>14.48</v>
      </c>
      <c r="I704" s="182"/>
      <c r="J704" s="182"/>
      <c r="M704" s="177"/>
      <c r="N704" s="183"/>
      <c r="X704" s="184"/>
      <c r="AT704" s="179" t="s">
        <v>174</v>
      </c>
      <c r="AU704" s="179" t="s">
        <v>141</v>
      </c>
      <c r="AV704" s="12" t="s">
        <v>141</v>
      </c>
      <c r="AW704" s="12" t="s">
        <v>4</v>
      </c>
      <c r="AX704" s="12" t="s">
        <v>78</v>
      </c>
      <c r="AY704" s="179" t="s">
        <v>166</v>
      </c>
    </row>
    <row r="705" spans="2:51" s="12" customFormat="1" ht="22.5">
      <c r="B705" s="177"/>
      <c r="D705" s="178" t="s">
        <v>174</v>
      </c>
      <c r="E705" s="179" t="s">
        <v>1</v>
      </c>
      <c r="F705" s="180" t="s">
        <v>1020</v>
      </c>
      <c r="H705" s="181">
        <v>36.825000000000003</v>
      </c>
      <c r="I705" s="182"/>
      <c r="J705" s="182"/>
      <c r="M705" s="177"/>
      <c r="N705" s="183"/>
      <c r="X705" s="184"/>
      <c r="AT705" s="179" t="s">
        <v>174</v>
      </c>
      <c r="AU705" s="179" t="s">
        <v>141</v>
      </c>
      <c r="AV705" s="12" t="s">
        <v>141</v>
      </c>
      <c r="AW705" s="12" t="s">
        <v>4</v>
      </c>
      <c r="AX705" s="12" t="s">
        <v>78</v>
      </c>
      <c r="AY705" s="179" t="s">
        <v>166</v>
      </c>
    </row>
    <row r="706" spans="2:51" s="12" customFormat="1" ht="11.25">
      <c r="B706" s="177"/>
      <c r="D706" s="178" t="s">
        <v>174</v>
      </c>
      <c r="E706" s="179" t="s">
        <v>1</v>
      </c>
      <c r="F706" s="180" t="s">
        <v>1021</v>
      </c>
      <c r="H706" s="181">
        <v>14.744999999999999</v>
      </c>
      <c r="I706" s="182"/>
      <c r="J706" s="182"/>
      <c r="M706" s="177"/>
      <c r="N706" s="183"/>
      <c r="X706" s="184"/>
      <c r="AT706" s="179" t="s">
        <v>174</v>
      </c>
      <c r="AU706" s="179" t="s">
        <v>141</v>
      </c>
      <c r="AV706" s="12" t="s">
        <v>141</v>
      </c>
      <c r="AW706" s="12" t="s">
        <v>4</v>
      </c>
      <c r="AX706" s="12" t="s">
        <v>78</v>
      </c>
      <c r="AY706" s="179" t="s">
        <v>166</v>
      </c>
    </row>
    <row r="707" spans="2:51" s="12" customFormat="1" ht="22.5">
      <c r="B707" s="177"/>
      <c r="D707" s="178" t="s">
        <v>174</v>
      </c>
      <c r="E707" s="179" t="s">
        <v>1</v>
      </c>
      <c r="F707" s="180" t="s">
        <v>1022</v>
      </c>
      <c r="H707" s="181">
        <v>35.445</v>
      </c>
      <c r="I707" s="182"/>
      <c r="J707" s="182"/>
      <c r="M707" s="177"/>
      <c r="N707" s="183"/>
      <c r="X707" s="184"/>
      <c r="AT707" s="179" t="s">
        <v>174</v>
      </c>
      <c r="AU707" s="179" t="s">
        <v>141</v>
      </c>
      <c r="AV707" s="12" t="s">
        <v>141</v>
      </c>
      <c r="AW707" s="12" t="s">
        <v>4</v>
      </c>
      <c r="AX707" s="12" t="s">
        <v>78</v>
      </c>
      <c r="AY707" s="179" t="s">
        <v>166</v>
      </c>
    </row>
    <row r="708" spans="2:51" s="12" customFormat="1" ht="11.25">
      <c r="B708" s="177"/>
      <c r="D708" s="178" t="s">
        <v>174</v>
      </c>
      <c r="E708" s="179" t="s">
        <v>1</v>
      </c>
      <c r="F708" s="180" t="s">
        <v>1023</v>
      </c>
      <c r="H708" s="181">
        <v>16.335000000000001</v>
      </c>
      <c r="I708" s="182"/>
      <c r="J708" s="182"/>
      <c r="M708" s="177"/>
      <c r="N708" s="183"/>
      <c r="X708" s="184"/>
      <c r="AT708" s="179" t="s">
        <v>174</v>
      </c>
      <c r="AU708" s="179" t="s">
        <v>141</v>
      </c>
      <c r="AV708" s="12" t="s">
        <v>141</v>
      </c>
      <c r="AW708" s="12" t="s">
        <v>4</v>
      </c>
      <c r="AX708" s="12" t="s">
        <v>78</v>
      </c>
      <c r="AY708" s="179" t="s">
        <v>166</v>
      </c>
    </row>
    <row r="709" spans="2:51" s="12" customFormat="1" ht="22.5">
      <c r="B709" s="177"/>
      <c r="D709" s="178" t="s">
        <v>174</v>
      </c>
      <c r="E709" s="179" t="s">
        <v>1</v>
      </c>
      <c r="F709" s="180" t="s">
        <v>1024</v>
      </c>
      <c r="H709" s="181">
        <v>37.161999999999999</v>
      </c>
      <c r="I709" s="182"/>
      <c r="J709" s="182"/>
      <c r="M709" s="177"/>
      <c r="N709" s="183"/>
      <c r="X709" s="184"/>
      <c r="AT709" s="179" t="s">
        <v>174</v>
      </c>
      <c r="AU709" s="179" t="s">
        <v>141</v>
      </c>
      <c r="AV709" s="12" t="s">
        <v>141</v>
      </c>
      <c r="AW709" s="12" t="s">
        <v>4</v>
      </c>
      <c r="AX709" s="12" t="s">
        <v>78</v>
      </c>
      <c r="AY709" s="179" t="s">
        <v>166</v>
      </c>
    </row>
    <row r="710" spans="2:51" s="12" customFormat="1" ht="22.5">
      <c r="B710" s="177"/>
      <c r="D710" s="178" t="s">
        <v>174</v>
      </c>
      <c r="E710" s="179" t="s">
        <v>1</v>
      </c>
      <c r="F710" s="180" t="s">
        <v>1025</v>
      </c>
      <c r="H710" s="181">
        <v>18.338000000000001</v>
      </c>
      <c r="I710" s="182"/>
      <c r="J710" s="182"/>
      <c r="M710" s="177"/>
      <c r="N710" s="183"/>
      <c r="X710" s="184"/>
      <c r="AT710" s="179" t="s">
        <v>174</v>
      </c>
      <c r="AU710" s="179" t="s">
        <v>141</v>
      </c>
      <c r="AV710" s="12" t="s">
        <v>141</v>
      </c>
      <c r="AW710" s="12" t="s">
        <v>4</v>
      </c>
      <c r="AX710" s="12" t="s">
        <v>78</v>
      </c>
      <c r="AY710" s="179" t="s">
        <v>166</v>
      </c>
    </row>
    <row r="711" spans="2:51" s="12" customFormat="1" ht="22.5">
      <c r="B711" s="177"/>
      <c r="D711" s="178" t="s">
        <v>174</v>
      </c>
      <c r="E711" s="179" t="s">
        <v>1</v>
      </c>
      <c r="F711" s="180" t="s">
        <v>1026</v>
      </c>
      <c r="H711" s="181">
        <v>35.500999999999998</v>
      </c>
      <c r="I711" s="182"/>
      <c r="J711" s="182"/>
      <c r="M711" s="177"/>
      <c r="N711" s="183"/>
      <c r="X711" s="184"/>
      <c r="AT711" s="179" t="s">
        <v>174</v>
      </c>
      <c r="AU711" s="179" t="s">
        <v>141</v>
      </c>
      <c r="AV711" s="12" t="s">
        <v>141</v>
      </c>
      <c r="AW711" s="12" t="s">
        <v>4</v>
      </c>
      <c r="AX711" s="12" t="s">
        <v>78</v>
      </c>
      <c r="AY711" s="179" t="s">
        <v>166</v>
      </c>
    </row>
    <row r="712" spans="2:51" s="12" customFormat="1" ht="11.25">
      <c r="B712" s="177"/>
      <c r="D712" s="178" t="s">
        <v>174</v>
      </c>
      <c r="E712" s="179" t="s">
        <v>1</v>
      </c>
      <c r="F712" s="180" t="s">
        <v>1027</v>
      </c>
      <c r="H712" s="181">
        <v>15.54</v>
      </c>
      <c r="I712" s="182"/>
      <c r="J712" s="182"/>
      <c r="M712" s="177"/>
      <c r="N712" s="183"/>
      <c r="X712" s="184"/>
      <c r="AT712" s="179" t="s">
        <v>174</v>
      </c>
      <c r="AU712" s="179" t="s">
        <v>141</v>
      </c>
      <c r="AV712" s="12" t="s">
        <v>141</v>
      </c>
      <c r="AW712" s="12" t="s">
        <v>4</v>
      </c>
      <c r="AX712" s="12" t="s">
        <v>78</v>
      </c>
      <c r="AY712" s="179" t="s">
        <v>166</v>
      </c>
    </row>
    <row r="713" spans="2:51" s="12" customFormat="1" ht="22.5">
      <c r="B713" s="177"/>
      <c r="D713" s="178" t="s">
        <v>174</v>
      </c>
      <c r="E713" s="179" t="s">
        <v>1</v>
      </c>
      <c r="F713" s="180" t="s">
        <v>1028</v>
      </c>
      <c r="H713" s="181">
        <v>35.445</v>
      </c>
      <c r="I713" s="182"/>
      <c r="J713" s="182"/>
      <c r="M713" s="177"/>
      <c r="N713" s="183"/>
      <c r="X713" s="184"/>
      <c r="AT713" s="179" t="s">
        <v>174</v>
      </c>
      <c r="AU713" s="179" t="s">
        <v>141</v>
      </c>
      <c r="AV713" s="12" t="s">
        <v>141</v>
      </c>
      <c r="AW713" s="12" t="s">
        <v>4</v>
      </c>
      <c r="AX713" s="12" t="s">
        <v>78</v>
      </c>
      <c r="AY713" s="179" t="s">
        <v>166</v>
      </c>
    </row>
    <row r="714" spans="2:51" s="14" customFormat="1" ht="11.25">
      <c r="B714" s="191"/>
      <c r="D714" s="178" t="s">
        <v>174</v>
      </c>
      <c r="E714" s="192" t="s">
        <v>1</v>
      </c>
      <c r="F714" s="193" t="s">
        <v>182</v>
      </c>
      <c r="H714" s="194">
        <v>860.7940000000001</v>
      </c>
      <c r="I714" s="195"/>
      <c r="J714" s="195"/>
      <c r="M714" s="191"/>
      <c r="N714" s="196"/>
      <c r="X714" s="197"/>
      <c r="AT714" s="192" t="s">
        <v>174</v>
      </c>
      <c r="AU714" s="192" t="s">
        <v>141</v>
      </c>
      <c r="AV714" s="14" t="s">
        <v>183</v>
      </c>
      <c r="AW714" s="14" t="s">
        <v>4</v>
      </c>
      <c r="AX714" s="14" t="s">
        <v>78</v>
      </c>
      <c r="AY714" s="192" t="s">
        <v>166</v>
      </c>
    </row>
    <row r="715" spans="2:51" s="12" customFormat="1" ht="11.25">
      <c r="B715" s="177"/>
      <c r="D715" s="178" t="s">
        <v>174</v>
      </c>
      <c r="E715" s="179" t="s">
        <v>1</v>
      </c>
      <c r="F715" s="180" t="s">
        <v>1061</v>
      </c>
      <c r="H715" s="181">
        <v>3.57</v>
      </c>
      <c r="I715" s="182"/>
      <c r="J715" s="182"/>
      <c r="M715" s="177"/>
      <c r="N715" s="183"/>
      <c r="X715" s="184"/>
      <c r="AT715" s="179" t="s">
        <v>174</v>
      </c>
      <c r="AU715" s="179" t="s">
        <v>141</v>
      </c>
      <c r="AV715" s="12" t="s">
        <v>141</v>
      </c>
      <c r="AW715" s="12" t="s">
        <v>4</v>
      </c>
      <c r="AX715" s="12" t="s">
        <v>78</v>
      </c>
      <c r="AY715" s="179" t="s">
        <v>166</v>
      </c>
    </row>
    <row r="716" spans="2:51" s="12" customFormat="1" ht="11.25">
      <c r="B716" s="177"/>
      <c r="D716" s="178" t="s">
        <v>174</v>
      </c>
      <c r="E716" s="179" t="s">
        <v>1</v>
      </c>
      <c r="F716" s="180" t="s">
        <v>1062</v>
      </c>
      <c r="H716" s="181">
        <v>4.87</v>
      </c>
      <c r="I716" s="182"/>
      <c r="J716" s="182"/>
      <c r="M716" s="177"/>
      <c r="N716" s="183"/>
      <c r="X716" s="184"/>
      <c r="AT716" s="179" t="s">
        <v>174</v>
      </c>
      <c r="AU716" s="179" t="s">
        <v>141</v>
      </c>
      <c r="AV716" s="12" t="s">
        <v>141</v>
      </c>
      <c r="AW716" s="12" t="s">
        <v>4</v>
      </c>
      <c r="AX716" s="12" t="s">
        <v>78</v>
      </c>
      <c r="AY716" s="179" t="s">
        <v>166</v>
      </c>
    </row>
    <row r="717" spans="2:51" s="12" customFormat="1" ht="11.25">
      <c r="B717" s="177"/>
      <c r="D717" s="178" t="s">
        <v>174</v>
      </c>
      <c r="E717" s="179" t="s">
        <v>1</v>
      </c>
      <c r="F717" s="180" t="s">
        <v>1063</v>
      </c>
      <c r="H717" s="181">
        <v>3.42</v>
      </c>
      <c r="I717" s="182"/>
      <c r="J717" s="182"/>
      <c r="M717" s="177"/>
      <c r="N717" s="183"/>
      <c r="X717" s="184"/>
      <c r="AT717" s="179" t="s">
        <v>174</v>
      </c>
      <c r="AU717" s="179" t="s">
        <v>141</v>
      </c>
      <c r="AV717" s="12" t="s">
        <v>141</v>
      </c>
      <c r="AW717" s="12" t="s">
        <v>4</v>
      </c>
      <c r="AX717" s="12" t="s">
        <v>78</v>
      </c>
      <c r="AY717" s="179" t="s">
        <v>166</v>
      </c>
    </row>
    <row r="718" spans="2:51" s="12" customFormat="1" ht="11.25">
      <c r="B718" s="177"/>
      <c r="D718" s="178" t="s">
        <v>174</v>
      </c>
      <c r="E718" s="179" t="s">
        <v>1</v>
      </c>
      <c r="F718" s="180" t="s">
        <v>1064</v>
      </c>
      <c r="H718" s="181">
        <v>3.24</v>
      </c>
      <c r="I718" s="182"/>
      <c r="J718" s="182"/>
      <c r="M718" s="177"/>
      <c r="N718" s="183"/>
      <c r="X718" s="184"/>
      <c r="AT718" s="179" t="s">
        <v>174</v>
      </c>
      <c r="AU718" s="179" t="s">
        <v>141</v>
      </c>
      <c r="AV718" s="12" t="s">
        <v>141</v>
      </c>
      <c r="AW718" s="12" t="s">
        <v>4</v>
      </c>
      <c r="AX718" s="12" t="s">
        <v>78</v>
      </c>
      <c r="AY718" s="179" t="s">
        <v>166</v>
      </c>
    </row>
    <row r="719" spans="2:51" s="12" customFormat="1" ht="11.25">
      <c r="B719" s="177"/>
      <c r="D719" s="178" t="s">
        <v>174</v>
      </c>
      <c r="E719" s="179" t="s">
        <v>1</v>
      </c>
      <c r="F719" s="180" t="s">
        <v>1065</v>
      </c>
      <c r="H719" s="181">
        <v>3.42</v>
      </c>
      <c r="I719" s="182"/>
      <c r="J719" s="182"/>
      <c r="M719" s="177"/>
      <c r="N719" s="183"/>
      <c r="X719" s="184"/>
      <c r="AT719" s="179" t="s">
        <v>174</v>
      </c>
      <c r="AU719" s="179" t="s">
        <v>141</v>
      </c>
      <c r="AV719" s="12" t="s">
        <v>141</v>
      </c>
      <c r="AW719" s="12" t="s">
        <v>4</v>
      </c>
      <c r="AX719" s="12" t="s">
        <v>78</v>
      </c>
      <c r="AY719" s="179" t="s">
        <v>166</v>
      </c>
    </row>
    <row r="720" spans="2:51" s="12" customFormat="1" ht="11.25">
      <c r="B720" s="177"/>
      <c r="D720" s="178" t="s">
        <v>174</v>
      </c>
      <c r="E720" s="179" t="s">
        <v>1</v>
      </c>
      <c r="F720" s="180" t="s">
        <v>1066</v>
      </c>
      <c r="H720" s="181">
        <v>3.24</v>
      </c>
      <c r="I720" s="182"/>
      <c r="J720" s="182"/>
      <c r="M720" s="177"/>
      <c r="N720" s="183"/>
      <c r="X720" s="184"/>
      <c r="AT720" s="179" t="s">
        <v>174</v>
      </c>
      <c r="AU720" s="179" t="s">
        <v>141</v>
      </c>
      <c r="AV720" s="12" t="s">
        <v>141</v>
      </c>
      <c r="AW720" s="12" t="s">
        <v>4</v>
      </c>
      <c r="AX720" s="12" t="s">
        <v>78</v>
      </c>
      <c r="AY720" s="179" t="s">
        <v>166</v>
      </c>
    </row>
    <row r="721" spans="2:51" s="12" customFormat="1" ht="11.25">
      <c r="B721" s="177"/>
      <c r="D721" s="178" t="s">
        <v>174</v>
      </c>
      <c r="E721" s="179" t="s">
        <v>1</v>
      </c>
      <c r="F721" s="180" t="s">
        <v>1067</v>
      </c>
      <c r="H721" s="181">
        <v>1.88</v>
      </c>
      <c r="I721" s="182"/>
      <c r="J721" s="182"/>
      <c r="M721" s="177"/>
      <c r="N721" s="183"/>
      <c r="X721" s="184"/>
      <c r="AT721" s="179" t="s">
        <v>174</v>
      </c>
      <c r="AU721" s="179" t="s">
        <v>141</v>
      </c>
      <c r="AV721" s="12" t="s">
        <v>141</v>
      </c>
      <c r="AW721" s="12" t="s">
        <v>4</v>
      </c>
      <c r="AX721" s="12" t="s">
        <v>78</v>
      </c>
      <c r="AY721" s="179" t="s">
        <v>166</v>
      </c>
    </row>
    <row r="722" spans="2:51" s="12" customFormat="1" ht="11.25">
      <c r="B722" s="177"/>
      <c r="D722" s="178" t="s">
        <v>174</v>
      </c>
      <c r="E722" s="179" t="s">
        <v>1</v>
      </c>
      <c r="F722" s="180" t="s">
        <v>1068</v>
      </c>
      <c r="H722" s="181">
        <v>3.75</v>
      </c>
      <c r="I722" s="182"/>
      <c r="J722" s="182"/>
      <c r="M722" s="177"/>
      <c r="N722" s="183"/>
      <c r="X722" s="184"/>
      <c r="AT722" s="179" t="s">
        <v>174</v>
      </c>
      <c r="AU722" s="179" t="s">
        <v>141</v>
      </c>
      <c r="AV722" s="12" t="s">
        <v>141</v>
      </c>
      <c r="AW722" s="12" t="s">
        <v>4</v>
      </c>
      <c r="AX722" s="12" t="s">
        <v>78</v>
      </c>
      <c r="AY722" s="179" t="s">
        <v>166</v>
      </c>
    </row>
    <row r="723" spans="2:51" s="12" customFormat="1" ht="11.25">
      <c r="B723" s="177"/>
      <c r="D723" s="178" t="s">
        <v>174</v>
      </c>
      <c r="E723" s="179" t="s">
        <v>1</v>
      </c>
      <c r="F723" s="180" t="s">
        <v>1069</v>
      </c>
      <c r="H723" s="181">
        <v>1.88</v>
      </c>
      <c r="I723" s="182"/>
      <c r="J723" s="182"/>
      <c r="M723" s="177"/>
      <c r="N723" s="183"/>
      <c r="X723" s="184"/>
      <c r="AT723" s="179" t="s">
        <v>174</v>
      </c>
      <c r="AU723" s="179" t="s">
        <v>141</v>
      </c>
      <c r="AV723" s="12" t="s">
        <v>141</v>
      </c>
      <c r="AW723" s="12" t="s">
        <v>4</v>
      </c>
      <c r="AX723" s="12" t="s">
        <v>78</v>
      </c>
      <c r="AY723" s="179" t="s">
        <v>166</v>
      </c>
    </row>
    <row r="724" spans="2:51" s="12" customFormat="1" ht="11.25">
      <c r="B724" s="177"/>
      <c r="D724" s="178" t="s">
        <v>174</v>
      </c>
      <c r="E724" s="179" t="s">
        <v>1</v>
      </c>
      <c r="F724" s="180" t="s">
        <v>1070</v>
      </c>
      <c r="H724" s="181">
        <v>3.75</v>
      </c>
      <c r="I724" s="182"/>
      <c r="J724" s="182"/>
      <c r="M724" s="177"/>
      <c r="N724" s="183"/>
      <c r="X724" s="184"/>
      <c r="AT724" s="179" t="s">
        <v>174</v>
      </c>
      <c r="AU724" s="179" t="s">
        <v>141</v>
      </c>
      <c r="AV724" s="12" t="s">
        <v>141</v>
      </c>
      <c r="AW724" s="12" t="s">
        <v>4</v>
      </c>
      <c r="AX724" s="12" t="s">
        <v>78</v>
      </c>
      <c r="AY724" s="179" t="s">
        <v>166</v>
      </c>
    </row>
    <row r="725" spans="2:51" s="12" customFormat="1" ht="11.25">
      <c r="B725" s="177"/>
      <c r="D725" s="178" t="s">
        <v>174</v>
      </c>
      <c r="E725" s="179" t="s">
        <v>1</v>
      </c>
      <c r="F725" s="180" t="s">
        <v>1071</v>
      </c>
      <c r="H725" s="181">
        <v>1.88</v>
      </c>
      <c r="I725" s="182"/>
      <c r="J725" s="182"/>
      <c r="M725" s="177"/>
      <c r="N725" s="183"/>
      <c r="X725" s="184"/>
      <c r="AT725" s="179" t="s">
        <v>174</v>
      </c>
      <c r="AU725" s="179" t="s">
        <v>141</v>
      </c>
      <c r="AV725" s="12" t="s">
        <v>141</v>
      </c>
      <c r="AW725" s="12" t="s">
        <v>4</v>
      </c>
      <c r="AX725" s="12" t="s">
        <v>78</v>
      </c>
      <c r="AY725" s="179" t="s">
        <v>166</v>
      </c>
    </row>
    <row r="726" spans="2:51" s="12" customFormat="1" ht="11.25">
      <c r="B726" s="177"/>
      <c r="D726" s="178" t="s">
        <v>174</v>
      </c>
      <c r="E726" s="179" t="s">
        <v>1</v>
      </c>
      <c r="F726" s="180" t="s">
        <v>1072</v>
      </c>
      <c r="H726" s="181">
        <v>3.75</v>
      </c>
      <c r="I726" s="182"/>
      <c r="J726" s="182"/>
      <c r="M726" s="177"/>
      <c r="N726" s="183"/>
      <c r="X726" s="184"/>
      <c r="AT726" s="179" t="s">
        <v>174</v>
      </c>
      <c r="AU726" s="179" t="s">
        <v>141</v>
      </c>
      <c r="AV726" s="12" t="s">
        <v>141</v>
      </c>
      <c r="AW726" s="12" t="s">
        <v>4</v>
      </c>
      <c r="AX726" s="12" t="s">
        <v>78</v>
      </c>
      <c r="AY726" s="179" t="s">
        <v>166</v>
      </c>
    </row>
    <row r="727" spans="2:51" s="12" customFormat="1" ht="11.25">
      <c r="B727" s="177"/>
      <c r="D727" s="178" t="s">
        <v>174</v>
      </c>
      <c r="E727" s="179" t="s">
        <v>1</v>
      </c>
      <c r="F727" s="180" t="s">
        <v>1073</v>
      </c>
      <c r="H727" s="181">
        <v>3.4</v>
      </c>
      <c r="I727" s="182"/>
      <c r="J727" s="182"/>
      <c r="M727" s="177"/>
      <c r="N727" s="183"/>
      <c r="X727" s="184"/>
      <c r="AT727" s="179" t="s">
        <v>174</v>
      </c>
      <c r="AU727" s="179" t="s">
        <v>141</v>
      </c>
      <c r="AV727" s="12" t="s">
        <v>141</v>
      </c>
      <c r="AW727" s="12" t="s">
        <v>4</v>
      </c>
      <c r="AX727" s="12" t="s">
        <v>78</v>
      </c>
      <c r="AY727" s="179" t="s">
        <v>166</v>
      </c>
    </row>
    <row r="728" spans="2:51" s="12" customFormat="1" ht="11.25">
      <c r="B728" s="177"/>
      <c r="D728" s="178" t="s">
        <v>174</v>
      </c>
      <c r="E728" s="179" t="s">
        <v>1</v>
      </c>
      <c r="F728" s="180" t="s">
        <v>1074</v>
      </c>
      <c r="H728" s="181">
        <v>3.4</v>
      </c>
      <c r="I728" s="182"/>
      <c r="J728" s="182"/>
      <c r="M728" s="177"/>
      <c r="N728" s="183"/>
      <c r="X728" s="184"/>
      <c r="AT728" s="179" t="s">
        <v>174</v>
      </c>
      <c r="AU728" s="179" t="s">
        <v>141</v>
      </c>
      <c r="AV728" s="12" t="s">
        <v>141</v>
      </c>
      <c r="AW728" s="12" t="s">
        <v>4</v>
      </c>
      <c r="AX728" s="12" t="s">
        <v>78</v>
      </c>
      <c r="AY728" s="179" t="s">
        <v>166</v>
      </c>
    </row>
    <row r="729" spans="2:51" s="12" customFormat="1" ht="11.25">
      <c r="B729" s="177"/>
      <c r="D729" s="178" t="s">
        <v>174</v>
      </c>
      <c r="E729" s="179" t="s">
        <v>1</v>
      </c>
      <c r="F729" s="180" t="s">
        <v>1075</v>
      </c>
      <c r="H729" s="181">
        <v>3.33</v>
      </c>
      <c r="I729" s="182"/>
      <c r="J729" s="182"/>
      <c r="M729" s="177"/>
      <c r="N729" s="183"/>
      <c r="X729" s="184"/>
      <c r="AT729" s="179" t="s">
        <v>174</v>
      </c>
      <c r="AU729" s="179" t="s">
        <v>141</v>
      </c>
      <c r="AV729" s="12" t="s">
        <v>141</v>
      </c>
      <c r="AW729" s="12" t="s">
        <v>4</v>
      </c>
      <c r="AX729" s="12" t="s">
        <v>78</v>
      </c>
      <c r="AY729" s="179" t="s">
        <v>166</v>
      </c>
    </row>
    <row r="730" spans="2:51" s="12" customFormat="1" ht="11.25">
      <c r="B730" s="177"/>
      <c r="D730" s="178" t="s">
        <v>174</v>
      </c>
      <c r="E730" s="179" t="s">
        <v>1</v>
      </c>
      <c r="F730" s="180" t="s">
        <v>1076</v>
      </c>
      <c r="H730" s="181">
        <v>3.24</v>
      </c>
      <c r="I730" s="182"/>
      <c r="J730" s="182"/>
      <c r="M730" s="177"/>
      <c r="N730" s="183"/>
      <c r="X730" s="184"/>
      <c r="AT730" s="179" t="s">
        <v>174</v>
      </c>
      <c r="AU730" s="179" t="s">
        <v>141</v>
      </c>
      <c r="AV730" s="12" t="s">
        <v>141</v>
      </c>
      <c r="AW730" s="12" t="s">
        <v>4</v>
      </c>
      <c r="AX730" s="12" t="s">
        <v>78</v>
      </c>
      <c r="AY730" s="179" t="s">
        <v>166</v>
      </c>
    </row>
    <row r="731" spans="2:51" s="12" customFormat="1" ht="11.25">
      <c r="B731" s="177"/>
      <c r="D731" s="178" t="s">
        <v>174</v>
      </c>
      <c r="E731" s="179" t="s">
        <v>1</v>
      </c>
      <c r="F731" s="180" t="s">
        <v>1077</v>
      </c>
      <c r="H731" s="181">
        <v>3.24</v>
      </c>
      <c r="I731" s="182"/>
      <c r="J731" s="182"/>
      <c r="M731" s="177"/>
      <c r="N731" s="183"/>
      <c r="X731" s="184"/>
      <c r="AT731" s="179" t="s">
        <v>174</v>
      </c>
      <c r="AU731" s="179" t="s">
        <v>141</v>
      </c>
      <c r="AV731" s="12" t="s">
        <v>141</v>
      </c>
      <c r="AW731" s="12" t="s">
        <v>4</v>
      </c>
      <c r="AX731" s="12" t="s">
        <v>78</v>
      </c>
      <c r="AY731" s="179" t="s">
        <v>166</v>
      </c>
    </row>
    <row r="732" spans="2:51" s="12" customFormat="1" ht="11.25">
      <c r="B732" s="177"/>
      <c r="D732" s="178" t="s">
        <v>174</v>
      </c>
      <c r="E732" s="179" t="s">
        <v>1</v>
      </c>
      <c r="F732" s="180" t="s">
        <v>1078</v>
      </c>
      <c r="H732" s="181">
        <v>3.24</v>
      </c>
      <c r="I732" s="182"/>
      <c r="J732" s="182"/>
      <c r="M732" s="177"/>
      <c r="N732" s="183"/>
      <c r="X732" s="184"/>
      <c r="AT732" s="179" t="s">
        <v>174</v>
      </c>
      <c r="AU732" s="179" t="s">
        <v>141</v>
      </c>
      <c r="AV732" s="12" t="s">
        <v>141</v>
      </c>
      <c r="AW732" s="12" t="s">
        <v>4</v>
      </c>
      <c r="AX732" s="12" t="s">
        <v>78</v>
      </c>
      <c r="AY732" s="179" t="s">
        <v>166</v>
      </c>
    </row>
    <row r="733" spans="2:51" s="12" customFormat="1" ht="11.25">
      <c r="B733" s="177"/>
      <c r="D733" s="178" t="s">
        <v>174</v>
      </c>
      <c r="E733" s="179" t="s">
        <v>1</v>
      </c>
      <c r="F733" s="180" t="s">
        <v>1079</v>
      </c>
      <c r="H733" s="181">
        <v>3.24</v>
      </c>
      <c r="I733" s="182"/>
      <c r="J733" s="182"/>
      <c r="M733" s="177"/>
      <c r="N733" s="183"/>
      <c r="X733" s="184"/>
      <c r="AT733" s="179" t="s">
        <v>174</v>
      </c>
      <c r="AU733" s="179" t="s">
        <v>141</v>
      </c>
      <c r="AV733" s="12" t="s">
        <v>141</v>
      </c>
      <c r="AW733" s="12" t="s">
        <v>4</v>
      </c>
      <c r="AX733" s="12" t="s">
        <v>78</v>
      </c>
      <c r="AY733" s="179" t="s">
        <v>166</v>
      </c>
    </row>
    <row r="734" spans="2:51" s="12" customFormat="1" ht="11.25">
      <c r="B734" s="177"/>
      <c r="D734" s="178" t="s">
        <v>174</v>
      </c>
      <c r="E734" s="179" t="s">
        <v>1</v>
      </c>
      <c r="F734" s="180" t="s">
        <v>1080</v>
      </c>
      <c r="H734" s="181">
        <v>3.24</v>
      </c>
      <c r="I734" s="182"/>
      <c r="J734" s="182"/>
      <c r="M734" s="177"/>
      <c r="N734" s="183"/>
      <c r="X734" s="184"/>
      <c r="AT734" s="179" t="s">
        <v>174</v>
      </c>
      <c r="AU734" s="179" t="s">
        <v>141</v>
      </c>
      <c r="AV734" s="12" t="s">
        <v>141</v>
      </c>
      <c r="AW734" s="12" t="s">
        <v>4</v>
      </c>
      <c r="AX734" s="12" t="s">
        <v>78</v>
      </c>
      <c r="AY734" s="179" t="s">
        <v>166</v>
      </c>
    </row>
    <row r="735" spans="2:51" s="12" customFormat="1" ht="11.25">
      <c r="B735" s="177"/>
      <c r="D735" s="178" t="s">
        <v>174</v>
      </c>
      <c r="E735" s="179" t="s">
        <v>1</v>
      </c>
      <c r="F735" s="180" t="s">
        <v>1081</v>
      </c>
      <c r="H735" s="181">
        <v>3.24</v>
      </c>
      <c r="I735" s="182"/>
      <c r="J735" s="182"/>
      <c r="M735" s="177"/>
      <c r="N735" s="183"/>
      <c r="X735" s="184"/>
      <c r="AT735" s="179" t="s">
        <v>174</v>
      </c>
      <c r="AU735" s="179" t="s">
        <v>141</v>
      </c>
      <c r="AV735" s="12" t="s">
        <v>141</v>
      </c>
      <c r="AW735" s="12" t="s">
        <v>4</v>
      </c>
      <c r="AX735" s="12" t="s">
        <v>78</v>
      </c>
      <c r="AY735" s="179" t="s">
        <v>166</v>
      </c>
    </row>
    <row r="736" spans="2:51" s="12" customFormat="1" ht="11.25">
      <c r="B736" s="177"/>
      <c r="D736" s="178" t="s">
        <v>174</v>
      </c>
      <c r="E736" s="179" t="s">
        <v>1</v>
      </c>
      <c r="F736" s="180" t="s">
        <v>1082</v>
      </c>
      <c r="H736" s="181">
        <v>3.24</v>
      </c>
      <c r="I736" s="182"/>
      <c r="J736" s="182"/>
      <c r="M736" s="177"/>
      <c r="N736" s="183"/>
      <c r="X736" s="184"/>
      <c r="AT736" s="179" t="s">
        <v>174</v>
      </c>
      <c r="AU736" s="179" t="s">
        <v>141</v>
      </c>
      <c r="AV736" s="12" t="s">
        <v>141</v>
      </c>
      <c r="AW736" s="12" t="s">
        <v>4</v>
      </c>
      <c r="AX736" s="12" t="s">
        <v>78</v>
      </c>
      <c r="AY736" s="179" t="s">
        <v>166</v>
      </c>
    </row>
    <row r="737" spans="2:51" s="12" customFormat="1" ht="11.25">
      <c r="B737" s="177"/>
      <c r="D737" s="178" t="s">
        <v>174</v>
      </c>
      <c r="E737" s="179" t="s">
        <v>1</v>
      </c>
      <c r="F737" s="180" t="s">
        <v>1083</v>
      </c>
      <c r="H737" s="181">
        <v>3.74</v>
      </c>
      <c r="I737" s="182"/>
      <c r="J737" s="182"/>
      <c r="M737" s="177"/>
      <c r="N737" s="183"/>
      <c r="X737" s="184"/>
      <c r="AT737" s="179" t="s">
        <v>174</v>
      </c>
      <c r="AU737" s="179" t="s">
        <v>141</v>
      </c>
      <c r="AV737" s="12" t="s">
        <v>141</v>
      </c>
      <c r="AW737" s="12" t="s">
        <v>4</v>
      </c>
      <c r="AX737" s="12" t="s">
        <v>78</v>
      </c>
      <c r="AY737" s="179" t="s">
        <v>166</v>
      </c>
    </row>
    <row r="738" spans="2:51" s="12" customFormat="1" ht="11.25">
      <c r="B738" s="177"/>
      <c r="D738" s="178" t="s">
        <v>174</v>
      </c>
      <c r="E738" s="179" t="s">
        <v>1</v>
      </c>
      <c r="F738" s="180" t="s">
        <v>1084</v>
      </c>
      <c r="H738" s="181">
        <v>3.24</v>
      </c>
      <c r="I738" s="182"/>
      <c r="J738" s="182"/>
      <c r="M738" s="177"/>
      <c r="N738" s="183"/>
      <c r="X738" s="184"/>
      <c r="AT738" s="179" t="s">
        <v>174</v>
      </c>
      <c r="AU738" s="179" t="s">
        <v>141</v>
      </c>
      <c r="AV738" s="12" t="s">
        <v>141</v>
      </c>
      <c r="AW738" s="12" t="s">
        <v>4</v>
      </c>
      <c r="AX738" s="12" t="s">
        <v>78</v>
      </c>
      <c r="AY738" s="179" t="s">
        <v>166</v>
      </c>
    </row>
    <row r="739" spans="2:51" s="12" customFormat="1" ht="11.25">
      <c r="B739" s="177"/>
      <c r="D739" s="178" t="s">
        <v>174</v>
      </c>
      <c r="E739" s="179" t="s">
        <v>1</v>
      </c>
      <c r="F739" s="180" t="s">
        <v>1085</v>
      </c>
      <c r="H739" s="181">
        <v>4.4400000000000004</v>
      </c>
      <c r="I739" s="182"/>
      <c r="J739" s="182"/>
      <c r="M739" s="177"/>
      <c r="N739" s="183"/>
      <c r="X739" s="184"/>
      <c r="AT739" s="179" t="s">
        <v>174</v>
      </c>
      <c r="AU739" s="179" t="s">
        <v>141</v>
      </c>
      <c r="AV739" s="12" t="s">
        <v>141</v>
      </c>
      <c r="AW739" s="12" t="s">
        <v>4</v>
      </c>
      <c r="AX739" s="12" t="s">
        <v>78</v>
      </c>
      <c r="AY739" s="179" t="s">
        <v>166</v>
      </c>
    </row>
    <row r="740" spans="2:51" s="12" customFormat="1" ht="11.25">
      <c r="B740" s="177"/>
      <c r="D740" s="178" t="s">
        <v>174</v>
      </c>
      <c r="E740" s="179" t="s">
        <v>1</v>
      </c>
      <c r="F740" s="180" t="s">
        <v>1086</v>
      </c>
      <c r="H740" s="181">
        <v>3.24</v>
      </c>
      <c r="I740" s="182"/>
      <c r="J740" s="182"/>
      <c r="M740" s="177"/>
      <c r="N740" s="183"/>
      <c r="X740" s="184"/>
      <c r="AT740" s="179" t="s">
        <v>174</v>
      </c>
      <c r="AU740" s="179" t="s">
        <v>141</v>
      </c>
      <c r="AV740" s="12" t="s">
        <v>141</v>
      </c>
      <c r="AW740" s="12" t="s">
        <v>4</v>
      </c>
      <c r="AX740" s="12" t="s">
        <v>78</v>
      </c>
      <c r="AY740" s="179" t="s">
        <v>166</v>
      </c>
    </row>
    <row r="741" spans="2:51" s="12" customFormat="1" ht="11.25">
      <c r="B741" s="177"/>
      <c r="D741" s="178" t="s">
        <v>174</v>
      </c>
      <c r="E741" s="179" t="s">
        <v>1</v>
      </c>
      <c r="F741" s="180" t="s">
        <v>1087</v>
      </c>
      <c r="H741" s="181">
        <v>3.42</v>
      </c>
      <c r="I741" s="182"/>
      <c r="J741" s="182"/>
      <c r="M741" s="177"/>
      <c r="N741" s="183"/>
      <c r="X741" s="184"/>
      <c r="AT741" s="179" t="s">
        <v>174</v>
      </c>
      <c r="AU741" s="179" t="s">
        <v>141</v>
      </c>
      <c r="AV741" s="12" t="s">
        <v>141</v>
      </c>
      <c r="AW741" s="12" t="s">
        <v>4</v>
      </c>
      <c r="AX741" s="12" t="s">
        <v>78</v>
      </c>
      <c r="AY741" s="179" t="s">
        <v>166</v>
      </c>
    </row>
    <row r="742" spans="2:51" s="12" customFormat="1" ht="11.25">
      <c r="B742" s="177"/>
      <c r="D742" s="178" t="s">
        <v>174</v>
      </c>
      <c r="E742" s="179" t="s">
        <v>1</v>
      </c>
      <c r="F742" s="180" t="s">
        <v>1088</v>
      </c>
      <c r="H742" s="181">
        <v>3.24</v>
      </c>
      <c r="I742" s="182"/>
      <c r="J742" s="182"/>
      <c r="M742" s="177"/>
      <c r="N742" s="183"/>
      <c r="X742" s="184"/>
      <c r="AT742" s="179" t="s">
        <v>174</v>
      </c>
      <c r="AU742" s="179" t="s">
        <v>141</v>
      </c>
      <c r="AV742" s="12" t="s">
        <v>141</v>
      </c>
      <c r="AW742" s="12" t="s">
        <v>4</v>
      </c>
      <c r="AX742" s="12" t="s">
        <v>78</v>
      </c>
      <c r="AY742" s="179" t="s">
        <v>166</v>
      </c>
    </row>
    <row r="743" spans="2:51" s="14" customFormat="1" ht="11.25">
      <c r="B743" s="191"/>
      <c r="D743" s="178" t="s">
        <v>174</v>
      </c>
      <c r="E743" s="192" t="s">
        <v>1</v>
      </c>
      <c r="F743" s="193" t="s">
        <v>182</v>
      </c>
      <c r="H743" s="194">
        <v>92.779999999999973</v>
      </c>
      <c r="I743" s="195"/>
      <c r="J743" s="195"/>
      <c r="M743" s="191"/>
      <c r="N743" s="196"/>
      <c r="X743" s="197"/>
      <c r="AT743" s="192" t="s">
        <v>174</v>
      </c>
      <c r="AU743" s="192" t="s">
        <v>141</v>
      </c>
      <c r="AV743" s="14" t="s">
        <v>183</v>
      </c>
      <c r="AW743" s="14" t="s">
        <v>4</v>
      </c>
      <c r="AX743" s="14" t="s">
        <v>78</v>
      </c>
      <c r="AY743" s="192" t="s">
        <v>166</v>
      </c>
    </row>
    <row r="744" spans="2:51" s="15" customFormat="1" ht="11.25">
      <c r="B744" s="215"/>
      <c r="D744" s="178" t="s">
        <v>174</v>
      </c>
      <c r="E744" s="216" t="s">
        <v>1</v>
      </c>
      <c r="F744" s="217" t="s">
        <v>758</v>
      </c>
      <c r="H744" s="218">
        <v>1131.2640000000008</v>
      </c>
      <c r="I744" s="219"/>
      <c r="J744" s="219"/>
      <c r="M744" s="215"/>
      <c r="N744" s="222"/>
      <c r="O744" s="223"/>
      <c r="P744" s="223"/>
      <c r="Q744" s="223"/>
      <c r="R744" s="223"/>
      <c r="S744" s="223"/>
      <c r="T744" s="223"/>
      <c r="U744" s="223"/>
      <c r="V744" s="223"/>
      <c r="W744" s="223"/>
      <c r="X744" s="224"/>
      <c r="AT744" s="216" t="s">
        <v>174</v>
      </c>
      <c r="AU744" s="216" t="s">
        <v>141</v>
      </c>
      <c r="AV744" s="15" t="s">
        <v>172</v>
      </c>
      <c r="AW744" s="15" t="s">
        <v>4</v>
      </c>
      <c r="AX744" s="15" t="s">
        <v>86</v>
      </c>
      <c r="AY744" s="216" t="s">
        <v>166</v>
      </c>
    </row>
    <row r="745" spans="2:51" s="1" customFormat="1" ht="6.95" customHeight="1">
      <c r="B745" s="51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36"/>
    </row>
  </sheetData>
  <autoFilter ref="C139:L744" xr:uid="{00000000-0009-0000-0000-000003000000}"/>
  <mergeCells count="14">
    <mergeCell ref="D118:F118"/>
    <mergeCell ref="E130:H130"/>
    <mergeCell ref="E132:H132"/>
    <mergeCell ref="M2:Z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56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63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78</v>
      </c>
    </row>
    <row r="4" spans="2:46" ht="24.95" customHeight="1">
      <c r="B4" s="20"/>
      <c r="D4" s="21" t="s">
        <v>115</v>
      </c>
      <c r="M4" s="20"/>
      <c r="N4" s="108" t="s">
        <v>10</v>
      </c>
      <c r="AT4" s="17" t="s">
        <v>3</v>
      </c>
    </row>
    <row r="5" spans="2:46" ht="6.95" customHeight="1">
      <c r="B5" s="20"/>
      <c r="M5" s="20"/>
    </row>
    <row r="6" spans="2:46" ht="12" customHeight="1">
      <c r="B6" s="20"/>
      <c r="D6" s="27" t="s">
        <v>16</v>
      </c>
      <c r="M6" s="20"/>
    </row>
    <row r="7" spans="2:46" ht="16.5" customHeight="1">
      <c r="B7" s="20"/>
      <c r="E7" s="280" t="str">
        <f>'Rekapitulácia stavby'!K6</f>
        <v>Franko-rozpracovaný rozpočet</v>
      </c>
      <c r="F7" s="281"/>
      <c r="G7" s="281"/>
      <c r="H7" s="281"/>
      <c r="M7" s="20"/>
    </row>
    <row r="8" spans="2:46" s="1" customFormat="1" ht="12" customHeight="1">
      <c r="B8" s="36"/>
      <c r="D8" s="27" t="s">
        <v>116</v>
      </c>
      <c r="M8" s="36"/>
    </row>
    <row r="9" spans="2:46" s="1" customFormat="1" ht="16.5" customHeight="1">
      <c r="B9" s="36"/>
      <c r="E9" s="237" t="s">
        <v>1159</v>
      </c>
      <c r="F9" s="282"/>
      <c r="G9" s="282"/>
      <c r="H9" s="282"/>
      <c r="M9" s="36"/>
    </row>
    <row r="10" spans="2:46" s="1" customFormat="1" ht="11.25">
      <c r="B10" s="36"/>
      <c r="M10" s="36"/>
    </row>
    <row r="11" spans="2:46" s="1" customFormat="1" ht="12" customHeight="1">
      <c r="B11" s="36"/>
      <c r="D11" s="27" t="s">
        <v>18</v>
      </c>
      <c r="F11" s="25" t="s">
        <v>1</v>
      </c>
      <c r="I11" s="27" t="s">
        <v>19</v>
      </c>
      <c r="J11" s="25" t="s">
        <v>1</v>
      </c>
      <c r="M11" s="36"/>
    </row>
    <row r="12" spans="2:46" s="1" customFormat="1" ht="12" customHeight="1">
      <c r="B12" s="36"/>
      <c r="D12" s="27" t="s">
        <v>20</v>
      </c>
      <c r="F12" s="25" t="s">
        <v>21</v>
      </c>
      <c r="I12" s="27" t="s">
        <v>22</v>
      </c>
      <c r="J12" s="59" t="str">
        <f>'Rekapitulácia stavby'!AN8</f>
        <v>15. 7. 2023</v>
      </c>
      <c r="M12" s="36"/>
    </row>
    <row r="13" spans="2:46" s="1" customFormat="1" ht="10.9" customHeight="1">
      <c r="B13" s="36"/>
      <c r="M13" s="36"/>
    </row>
    <row r="14" spans="2:46" s="1" customFormat="1" ht="12" customHeight="1">
      <c r="B14" s="36"/>
      <c r="D14" s="27" t="s">
        <v>24</v>
      </c>
      <c r="I14" s="27" t="s">
        <v>25</v>
      </c>
      <c r="J14" s="25" t="str">
        <f>IF('Rekapitulácia stavby'!AN10="","",'Rekapitulácia stavby'!AN10)</f>
        <v/>
      </c>
      <c r="M14" s="36"/>
    </row>
    <row r="15" spans="2:46" s="1" customFormat="1" ht="18" customHeight="1">
      <c r="B15" s="36"/>
      <c r="E15" s="25" t="str">
        <f>IF('Rekapitulácia stavby'!E11="","",'Rekapitulácia stavby'!E11)</f>
        <v xml:space="preserve"> </v>
      </c>
      <c r="I15" s="27" t="s">
        <v>26</v>
      </c>
      <c r="J15" s="25" t="str">
        <f>IF('Rekapitulácia stavby'!AN11="","",'Rekapitulácia stavby'!AN11)</f>
        <v/>
      </c>
      <c r="M15" s="36"/>
    </row>
    <row r="16" spans="2:46" s="1" customFormat="1" ht="6.95" customHeight="1">
      <c r="B16" s="36"/>
      <c r="M16" s="36"/>
    </row>
    <row r="17" spans="2:13" s="1" customFormat="1" ht="12" customHeight="1">
      <c r="B17" s="36"/>
      <c r="D17" s="27" t="s">
        <v>27</v>
      </c>
      <c r="I17" s="27" t="s">
        <v>25</v>
      </c>
      <c r="J17" s="28" t="str">
        <f>'Rekapitulácia stavby'!AN13</f>
        <v>Vyplň údaj</v>
      </c>
      <c r="M17" s="36"/>
    </row>
    <row r="18" spans="2:13" s="1" customFormat="1" ht="18" customHeight="1">
      <c r="B18" s="36"/>
      <c r="E18" s="283" t="str">
        <f>'Rekapitulácia stavby'!E14</f>
        <v>Vyplň údaj</v>
      </c>
      <c r="F18" s="242"/>
      <c r="G18" s="242"/>
      <c r="H18" s="242"/>
      <c r="I18" s="27" t="s">
        <v>26</v>
      </c>
      <c r="J18" s="28" t="str">
        <f>'Rekapitulácia stavby'!AN14</f>
        <v>Vyplň údaj</v>
      </c>
      <c r="M18" s="36"/>
    </row>
    <row r="19" spans="2:13" s="1" customFormat="1" ht="6.95" customHeight="1">
      <c r="B19" s="36"/>
      <c r="M19" s="36"/>
    </row>
    <row r="20" spans="2:13" s="1" customFormat="1" ht="12" customHeight="1">
      <c r="B20" s="36"/>
      <c r="D20" s="27" t="s">
        <v>29</v>
      </c>
      <c r="I20" s="27" t="s">
        <v>25</v>
      </c>
      <c r="J20" s="25" t="str">
        <f>IF('Rekapitulácia stavby'!AN16="","",'Rekapitulácia stavby'!AN16)</f>
        <v/>
      </c>
      <c r="M20" s="36"/>
    </row>
    <row r="21" spans="2:13" s="1" customFormat="1" ht="18" customHeight="1">
      <c r="B21" s="36"/>
      <c r="E21" s="25" t="str">
        <f>IF('Rekapitulácia stavby'!E17="","",'Rekapitulácia stavby'!E17)</f>
        <v xml:space="preserve"> </v>
      </c>
      <c r="I21" s="27" t="s">
        <v>26</v>
      </c>
      <c r="J21" s="25" t="str">
        <f>IF('Rekapitulácia stavby'!AN17="","",'Rekapitulácia stavby'!AN17)</f>
        <v/>
      </c>
      <c r="M21" s="36"/>
    </row>
    <row r="22" spans="2:13" s="1" customFormat="1" ht="6.95" customHeight="1">
      <c r="B22" s="36"/>
      <c r="M22" s="36"/>
    </row>
    <row r="23" spans="2:13" s="1" customFormat="1" ht="12" customHeight="1">
      <c r="B23" s="36"/>
      <c r="D23" s="27" t="s">
        <v>30</v>
      </c>
      <c r="I23" s="27" t="s">
        <v>25</v>
      </c>
      <c r="J23" s="25" t="str">
        <f>IF('Rekapitulácia stavby'!AN19="","",'Rekapitulácia stavby'!AN19)</f>
        <v/>
      </c>
      <c r="M23" s="36"/>
    </row>
    <row r="24" spans="2:13" s="1" customFormat="1" ht="18" customHeight="1">
      <c r="B24" s="36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M24" s="36"/>
    </row>
    <row r="25" spans="2:13" s="1" customFormat="1" ht="6.95" customHeight="1">
      <c r="B25" s="36"/>
      <c r="M25" s="36"/>
    </row>
    <row r="26" spans="2:13" s="1" customFormat="1" ht="12" customHeight="1">
      <c r="B26" s="36"/>
      <c r="D26" s="27" t="s">
        <v>31</v>
      </c>
      <c r="M26" s="36"/>
    </row>
    <row r="27" spans="2:13" s="7" customFormat="1" ht="16.5" customHeight="1">
      <c r="B27" s="109"/>
      <c r="E27" s="247" t="s">
        <v>1</v>
      </c>
      <c r="F27" s="247"/>
      <c r="G27" s="247"/>
      <c r="H27" s="247"/>
      <c r="M27" s="109"/>
    </row>
    <row r="28" spans="2:13" s="1" customFormat="1" ht="6.95" customHeight="1">
      <c r="B28" s="36"/>
      <c r="M28" s="36"/>
    </row>
    <row r="29" spans="2:13" s="1" customFormat="1" ht="6.95" customHeight="1">
      <c r="B29" s="36"/>
      <c r="D29" s="60"/>
      <c r="E29" s="60"/>
      <c r="F29" s="60"/>
      <c r="G29" s="60"/>
      <c r="H29" s="60"/>
      <c r="I29" s="60"/>
      <c r="J29" s="60"/>
      <c r="K29" s="60"/>
      <c r="L29" s="60"/>
      <c r="M29" s="36"/>
    </row>
    <row r="30" spans="2:13" s="1" customFormat="1" ht="14.45" customHeight="1">
      <c r="B30" s="36"/>
      <c r="D30" s="25" t="s">
        <v>118</v>
      </c>
      <c r="K30" s="33">
        <f>K96</f>
        <v>0</v>
      </c>
      <c r="M30" s="36"/>
    </row>
    <row r="31" spans="2:13" s="1" customFormat="1" ht="12.75">
      <c r="B31" s="36"/>
      <c r="E31" s="27" t="s">
        <v>33</v>
      </c>
      <c r="K31" s="110">
        <f>I96</f>
        <v>0</v>
      </c>
      <c r="M31" s="36"/>
    </row>
    <row r="32" spans="2:13" s="1" customFormat="1" ht="12.75">
      <c r="B32" s="36"/>
      <c r="E32" s="27" t="s">
        <v>34</v>
      </c>
      <c r="K32" s="110">
        <f>J96</f>
        <v>0</v>
      </c>
      <c r="M32" s="36"/>
    </row>
    <row r="33" spans="2:13" s="1" customFormat="1" ht="14.45" customHeight="1">
      <c r="B33" s="36"/>
      <c r="D33" s="32" t="s">
        <v>109</v>
      </c>
      <c r="K33" s="33">
        <f>K113</f>
        <v>0</v>
      </c>
      <c r="M33" s="36"/>
    </row>
    <row r="34" spans="2:13" s="1" customFormat="1" ht="25.35" customHeight="1">
      <c r="B34" s="36"/>
      <c r="D34" s="111" t="s">
        <v>36</v>
      </c>
      <c r="K34" s="73">
        <f>ROUND(K30 + K33, 2)</f>
        <v>0</v>
      </c>
      <c r="M34" s="36"/>
    </row>
    <row r="35" spans="2:13" s="1" customFormat="1" ht="6.95" customHeight="1">
      <c r="B35" s="36"/>
      <c r="D35" s="60"/>
      <c r="E35" s="60"/>
      <c r="F35" s="60"/>
      <c r="G35" s="60"/>
      <c r="H35" s="60"/>
      <c r="I35" s="60"/>
      <c r="J35" s="60"/>
      <c r="K35" s="60"/>
      <c r="L35" s="60"/>
      <c r="M35" s="36"/>
    </row>
    <row r="36" spans="2:13" s="1" customFormat="1" ht="14.45" customHeight="1">
      <c r="B36" s="36"/>
      <c r="F36" s="39" t="s">
        <v>38</v>
      </c>
      <c r="I36" s="39" t="s">
        <v>37</v>
      </c>
      <c r="K36" s="39" t="s">
        <v>39</v>
      </c>
      <c r="M36" s="36"/>
    </row>
    <row r="37" spans="2:13" s="1" customFormat="1" ht="14.45" customHeight="1">
      <c r="B37" s="36"/>
      <c r="D37" s="62" t="s">
        <v>40</v>
      </c>
      <c r="E37" s="41" t="s">
        <v>41</v>
      </c>
      <c r="F37" s="112">
        <f>ROUND((SUM(BE113:BE120) + SUM(BE140:BE561)),  2)</f>
        <v>0</v>
      </c>
      <c r="G37" s="113"/>
      <c r="H37" s="113"/>
      <c r="I37" s="114">
        <v>0.2</v>
      </c>
      <c r="J37" s="113"/>
      <c r="K37" s="112">
        <f>ROUND(((SUM(BE113:BE120) + SUM(BE140:BE561))*I37),  2)</f>
        <v>0</v>
      </c>
      <c r="M37" s="36"/>
    </row>
    <row r="38" spans="2:13" s="1" customFormat="1" ht="14.45" customHeight="1">
      <c r="B38" s="36"/>
      <c r="E38" s="41" t="s">
        <v>42</v>
      </c>
      <c r="F38" s="112">
        <f>ROUND((SUM(BF113:BF120) + SUM(BF140:BF561)),  2)</f>
        <v>0</v>
      </c>
      <c r="G38" s="113"/>
      <c r="H38" s="113"/>
      <c r="I38" s="114">
        <v>0.2</v>
      </c>
      <c r="J38" s="113"/>
      <c r="K38" s="112">
        <f>ROUND(((SUM(BF113:BF120) + SUM(BF140:BF561))*I38),  2)</f>
        <v>0</v>
      </c>
      <c r="M38" s="36"/>
    </row>
    <row r="39" spans="2:13" s="1" customFormat="1" ht="14.45" hidden="1" customHeight="1">
      <c r="B39" s="36"/>
      <c r="E39" s="27" t="s">
        <v>43</v>
      </c>
      <c r="F39" s="110">
        <f>ROUND((SUM(BG113:BG120) + SUM(BG140:BG561)),  2)</f>
        <v>0</v>
      </c>
      <c r="I39" s="115">
        <v>0.2</v>
      </c>
      <c r="K39" s="110">
        <f>0</f>
        <v>0</v>
      </c>
      <c r="M39" s="36"/>
    </row>
    <row r="40" spans="2:13" s="1" customFormat="1" ht="14.45" hidden="1" customHeight="1">
      <c r="B40" s="36"/>
      <c r="E40" s="27" t="s">
        <v>44</v>
      </c>
      <c r="F40" s="110">
        <f>ROUND((SUM(BH113:BH120) + SUM(BH140:BH561)),  2)</f>
        <v>0</v>
      </c>
      <c r="I40" s="115">
        <v>0.2</v>
      </c>
      <c r="K40" s="110">
        <f>0</f>
        <v>0</v>
      </c>
      <c r="M40" s="36"/>
    </row>
    <row r="41" spans="2:13" s="1" customFormat="1" ht="14.45" hidden="1" customHeight="1">
      <c r="B41" s="36"/>
      <c r="E41" s="41" t="s">
        <v>45</v>
      </c>
      <c r="F41" s="112">
        <f>ROUND((SUM(BI113:BI120) + SUM(BI140:BI561)),  2)</f>
        <v>0</v>
      </c>
      <c r="G41" s="113"/>
      <c r="H41" s="113"/>
      <c r="I41" s="114">
        <v>0</v>
      </c>
      <c r="J41" s="113"/>
      <c r="K41" s="112">
        <f>0</f>
        <v>0</v>
      </c>
      <c r="M41" s="36"/>
    </row>
    <row r="42" spans="2:13" s="1" customFormat="1" ht="6.95" customHeight="1">
      <c r="B42" s="36"/>
      <c r="M42" s="36"/>
    </row>
    <row r="43" spans="2:13" s="1" customFormat="1" ht="25.35" customHeight="1">
      <c r="B43" s="36"/>
      <c r="C43" s="106"/>
      <c r="D43" s="116" t="s">
        <v>46</v>
      </c>
      <c r="E43" s="64"/>
      <c r="F43" s="64"/>
      <c r="G43" s="117" t="s">
        <v>47</v>
      </c>
      <c r="H43" s="118" t="s">
        <v>48</v>
      </c>
      <c r="I43" s="64"/>
      <c r="J43" s="64"/>
      <c r="K43" s="119">
        <f>SUM(K34:K41)</f>
        <v>0</v>
      </c>
      <c r="L43" s="120"/>
      <c r="M43" s="36"/>
    </row>
    <row r="44" spans="2:13" s="1" customFormat="1" ht="14.45" customHeight="1">
      <c r="B44" s="36"/>
      <c r="M44" s="36"/>
    </row>
    <row r="45" spans="2:13" ht="14.45" customHeight="1">
      <c r="B45" s="20"/>
      <c r="M45" s="20"/>
    </row>
    <row r="46" spans="2:13" ht="14.45" customHeight="1">
      <c r="B46" s="20"/>
      <c r="M46" s="20"/>
    </row>
    <row r="47" spans="2:13" ht="14.45" customHeight="1">
      <c r="B47" s="20"/>
      <c r="M47" s="20"/>
    </row>
    <row r="48" spans="2:13" ht="14.45" customHeight="1">
      <c r="B48" s="20"/>
      <c r="M48" s="20"/>
    </row>
    <row r="49" spans="2:13" ht="14.45" customHeight="1">
      <c r="B49" s="20"/>
      <c r="M49" s="20"/>
    </row>
    <row r="50" spans="2:13" s="1" customFormat="1" ht="14.45" customHeight="1">
      <c r="B50" s="36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9"/>
      <c r="M50" s="36"/>
    </row>
    <row r="51" spans="2:13" ht="11.25">
      <c r="B51" s="20"/>
      <c r="M51" s="20"/>
    </row>
    <row r="52" spans="2:13" ht="11.25">
      <c r="B52" s="20"/>
      <c r="M52" s="20"/>
    </row>
    <row r="53" spans="2:13" ht="11.25">
      <c r="B53" s="20"/>
      <c r="M53" s="20"/>
    </row>
    <row r="54" spans="2:13" ht="11.25">
      <c r="B54" s="20"/>
      <c r="M54" s="20"/>
    </row>
    <row r="55" spans="2:13" ht="11.25">
      <c r="B55" s="20"/>
      <c r="M55" s="20"/>
    </row>
    <row r="56" spans="2:13" ht="11.25">
      <c r="B56" s="20"/>
      <c r="M56" s="20"/>
    </row>
    <row r="57" spans="2:13" ht="11.25">
      <c r="B57" s="20"/>
      <c r="M57" s="20"/>
    </row>
    <row r="58" spans="2:13" ht="11.25">
      <c r="B58" s="20"/>
      <c r="M58" s="20"/>
    </row>
    <row r="59" spans="2:13" ht="11.25">
      <c r="B59" s="20"/>
      <c r="M59" s="20"/>
    </row>
    <row r="60" spans="2:13" ht="11.25">
      <c r="B60" s="20"/>
      <c r="M60" s="20"/>
    </row>
    <row r="61" spans="2:13" s="1" customFormat="1" ht="12.75">
      <c r="B61" s="36"/>
      <c r="D61" s="50" t="s">
        <v>51</v>
      </c>
      <c r="E61" s="38"/>
      <c r="F61" s="121" t="s">
        <v>52</v>
      </c>
      <c r="G61" s="50" t="s">
        <v>51</v>
      </c>
      <c r="H61" s="38"/>
      <c r="I61" s="38"/>
      <c r="J61" s="122" t="s">
        <v>52</v>
      </c>
      <c r="K61" s="38"/>
      <c r="L61" s="38"/>
      <c r="M61" s="36"/>
    </row>
    <row r="62" spans="2:13" ht="11.25">
      <c r="B62" s="20"/>
      <c r="M62" s="20"/>
    </row>
    <row r="63" spans="2:13" ht="11.25">
      <c r="B63" s="20"/>
      <c r="M63" s="20"/>
    </row>
    <row r="64" spans="2:13" ht="11.25">
      <c r="B64" s="20"/>
      <c r="M64" s="20"/>
    </row>
    <row r="65" spans="2:13" s="1" customFormat="1" ht="12.75">
      <c r="B65" s="36"/>
      <c r="D65" s="48" t="s">
        <v>53</v>
      </c>
      <c r="E65" s="49"/>
      <c r="F65" s="49"/>
      <c r="G65" s="48" t="s">
        <v>54</v>
      </c>
      <c r="H65" s="49"/>
      <c r="I65" s="49"/>
      <c r="J65" s="49"/>
      <c r="K65" s="49"/>
      <c r="L65" s="49"/>
      <c r="M65" s="36"/>
    </row>
    <row r="66" spans="2:13" ht="11.25">
      <c r="B66" s="20"/>
      <c r="M66" s="20"/>
    </row>
    <row r="67" spans="2:13" ht="11.25">
      <c r="B67" s="20"/>
      <c r="M67" s="20"/>
    </row>
    <row r="68" spans="2:13" ht="11.25">
      <c r="B68" s="20"/>
      <c r="M68" s="20"/>
    </row>
    <row r="69" spans="2:13" ht="11.25">
      <c r="B69" s="20"/>
      <c r="M69" s="20"/>
    </row>
    <row r="70" spans="2:13" ht="11.25">
      <c r="B70" s="20"/>
      <c r="M70" s="20"/>
    </row>
    <row r="71" spans="2:13" ht="11.25">
      <c r="B71" s="20"/>
      <c r="M71" s="20"/>
    </row>
    <row r="72" spans="2:13" ht="11.25">
      <c r="B72" s="20"/>
      <c r="M72" s="20"/>
    </row>
    <row r="73" spans="2:13" ht="11.25">
      <c r="B73" s="20"/>
      <c r="M73" s="20"/>
    </row>
    <row r="74" spans="2:13" ht="11.25">
      <c r="B74" s="20"/>
      <c r="M74" s="20"/>
    </row>
    <row r="75" spans="2:13" ht="11.25">
      <c r="B75" s="20"/>
      <c r="M75" s="20"/>
    </row>
    <row r="76" spans="2:13" s="1" customFormat="1" ht="12.75">
      <c r="B76" s="36"/>
      <c r="D76" s="50" t="s">
        <v>51</v>
      </c>
      <c r="E76" s="38"/>
      <c r="F76" s="121" t="s">
        <v>52</v>
      </c>
      <c r="G76" s="50" t="s">
        <v>51</v>
      </c>
      <c r="H76" s="38"/>
      <c r="I76" s="38"/>
      <c r="J76" s="122" t="s">
        <v>52</v>
      </c>
      <c r="K76" s="38"/>
      <c r="L76" s="38"/>
      <c r="M76" s="36"/>
    </row>
    <row r="77" spans="2:13" s="1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6"/>
    </row>
    <row r="81" spans="2:47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36"/>
    </row>
    <row r="82" spans="2:47" s="1" customFormat="1" ht="24.95" customHeight="1">
      <c r="B82" s="36"/>
      <c r="C82" s="21" t="s">
        <v>119</v>
      </c>
      <c r="M82" s="36"/>
    </row>
    <row r="83" spans="2:47" s="1" customFormat="1" ht="6.95" customHeight="1">
      <c r="B83" s="36"/>
      <c r="M83" s="36"/>
    </row>
    <row r="84" spans="2:47" s="1" customFormat="1" ht="12" customHeight="1">
      <c r="B84" s="36"/>
      <c r="C84" s="27" t="s">
        <v>16</v>
      </c>
      <c r="M84" s="36"/>
    </row>
    <row r="85" spans="2:47" s="1" customFormat="1" ht="16.5" customHeight="1">
      <c r="B85" s="36"/>
      <c r="E85" s="280" t="str">
        <f>E7</f>
        <v>Franko-rozpracovaný rozpočet</v>
      </c>
      <c r="F85" s="281"/>
      <c r="G85" s="281"/>
      <c r="H85" s="281"/>
      <c r="M85" s="36"/>
    </row>
    <row r="86" spans="2:47" s="1" customFormat="1" ht="12" customHeight="1">
      <c r="B86" s="36"/>
      <c r="C86" s="27" t="s">
        <v>116</v>
      </c>
      <c r="M86" s="36"/>
    </row>
    <row r="87" spans="2:47" s="1" customFormat="1" ht="16.5" customHeight="1">
      <c r="B87" s="36"/>
      <c r="E87" s="237" t="str">
        <f>E9</f>
        <v>23-40-05 - 4.NP</v>
      </c>
      <c r="F87" s="282"/>
      <c r="G87" s="282"/>
      <c r="H87" s="282"/>
      <c r="M87" s="36"/>
    </row>
    <row r="88" spans="2:47" s="1" customFormat="1" ht="6.95" customHeight="1">
      <c r="B88" s="36"/>
      <c r="M88" s="36"/>
    </row>
    <row r="89" spans="2:47" s="1" customFormat="1" ht="12" customHeight="1">
      <c r="B89" s="36"/>
      <c r="C89" s="27" t="s">
        <v>20</v>
      </c>
      <c r="F89" s="25" t="str">
        <f>F12</f>
        <v xml:space="preserve"> </v>
      </c>
      <c r="I89" s="27" t="s">
        <v>22</v>
      </c>
      <c r="J89" s="59" t="str">
        <f>IF(J12="","",J12)</f>
        <v>15. 7. 2023</v>
      </c>
      <c r="M89" s="36"/>
    </row>
    <row r="90" spans="2:47" s="1" customFormat="1" ht="6.95" customHeight="1">
      <c r="B90" s="36"/>
      <c r="M90" s="36"/>
    </row>
    <row r="91" spans="2:47" s="1" customFormat="1" ht="15.2" customHeight="1">
      <c r="B91" s="36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 xml:space="preserve"> </v>
      </c>
      <c r="M91" s="36"/>
    </row>
    <row r="92" spans="2:47" s="1" customFormat="1" ht="15.2" customHeight="1">
      <c r="B92" s="36"/>
      <c r="C92" s="27" t="s">
        <v>27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M92" s="36"/>
    </row>
    <row r="93" spans="2:47" s="1" customFormat="1" ht="10.35" customHeight="1">
      <c r="B93" s="36"/>
      <c r="M93" s="36"/>
    </row>
    <row r="94" spans="2:47" s="1" customFormat="1" ht="29.25" customHeight="1">
      <c r="B94" s="36"/>
      <c r="C94" s="123" t="s">
        <v>120</v>
      </c>
      <c r="D94" s="106"/>
      <c r="E94" s="106"/>
      <c r="F94" s="106"/>
      <c r="G94" s="106"/>
      <c r="H94" s="106"/>
      <c r="I94" s="124" t="s">
        <v>121</v>
      </c>
      <c r="J94" s="124" t="s">
        <v>122</v>
      </c>
      <c r="K94" s="124" t="s">
        <v>123</v>
      </c>
      <c r="L94" s="106"/>
      <c r="M94" s="36"/>
    </row>
    <row r="95" spans="2:47" s="1" customFormat="1" ht="10.35" customHeight="1">
      <c r="B95" s="36"/>
      <c r="M95" s="36"/>
    </row>
    <row r="96" spans="2:47" s="1" customFormat="1" ht="22.9" customHeight="1">
      <c r="B96" s="36"/>
      <c r="C96" s="125" t="s">
        <v>124</v>
      </c>
      <c r="I96" s="73">
        <f t="shared" ref="I96:J98" si="0">Q140</f>
        <v>0</v>
      </c>
      <c r="J96" s="73">
        <f t="shared" si="0"/>
        <v>0</v>
      </c>
      <c r="K96" s="73">
        <f>K140</f>
        <v>0</v>
      </c>
      <c r="M96" s="36"/>
      <c r="AU96" s="17" t="s">
        <v>125</v>
      </c>
    </row>
    <row r="97" spans="2:13" s="8" customFormat="1" ht="24.95" customHeight="1">
      <c r="B97" s="126"/>
      <c r="D97" s="127" t="s">
        <v>126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29">
        <f>K141</f>
        <v>0</v>
      </c>
      <c r="M97" s="126"/>
    </row>
    <row r="98" spans="2:13" s="9" customFormat="1" ht="19.899999999999999" customHeight="1">
      <c r="B98" s="130"/>
      <c r="D98" s="131" t="s">
        <v>129</v>
      </c>
      <c r="E98" s="132"/>
      <c r="F98" s="132"/>
      <c r="G98" s="132"/>
      <c r="H98" s="132"/>
      <c r="I98" s="133">
        <f t="shared" si="0"/>
        <v>0</v>
      </c>
      <c r="J98" s="133">
        <f t="shared" si="0"/>
        <v>0</v>
      </c>
      <c r="K98" s="133">
        <f>K142</f>
        <v>0</v>
      </c>
      <c r="M98" s="130"/>
    </row>
    <row r="99" spans="2:13" s="9" customFormat="1" ht="19.899999999999999" customHeight="1">
      <c r="B99" s="130"/>
      <c r="D99" s="131" t="s">
        <v>130</v>
      </c>
      <c r="E99" s="132"/>
      <c r="F99" s="132"/>
      <c r="G99" s="132"/>
      <c r="H99" s="132"/>
      <c r="I99" s="133">
        <f>Q195</f>
        <v>0</v>
      </c>
      <c r="J99" s="133">
        <f>R195</f>
        <v>0</v>
      </c>
      <c r="K99" s="133">
        <f>K195</f>
        <v>0</v>
      </c>
      <c r="M99" s="130"/>
    </row>
    <row r="100" spans="2:13" s="9" customFormat="1" ht="19.899999999999999" customHeight="1">
      <c r="B100" s="130"/>
      <c r="D100" s="131" t="s">
        <v>132</v>
      </c>
      <c r="E100" s="132"/>
      <c r="F100" s="132"/>
      <c r="G100" s="132"/>
      <c r="H100" s="132"/>
      <c r="I100" s="133">
        <f>Q238</f>
        <v>0</v>
      </c>
      <c r="J100" s="133">
        <f>R238</f>
        <v>0</v>
      </c>
      <c r="K100" s="133">
        <f>K238</f>
        <v>0</v>
      </c>
      <c r="M100" s="130"/>
    </row>
    <row r="101" spans="2:13" s="9" customFormat="1" ht="19.899999999999999" customHeight="1">
      <c r="B101" s="130"/>
      <c r="D101" s="131" t="s">
        <v>595</v>
      </c>
      <c r="E101" s="132"/>
      <c r="F101" s="132"/>
      <c r="G101" s="132"/>
      <c r="H101" s="132"/>
      <c r="I101" s="133">
        <f>Q318</f>
        <v>0</v>
      </c>
      <c r="J101" s="133">
        <f>R318</f>
        <v>0</v>
      </c>
      <c r="K101" s="133">
        <f>K318</f>
        <v>0</v>
      </c>
      <c r="M101" s="130"/>
    </row>
    <row r="102" spans="2:13" s="9" customFormat="1" ht="19.899999999999999" customHeight="1">
      <c r="B102" s="130"/>
      <c r="D102" s="131" t="s">
        <v>133</v>
      </c>
      <c r="E102" s="132"/>
      <c r="F102" s="132"/>
      <c r="G102" s="132"/>
      <c r="H102" s="132"/>
      <c r="I102" s="133">
        <f>Q323</f>
        <v>0</v>
      </c>
      <c r="J102" s="133">
        <f>R323</f>
        <v>0</v>
      </c>
      <c r="K102" s="133">
        <f>K323</f>
        <v>0</v>
      </c>
      <c r="M102" s="130"/>
    </row>
    <row r="103" spans="2:13" s="8" customFormat="1" ht="24.95" customHeight="1">
      <c r="B103" s="126"/>
      <c r="D103" s="127" t="s">
        <v>134</v>
      </c>
      <c r="E103" s="128"/>
      <c r="F103" s="128"/>
      <c r="G103" s="128"/>
      <c r="H103" s="128"/>
      <c r="I103" s="129">
        <f>Q325</f>
        <v>0</v>
      </c>
      <c r="J103" s="129">
        <f>R325</f>
        <v>0</v>
      </c>
      <c r="K103" s="129">
        <f>K325</f>
        <v>0</v>
      </c>
      <c r="M103" s="126"/>
    </row>
    <row r="104" spans="2:13" s="9" customFormat="1" ht="19.899999999999999" customHeight="1">
      <c r="B104" s="130"/>
      <c r="D104" s="131" t="s">
        <v>136</v>
      </c>
      <c r="E104" s="132"/>
      <c r="F104" s="132"/>
      <c r="G104" s="132"/>
      <c r="H104" s="132"/>
      <c r="I104" s="133">
        <f>Q326</f>
        <v>0</v>
      </c>
      <c r="J104" s="133">
        <f>R326</f>
        <v>0</v>
      </c>
      <c r="K104" s="133">
        <f>K326</f>
        <v>0</v>
      </c>
      <c r="M104" s="130"/>
    </row>
    <row r="105" spans="2:13" s="9" customFormat="1" ht="19.899999999999999" customHeight="1">
      <c r="B105" s="130"/>
      <c r="D105" s="131" t="s">
        <v>596</v>
      </c>
      <c r="E105" s="132"/>
      <c r="F105" s="132"/>
      <c r="G105" s="132"/>
      <c r="H105" s="132"/>
      <c r="I105" s="133">
        <f>Q336</f>
        <v>0</v>
      </c>
      <c r="J105" s="133">
        <f>R336</f>
        <v>0</v>
      </c>
      <c r="K105" s="133">
        <f>K336</f>
        <v>0</v>
      </c>
      <c r="M105" s="130"/>
    </row>
    <row r="106" spans="2:13" s="9" customFormat="1" ht="19.899999999999999" customHeight="1">
      <c r="B106" s="130"/>
      <c r="D106" s="131" t="s">
        <v>137</v>
      </c>
      <c r="E106" s="132"/>
      <c r="F106" s="132"/>
      <c r="G106" s="132"/>
      <c r="H106" s="132"/>
      <c r="I106" s="133">
        <f>Q339</f>
        <v>0</v>
      </c>
      <c r="J106" s="133">
        <f>R339</f>
        <v>0</v>
      </c>
      <c r="K106" s="133">
        <f>K339</f>
        <v>0</v>
      </c>
      <c r="M106" s="130"/>
    </row>
    <row r="107" spans="2:13" s="9" customFormat="1" ht="19.899999999999999" customHeight="1">
      <c r="B107" s="130"/>
      <c r="D107" s="131" t="s">
        <v>597</v>
      </c>
      <c r="E107" s="132"/>
      <c r="F107" s="132"/>
      <c r="G107" s="132"/>
      <c r="H107" s="132"/>
      <c r="I107" s="133">
        <f>Q361</f>
        <v>0</v>
      </c>
      <c r="J107" s="133">
        <f>R361</f>
        <v>0</v>
      </c>
      <c r="K107" s="133">
        <f>K361</f>
        <v>0</v>
      </c>
      <c r="M107" s="130"/>
    </row>
    <row r="108" spans="2:13" s="9" customFormat="1" ht="19.899999999999999" customHeight="1">
      <c r="B108" s="130"/>
      <c r="D108" s="131" t="s">
        <v>598</v>
      </c>
      <c r="E108" s="132"/>
      <c r="F108" s="132"/>
      <c r="G108" s="132"/>
      <c r="H108" s="132"/>
      <c r="I108" s="133">
        <f>Q431</f>
        <v>0</v>
      </c>
      <c r="J108" s="133">
        <f>R431</f>
        <v>0</v>
      </c>
      <c r="K108" s="133">
        <f>K431</f>
        <v>0</v>
      </c>
      <c r="M108" s="130"/>
    </row>
    <row r="109" spans="2:13" s="9" customFormat="1" ht="19.899999999999999" customHeight="1">
      <c r="B109" s="130"/>
      <c r="D109" s="131" t="s">
        <v>599</v>
      </c>
      <c r="E109" s="132"/>
      <c r="F109" s="132"/>
      <c r="G109" s="132"/>
      <c r="H109" s="132"/>
      <c r="I109" s="133">
        <f>Q467</f>
        <v>0</v>
      </c>
      <c r="J109" s="133">
        <f>R467</f>
        <v>0</v>
      </c>
      <c r="K109" s="133">
        <f>K467</f>
        <v>0</v>
      </c>
      <c r="M109" s="130"/>
    </row>
    <row r="110" spans="2:13" s="9" customFormat="1" ht="19.899999999999999" customHeight="1">
      <c r="B110" s="130"/>
      <c r="D110" s="131" t="s">
        <v>600</v>
      </c>
      <c r="E110" s="132"/>
      <c r="F110" s="132"/>
      <c r="G110" s="132"/>
      <c r="H110" s="132"/>
      <c r="I110" s="133">
        <f>Q501</f>
        <v>0</v>
      </c>
      <c r="J110" s="133">
        <f>R501</f>
        <v>0</v>
      </c>
      <c r="K110" s="133">
        <f>K501</f>
        <v>0</v>
      </c>
      <c r="M110" s="130"/>
    </row>
    <row r="111" spans="2:13" s="1" customFormat="1" ht="21.75" customHeight="1">
      <c r="B111" s="36"/>
      <c r="M111" s="36"/>
    </row>
    <row r="112" spans="2:13" s="1" customFormat="1" ht="6.95" customHeight="1">
      <c r="B112" s="36"/>
      <c r="M112" s="36"/>
    </row>
    <row r="113" spans="2:65" s="1" customFormat="1" ht="29.25" customHeight="1">
      <c r="B113" s="36"/>
      <c r="C113" s="125" t="s">
        <v>138</v>
      </c>
      <c r="K113" s="134">
        <f>ROUND(K114 + K115 + K116 + K117 + K118 + K119,2)</f>
        <v>0</v>
      </c>
      <c r="M113" s="36"/>
      <c r="O113" s="135" t="s">
        <v>40</v>
      </c>
    </row>
    <row r="114" spans="2:65" s="1" customFormat="1" ht="18" customHeight="1">
      <c r="B114" s="136"/>
      <c r="C114" s="137"/>
      <c r="D114" s="234" t="s">
        <v>139</v>
      </c>
      <c r="E114" s="284"/>
      <c r="F114" s="284"/>
      <c r="G114" s="137"/>
      <c r="H114" s="137"/>
      <c r="I114" s="137"/>
      <c r="J114" s="137"/>
      <c r="K114" s="97">
        <v>0</v>
      </c>
      <c r="L114" s="137"/>
      <c r="M114" s="136"/>
      <c r="N114" s="137"/>
      <c r="O114" s="139" t="s">
        <v>42</v>
      </c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40" t="s">
        <v>140</v>
      </c>
      <c r="AZ114" s="137"/>
      <c r="BA114" s="137"/>
      <c r="BB114" s="137"/>
      <c r="BC114" s="137"/>
      <c r="BD114" s="137"/>
      <c r="BE114" s="141">
        <f t="shared" ref="BE114:BE119" si="1">IF(O114="základná",K114,0)</f>
        <v>0</v>
      </c>
      <c r="BF114" s="141">
        <f t="shared" ref="BF114:BF119" si="2">IF(O114="znížená",K114,0)</f>
        <v>0</v>
      </c>
      <c r="BG114" s="141">
        <f t="shared" ref="BG114:BG119" si="3">IF(O114="zákl. prenesená",K114,0)</f>
        <v>0</v>
      </c>
      <c r="BH114" s="141">
        <f t="shared" ref="BH114:BH119" si="4">IF(O114="zníž. prenesená",K114,0)</f>
        <v>0</v>
      </c>
      <c r="BI114" s="141">
        <f t="shared" ref="BI114:BI119" si="5">IF(O114="nulová",K114,0)</f>
        <v>0</v>
      </c>
      <c r="BJ114" s="140" t="s">
        <v>141</v>
      </c>
      <c r="BK114" s="137"/>
      <c r="BL114" s="137"/>
      <c r="BM114" s="137"/>
    </row>
    <row r="115" spans="2:65" s="1" customFormat="1" ht="18" customHeight="1">
      <c r="B115" s="136"/>
      <c r="C115" s="137"/>
      <c r="D115" s="234" t="s">
        <v>142</v>
      </c>
      <c r="E115" s="284"/>
      <c r="F115" s="284"/>
      <c r="G115" s="137"/>
      <c r="H115" s="137"/>
      <c r="I115" s="137"/>
      <c r="J115" s="137"/>
      <c r="K115" s="97">
        <v>0</v>
      </c>
      <c r="L115" s="137"/>
      <c r="M115" s="136"/>
      <c r="N115" s="137"/>
      <c r="O115" s="139" t="s">
        <v>42</v>
      </c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40" t="s">
        <v>140</v>
      </c>
      <c r="AZ115" s="137"/>
      <c r="BA115" s="137"/>
      <c r="BB115" s="137"/>
      <c r="BC115" s="137"/>
      <c r="BD115" s="137"/>
      <c r="BE115" s="141">
        <f t="shared" si="1"/>
        <v>0</v>
      </c>
      <c r="BF115" s="141">
        <f t="shared" si="2"/>
        <v>0</v>
      </c>
      <c r="BG115" s="141">
        <f t="shared" si="3"/>
        <v>0</v>
      </c>
      <c r="BH115" s="141">
        <f t="shared" si="4"/>
        <v>0</v>
      </c>
      <c r="BI115" s="141">
        <f t="shared" si="5"/>
        <v>0</v>
      </c>
      <c r="BJ115" s="140" t="s">
        <v>141</v>
      </c>
      <c r="BK115" s="137"/>
      <c r="BL115" s="137"/>
      <c r="BM115" s="137"/>
    </row>
    <row r="116" spans="2:65" s="1" customFormat="1" ht="18" customHeight="1">
      <c r="B116" s="136"/>
      <c r="C116" s="137"/>
      <c r="D116" s="234" t="s">
        <v>143</v>
      </c>
      <c r="E116" s="284"/>
      <c r="F116" s="284"/>
      <c r="G116" s="137"/>
      <c r="H116" s="137"/>
      <c r="I116" s="137"/>
      <c r="J116" s="137"/>
      <c r="K116" s="97">
        <v>0</v>
      </c>
      <c r="L116" s="137"/>
      <c r="M116" s="136"/>
      <c r="N116" s="137"/>
      <c r="O116" s="139" t="s">
        <v>42</v>
      </c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40" t="s">
        <v>140</v>
      </c>
      <c r="AZ116" s="137"/>
      <c r="BA116" s="137"/>
      <c r="BB116" s="137"/>
      <c r="BC116" s="137"/>
      <c r="BD116" s="137"/>
      <c r="BE116" s="141">
        <f t="shared" si="1"/>
        <v>0</v>
      </c>
      <c r="BF116" s="141">
        <f t="shared" si="2"/>
        <v>0</v>
      </c>
      <c r="BG116" s="141">
        <f t="shared" si="3"/>
        <v>0</v>
      </c>
      <c r="BH116" s="141">
        <f t="shared" si="4"/>
        <v>0</v>
      </c>
      <c r="BI116" s="141">
        <f t="shared" si="5"/>
        <v>0</v>
      </c>
      <c r="BJ116" s="140" t="s">
        <v>141</v>
      </c>
      <c r="BK116" s="137"/>
      <c r="BL116" s="137"/>
      <c r="BM116" s="137"/>
    </row>
    <row r="117" spans="2:65" s="1" customFormat="1" ht="18" customHeight="1">
      <c r="B117" s="136"/>
      <c r="C117" s="137"/>
      <c r="D117" s="234" t="s">
        <v>144</v>
      </c>
      <c r="E117" s="284"/>
      <c r="F117" s="284"/>
      <c r="G117" s="137"/>
      <c r="H117" s="137"/>
      <c r="I117" s="137"/>
      <c r="J117" s="137"/>
      <c r="K117" s="97">
        <v>0</v>
      </c>
      <c r="L117" s="137"/>
      <c r="M117" s="136"/>
      <c r="N117" s="137"/>
      <c r="O117" s="139" t="s">
        <v>42</v>
      </c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40" t="s">
        <v>140</v>
      </c>
      <c r="AZ117" s="137"/>
      <c r="BA117" s="137"/>
      <c r="BB117" s="137"/>
      <c r="BC117" s="137"/>
      <c r="BD117" s="137"/>
      <c r="BE117" s="141">
        <f t="shared" si="1"/>
        <v>0</v>
      </c>
      <c r="BF117" s="141">
        <f t="shared" si="2"/>
        <v>0</v>
      </c>
      <c r="BG117" s="141">
        <f t="shared" si="3"/>
        <v>0</v>
      </c>
      <c r="BH117" s="141">
        <f t="shared" si="4"/>
        <v>0</v>
      </c>
      <c r="BI117" s="141">
        <f t="shared" si="5"/>
        <v>0</v>
      </c>
      <c r="BJ117" s="140" t="s">
        <v>141</v>
      </c>
      <c r="BK117" s="137"/>
      <c r="BL117" s="137"/>
      <c r="BM117" s="137"/>
    </row>
    <row r="118" spans="2:65" s="1" customFormat="1" ht="18" customHeight="1">
      <c r="B118" s="136"/>
      <c r="C118" s="137"/>
      <c r="D118" s="234" t="s">
        <v>145</v>
      </c>
      <c r="E118" s="284"/>
      <c r="F118" s="284"/>
      <c r="G118" s="137"/>
      <c r="H118" s="137"/>
      <c r="I118" s="137"/>
      <c r="J118" s="137"/>
      <c r="K118" s="97">
        <v>0</v>
      </c>
      <c r="L118" s="137"/>
      <c r="M118" s="136"/>
      <c r="N118" s="137"/>
      <c r="O118" s="139" t="s">
        <v>42</v>
      </c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40" t="s">
        <v>140</v>
      </c>
      <c r="AZ118" s="137"/>
      <c r="BA118" s="137"/>
      <c r="BB118" s="137"/>
      <c r="BC118" s="137"/>
      <c r="BD118" s="137"/>
      <c r="BE118" s="141">
        <f t="shared" si="1"/>
        <v>0</v>
      </c>
      <c r="BF118" s="141">
        <f t="shared" si="2"/>
        <v>0</v>
      </c>
      <c r="BG118" s="141">
        <f t="shared" si="3"/>
        <v>0</v>
      </c>
      <c r="BH118" s="141">
        <f t="shared" si="4"/>
        <v>0</v>
      </c>
      <c r="BI118" s="141">
        <f t="shared" si="5"/>
        <v>0</v>
      </c>
      <c r="BJ118" s="140" t="s">
        <v>141</v>
      </c>
      <c r="BK118" s="137"/>
      <c r="BL118" s="137"/>
      <c r="BM118" s="137"/>
    </row>
    <row r="119" spans="2:65" s="1" customFormat="1" ht="18" customHeight="1">
      <c r="B119" s="136"/>
      <c r="C119" s="137"/>
      <c r="D119" s="138" t="s">
        <v>146</v>
      </c>
      <c r="E119" s="137"/>
      <c r="F119" s="137"/>
      <c r="G119" s="137"/>
      <c r="H119" s="137"/>
      <c r="I119" s="137"/>
      <c r="J119" s="137"/>
      <c r="K119" s="97">
        <f>ROUND(K30*T119,2)</f>
        <v>0</v>
      </c>
      <c r="L119" s="137"/>
      <c r="M119" s="136"/>
      <c r="N119" s="137"/>
      <c r="O119" s="139" t="s">
        <v>42</v>
      </c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40" t="s">
        <v>147</v>
      </c>
      <c r="AZ119" s="137"/>
      <c r="BA119" s="137"/>
      <c r="BB119" s="137"/>
      <c r="BC119" s="137"/>
      <c r="BD119" s="137"/>
      <c r="BE119" s="141">
        <f t="shared" si="1"/>
        <v>0</v>
      </c>
      <c r="BF119" s="141">
        <f t="shared" si="2"/>
        <v>0</v>
      </c>
      <c r="BG119" s="141">
        <f t="shared" si="3"/>
        <v>0</v>
      </c>
      <c r="BH119" s="141">
        <f t="shared" si="4"/>
        <v>0</v>
      </c>
      <c r="BI119" s="141">
        <f t="shared" si="5"/>
        <v>0</v>
      </c>
      <c r="BJ119" s="140" t="s">
        <v>141</v>
      </c>
      <c r="BK119" s="137"/>
      <c r="BL119" s="137"/>
      <c r="BM119" s="137"/>
    </row>
    <row r="120" spans="2:65" s="1" customFormat="1" ht="11.25">
      <c r="B120" s="36"/>
      <c r="M120" s="36"/>
    </row>
    <row r="121" spans="2:65" s="1" customFormat="1" ht="29.25" customHeight="1">
      <c r="B121" s="36"/>
      <c r="C121" s="105" t="s">
        <v>114</v>
      </c>
      <c r="D121" s="106"/>
      <c r="E121" s="106"/>
      <c r="F121" s="106"/>
      <c r="G121" s="106"/>
      <c r="H121" s="106"/>
      <c r="I121" s="106"/>
      <c r="J121" s="106"/>
      <c r="K121" s="107">
        <f>ROUND(K96+K113,2)</f>
        <v>0</v>
      </c>
      <c r="L121" s="106"/>
      <c r="M121" s="36"/>
    </row>
    <row r="122" spans="2:65" s="1" customFormat="1" ht="6.95" customHeight="1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36"/>
    </row>
    <row r="126" spans="2:65" s="1" customFormat="1" ht="6.95" customHeight="1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36"/>
    </row>
    <row r="127" spans="2:65" s="1" customFormat="1" ht="24.95" customHeight="1">
      <c r="B127" s="36"/>
      <c r="C127" s="21" t="s">
        <v>148</v>
      </c>
      <c r="M127" s="36"/>
    </row>
    <row r="128" spans="2:65" s="1" customFormat="1" ht="6.95" customHeight="1">
      <c r="B128" s="36"/>
      <c r="M128" s="36"/>
    </row>
    <row r="129" spans="2:65" s="1" customFormat="1" ht="12" customHeight="1">
      <c r="B129" s="36"/>
      <c r="C129" s="27" t="s">
        <v>16</v>
      </c>
      <c r="M129" s="36"/>
    </row>
    <row r="130" spans="2:65" s="1" customFormat="1" ht="16.5" customHeight="1">
      <c r="B130" s="36"/>
      <c r="E130" s="280" t="str">
        <f>E7</f>
        <v>Franko-rozpracovaný rozpočet</v>
      </c>
      <c r="F130" s="281"/>
      <c r="G130" s="281"/>
      <c r="H130" s="281"/>
      <c r="M130" s="36"/>
    </row>
    <row r="131" spans="2:65" s="1" customFormat="1" ht="12" customHeight="1">
      <c r="B131" s="36"/>
      <c r="C131" s="27" t="s">
        <v>116</v>
      </c>
      <c r="M131" s="36"/>
    </row>
    <row r="132" spans="2:65" s="1" customFormat="1" ht="16.5" customHeight="1">
      <c r="B132" s="36"/>
      <c r="E132" s="237" t="str">
        <f>E9</f>
        <v>23-40-05 - 4.NP</v>
      </c>
      <c r="F132" s="282"/>
      <c r="G132" s="282"/>
      <c r="H132" s="282"/>
      <c r="M132" s="36"/>
    </row>
    <row r="133" spans="2:65" s="1" customFormat="1" ht="6.95" customHeight="1">
      <c r="B133" s="36"/>
      <c r="M133" s="36"/>
    </row>
    <row r="134" spans="2:65" s="1" customFormat="1" ht="12" customHeight="1">
      <c r="B134" s="36"/>
      <c r="C134" s="27" t="s">
        <v>20</v>
      </c>
      <c r="F134" s="25" t="str">
        <f>F12</f>
        <v xml:space="preserve"> </v>
      </c>
      <c r="I134" s="27" t="s">
        <v>22</v>
      </c>
      <c r="J134" s="59" t="str">
        <f>IF(J12="","",J12)</f>
        <v>15. 7. 2023</v>
      </c>
      <c r="M134" s="36"/>
    </row>
    <row r="135" spans="2:65" s="1" customFormat="1" ht="6.95" customHeight="1">
      <c r="B135" s="36"/>
      <c r="M135" s="36"/>
    </row>
    <row r="136" spans="2:65" s="1" customFormat="1" ht="15.2" customHeight="1">
      <c r="B136" s="36"/>
      <c r="C136" s="27" t="s">
        <v>24</v>
      </c>
      <c r="F136" s="25" t="str">
        <f>E15</f>
        <v xml:space="preserve"> </v>
      </c>
      <c r="I136" s="27" t="s">
        <v>29</v>
      </c>
      <c r="J136" s="30" t="str">
        <f>E21</f>
        <v xml:space="preserve"> </v>
      </c>
      <c r="M136" s="36"/>
    </row>
    <row r="137" spans="2:65" s="1" customFormat="1" ht="15.2" customHeight="1">
      <c r="B137" s="36"/>
      <c r="C137" s="27" t="s">
        <v>27</v>
      </c>
      <c r="F137" s="25" t="str">
        <f>IF(E18="","",E18)</f>
        <v>Vyplň údaj</v>
      </c>
      <c r="I137" s="27" t="s">
        <v>30</v>
      </c>
      <c r="J137" s="30" t="str">
        <f>E24</f>
        <v xml:space="preserve"> </v>
      </c>
      <c r="M137" s="36"/>
    </row>
    <row r="138" spans="2:65" s="1" customFormat="1" ht="10.35" customHeight="1">
      <c r="B138" s="36"/>
      <c r="M138" s="36"/>
    </row>
    <row r="139" spans="2:65" s="10" customFormat="1" ht="29.25" customHeight="1">
      <c r="B139" s="142"/>
      <c r="C139" s="143" t="s">
        <v>149</v>
      </c>
      <c r="D139" s="144" t="s">
        <v>61</v>
      </c>
      <c r="E139" s="144" t="s">
        <v>57</v>
      </c>
      <c r="F139" s="144" t="s">
        <v>58</v>
      </c>
      <c r="G139" s="144" t="s">
        <v>150</v>
      </c>
      <c r="H139" s="144" t="s">
        <v>151</v>
      </c>
      <c r="I139" s="144" t="s">
        <v>152</v>
      </c>
      <c r="J139" s="144" t="s">
        <v>153</v>
      </c>
      <c r="K139" s="145" t="s">
        <v>123</v>
      </c>
      <c r="L139" s="146" t="s">
        <v>154</v>
      </c>
      <c r="M139" s="142"/>
      <c r="N139" s="66" t="s">
        <v>1</v>
      </c>
      <c r="O139" s="67" t="s">
        <v>40</v>
      </c>
      <c r="P139" s="67" t="s">
        <v>155</v>
      </c>
      <c r="Q139" s="67" t="s">
        <v>156</v>
      </c>
      <c r="R139" s="67" t="s">
        <v>157</v>
      </c>
      <c r="S139" s="67" t="s">
        <v>158</v>
      </c>
      <c r="T139" s="67" t="s">
        <v>159</v>
      </c>
      <c r="U139" s="67" t="s">
        <v>160</v>
      </c>
      <c r="V139" s="67" t="s">
        <v>161</v>
      </c>
      <c r="W139" s="67" t="s">
        <v>162</v>
      </c>
      <c r="X139" s="68" t="s">
        <v>163</v>
      </c>
    </row>
    <row r="140" spans="2:65" s="1" customFormat="1" ht="22.9" customHeight="1">
      <c r="B140" s="36"/>
      <c r="C140" s="71" t="s">
        <v>118</v>
      </c>
      <c r="K140" s="147">
        <f>BK140</f>
        <v>0</v>
      </c>
      <c r="M140" s="36"/>
      <c r="N140" s="69"/>
      <c r="O140" s="60"/>
      <c r="P140" s="60"/>
      <c r="Q140" s="148">
        <f>Q141+Q325</f>
        <v>0</v>
      </c>
      <c r="R140" s="148">
        <f>R141+R325</f>
        <v>0</v>
      </c>
      <c r="S140" s="60"/>
      <c r="T140" s="149">
        <f>T141+T325</f>
        <v>0</v>
      </c>
      <c r="U140" s="60"/>
      <c r="V140" s="149">
        <f>V141+V325</f>
        <v>190.06643144</v>
      </c>
      <c r="W140" s="60"/>
      <c r="X140" s="150">
        <f>X141+X325</f>
        <v>0</v>
      </c>
      <c r="AT140" s="17" t="s">
        <v>77</v>
      </c>
      <c r="AU140" s="17" t="s">
        <v>125</v>
      </c>
      <c r="BK140" s="151">
        <f>BK141+BK325</f>
        <v>0</v>
      </c>
    </row>
    <row r="141" spans="2:65" s="11" customFormat="1" ht="25.9" customHeight="1">
      <c r="B141" s="152"/>
      <c r="D141" s="153" t="s">
        <v>77</v>
      </c>
      <c r="E141" s="154" t="s">
        <v>164</v>
      </c>
      <c r="F141" s="154" t="s">
        <v>165</v>
      </c>
      <c r="I141" s="155"/>
      <c r="J141" s="155"/>
      <c r="K141" s="156">
        <f>BK141</f>
        <v>0</v>
      </c>
      <c r="M141" s="152"/>
      <c r="N141" s="157"/>
      <c r="Q141" s="158">
        <f>Q142+Q195+Q238+Q318+Q323</f>
        <v>0</v>
      </c>
      <c r="R141" s="158">
        <f>R142+R195+R238+R318+R323</f>
        <v>0</v>
      </c>
      <c r="T141" s="159">
        <f>T142+T195+T238+T318+T323</f>
        <v>0</v>
      </c>
      <c r="V141" s="159">
        <f>V142+V195+V238+V318+V323</f>
        <v>182.35822005</v>
      </c>
      <c r="X141" s="160">
        <f>X142+X195+X238+X318+X323</f>
        <v>0</v>
      </c>
      <c r="AR141" s="153" t="s">
        <v>86</v>
      </c>
      <c r="AT141" s="161" t="s">
        <v>77</v>
      </c>
      <c r="AU141" s="161" t="s">
        <v>78</v>
      </c>
      <c r="AY141" s="153" t="s">
        <v>166</v>
      </c>
      <c r="BK141" s="162">
        <f>BK142+BK195+BK238+BK318+BK323</f>
        <v>0</v>
      </c>
    </row>
    <row r="142" spans="2:65" s="11" customFormat="1" ht="22.9" customHeight="1">
      <c r="B142" s="152"/>
      <c r="D142" s="153" t="s">
        <v>77</v>
      </c>
      <c r="E142" s="163" t="s">
        <v>183</v>
      </c>
      <c r="F142" s="163" t="s">
        <v>307</v>
      </c>
      <c r="I142" s="155"/>
      <c r="J142" s="155"/>
      <c r="K142" s="164">
        <f>BK142</f>
        <v>0</v>
      </c>
      <c r="M142" s="152"/>
      <c r="N142" s="157"/>
      <c r="Q142" s="158">
        <f>SUM(Q143:Q194)</f>
        <v>0</v>
      </c>
      <c r="R142" s="158">
        <f>SUM(R143:R194)</f>
        <v>0</v>
      </c>
      <c r="T142" s="159">
        <f>SUM(T143:T194)</f>
        <v>0</v>
      </c>
      <c r="V142" s="159">
        <f>SUM(V143:V194)</f>
        <v>117.62528649999999</v>
      </c>
      <c r="X142" s="160">
        <f>SUM(X143:X194)</f>
        <v>0</v>
      </c>
      <c r="AR142" s="153" t="s">
        <v>86</v>
      </c>
      <c r="AT142" s="161" t="s">
        <v>77</v>
      </c>
      <c r="AU142" s="161" t="s">
        <v>86</v>
      </c>
      <c r="AY142" s="153" t="s">
        <v>166</v>
      </c>
      <c r="BK142" s="162">
        <f>SUM(BK143:BK194)</f>
        <v>0</v>
      </c>
    </row>
    <row r="143" spans="2:65" s="1" customFormat="1" ht="33" customHeight="1">
      <c r="B143" s="136"/>
      <c r="C143" s="165" t="s">
        <v>86</v>
      </c>
      <c r="D143" s="165" t="s">
        <v>168</v>
      </c>
      <c r="E143" s="166" t="s">
        <v>309</v>
      </c>
      <c r="F143" s="167" t="s">
        <v>310</v>
      </c>
      <c r="G143" s="168" t="s">
        <v>171</v>
      </c>
      <c r="H143" s="169">
        <v>3.8980000000000001</v>
      </c>
      <c r="I143" s="170"/>
      <c r="J143" s="170"/>
      <c r="K143" s="171">
        <f>ROUND(P143*H143,2)</f>
        <v>0</v>
      </c>
      <c r="L143" s="172"/>
      <c r="M143" s="36"/>
      <c r="N143" s="173" t="s">
        <v>1</v>
      </c>
      <c r="O143" s="135" t="s">
        <v>42</v>
      </c>
      <c r="P143" s="35">
        <f>I143+J143</f>
        <v>0</v>
      </c>
      <c r="Q143" s="35">
        <f>ROUND(I143*H143,2)</f>
        <v>0</v>
      </c>
      <c r="R143" s="35">
        <f>ROUND(J143*H143,2)</f>
        <v>0</v>
      </c>
      <c r="T143" s="174">
        <f>S143*H143</f>
        <v>0</v>
      </c>
      <c r="U143" s="174">
        <v>2.1669900000000002</v>
      </c>
      <c r="V143" s="174">
        <f>U143*H143</f>
        <v>8.4469270200000004</v>
      </c>
      <c r="W143" s="174">
        <v>0</v>
      </c>
      <c r="X143" s="175">
        <f>W143*H143</f>
        <v>0</v>
      </c>
      <c r="AR143" s="176" t="s">
        <v>172</v>
      </c>
      <c r="AT143" s="176" t="s">
        <v>168</v>
      </c>
      <c r="AU143" s="176" t="s">
        <v>141</v>
      </c>
      <c r="AY143" s="17" t="s">
        <v>166</v>
      </c>
      <c r="BE143" s="101">
        <f>IF(O143="základná",K143,0)</f>
        <v>0</v>
      </c>
      <c r="BF143" s="101">
        <f>IF(O143="znížená",K143,0)</f>
        <v>0</v>
      </c>
      <c r="BG143" s="101">
        <f>IF(O143="zákl. prenesená",K143,0)</f>
        <v>0</v>
      </c>
      <c r="BH143" s="101">
        <f>IF(O143="zníž. prenesená",K143,0)</f>
        <v>0</v>
      </c>
      <c r="BI143" s="101">
        <f>IF(O143="nulová",K143,0)</f>
        <v>0</v>
      </c>
      <c r="BJ143" s="17" t="s">
        <v>141</v>
      </c>
      <c r="BK143" s="101">
        <f>ROUND(P143*H143,2)</f>
        <v>0</v>
      </c>
      <c r="BL143" s="17" t="s">
        <v>172</v>
      </c>
      <c r="BM143" s="176" t="s">
        <v>1160</v>
      </c>
    </row>
    <row r="144" spans="2:65" s="12" customFormat="1" ht="11.25">
      <c r="B144" s="177"/>
      <c r="D144" s="178" t="s">
        <v>174</v>
      </c>
      <c r="E144" s="179" t="s">
        <v>1</v>
      </c>
      <c r="F144" s="180" t="s">
        <v>602</v>
      </c>
      <c r="H144" s="181">
        <v>3.8980000000000001</v>
      </c>
      <c r="I144" s="182"/>
      <c r="J144" s="182"/>
      <c r="M144" s="177"/>
      <c r="N144" s="183"/>
      <c r="X144" s="184"/>
      <c r="AT144" s="179" t="s">
        <v>174</v>
      </c>
      <c r="AU144" s="179" t="s">
        <v>141</v>
      </c>
      <c r="AV144" s="12" t="s">
        <v>141</v>
      </c>
      <c r="AW144" s="12" t="s">
        <v>4</v>
      </c>
      <c r="AX144" s="12" t="s">
        <v>86</v>
      </c>
      <c r="AY144" s="179" t="s">
        <v>166</v>
      </c>
    </row>
    <row r="145" spans="2:65" s="1" customFormat="1" ht="37.9" customHeight="1">
      <c r="B145" s="136"/>
      <c r="C145" s="165" t="s">
        <v>141</v>
      </c>
      <c r="D145" s="165" t="s">
        <v>168</v>
      </c>
      <c r="E145" s="166" t="s">
        <v>319</v>
      </c>
      <c r="F145" s="167" t="s">
        <v>320</v>
      </c>
      <c r="G145" s="168" t="s">
        <v>171</v>
      </c>
      <c r="H145" s="169">
        <v>74.680999999999997</v>
      </c>
      <c r="I145" s="170"/>
      <c r="J145" s="170"/>
      <c r="K145" s="171">
        <f>ROUND(P145*H145,2)</f>
        <v>0</v>
      </c>
      <c r="L145" s="172"/>
      <c r="M145" s="36"/>
      <c r="N145" s="173" t="s">
        <v>1</v>
      </c>
      <c r="O145" s="135" t="s">
        <v>42</v>
      </c>
      <c r="P145" s="35">
        <f>I145+J145</f>
        <v>0</v>
      </c>
      <c r="Q145" s="35">
        <f>ROUND(I145*H145,2)</f>
        <v>0</v>
      </c>
      <c r="R145" s="35">
        <f>ROUND(J145*H145,2)</f>
        <v>0</v>
      </c>
      <c r="T145" s="174">
        <f>S145*H145</f>
        <v>0</v>
      </c>
      <c r="U145" s="174">
        <v>0.78917999999999999</v>
      </c>
      <c r="V145" s="174">
        <f>U145*H145</f>
        <v>58.936751579999999</v>
      </c>
      <c r="W145" s="174">
        <v>0</v>
      </c>
      <c r="X145" s="175">
        <f>W145*H145</f>
        <v>0</v>
      </c>
      <c r="AR145" s="176" t="s">
        <v>172</v>
      </c>
      <c r="AT145" s="176" t="s">
        <v>168</v>
      </c>
      <c r="AU145" s="176" t="s">
        <v>141</v>
      </c>
      <c r="AY145" s="17" t="s">
        <v>166</v>
      </c>
      <c r="BE145" s="101">
        <f>IF(O145="základná",K145,0)</f>
        <v>0</v>
      </c>
      <c r="BF145" s="101">
        <f>IF(O145="znížená",K145,0)</f>
        <v>0</v>
      </c>
      <c r="BG145" s="101">
        <f>IF(O145="zákl. prenesená",K145,0)</f>
        <v>0</v>
      </c>
      <c r="BH145" s="101">
        <f>IF(O145="zníž. prenesená",K145,0)</f>
        <v>0</v>
      </c>
      <c r="BI145" s="101">
        <f>IF(O145="nulová",K145,0)</f>
        <v>0</v>
      </c>
      <c r="BJ145" s="17" t="s">
        <v>141</v>
      </c>
      <c r="BK145" s="101">
        <f>ROUND(P145*H145,2)</f>
        <v>0</v>
      </c>
      <c r="BL145" s="17" t="s">
        <v>172</v>
      </c>
      <c r="BM145" s="176" t="s">
        <v>1161</v>
      </c>
    </row>
    <row r="146" spans="2:65" s="12" customFormat="1" ht="33.75">
      <c r="B146" s="177"/>
      <c r="D146" s="178" t="s">
        <v>174</v>
      </c>
      <c r="E146" s="179" t="s">
        <v>1</v>
      </c>
      <c r="F146" s="180" t="s">
        <v>1162</v>
      </c>
      <c r="H146" s="181">
        <v>25.837</v>
      </c>
      <c r="I146" s="182"/>
      <c r="J146" s="182"/>
      <c r="M146" s="177"/>
      <c r="N146" s="183"/>
      <c r="X146" s="184"/>
      <c r="AT146" s="179" t="s">
        <v>174</v>
      </c>
      <c r="AU146" s="179" t="s">
        <v>141</v>
      </c>
      <c r="AV146" s="12" t="s">
        <v>141</v>
      </c>
      <c r="AW146" s="12" t="s">
        <v>4</v>
      </c>
      <c r="AX146" s="12" t="s">
        <v>78</v>
      </c>
      <c r="AY146" s="179" t="s">
        <v>166</v>
      </c>
    </row>
    <row r="147" spans="2:65" s="12" customFormat="1" ht="33.75">
      <c r="B147" s="177"/>
      <c r="D147" s="178" t="s">
        <v>174</v>
      </c>
      <c r="E147" s="179" t="s">
        <v>1</v>
      </c>
      <c r="F147" s="180" t="s">
        <v>928</v>
      </c>
      <c r="H147" s="181">
        <v>17.841000000000001</v>
      </c>
      <c r="I147" s="182"/>
      <c r="J147" s="182"/>
      <c r="M147" s="177"/>
      <c r="N147" s="183"/>
      <c r="X147" s="184"/>
      <c r="AT147" s="179" t="s">
        <v>174</v>
      </c>
      <c r="AU147" s="179" t="s">
        <v>141</v>
      </c>
      <c r="AV147" s="12" t="s">
        <v>141</v>
      </c>
      <c r="AW147" s="12" t="s">
        <v>4</v>
      </c>
      <c r="AX147" s="12" t="s">
        <v>78</v>
      </c>
      <c r="AY147" s="179" t="s">
        <v>166</v>
      </c>
    </row>
    <row r="148" spans="2:65" s="12" customFormat="1" ht="11.25">
      <c r="B148" s="177"/>
      <c r="D148" s="178" t="s">
        <v>174</v>
      </c>
      <c r="E148" s="179" t="s">
        <v>1</v>
      </c>
      <c r="F148" s="180" t="s">
        <v>929</v>
      </c>
      <c r="H148" s="181">
        <v>-5.9349999999999996</v>
      </c>
      <c r="I148" s="182"/>
      <c r="J148" s="182"/>
      <c r="M148" s="177"/>
      <c r="N148" s="183"/>
      <c r="X148" s="184"/>
      <c r="AT148" s="179" t="s">
        <v>174</v>
      </c>
      <c r="AU148" s="179" t="s">
        <v>141</v>
      </c>
      <c r="AV148" s="12" t="s">
        <v>141</v>
      </c>
      <c r="AW148" s="12" t="s">
        <v>4</v>
      </c>
      <c r="AX148" s="12" t="s">
        <v>78</v>
      </c>
      <c r="AY148" s="179" t="s">
        <v>166</v>
      </c>
    </row>
    <row r="149" spans="2:65" s="12" customFormat="1" ht="11.25">
      <c r="B149" s="177"/>
      <c r="D149" s="178" t="s">
        <v>174</v>
      </c>
      <c r="E149" s="179" t="s">
        <v>1</v>
      </c>
      <c r="F149" s="180" t="s">
        <v>1163</v>
      </c>
      <c r="H149" s="181">
        <v>6.2880000000000003</v>
      </c>
      <c r="I149" s="182"/>
      <c r="J149" s="182"/>
      <c r="M149" s="177"/>
      <c r="N149" s="183"/>
      <c r="X149" s="184"/>
      <c r="AT149" s="179" t="s">
        <v>174</v>
      </c>
      <c r="AU149" s="179" t="s">
        <v>141</v>
      </c>
      <c r="AV149" s="12" t="s">
        <v>141</v>
      </c>
      <c r="AW149" s="12" t="s">
        <v>4</v>
      </c>
      <c r="AX149" s="12" t="s">
        <v>78</v>
      </c>
      <c r="AY149" s="179" t="s">
        <v>166</v>
      </c>
    </row>
    <row r="150" spans="2:65" s="12" customFormat="1" ht="11.25">
      <c r="B150" s="177"/>
      <c r="D150" s="178" t="s">
        <v>174</v>
      </c>
      <c r="E150" s="179" t="s">
        <v>1</v>
      </c>
      <c r="F150" s="180" t="s">
        <v>1164</v>
      </c>
      <c r="H150" s="181">
        <v>6.2880000000000003</v>
      </c>
      <c r="I150" s="182"/>
      <c r="J150" s="182"/>
      <c r="M150" s="177"/>
      <c r="N150" s="183"/>
      <c r="X150" s="184"/>
      <c r="AT150" s="179" t="s">
        <v>174</v>
      </c>
      <c r="AU150" s="179" t="s">
        <v>141</v>
      </c>
      <c r="AV150" s="12" t="s">
        <v>141</v>
      </c>
      <c r="AW150" s="12" t="s">
        <v>4</v>
      </c>
      <c r="AX150" s="12" t="s">
        <v>78</v>
      </c>
      <c r="AY150" s="179" t="s">
        <v>166</v>
      </c>
    </row>
    <row r="151" spans="2:65" s="12" customFormat="1" ht="11.25">
      <c r="B151" s="177"/>
      <c r="D151" s="178" t="s">
        <v>174</v>
      </c>
      <c r="E151" s="179" t="s">
        <v>1</v>
      </c>
      <c r="F151" s="180" t="s">
        <v>1165</v>
      </c>
      <c r="H151" s="181">
        <v>2.3380000000000001</v>
      </c>
      <c r="I151" s="182"/>
      <c r="J151" s="182"/>
      <c r="M151" s="177"/>
      <c r="N151" s="183"/>
      <c r="X151" s="184"/>
      <c r="AT151" s="179" t="s">
        <v>174</v>
      </c>
      <c r="AU151" s="179" t="s">
        <v>141</v>
      </c>
      <c r="AV151" s="12" t="s">
        <v>141</v>
      </c>
      <c r="AW151" s="12" t="s">
        <v>4</v>
      </c>
      <c r="AX151" s="12" t="s">
        <v>78</v>
      </c>
      <c r="AY151" s="179" t="s">
        <v>166</v>
      </c>
    </row>
    <row r="152" spans="2:65" s="12" customFormat="1" ht="11.25">
      <c r="B152" s="177"/>
      <c r="D152" s="178" t="s">
        <v>174</v>
      </c>
      <c r="E152" s="179" t="s">
        <v>1</v>
      </c>
      <c r="F152" s="180" t="s">
        <v>1166</v>
      </c>
      <c r="H152" s="181">
        <v>5.0839999999999996</v>
      </c>
      <c r="I152" s="182"/>
      <c r="J152" s="182"/>
      <c r="M152" s="177"/>
      <c r="N152" s="183"/>
      <c r="X152" s="184"/>
      <c r="AT152" s="179" t="s">
        <v>174</v>
      </c>
      <c r="AU152" s="179" t="s">
        <v>141</v>
      </c>
      <c r="AV152" s="12" t="s">
        <v>141</v>
      </c>
      <c r="AW152" s="12" t="s">
        <v>4</v>
      </c>
      <c r="AX152" s="12" t="s">
        <v>78</v>
      </c>
      <c r="AY152" s="179" t="s">
        <v>166</v>
      </c>
    </row>
    <row r="153" spans="2:65" s="12" customFormat="1" ht="22.5">
      <c r="B153" s="177"/>
      <c r="D153" s="178" t="s">
        <v>174</v>
      </c>
      <c r="E153" s="179" t="s">
        <v>1</v>
      </c>
      <c r="F153" s="180" t="s">
        <v>1167</v>
      </c>
      <c r="H153" s="181">
        <v>5.2220000000000004</v>
      </c>
      <c r="I153" s="182"/>
      <c r="J153" s="182"/>
      <c r="M153" s="177"/>
      <c r="N153" s="183"/>
      <c r="X153" s="184"/>
      <c r="AT153" s="179" t="s">
        <v>174</v>
      </c>
      <c r="AU153" s="179" t="s">
        <v>141</v>
      </c>
      <c r="AV153" s="12" t="s">
        <v>141</v>
      </c>
      <c r="AW153" s="12" t="s">
        <v>4</v>
      </c>
      <c r="AX153" s="12" t="s">
        <v>78</v>
      </c>
      <c r="AY153" s="179" t="s">
        <v>166</v>
      </c>
    </row>
    <row r="154" spans="2:65" s="12" customFormat="1" ht="11.25">
      <c r="B154" s="177"/>
      <c r="D154" s="178" t="s">
        <v>174</v>
      </c>
      <c r="E154" s="179" t="s">
        <v>1</v>
      </c>
      <c r="F154" s="180" t="s">
        <v>1168</v>
      </c>
      <c r="H154" s="181">
        <v>0.51700000000000002</v>
      </c>
      <c r="I154" s="182"/>
      <c r="J154" s="182"/>
      <c r="M154" s="177"/>
      <c r="N154" s="183"/>
      <c r="X154" s="184"/>
      <c r="AT154" s="179" t="s">
        <v>174</v>
      </c>
      <c r="AU154" s="179" t="s">
        <v>141</v>
      </c>
      <c r="AV154" s="12" t="s">
        <v>141</v>
      </c>
      <c r="AW154" s="12" t="s">
        <v>4</v>
      </c>
      <c r="AX154" s="12" t="s">
        <v>78</v>
      </c>
      <c r="AY154" s="179" t="s">
        <v>166</v>
      </c>
    </row>
    <row r="155" spans="2:65" s="12" customFormat="1" ht="11.25">
      <c r="B155" s="177"/>
      <c r="D155" s="178" t="s">
        <v>174</v>
      </c>
      <c r="E155" s="179" t="s">
        <v>1</v>
      </c>
      <c r="F155" s="180" t="s">
        <v>1169</v>
      </c>
      <c r="H155" s="181">
        <v>7.1820000000000004</v>
      </c>
      <c r="I155" s="182"/>
      <c r="J155" s="182"/>
      <c r="M155" s="177"/>
      <c r="N155" s="183"/>
      <c r="X155" s="184"/>
      <c r="AT155" s="179" t="s">
        <v>174</v>
      </c>
      <c r="AU155" s="179" t="s">
        <v>141</v>
      </c>
      <c r="AV155" s="12" t="s">
        <v>141</v>
      </c>
      <c r="AW155" s="12" t="s">
        <v>4</v>
      </c>
      <c r="AX155" s="12" t="s">
        <v>78</v>
      </c>
      <c r="AY155" s="179" t="s">
        <v>166</v>
      </c>
    </row>
    <row r="156" spans="2:65" s="12" customFormat="1" ht="11.25">
      <c r="B156" s="177"/>
      <c r="D156" s="178" t="s">
        <v>174</v>
      </c>
      <c r="E156" s="179" t="s">
        <v>1</v>
      </c>
      <c r="F156" s="180" t="s">
        <v>1170</v>
      </c>
      <c r="H156" s="181">
        <v>4.0190000000000001</v>
      </c>
      <c r="I156" s="182"/>
      <c r="J156" s="182"/>
      <c r="M156" s="177"/>
      <c r="N156" s="183"/>
      <c r="X156" s="184"/>
      <c r="AT156" s="179" t="s">
        <v>174</v>
      </c>
      <c r="AU156" s="179" t="s">
        <v>141</v>
      </c>
      <c r="AV156" s="12" t="s">
        <v>141</v>
      </c>
      <c r="AW156" s="12" t="s">
        <v>4</v>
      </c>
      <c r="AX156" s="12" t="s">
        <v>78</v>
      </c>
      <c r="AY156" s="179" t="s">
        <v>166</v>
      </c>
    </row>
    <row r="157" spans="2:65" s="14" customFormat="1" ht="11.25">
      <c r="B157" s="191"/>
      <c r="D157" s="178" t="s">
        <v>174</v>
      </c>
      <c r="E157" s="192" t="s">
        <v>1</v>
      </c>
      <c r="F157" s="193" t="s">
        <v>182</v>
      </c>
      <c r="H157" s="194">
        <v>74.680999999999997</v>
      </c>
      <c r="I157" s="195"/>
      <c r="J157" s="195"/>
      <c r="M157" s="191"/>
      <c r="N157" s="196"/>
      <c r="X157" s="197"/>
      <c r="AT157" s="192" t="s">
        <v>174</v>
      </c>
      <c r="AU157" s="192" t="s">
        <v>141</v>
      </c>
      <c r="AV157" s="14" t="s">
        <v>183</v>
      </c>
      <c r="AW157" s="14" t="s">
        <v>4</v>
      </c>
      <c r="AX157" s="14" t="s">
        <v>86</v>
      </c>
      <c r="AY157" s="192" t="s">
        <v>166</v>
      </c>
    </row>
    <row r="158" spans="2:65" s="1" customFormat="1" ht="37.9" customHeight="1">
      <c r="B158" s="136"/>
      <c r="C158" s="165" t="s">
        <v>183</v>
      </c>
      <c r="D158" s="165" t="s">
        <v>168</v>
      </c>
      <c r="E158" s="166" t="s">
        <v>324</v>
      </c>
      <c r="F158" s="167" t="s">
        <v>325</v>
      </c>
      <c r="G158" s="168" t="s">
        <v>171</v>
      </c>
      <c r="H158" s="169">
        <v>36.329000000000001</v>
      </c>
      <c r="I158" s="170"/>
      <c r="J158" s="170"/>
      <c r="K158" s="171">
        <f>ROUND(P158*H158,2)</f>
        <v>0</v>
      </c>
      <c r="L158" s="172"/>
      <c r="M158" s="36"/>
      <c r="N158" s="173" t="s">
        <v>1</v>
      </c>
      <c r="O158" s="135" t="s">
        <v>42</v>
      </c>
      <c r="P158" s="35">
        <f>I158+J158</f>
        <v>0</v>
      </c>
      <c r="Q158" s="35">
        <f>ROUND(I158*H158,2)</f>
        <v>0</v>
      </c>
      <c r="R158" s="35">
        <f>ROUND(J158*H158,2)</f>
        <v>0</v>
      </c>
      <c r="T158" s="174">
        <f>S158*H158</f>
        <v>0</v>
      </c>
      <c r="U158" s="174">
        <v>0.82155999999999996</v>
      </c>
      <c r="V158" s="174">
        <f>U158*H158</f>
        <v>29.846453239999999</v>
      </c>
      <c r="W158" s="174">
        <v>0</v>
      </c>
      <c r="X158" s="175">
        <f>W158*H158</f>
        <v>0</v>
      </c>
      <c r="AR158" s="176" t="s">
        <v>172</v>
      </c>
      <c r="AT158" s="176" t="s">
        <v>168</v>
      </c>
      <c r="AU158" s="176" t="s">
        <v>141</v>
      </c>
      <c r="AY158" s="17" t="s">
        <v>166</v>
      </c>
      <c r="BE158" s="101">
        <f>IF(O158="základná",K158,0)</f>
        <v>0</v>
      </c>
      <c r="BF158" s="101">
        <f>IF(O158="znížená",K158,0)</f>
        <v>0</v>
      </c>
      <c r="BG158" s="101">
        <f>IF(O158="zákl. prenesená",K158,0)</f>
        <v>0</v>
      </c>
      <c r="BH158" s="101">
        <f>IF(O158="zníž. prenesená",K158,0)</f>
        <v>0</v>
      </c>
      <c r="BI158" s="101">
        <f>IF(O158="nulová",K158,0)</f>
        <v>0</v>
      </c>
      <c r="BJ158" s="17" t="s">
        <v>141</v>
      </c>
      <c r="BK158" s="101">
        <f>ROUND(P158*H158,2)</f>
        <v>0</v>
      </c>
      <c r="BL158" s="17" t="s">
        <v>172</v>
      </c>
      <c r="BM158" s="176" t="s">
        <v>1171</v>
      </c>
    </row>
    <row r="159" spans="2:65" s="12" customFormat="1" ht="33.75">
      <c r="B159" s="177"/>
      <c r="D159" s="178" t="s">
        <v>174</v>
      </c>
      <c r="E159" s="179" t="s">
        <v>1</v>
      </c>
      <c r="F159" s="180" t="s">
        <v>1172</v>
      </c>
      <c r="H159" s="181">
        <v>39.008000000000003</v>
      </c>
      <c r="I159" s="182"/>
      <c r="J159" s="182"/>
      <c r="M159" s="177"/>
      <c r="N159" s="183"/>
      <c r="X159" s="184"/>
      <c r="AT159" s="179" t="s">
        <v>174</v>
      </c>
      <c r="AU159" s="179" t="s">
        <v>141</v>
      </c>
      <c r="AV159" s="12" t="s">
        <v>141</v>
      </c>
      <c r="AW159" s="12" t="s">
        <v>4</v>
      </c>
      <c r="AX159" s="12" t="s">
        <v>78</v>
      </c>
      <c r="AY159" s="179" t="s">
        <v>166</v>
      </c>
    </row>
    <row r="160" spans="2:65" s="12" customFormat="1" ht="11.25">
      <c r="B160" s="177"/>
      <c r="D160" s="178" t="s">
        <v>174</v>
      </c>
      <c r="E160" s="179" t="s">
        <v>1</v>
      </c>
      <c r="F160" s="180" t="s">
        <v>1173</v>
      </c>
      <c r="H160" s="181">
        <v>-2.6789999999999998</v>
      </c>
      <c r="I160" s="182"/>
      <c r="J160" s="182"/>
      <c r="M160" s="177"/>
      <c r="N160" s="183"/>
      <c r="X160" s="184"/>
      <c r="AT160" s="179" t="s">
        <v>174</v>
      </c>
      <c r="AU160" s="179" t="s">
        <v>141</v>
      </c>
      <c r="AV160" s="12" t="s">
        <v>141</v>
      </c>
      <c r="AW160" s="12" t="s">
        <v>4</v>
      </c>
      <c r="AX160" s="12" t="s">
        <v>78</v>
      </c>
      <c r="AY160" s="179" t="s">
        <v>166</v>
      </c>
    </row>
    <row r="161" spans="2:65" s="14" customFormat="1" ht="11.25">
      <c r="B161" s="191"/>
      <c r="D161" s="178" t="s">
        <v>174</v>
      </c>
      <c r="E161" s="192" t="s">
        <v>1</v>
      </c>
      <c r="F161" s="193" t="s">
        <v>182</v>
      </c>
      <c r="H161" s="194">
        <v>36.329000000000001</v>
      </c>
      <c r="I161" s="195"/>
      <c r="J161" s="195"/>
      <c r="M161" s="191"/>
      <c r="N161" s="196"/>
      <c r="X161" s="197"/>
      <c r="AT161" s="192" t="s">
        <v>174</v>
      </c>
      <c r="AU161" s="192" t="s">
        <v>141</v>
      </c>
      <c r="AV161" s="14" t="s">
        <v>183</v>
      </c>
      <c r="AW161" s="14" t="s">
        <v>4</v>
      </c>
      <c r="AX161" s="14" t="s">
        <v>86</v>
      </c>
      <c r="AY161" s="192" t="s">
        <v>166</v>
      </c>
    </row>
    <row r="162" spans="2:65" s="1" customFormat="1" ht="33" customHeight="1">
      <c r="B162" s="136"/>
      <c r="C162" s="165" t="s">
        <v>172</v>
      </c>
      <c r="D162" s="165" t="s">
        <v>168</v>
      </c>
      <c r="E162" s="166" t="s">
        <v>330</v>
      </c>
      <c r="F162" s="167" t="s">
        <v>331</v>
      </c>
      <c r="G162" s="168" t="s">
        <v>236</v>
      </c>
      <c r="H162" s="169">
        <v>0.11700000000000001</v>
      </c>
      <c r="I162" s="170"/>
      <c r="J162" s="170"/>
      <c r="K162" s="171">
        <f>ROUND(P162*H162,2)</f>
        <v>0</v>
      </c>
      <c r="L162" s="172"/>
      <c r="M162" s="36"/>
      <c r="N162" s="173" t="s">
        <v>1</v>
      </c>
      <c r="O162" s="135" t="s">
        <v>42</v>
      </c>
      <c r="P162" s="35">
        <f>I162+J162</f>
        <v>0</v>
      </c>
      <c r="Q162" s="35">
        <f>ROUND(I162*H162,2)</f>
        <v>0</v>
      </c>
      <c r="R162" s="35">
        <f>ROUND(J162*H162,2)</f>
        <v>0</v>
      </c>
      <c r="T162" s="174">
        <f>S162*H162</f>
        <v>0</v>
      </c>
      <c r="U162" s="174">
        <v>1.002</v>
      </c>
      <c r="V162" s="174">
        <f>U162*H162</f>
        <v>0.117234</v>
      </c>
      <c r="W162" s="174">
        <v>0</v>
      </c>
      <c r="X162" s="175">
        <f>W162*H162</f>
        <v>0</v>
      </c>
      <c r="AR162" s="176" t="s">
        <v>172</v>
      </c>
      <c r="AT162" s="176" t="s">
        <v>168</v>
      </c>
      <c r="AU162" s="176" t="s">
        <v>141</v>
      </c>
      <c r="AY162" s="17" t="s">
        <v>166</v>
      </c>
      <c r="BE162" s="101">
        <f>IF(O162="základná",K162,0)</f>
        <v>0</v>
      </c>
      <c r="BF162" s="101">
        <f>IF(O162="znížená",K162,0)</f>
        <v>0</v>
      </c>
      <c r="BG162" s="101">
        <f>IF(O162="zákl. prenesená",K162,0)</f>
        <v>0</v>
      </c>
      <c r="BH162" s="101">
        <f>IF(O162="zníž. prenesená",K162,0)</f>
        <v>0</v>
      </c>
      <c r="BI162" s="101">
        <f>IF(O162="nulová",K162,0)</f>
        <v>0</v>
      </c>
      <c r="BJ162" s="17" t="s">
        <v>141</v>
      </c>
      <c r="BK162" s="101">
        <f>ROUND(P162*H162,2)</f>
        <v>0</v>
      </c>
      <c r="BL162" s="17" t="s">
        <v>172</v>
      </c>
      <c r="BM162" s="176" t="s">
        <v>1174</v>
      </c>
    </row>
    <row r="163" spans="2:65" s="12" customFormat="1" ht="11.25">
      <c r="B163" s="177"/>
      <c r="D163" s="178" t="s">
        <v>174</v>
      </c>
      <c r="E163" s="179" t="s">
        <v>1</v>
      </c>
      <c r="F163" s="180" t="s">
        <v>618</v>
      </c>
      <c r="H163" s="181">
        <v>0.11700000000000001</v>
      </c>
      <c r="I163" s="182"/>
      <c r="J163" s="182"/>
      <c r="M163" s="177"/>
      <c r="N163" s="183"/>
      <c r="X163" s="184"/>
      <c r="AT163" s="179" t="s">
        <v>174</v>
      </c>
      <c r="AU163" s="179" t="s">
        <v>141</v>
      </c>
      <c r="AV163" s="12" t="s">
        <v>141</v>
      </c>
      <c r="AW163" s="12" t="s">
        <v>4</v>
      </c>
      <c r="AX163" s="12" t="s">
        <v>86</v>
      </c>
      <c r="AY163" s="179" t="s">
        <v>166</v>
      </c>
    </row>
    <row r="164" spans="2:65" s="1" customFormat="1" ht="33" customHeight="1">
      <c r="B164" s="136"/>
      <c r="C164" s="165" t="s">
        <v>191</v>
      </c>
      <c r="D164" s="165" t="s">
        <v>168</v>
      </c>
      <c r="E164" s="166" t="s">
        <v>619</v>
      </c>
      <c r="F164" s="167" t="s">
        <v>620</v>
      </c>
      <c r="G164" s="168" t="s">
        <v>199</v>
      </c>
      <c r="H164" s="169">
        <v>35.75</v>
      </c>
      <c r="I164" s="170"/>
      <c r="J164" s="170"/>
      <c r="K164" s="171">
        <f>ROUND(P164*H164,2)</f>
        <v>0</v>
      </c>
      <c r="L164" s="172"/>
      <c r="M164" s="36"/>
      <c r="N164" s="173" t="s">
        <v>1</v>
      </c>
      <c r="O164" s="135" t="s">
        <v>42</v>
      </c>
      <c r="P164" s="35">
        <f>I164+J164</f>
        <v>0</v>
      </c>
      <c r="Q164" s="35">
        <f>ROUND(I164*H164,2)</f>
        <v>0</v>
      </c>
      <c r="R164" s="35">
        <f>ROUND(J164*H164,2)</f>
        <v>0</v>
      </c>
      <c r="T164" s="174">
        <f>S164*H164</f>
        <v>0</v>
      </c>
      <c r="U164" s="174">
        <v>7.4230000000000004E-2</v>
      </c>
      <c r="V164" s="174">
        <f>U164*H164</f>
        <v>2.6537225000000002</v>
      </c>
      <c r="W164" s="174">
        <v>0</v>
      </c>
      <c r="X164" s="175">
        <f>W164*H164</f>
        <v>0</v>
      </c>
      <c r="AR164" s="176" t="s">
        <v>172</v>
      </c>
      <c r="AT164" s="176" t="s">
        <v>168</v>
      </c>
      <c r="AU164" s="176" t="s">
        <v>141</v>
      </c>
      <c r="AY164" s="17" t="s">
        <v>166</v>
      </c>
      <c r="BE164" s="101">
        <f>IF(O164="základná",K164,0)</f>
        <v>0</v>
      </c>
      <c r="BF164" s="101">
        <f>IF(O164="znížená",K164,0)</f>
        <v>0</v>
      </c>
      <c r="BG164" s="101">
        <f>IF(O164="zákl. prenesená",K164,0)</f>
        <v>0</v>
      </c>
      <c r="BH164" s="101">
        <f>IF(O164="zníž. prenesená",K164,0)</f>
        <v>0</v>
      </c>
      <c r="BI164" s="101">
        <f>IF(O164="nulová",K164,0)</f>
        <v>0</v>
      </c>
      <c r="BJ164" s="17" t="s">
        <v>141</v>
      </c>
      <c r="BK164" s="101">
        <f>ROUND(P164*H164,2)</f>
        <v>0</v>
      </c>
      <c r="BL164" s="17" t="s">
        <v>172</v>
      </c>
      <c r="BM164" s="176" t="s">
        <v>1175</v>
      </c>
    </row>
    <row r="165" spans="2:65" s="12" customFormat="1" ht="11.25">
      <c r="B165" s="177"/>
      <c r="D165" s="178" t="s">
        <v>174</v>
      </c>
      <c r="E165" s="179" t="s">
        <v>1</v>
      </c>
      <c r="F165" s="180" t="s">
        <v>1176</v>
      </c>
      <c r="H165" s="181">
        <v>2.75</v>
      </c>
      <c r="I165" s="182"/>
      <c r="J165" s="182"/>
      <c r="M165" s="177"/>
      <c r="N165" s="183"/>
      <c r="X165" s="184"/>
      <c r="AT165" s="179" t="s">
        <v>174</v>
      </c>
      <c r="AU165" s="179" t="s">
        <v>141</v>
      </c>
      <c r="AV165" s="12" t="s">
        <v>141</v>
      </c>
      <c r="AW165" s="12" t="s">
        <v>4</v>
      </c>
      <c r="AX165" s="12" t="s">
        <v>78</v>
      </c>
      <c r="AY165" s="179" t="s">
        <v>166</v>
      </c>
    </row>
    <row r="166" spans="2:65" s="12" customFormat="1" ht="11.25">
      <c r="B166" s="177"/>
      <c r="D166" s="178" t="s">
        <v>174</v>
      </c>
      <c r="E166" s="179" t="s">
        <v>1</v>
      </c>
      <c r="F166" s="180" t="s">
        <v>1177</v>
      </c>
      <c r="H166" s="181">
        <v>2.75</v>
      </c>
      <c r="I166" s="182"/>
      <c r="J166" s="182"/>
      <c r="M166" s="177"/>
      <c r="N166" s="183"/>
      <c r="X166" s="184"/>
      <c r="AT166" s="179" t="s">
        <v>174</v>
      </c>
      <c r="AU166" s="179" t="s">
        <v>141</v>
      </c>
      <c r="AV166" s="12" t="s">
        <v>141</v>
      </c>
      <c r="AW166" s="12" t="s">
        <v>4</v>
      </c>
      <c r="AX166" s="12" t="s">
        <v>78</v>
      </c>
      <c r="AY166" s="179" t="s">
        <v>166</v>
      </c>
    </row>
    <row r="167" spans="2:65" s="12" customFormat="1" ht="11.25">
      <c r="B167" s="177"/>
      <c r="D167" s="178" t="s">
        <v>174</v>
      </c>
      <c r="E167" s="179" t="s">
        <v>1</v>
      </c>
      <c r="F167" s="180" t="s">
        <v>1178</v>
      </c>
      <c r="H167" s="181">
        <v>2.75</v>
      </c>
      <c r="I167" s="182"/>
      <c r="J167" s="182"/>
      <c r="M167" s="177"/>
      <c r="N167" s="183"/>
      <c r="X167" s="184"/>
      <c r="AT167" s="179" t="s">
        <v>174</v>
      </c>
      <c r="AU167" s="179" t="s">
        <v>141</v>
      </c>
      <c r="AV167" s="12" t="s">
        <v>141</v>
      </c>
      <c r="AW167" s="12" t="s">
        <v>4</v>
      </c>
      <c r="AX167" s="12" t="s">
        <v>78</v>
      </c>
      <c r="AY167" s="179" t="s">
        <v>166</v>
      </c>
    </row>
    <row r="168" spans="2:65" s="12" customFormat="1" ht="11.25">
      <c r="B168" s="177"/>
      <c r="D168" s="178" t="s">
        <v>174</v>
      </c>
      <c r="E168" s="179" t="s">
        <v>1</v>
      </c>
      <c r="F168" s="180" t="s">
        <v>1179</v>
      </c>
      <c r="H168" s="181">
        <v>2.75</v>
      </c>
      <c r="I168" s="182"/>
      <c r="J168" s="182"/>
      <c r="M168" s="177"/>
      <c r="N168" s="183"/>
      <c r="X168" s="184"/>
      <c r="AT168" s="179" t="s">
        <v>174</v>
      </c>
      <c r="AU168" s="179" t="s">
        <v>141</v>
      </c>
      <c r="AV168" s="12" t="s">
        <v>141</v>
      </c>
      <c r="AW168" s="12" t="s">
        <v>4</v>
      </c>
      <c r="AX168" s="12" t="s">
        <v>78</v>
      </c>
      <c r="AY168" s="179" t="s">
        <v>166</v>
      </c>
    </row>
    <row r="169" spans="2:65" s="12" customFormat="1" ht="11.25">
      <c r="B169" s="177"/>
      <c r="D169" s="178" t="s">
        <v>174</v>
      </c>
      <c r="E169" s="179" t="s">
        <v>1</v>
      </c>
      <c r="F169" s="180" t="s">
        <v>1180</v>
      </c>
      <c r="H169" s="181">
        <v>2.75</v>
      </c>
      <c r="I169" s="182"/>
      <c r="J169" s="182"/>
      <c r="M169" s="177"/>
      <c r="N169" s="183"/>
      <c r="X169" s="184"/>
      <c r="AT169" s="179" t="s">
        <v>174</v>
      </c>
      <c r="AU169" s="179" t="s">
        <v>141</v>
      </c>
      <c r="AV169" s="12" t="s">
        <v>141</v>
      </c>
      <c r="AW169" s="12" t="s">
        <v>4</v>
      </c>
      <c r="AX169" s="12" t="s">
        <v>78</v>
      </c>
      <c r="AY169" s="179" t="s">
        <v>166</v>
      </c>
    </row>
    <row r="170" spans="2:65" s="12" customFormat="1" ht="11.25">
      <c r="B170" s="177"/>
      <c r="D170" s="178" t="s">
        <v>174</v>
      </c>
      <c r="E170" s="179" t="s">
        <v>1</v>
      </c>
      <c r="F170" s="180" t="s">
        <v>1181</v>
      </c>
      <c r="H170" s="181">
        <v>2.75</v>
      </c>
      <c r="I170" s="182"/>
      <c r="J170" s="182"/>
      <c r="M170" s="177"/>
      <c r="N170" s="183"/>
      <c r="X170" s="184"/>
      <c r="AT170" s="179" t="s">
        <v>174</v>
      </c>
      <c r="AU170" s="179" t="s">
        <v>141</v>
      </c>
      <c r="AV170" s="12" t="s">
        <v>141</v>
      </c>
      <c r="AW170" s="12" t="s">
        <v>4</v>
      </c>
      <c r="AX170" s="12" t="s">
        <v>78</v>
      </c>
      <c r="AY170" s="179" t="s">
        <v>166</v>
      </c>
    </row>
    <row r="171" spans="2:65" s="12" customFormat="1" ht="11.25">
      <c r="B171" s="177"/>
      <c r="D171" s="178" t="s">
        <v>174</v>
      </c>
      <c r="E171" s="179" t="s">
        <v>1</v>
      </c>
      <c r="F171" s="180" t="s">
        <v>1182</v>
      </c>
      <c r="H171" s="181">
        <v>2.75</v>
      </c>
      <c r="I171" s="182"/>
      <c r="J171" s="182"/>
      <c r="M171" s="177"/>
      <c r="N171" s="183"/>
      <c r="X171" s="184"/>
      <c r="AT171" s="179" t="s">
        <v>174</v>
      </c>
      <c r="AU171" s="179" t="s">
        <v>141</v>
      </c>
      <c r="AV171" s="12" t="s">
        <v>141</v>
      </c>
      <c r="AW171" s="12" t="s">
        <v>4</v>
      </c>
      <c r="AX171" s="12" t="s">
        <v>78</v>
      </c>
      <c r="AY171" s="179" t="s">
        <v>166</v>
      </c>
    </row>
    <row r="172" spans="2:65" s="12" customFormat="1" ht="11.25">
      <c r="B172" s="177"/>
      <c r="D172" s="178" t="s">
        <v>174</v>
      </c>
      <c r="E172" s="179" t="s">
        <v>1</v>
      </c>
      <c r="F172" s="180" t="s">
        <v>1183</v>
      </c>
      <c r="H172" s="181">
        <v>2.75</v>
      </c>
      <c r="I172" s="182"/>
      <c r="J172" s="182"/>
      <c r="M172" s="177"/>
      <c r="N172" s="183"/>
      <c r="X172" s="184"/>
      <c r="AT172" s="179" t="s">
        <v>174</v>
      </c>
      <c r="AU172" s="179" t="s">
        <v>141</v>
      </c>
      <c r="AV172" s="12" t="s">
        <v>141</v>
      </c>
      <c r="AW172" s="12" t="s">
        <v>4</v>
      </c>
      <c r="AX172" s="12" t="s">
        <v>78</v>
      </c>
      <c r="AY172" s="179" t="s">
        <v>166</v>
      </c>
    </row>
    <row r="173" spans="2:65" s="12" customFormat="1" ht="11.25">
      <c r="B173" s="177"/>
      <c r="D173" s="178" t="s">
        <v>174</v>
      </c>
      <c r="E173" s="179" t="s">
        <v>1</v>
      </c>
      <c r="F173" s="180" t="s">
        <v>1184</v>
      </c>
      <c r="H173" s="181">
        <v>2.75</v>
      </c>
      <c r="I173" s="182"/>
      <c r="J173" s="182"/>
      <c r="M173" s="177"/>
      <c r="N173" s="183"/>
      <c r="X173" s="184"/>
      <c r="AT173" s="179" t="s">
        <v>174</v>
      </c>
      <c r="AU173" s="179" t="s">
        <v>141</v>
      </c>
      <c r="AV173" s="12" t="s">
        <v>141</v>
      </c>
      <c r="AW173" s="12" t="s">
        <v>4</v>
      </c>
      <c r="AX173" s="12" t="s">
        <v>78</v>
      </c>
      <c r="AY173" s="179" t="s">
        <v>166</v>
      </c>
    </row>
    <row r="174" spans="2:65" s="12" customFormat="1" ht="11.25">
      <c r="B174" s="177"/>
      <c r="D174" s="178" t="s">
        <v>174</v>
      </c>
      <c r="E174" s="179" t="s">
        <v>1</v>
      </c>
      <c r="F174" s="180" t="s">
        <v>1185</v>
      </c>
      <c r="H174" s="181">
        <v>2.75</v>
      </c>
      <c r="I174" s="182"/>
      <c r="J174" s="182"/>
      <c r="M174" s="177"/>
      <c r="N174" s="183"/>
      <c r="X174" s="184"/>
      <c r="AT174" s="179" t="s">
        <v>174</v>
      </c>
      <c r="AU174" s="179" t="s">
        <v>141</v>
      </c>
      <c r="AV174" s="12" t="s">
        <v>141</v>
      </c>
      <c r="AW174" s="12" t="s">
        <v>4</v>
      </c>
      <c r="AX174" s="12" t="s">
        <v>78</v>
      </c>
      <c r="AY174" s="179" t="s">
        <v>166</v>
      </c>
    </row>
    <row r="175" spans="2:65" s="12" customFormat="1" ht="11.25">
      <c r="B175" s="177"/>
      <c r="D175" s="178" t="s">
        <v>174</v>
      </c>
      <c r="E175" s="179" t="s">
        <v>1</v>
      </c>
      <c r="F175" s="180" t="s">
        <v>1186</v>
      </c>
      <c r="H175" s="181">
        <v>2.75</v>
      </c>
      <c r="I175" s="182"/>
      <c r="J175" s="182"/>
      <c r="M175" s="177"/>
      <c r="N175" s="183"/>
      <c r="X175" s="184"/>
      <c r="AT175" s="179" t="s">
        <v>174</v>
      </c>
      <c r="AU175" s="179" t="s">
        <v>141</v>
      </c>
      <c r="AV175" s="12" t="s">
        <v>141</v>
      </c>
      <c r="AW175" s="12" t="s">
        <v>4</v>
      </c>
      <c r="AX175" s="12" t="s">
        <v>78</v>
      </c>
      <c r="AY175" s="179" t="s">
        <v>166</v>
      </c>
    </row>
    <row r="176" spans="2:65" s="12" customFormat="1" ht="11.25">
      <c r="B176" s="177"/>
      <c r="D176" s="178" t="s">
        <v>174</v>
      </c>
      <c r="E176" s="179" t="s">
        <v>1</v>
      </c>
      <c r="F176" s="180" t="s">
        <v>1187</v>
      </c>
      <c r="H176" s="181">
        <v>2.75</v>
      </c>
      <c r="I176" s="182"/>
      <c r="J176" s="182"/>
      <c r="M176" s="177"/>
      <c r="N176" s="183"/>
      <c r="X176" s="184"/>
      <c r="AT176" s="179" t="s">
        <v>174</v>
      </c>
      <c r="AU176" s="179" t="s">
        <v>141</v>
      </c>
      <c r="AV176" s="12" t="s">
        <v>141</v>
      </c>
      <c r="AW176" s="12" t="s">
        <v>4</v>
      </c>
      <c r="AX176" s="12" t="s">
        <v>78</v>
      </c>
      <c r="AY176" s="179" t="s">
        <v>166</v>
      </c>
    </row>
    <row r="177" spans="2:65" s="12" customFormat="1" ht="11.25">
      <c r="B177" s="177"/>
      <c r="D177" s="178" t="s">
        <v>174</v>
      </c>
      <c r="E177" s="179" t="s">
        <v>1</v>
      </c>
      <c r="F177" s="180" t="s">
        <v>1188</v>
      </c>
      <c r="H177" s="181">
        <v>2.75</v>
      </c>
      <c r="I177" s="182"/>
      <c r="J177" s="182"/>
      <c r="M177" s="177"/>
      <c r="N177" s="183"/>
      <c r="X177" s="184"/>
      <c r="AT177" s="179" t="s">
        <v>174</v>
      </c>
      <c r="AU177" s="179" t="s">
        <v>141</v>
      </c>
      <c r="AV177" s="12" t="s">
        <v>141</v>
      </c>
      <c r="AW177" s="12" t="s">
        <v>4</v>
      </c>
      <c r="AX177" s="12" t="s">
        <v>78</v>
      </c>
      <c r="AY177" s="179" t="s">
        <v>166</v>
      </c>
    </row>
    <row r="178" spans="2:65" s="14" customFormat="1" ht="11.25">
      <c r="B178" s="191"/>
      <c r="D178" s="178" t="s">
        <v>174</v>
      </c>
      <c r="E178" s="192" t="s">
        <v>1</v>
      </c>
      <c r="F178" s="193" t="s">
        <v>182</v>
      </c>
      <c r="H178" s="194">
        <v>35.75</v>
      </c>
      <c r="I178" s="195"/>
      <c r="J178" s="195"/>
      <c r="M178" s="191"/>
      <c r="N178" s="196"/>
      <c r="X178" s="197"/>
      <c r="AT178" s="192" t="s">
        <v>174</v>
      </c>
      <c r="AU178" s="192" t="s">
        <v>141</v>
      </c>
      <c r="AV178" s="14" t="s">
        <v>183</v>
      </c>
      <c r="AW178" s="14" t="s">
        <v>4</v>
      </c>
      <c r="AX178" s="14" t="s">
        <v>86</v>
      </c>
      <c r="AY178" s="192" t="s">
        <v>166</v>
      </c>
    </row>
    <row r="179" spans="2:65" s="1" customFormat="1" ht="33" customHeight="1">
      <c r="B179" s="136"/>
      <c r="C179" s="165" t="s">
        <v>196</v>
      </c>
      <c r="D179" s="165" t="s">
        <v>168</v>
      </c>
      <c r="E179" s="166" t="s">
        <v>631</v>
      </c>
      <c r="F179" s="167" t="s">
        <v>632</v>
      </c>
      <c r="G179" s="168" t="s">
        <v>199</v>
      </c>
      <c r="H179" s="169">
        <v>158.434</v>
      </c>
      <c r="I179" s="170"/>
      <c r="J179" s="170"/>
      <c r="K179" s="171">
        <f>ROUND(P179*H179,2)</f>
        <v>0</v>
      </c>
      <c r="L179" s="172"/>
      <c r="M179" s="36"/>
      <c r="N179" s="173" t="s">
        <v>1</v>
      </c>
      <c r="O179" s="135" t="s">
        <v>42</v>
      </c>
      <c r="P179" s="35">
        <f>I179+J179</f>
        <v>0</v>
      </c>
      <c r="Q179" s="35">
        <f>ROUND(I179*H179,2)</f>
        <v>0</v>
      </c>
      <c r="R179" s="35">
        <f>ROUND(J179*H179,2)</f>
        <v>0</v>
      </c>
      <c r="T179" s="174">
        <f>S179*H179</f>
        <v>0</v>
      </c>
      <c r="U179" s="174">
        <v>0.11124000000000001</v>
      </c>
      <c r="V179" s="174">
        <f>U179*H179</f>
        <v>17.624198159999999</v>
      </c>
      <c r="W179" s="174">
        <v>0</v>
      </c>
      <c r="X179" s="175">
        <f>W179*H179</f>
        <v>0</v>
      </c>
      <c r="AR179" s="176" t="s">
        <v>172</v>
      </c>
      <c r="AT179" s="176" t="s">
        <v>168</v>
      </c>
      <c r="AU179" s="176" t="s">
        <v>141</v>
      </c>
      <c r="AY179" s="17" t="s">
        <v>166</v>
      </c>
      <c r="BE179" s="101">
        <f>IF(O179="základná",K179,0)</f>
        <v>0</v>
      </c>
      <c r="BF179" s="101">
        <f>IF(O179="znížená",K179,0)</f>
        <v>0</v>
      </c>
      <c r="BG179" s="101">
        <f>IF(O179="zákl. prenesená",K179,0)</f>
        <v>0</v>
      </c>
      <c r="BH179" s="101">
        <f>IF(O179="zníž. prenesená",K179,0)</f>
        <v>0</v>
      </c>
      <c r="BI179" s="101">
        <f>IF(O179="nulová",K179,0)</f>
        <v>0</v>
      </c>
      <c r="BJ179" s="17" t="s">
        <v>141</v>
      </c>
      <c r="BK179" s="101">
        <f>ROUND(P179*H179,2)</f>
        <v>0</v>
      </c>
      <c r="BL179" s="17" t="s">
        <v>172</v>
      </c>
      <c r="BM179" s="176" t="s">
        <v>1189</v>
      </c>
    </row>
    <row r="180" spans="2:65" s="12" customFormat="1" ht="11.25">
      <c r="B180" s="177"/>
      <c r="D180" s="178" t="s">
        <v>174</v>
      </c>
      <c r="E180" s="179" t="s">
        <v>1</v>
      </c>
      <c r="F180" s="180" t="s">
        <v>1190</v>
      </c>
      <c r="H180" s="181">
        <v>16.295999999999999</v>
      </c>
      <c r="I180" s="182"/>
      <c r="J180" s="182"/>
      <c r="M180" s="177"/>
      <c r="N180" s="183"/>
      <c r="X180" s="184"/>
      <c r="AT180" s="179" t="s">
        <v>174</v>
      </c>
      <c r="AU180" s="179" t="s">
        <v>141</v>
      </c>
      <c r="AV180" s="12" t="s">
        <v>141</v>
      </c>
      <c r="AW180" s="12" t="s">
        <v>4</v>
      </c>
      <c r="AX180" s="12" t="s">
        <v>78</v>
      </c>
      <c r="AY180" s="179" t="s">
        <v>166</v>
      </c>
    </row>
    <row r="181" spans="2:65" s="12" customFormat="1" ht="11.25">
      <c r="B181" s="177"/>
      <c r="D181" s="178" t="s">
        <v>174</v>
      </c>
      <c r="E181" s="179" t="s">
        <v>1</v>
      </c>
      <c r="F181" s="180" t="s">
        <v>1191</v>
      </c>
      <c r="H181" s="181">
        <v>12.337999999999999</v>
      </c>
      <c r="I181" s="182"/>
      <c r="J181" s="182"/>
      <c r="M181" s="177"/>
      <c r="N181" s="183"/>
      <c r="X181" s="184"/>
      <c r="AT181" s="179" t="s">
        <v>174</v>
      </c>
      <c r="AU181" s="179" t="s">
        <v>141</v>
      </c>
      <c r="AV181" s="12" t="s">
        <v>141</v>
      </c>
      <c r="AW181" s="12" t="s">
        <v>4</v>
      </c>
      <c r="AX181" s="12" t="s">
        <v>78</v>
      </c>
      <c r="AY181" s="179" t="s">
        <v>166</v>
      </c>
    </row>
    <row r="182" spans="2:65" s="12" customFormat="1" ht="11.25">
      <c r="B182" s="177"/>
      <c r="D182" s="178" t="s">
        <v>174</v>
      </c>
      <c r="E182" s="179" t="s">
        <v>1</v>
      </c>
      <c r="F182" s="180" t="s">
        <v>1192</v>
      </c>
      <c r="H182" s="181">
        <v>12.337999999999999</v>
      </c>
      <c r="I182" s="182"/>
      <c r="J182" s="182"/>
      <c r="M182" s="177"/>
      <c r="N182" s="183"/>
      <c r="X182" s="184"/>
      <c r="AT182" s="179" t="s">
        <v>174</v>
      </c>
      <c r="AU182" s="179" t="s">
        <v>141</v>
      </c>
      <c r="AV182" s="12" t="s">
        <v>141</v>
      </c>
      <c r="AW182" s="12" t="s">
        <v>4</v>
      </c>
      <c r="AX182" s="12" t="s">
        <v>78</v>
      </c>
      <c r="AY182" s="179" t="s">
        <v>166</v>
      </c>
    </row>
    <row r="183" spans="2:65" s="12" customFormat="1" ht="11.25">
      <c r="B183" s="177"/>
      <c r="D183" s="178" t="s">
        <v>174</v>
      </c>
      <c r="E183" s="179" t="s">
        <v>1</v>
      </c>
      <c r="F183" s="180" t="s">
        <v>1193</v>
      </c>
      <c r="H183" s="181">
        <v>8.9629999999999992</v>
      </c>
      <c r="I183" s="182"/>
      <c r="J183" s="182"/>
      <c r="M183" s="177"/>
      <c r="N183" s="183"/>
      <c r="X183" s="184"/>
      <c r="AT183" s="179" t="s">
        <v>174</v>
      </c>
      <c r="AU183" s="179" t="s">
        <v>141</v>
      </c>
      <c r="AV183" s="12" t="s">
        <v>141</v>
      </c>
      <c r="AW183" s="12" t="s">
        <v>4</v>
      </c>
      <c r="AX183" s="12" t="s">
        <v>78</v>
      </c>
      <c r="AY183" s="179" t="s">
        <v>166</v>
      </c>
    </row>
    <row r="184" spans="2:65" s="12" customFormat="1" ht="11.25">
      <c r="B184" s="177"/>
      <c r="D184" s="178" t="s">
        <v>174</v>
      </c>
      <c r="E184" s="179" t="s">
        <v>1</v>
      </c>
      <c r="F184" s="180" t="s">
        <v>1194</v>
      </c>
      <c r="H184" s="181">
        <v>8.9629999999999992</v>
      </c>
      <c r="I184" s="182"/>
      <c r="J184" s="182"/>
      <c r="M184" s="177"/>
      <c r="N184" s="183"/>
      <c r="X184" s="184"/>
      <c r="AT184" s="179" t="s">
        <v>174</v>
      </c>
      <c r="AU184" s="179" t="s">
        <v>141</v>
      </c>
      <c r="AV184" s="12" t="s">
        <v>141</v>
      </c>
      <c r="AW184" s="12" t="s">
        <v>4</v>
      </c>
      <c r="AX184" s="12" t="s">
        <v>78</v>
      </c>
      <c r="AY184" s="179" t="s">
        <v>166</v>
      </c>
    </row>
    <row r="185" spans="2:65" s="12" customFormat="1" ht="11.25">
      <c r="B185" s="177"/>
      <c r="D185" s="178" t="s">
        <v>174</v>
      </c>
      <c r="E185" s="179" t="s">
        <v>1</v>
      </c>
      <c r="F185" s="180" t="s">
        <v>1195</v>
      </c>
      <c r="H185" s="181">
        <v>8.9629999999999992</v>
      </c>
      <c r="I185" s="182"/>
      <c r="J185" s="182"/>
      <c r="M185" s="177"/>
      <c r="N185" s="183"/>
      <c r="X185" s="184"/>
      <c r="AT185" s="179" t="s">
        <v>174</v>
      </c>
      <c r="AU185" s="179" t="s">
        <v>141</v>
      </c>
      <c r="AV185" s="12" t="s">
        <v>141</v>
      </c>
      <c r="AW185" s="12" t="s">
        <v>4</v>
      </c>
      <c r="AX185" s="12" t="s">
        <v>78</v>
      </c>
      <c r="AY185" s="179" t="s">
        <v>166</v>
      </c>
    </row>
    <row r="186" spans="2:65" s="12" customFormat="1" ht="11.25">
      <c r="B186" s="177"/>
      <c r="D186" s="178" t="s">
        <v>174</v>
      </c>
      <c r="E186" s="179" t="s">
        <v>1</v>
      </c>
      <c r="F186" s="180" t="s">
        <v>1196</v>
      </c>
      <c r="H186" s="181">
        <v>9.7880000000000003</v>
      </c>
      <c r="I186" s="182"/>
      <c r="J186" s="182"/>
      <c r="M186" s="177"/>
      <c r="N186" s="183"/>
      <c r="X186" s="184"/>
      <c r="AT186" s="179" t="s">
        <v>174</v>
      </c>
      <c r="AU186" s="179" t="s">
        <v>141</v>
      </c>
      <c r="AV186" s="12" t="s">
        <v>141</v>
      </c>
      <c r="AW186" s="12" t="s">
        <v>4</v>
      </c>
      <c r="AX186" s="12" t="s">
        <v>78</v>
      </c>
      <c r="AY186" s="179" t="s">
        <v>166</v>
      </c>
    </row>
    <row r="187" spans="2:65" s="12" customFormat="1" ht="22.5">
      <c r="B187" s="177"/>
      <c r="D187" s="178" t="s">
        <v>174</v>
      </c>
      <c r="E187" s="179" t="s">
        <v>1</v>
      </c>
      <c r="F187" s="180" t="s">
        <v>1197</v>
      </c>
      <c r="H187" s="181">
        <v>9.65</v>
      </c>
      <c r="I187" s="182"/>
      <c r="J187" s="182"/>
      <c r="M187" s="177"/>
      <c r="N187" s="183"/>
      <c r="X187" s="184"/>
      <c r="AT187" s="179" t="s">
        <v>174</v>
      </c>
      <c r="AU187" s="179" t="s">
        <v>141</v>
      </c>
      <c r="AV187" s="12" t="s">
        <v>141</v>
      </c>
      <c r="AW187" s="12" t="s">
        <v>4</v>
      </c>
      <c r="AX187" s="12" t="s">
        <v>78</v>
      </c>
      <c r="AY187" s="179" t="s">
        <v>166</v>
      </c>
    </row>
    <row r="188" spans="2:65" s="12" customFormat="1" ht="11.25">
      <c r="B188" s="177"/>
      <c r="D188" s="178" t="s">
        <v>174</v>
      </c>
      <c r="E188" s="179" t="s">
        <v>1</v>
      </c>
      <c r="F188" s="180" t="s">
        <v>1198</v>
      </c>
      <c r="H188" s="181">
        <v>12.063000000000001</v>
      </c>
      <c r="I188" s="182"/>
      <c r="J188" s="182"/>
      <c r="M188" s="177"/>
      <c r="N188" s="183"/>
      <c r="X188" s="184"/>
      <c r="AT188" s="179" t="s">
        <v>174</v>
      </c>
      <c r="AU188" s="179" t="s">
        <v>141</v>
      </c>
      <c r="AV188" s="12" t="s">
        <v>141</v>
      </c>
      <c r="AW188" s="12" t="s">
        <v>4</v>
      </c>
      <c r="AX188" s="12" t="s">
        <v>78</v>
      </c>
      <c r="AY188" s="179" t="s">
        <v>166</v>
      </c>
    </row>
    <row r="189" spans="2:65" s="12" customFormat="1" ht="11.25">
      <c r="B189" s="177"/>
      <c r="D189" s="178" t="s">
        <v>174</v>
      </c>
      <c r="E189" s="179" t="s">
        <v>1</v>
      </c>
      <c r="F189" s="180" t="s">
        <v>1199</v>
      </c>
      <c r="H189" s="181">
        <v>12.063000000000001</v>
      </c>
      <c r="I189" s="182"/>
      <c r="J189" s="182"/>
      <c r="M189" s="177"/>
      <c r="N189" s="183"/>
      <c r="X189" s="184"/>
      <c r="AT189" s="179" t="s">
        <v>174</v>
      </c>
      <c r="AU189" s="179" t="s">
        <v>141</v>
      </c>
      <c r="AV189" s="12" t="s">
        <v>141</v>
      </c>
      <c r="AW189" s="12" t="s">
        <v>4</v>
      </c>
      <c r="AX189" s="12" t="s">
        <v>78</v>
      </c>
      <c r="AY189" s="179" t="s">
        <v>166</v>
      </c>
    </row>
    <row r="190" spans="2:65" s="12" customFormat="1" ht="11.25">
      <c r="B190" s="177"/>
      <c r="D190" s="178" t="s">
        <v>174</v>
      </c>
      <c r="E190" s="179" t="s">
        <v>1</v>
      </c>
      <c r="F190" s="180" t="s">
        <v>1200</v>
      </c>
      <c r="H190" s="181">
        <v>12.063000000000001</v>
      </c>
      <c r="I190" s="182"/>
      <c r="J190" s="182"/>
      <c r="M190" s="177"/>
      <c r="N190" s="183"/>
      <c r="X190" s="184"/>
      <c r="AT190" s="179" t="s">
        <v>174</v>
      </c>
      <c r="AU190" s="179" t="s">
        <v>141</v>
      </c>
      <c r="AV190" s="12" t="s">
        <v>141</v>
      </c>
      <c r="AW190" s="12" t="s">
        <v>4</v>
      </c>
      <c r="AX190" s="12" t="s">
        <v>78</v>
      </c>
      <c r="AY190" s="179" t="s">
        <v>166</v>
      </c>
    </row>
    <row r="191" spans="2:65" s="12" customFormat="1" ht="11.25">
      <c r="B191" s="177"/>
      <c r="D191" s="178" t="s">
        <v>174</v>
      </c>
      <c r="E191" s="179" t="s">
        <v>1</v>
      </c>
      <c r="F191" s="180" t="s">
        <v>1201</v>
      </c>
      <c r="H191" s="181">
        <v>12.063000000000001</v>
      </c>
      <c r="I191" s="182"/>
      <c r="J191" s="182"/>
      <c r="M191" s="177"/>
      <c r="N191" s="183"/>
      <c r="X191" s="184"/>
      <c r="AT191" s="179" t="s">
        <v>174</v>
      </c>
      <c r="AU191" s="179" t="s">
        <v>141</v>
      </c>
      <c r="AV191" s="12" t="s">
        <v>141</v>
      </c>
      <c r="AW191" s="12" t="s">
        <v>4</v>
      </c>
      <c r="AX191" s="12" t="s">
        <v>78</v>
      </c>
      <c r="AY191" s="179" t="s">
        <v>166</v>
      </c>
    </row>
    <row r="192" spans="2:65" s="12" customFormat="1" ht="22.5">
      <c r="B192" s="177"/>
      <c r="D192" s="178" t="s">
        <v>174</v>
      </c>
      <c r="E192" s="179" t="s">
        <v>1</v>
      </c>
      <c r="F192" s="180" t="s">
        <v>1202</v>
      </c>
      <c r="H192" s="181">
        <v>10.407999999999999</v>
      </c>
      <c r="I192" s="182"/>
      <c r="J192" s="182"/>
      <c r="M192" s="177"/>
      <c r="N192" s="183"/>
      <c r="X192" s="184"/>
      <c r="AT192" s="179" t="s">
        <v>174</v>
      </c>
      <c r="AU192" s="179" t="s">
        <v>141</v>
      </c>
      <c r="AV192" s="12" t="s">
        <v>141</v>
      </c>
      <c r="AW192" s="12" t="s">
        <v>4</v>
      </c>
      <c r="AX192" s="12" t="s">
        <v>78</v>
      </c>
      <c r="AY192" s="179" t="s">
        <v>166</v>
      </c>
    </row>
    <row r="193" spans="2:65" s="12" customFormat="1" ht="11.25">
      <c r="B193" s="177"/>
      <c r="D193" s="178" t="s">
        <v>174</v>
      </c>
      <c r="E193" s="179" t="s">
        <v>1</v>
      </c>
      <c r="F193" s="180" t="s">
        <v>1203</v>
      </c>
      <c r="H193" s="181">
        <v>12.475</v>
      </c>
      <c r="I193" s="182"/>
      <c r="J193" s="182"/>
      <c r="M193" s="177"/>
      <c r="N193" s="183"/>
      <c r="X193" s="184"/>
      <c r="AT193" s="179" t="s">
        <v>174</v>
      </c>
      <c r="AU193" s="179" t="s">
        <v>141</v>
      </c>
      <c r="AV193" s="12" t="s">
        <v>141</v>
      </c>
      <c r="AW193" s="12" t="s">
        <v>4</v>
      </c>
      <c r="AX193" s="12" t="s">
        <v>78</v>
      </c>
      <c r="AY193" s="179" t="s">
        <v>166</v>
      </c>
    </row>
    <row r="194" spans="2:65" s="14" customFormat="1" ht="11.25">
      <c r="B194" s="191"/>
      <c r="D194" s="178" t="s">
        <v>174</v>
      </c>
      <c r="E194" s="192" t="s">
        <v>1</v>
      </c>
      <c r="F194" s="193" t="s">
        <v>182</v>
      </c>
      <c r="H194" s="194">
        <v>158.434</v>
      </c>
      <c r="I194" s="195"/>
      <c r="J194" s="195"/>
      <c r="M194" s="191"/>
      <c r="N194" s="196"/>
      <c r="X194" s="197"/>
      <c r="AT194" s="192" t="s">
        <v>174</v>
      </c>
      <c r="AU194" s="192" t="s">
        <v>141</v>
      </c>
      <c r="AV194" s="14" t="s">
        <v>183</v>
      </c>
      <c r="AW194" s="14" t="s">
        <v>4</v>
      </c>
      <c r="AX194" s="14" t="s">
        <v>86</v>
      </c>
      <c r="AY194" s="192" t="s">
        <v>166</v>
      </c>
    </row>
    <row r="195" spans="2:65" s="11" customFormat="1" ht="22.9" customHeight="1">
      <c r="B195" s="152"/>
      <c r="D195" s="153" t="s">
        <v>77</v>
      </c>
      <c r="E195" s="163" t="s">
        <v>172</v>
      </c>
      <c r="F195" s="163" t="s">
        <v>357</v>
      </c>
      <c r="I195" s="155"/>
      <c r="J195" s="155"/>
      <c r="K195" s="164">
        <f>BK195</f>
        <v>0</v>
      </c>
      <c r="M195" s="152"/>
      <c r="N195" s="157"/>
      <c r="Q195" s="158">
        <f>SUM(Q196:Q237)</f>
        <v>0</v>
      </c>
      <c r="R195" s="158">
        <f>SUM(R196:R237)</f>
        <v>0</v>
      </c>
      <c r="T195" s="159">
        <f>SUM(T196:T237)</f>
        <v>0</v>
      </c>
      <c r="V195" s="159">
        <f>SUM(V196:V237)</f>
        <v>22.376604440000001</v>
      </c>
      <c r="X195" s="160">
        <f>SUM(X196:X237)</f>
        <v>0</v>
      </c>
      <c r="AR195" s="153" t="s">
        <v>86</v>
      </c>
      <c r="AT195" s="161" t="s">
        <v>77</v>
      </c>
      <c r="AU195" s="161" t="s">
        <v>86</v>
      </c>
      <c r="AY195" s="153" t="s">
        <v>166</v>
      </c>
      <c r="BK195" s="162">
        <f>SUM(BK196:BK237)</f>
        <v>0</v>
      </c>
    </row>
    <row r="196" spans="2:65" s="1" customFormat="1" ht="21.75" customHeight="1">
      <c r="B196" s="136"/>
      <c r="C196" s="165" t="s">
        <v>202</v>
      </c>
      <c r="D196" s="165" t="s">
        <v>168</v>
      </c>
      <c r="E196" s="166" t="s">
        <v>651</v>
      </c>
      <c r="F196" s="167" t="s">
        <v>652</v>
      </c>
      <c r="G196" s="168" t="s">
        <v>171</v>
      </c>
      <c r="H196" s="169">
        <v>8.9179999999999993</v>
      </c>
      <c r="I196" s="170"/>
      <c r="J196" s="170"/>
      <c r="K196" s="171">
        <f>ROUND(P196*H196,2)</f>
        <v>0</v>
      </c>
      <c r="L196" s="172"/>
      <c r="M196" s="36"/>
      <c r="N196" s="173" t="s">
        <v>1</v>
      </c>
      <c r="O196" s="135" t="s">
        <v>42</v>
      </c>
      <c r="P196" s="35">
        <f>I196+J196</f>
        <v>0</v>
      </c>
      <c r="Q196" s="35">
        <f>ROUND(I196*H196,2)</f>
        <v>0</v>
      </c>
      <c r="R196" s="35">
        <f>ROUND(J196*H196,2)</f>
        <v>0</v>
      </c>
      <c r="T196" s="174">
        <f>S196*H196</f>
        <v>0</v>
      </c>
      <c r="U196" s="174">
        <v>2.4018600000000001</v>
      </c>
      <c r="V196" s="174">
        <f>U196*H196</f>
        <v>21.41978748</v>
      </c>
      <c r="W196" s="174">
        <v>0</v>
      </c>
      <c r="X196" s="175">
        <f>W196*H196</f>
        <v>0</v>
      </c>
      <c r="AR196" s="176" t="s">
        <v>172</v>
      </c>
      <c r="AT196" s="176" t="s">
        <v>168</v>
      </c>
      <c r="AU196" s="176" t="s">
        <v>141</v>
      </c>
      <c r="AY196" s="17" t="s">
        <v>166</v>
      </c>
      <c r="BE196" s="101">
        <f>IF(O196="základná",K196,0)</f>
        <v>0</v>
      </c>
      <c r="BF196" s="101">
        <f>IF(O196="znížená",K196,0)</f>
        <v>0</v>
      </c>
      <c r="BG196" s="101">
        <f>IF(O196="zákl. prenesená",K196,0)</f>
        <v>0</v>
      </c>
      <c r="BH196" s="101">
        <f>IF(O196="zníž. prenesená",K196,0)</f>
        <v>0</v>
      </c>
      <c r="BI196" s="101">
        <f>IF(O196="nulová",K196,0)</f>
        <v>0</v>
      </c>
      <c r="BJ196" s="17" t="s">
        <v>141</v>
      </c>
      <c r="BK196" s="101">
        <f>ROUND(P196*H196,2)</f>
        <v>0</v>
      </c>
      <c r="BL196" s="17" t="s">
        <v>172</v>
      </c>
      <c r="BM196" s="176" t="s">
        <v>1204</v>
      </c>
    </row>
    <row r="197" spans="2:65" s="12" customFormat="1" ht="33.75">
      <c r="B197" s="177"/>
      <c r="D197" s="178" t="s">
        <v>174</v>
      </c>
      <c r="E197" s="179" t="s">
        <v>1</v>
      </c>
      <c r="F197" s="180" t="s">
        <v>1205</v>
      </c>
      <c r="H197" s="181">
        <v>2.819</v>
      </c>
      <c r="I197" s="182"/>
      <c r="J197" s="182"/>
      <c r="M197" s="177"/>
      <c r="N197" s="183"/>
      <c r="X197" s="184"/>
      <c r="AT197" s="179" t="s">
        <v>174</v>
      </c>
      <c r="AU197" s="179" t="s">
        <v>141</v>
      </c>
      <c r="AV197" s="12" t="s">
        <v>141</v>
      </c>
      <c r="AW197" s="12" t="s">
        <v>4</v>
      </c>
      <c r="AX197" s="12" t="s">
        <v>78</v>
      </c>
      <c r="AY197" s="179" t="s">
        <v>166</v>
      </c>
    </row>
    <row r="198" spans="2:65" s="12" customFormat="1" ht="33.75">
      <c r="B198" s="177"/>
      <c r="D198" s="178" t="s">
        <v>174</v>
      </c>
      <c r="E198" s="179" t="s">
        <v>1</v>
      </c>
      <c r="F198" s="180" t="s">
        <v>1206</v>
      </c>
      <c r="H198" s="181">
        <v>1.946</v>
      </c>
      <c r="I198" s="182"/>
      <c r="J198" s="182"/>
      <c r="M198" s="177"/>
      <c r="N198" s="183"/>
      <c r="X198" s="184"/>
      <c r="AT198" s="179" t="s">
        <v>174</v>
      </c>
      <c r="AU198" s="179" t="s">
        <v>141</v>
      </c>
      <c r="AV198" s="12" t="s">
        <v>141</v>
      </c>
      <c r="AW198" s="12" t="s">
        <v>4</v>
      </c>
      <c r="AX198" s="12" t="s">
        <v>78</v>
      </c>
      <c r="AY198" s="179" t="s">
        <v>166</v>
      </c>
    </row>
    <row r="199" spans="2:65" s="12" customFormat="1" ht="11.25">
      <c r="B199" s="177"/>
      <c r="D199" s="178" t="s">
        <v>174</v>
      </c>
      <c r="E199" s="179" t="s">
        <v>1</v>
      </c>
      <c r="F199" s="180" t="s">
        <v>1207</v>
      </c>
      <c r="H199" s="181">
        <v>0.69399999999999995</v>
      </c>
      <c r="I199" s="182"/>
      <c r="J199" s="182"/>
      <c r="M199" s="177"/>
      <c r="N199" s="183"/>
      <c r="X199" s="184"/>
      <c r="AT199" s="179" t="s">
        <v>174</v>
      </c>
      <c r="AU199" s="179" t="s">
        <v>141</v>
      </c>
      <c r="AV199" s="12" t="s">
        <v>141</v>
      </c>
      <c r="AW199" s="12" t="s">
        <v>4</v>
      </c>
      <c r="AX199" s="12" t="s">
        <v>78</v>
      </c>
      <c r="AY199" s="179" t="s">
        <v>166</v>
      </c>
    </row>
    <row r="200" spans="2:65" s="12" customFormat="1" ht="11.25">
      <c r="B200" s="177"/>
      <c r="D200" s="178" t="s">
        <v>174</v>
      </c>
      <c r="E200" s="179" t="s">
        <v>1</v>
      </c>
      <c r="F200" s="180" t="s">
        <v>1208</v>
      </c>
      <c r="H200" s="181">
        <v>0.69399999999999995</v>
      </c>
      <c r="I200" s="182"/>
      <c r="J200" s="182"/>
      <c r="M200" s="177"/>
      <c r="N200" s="183"/>
      <c r="X200" s="184"/>
      <c r="AT200" s="179" t="s">
        <v>174</v>
      </c>
      <c r="AU200" s="179" t="s">
        <v>141</v>
      </c>
      <c r="AV200" s="12" t="s">
        <v>141</v>
      </c>
      <c r="AW200" s="12" t="s">
        <v>4</v>
      </c>
      <c r="AX200" s="12" t="s">
        <v>78</v>
      </c>
      <c r="AY200" s="179" t="s">
        <v>166</v>
      </c>
    </row>
    <row r="201" spans="2:65" s="12" customFormat="1" ht="11.25">
      <c r="B201" s="177"/>
      <c r="D201" s="178" t="s">
        <v>174</v>
      </c>
      <c r="E201" s="179" t="s">
        <v>1</v>
      </c>
      <c r="F201" s="180" t="s">
        <v>1209</v>
      </c>
      <c r="H201" s="181">
        <v>0.27400000000000002</v>
      </c>
      <c r="I201" s="182"/>
      <c r="J201" s="182"/>
      <c r="M201" s="177"/>
      <c r="N201" s="183"/>
      <c r="X201" s="184"/>
      <c r="AT201" s="179" t="s">
        <v>174</v>
      </c>
      <c r="AU201" s="179" t="s">
        <v>141</v>
      </c>
      <c r="AV201" s="12" t="s">
        <v>141</v>
      </c>
      <c r="AW201" s="12" t="s">
        <v>4</v>
      </c>
      <c r="AX201" s="12" t="s">
        <v>78</v>
      </c>
      <c r="AY201" s="179" t="s">
        <v>166</v>
      </c>
    </row>
    <row r="202" spans="2:65" s="12" customFormat="1" ht="11.25">
      <c r="B202" s="177"/>
      <c r="D202" s="178" t="s">
        <v>174</v>
      </c>
      <c r="E202" s="179" t="s">
        <v>1</v>
      </c>
      <c r="F202" s="180" t="s">
        <v>1210</v>
      </c>
      <c r="H202" s="181">
        <v>0.58399999999999996</v>
      </c>
      <c r="I202" s="182"/>
      <c r="J202" s="182"/>
      <c r="M202" s="177"/>
      <c r="N202" s="183"/>
      <c r="X202" s="184"/>
      <c r="AT202" s="179" t="s">
        <v>174</v>
      </c>
      <c r="AU202" s="179" t="s">
        <v>141</v>
      </c>
      <c r="AV202" s="12" t="s">
        <v>141</v>
      </c>
      <c r="AW202" s="12" t="s">
        <v>4</v>
      </c>
      <c r="AX202" s="12" t="s">
        <v>78</v>
      </c>
      <c r="AY202" s="179" t="s">
        <v>166</v>
      </c>
    </row>
    <row r="203" spans="2:65" s="12" customFormat="1" ht="11.25">
      <c r="B203" s="177"/>
      <c r="D203" s="178" t="s">
        <v>174</v>
      </c>
      <c r="E203" s="179" t="s">
        <v>1</v>
      </c>
      <c r="F203" s="180" t="s">
        <v>1211</v>
      </c>
      <c r="H203" s="181">
        <v>0.59699999999999998</v>
      </c>
      <c r="I203" s="182"/>
      <c r="J203" s="182"/>
      <c r="M203" s="177"/>
      <c r="N203" s="183"/>
      <c r="X203" s="184"/>
      <c r="AT203" s="179" t="s">
        <v>174</v>
      </c>
      <c r="AU203" s="179" t="s">
        <v>141</v>
      </c>
      <c r="AV203" s="12" t="s">
        <v>141</v>
      </c>
      <c r="AW203" s="12" t="s">
        <v>4</v>
      </c>
      <c r="AX203" s="12" t="s">
        <v>78</v>
      </c>
      <c r="AY203" s="179" t="s">
        <v>166</v>
      </c>
    </row>
    <row r="204" spans="2:65" s="12" customFormat="1" ht="11.25">
      <c r="B204" s="177"/>
      <c r="D204" s="178" t="s">
        <v>174</v>
      </c>
      <c r="E204" s="179" t="s">
        <v>1</v>
      </c>
      <c r="F204" s="180" t="s">
        <v>1212</v>
      </c>
      <c r="H204" s="181">
        <v>0.108</v>
      </c>
      <c r="I204" s="182"/>
      <c r="J204" s="182"/>
      <c r="M204" s="177"/>
      <c r="N204" s="183"/>
      <c r="X204" s="184"/>
      <c r="AT204" s="179" t="s">
        <v>174</v>
      </c>
      <c r="AU204" s="179" t="s">
        <v>141</v>
      </c>
      <c r="AV204" s="12" t="s">
        <v>141</v>
      </c>
      <c r="AW204" s="12" t="s">
        <v>4</v>
      </c>
      <c r="AX204" s="12" t="s">
        <v>78</v>
      </c>
      <c r="AY204" s="179" t="s">
        <v>166</v>
      </c>
    </row>
    <row r="205" spans="2:65" s="12" customFormat="1" ht="11.25">
      <c r="B205" s="177"/>
      <c r="D205" s="178" t="s">
        <v>174</v>
      </c>
      <c r="E205" s="179" t="s">
        <v>1</v>
      </c>
      <c r="F205" s="180" t="s">
        <v>1213</v>
      </c>
      <c r="H205" s="181">
        <v>0.71399999999999997</v>
      </c>
      <c r="I205" s="182"/>
      <c r="J205" s="182"/>
      <c r="M205" s="177"/>
      <c r="N205" s="183"/>
      <c r="X205" s="184"/>
      <c r="AT205" s="179" t="s">
        <v>174</v>
      </c>
      <c r="AU205" s="179" t="s">
        <v>141</v>
      </c>
      <c r="AV205" s="12" t="s">
        <v>141</v>
      </c>
      <c r="AW205" s="12" t="s">
        <v>4</v>
      </c>
      <c r="AX205" s="12" t="s">
        <v>78</v>
      </c>
      <c r="AY205" s="179" t="s">
        <v>166</v>
      </c>
    </row>
    <row r="206" spans="2:65" s="12" customFormat="1" ht="11.25">
      <c r="B206" s="177"/>
      <c r="D206" s="178" t="s">
        <v>174</v>
      </c>
      <c r="E206" s="179" t="s">
        <v>1</v>
      </c>
      <c r="F206" s="180" t="s">
        <v>1214</v>
      </c>
      <c r="H206" s="181">
        <v>0.48799999999999999</v>
      </c>
      <c r="I206" s="182"/>
      <c r="J206" s="182"/>
      <c r="M206" s="177"/>
      <c r="N206" s="183"/>
      <c r="X206" s="184"/>
      <c r="AT206" s="179" t="s">
        <v>174</v>
      </c>
      <c r="AU206" s="179" t="s">
        <v>141</v>
      </c>
      <c r="AV206" s="12" t="s">
        <v>141</v>
      </c>
      <c r="AW206" s="12" t="s">
        <v>4</v>
      </c>
      <c r="AX206" s="12" t="s">
        <v>78</v>
      </c>
      <c r="AY206" s="179" t="s">
        <v>166</v>
      </c>
    </row>
    <row r="207" spans="2:65" s="14" customFormat="1" ht="11.25">
      <c r="B207" s="191"/>
      <c r="D207" s="178" t="s">
        <v>174</v>
      </c>
      <c r="E207" s="192" t="s">
        <v>1</v>
      </c>
      <c r="F207" s="193" t="s">
        <v>182</v>
      </c>
      <c r="H207" s="194">
        <v>8.9179999999999975</v>
      </c>
      <c r="I207" s="195"/>
      <c r="J207" s="195"/>
      <c r="M207" s="191"/>
      <c r="N207" s="196"/>
      <c r="X207" s="197"/>
      <c r="AT207" s="192" t="s">
        <v>174</v>
      </c>
      <c r="AU207" s="192" t="s">
        <v>141</v>
      </c>
      <c r="AV207" s="14" t="s">
        <v>183</v>
      </c>
      <c r="AW207" s="14" t="s">
        <v>4</v>
      </c>
      <c r="AX207" s="14" t="s">
        <v>86</v>
      </c>
      <c r="AY207" s="192" t="s">
        <v>166</v>
      </c>
    </row>
    <row r="208" spans="2:65" s="1" customFormat="1" ht="24.2" customHeight="1">
      <c r="B208" s="136"/>
      <c r="C208" s="165" t="s">
        <v>206</v>
      </c>
      <c r="D208" s="165" t="s">
        <v>168</v>
      </c>
      <c r="E208" s="166" t="s">
        <v>665</v>
      </c>
      <c r="F208" s="167" t="s">
        <v>666</v>
      </c>
      <c r="G208" s="168" t="s">
        <v>199</v>
      </c>
      <c r="H208" s="169">
        <v>60.890999999999998</v>
      </c>
      <c r="I208" s="170"/>
      <c r="J208" s="170"/>
      <c r="K208" s="171">
        <f>ROUND(P208*H208,2)</f>
        <v>0</v>
      </c>
      <c r="L208" s="172"/>
      <c r="M208" s="36"/>
      <c r="N208" s="173" t="s">
        <v>1</v>
      </c>
      <c r="O208" s="135" t="s">
        <v>42</v>
      </c>
      <c r="P208" s="35">
        <f>I208+J208</f>
        <v>0</v>
      </c>
      <c r="Q208" s="35">
        <f>ROUND(I208*H208,2)</f>
        <v>0</v>
      </c>
      <c r="R208" s="35">
        <f>ROUND(J208*H208,2)</f>
        <v>0</v>
      </c>
      <c r="T208" s="174">
        <f>S208*H208</f>
        <v>0</v>
      </c>
      <c r="U208" s="174">
        <v>3.14E-3</v>
      </c>
      <c r="V208" s="174">
        <f>U208*H208</f>
        <v>0.19119774</v>
      </c>
      <c r="W208" s="174">
        <v>0</v>
      </c>
      <c r="X208" s="175">
        <f>W208*H208</f>
        <v>0</v>
      </c>
      <c r="AR208" s="176" t="s">
        <v>172</v>
      </c>
      <c r="AT208" s="176" t="s">
        <v>168</v>
      </c>
      <c r="AU208" s="176" t="s">
        <v>141</v>
      </c>
      <c r="AY208" s="17" t="s">
        <v>166</v>
      </c>
      <c r="BE208" s="101">
        <f>IF(O208="základná",K208,0)</f>
        <v>0</v>
      </c>
      <c r="BF208" s="101">
        <f>IF(O208="znížená",K208,0)</f>
        <v>0</v>
      </c>
      <c r="BG208" s="101">
        <f>IF(O208="zákl. prenesená",K208,0)</f>
        <v>0</v>
      </c>
      <c r="BH208" s="101">
        <f>IF(O208="zníž. prenesená",K208,0)</f>
        <v>0</v>
      </c>
      <c r="BI208" s="101">
        <f>IF(O208="nulová",K208,0)</f>
        <v>0</v>
      </c>
      <c r="BJ208" s="17" t="s">
        <v>141</v>
      </c>
      <c r="BK208" s="101">
        <f>ROUND(P208*H208,2)</f>
        <v>0</v>
      </c>
      <c r="BL208" s="17" t="s">
        <v>172</v>
      </c>
      <c r="BM208" s="176" t="s">
        <v>1215</v>
      </c>
    </row>
    <row r="209" spans="2:65" s="12" customFormat="1" ht="33.75">
      <c r="B209" s="177"/>
      <c r="D209" s="178" t="s">
        <v>174</v>
      </c>
      <c r="E209" s="179" t="s">
        <v>1</v>
      </c>
      <c r="F209" s="180" t="s">
        <v>1216</v>
      </c>
      <c r="H209" s="181">
        <v>18.791</v>
      </c>
      <c r="I209" s="182"/>
      <c r="J209" s="182"/>
      <c r="M209" s="177"/>
      <c r="N209" s="183"/>
      <c r="X209" s="184"/>
      <c r="AT209" s="179" t="s">
        <v>174</v>
      </c>
      <c r="AU209" s="179" t="s">
        <v>141</v>
      </c>
      <c r="AV209" s="12" t="s">
        <v>141</v>
      </c>
      <c r="AW209" s="12" t="s">
        <v>4</v>
      </c>
      <c r="AX209" s="12" t="s">
        <v>78</v>
      </c>
      <c r="AY209" s="179" t="s">
        <v>166</v>
      </c>
    </row>
    <row r="210" spans="2:65" s="12" customFormat="1" ht="33.75">
      <c r="B210" s="177"/>
      <c r="D210" s="178" t="s">
        <v>174</v>
      </c>
      <c r="E210" s="179" t="s">
        <v>1</v>
      </c>
      <c r="F210" s="180" t="s">
        <v>1217</v>
      </c>
      <c r="H210" s="181">
        <v>12.975</v>
      </c>
      <c r="I210" s="182"/>
      <c r="J210" s="182"/>
      <c r="M210" s="177"/>
      <c r="N210" s="183"/>
      <c r="X210" s="184"/>
      <c r="AT210" s="179" t="s">
        <v>174</v>
      </c>
      <c r="AU210" s="179" t="s">
        <v>141</v>
      </c>
      <c r="AV210" s="12" t="s">
        <v>141</v>
      </c>
      <c r="AW210" s="12" t="s">
        <v>4</v>
      </c>
      <c r="AX210" s="12" t="s">
        <v>78</v>
      </c>
      <c r="AY210" s="179" t="s">
        <v>166</v>
      </c>
    </row>
    <row r="211" spans="2:65" s="12" customFormat="1" ht="11.25">
      <c r="B211" s="177"/>
      <c r="D211" s="178" t="s">
        <v>174</v>
      </c>
      <c r="E211" s="179" t="s">
        <v>1</v>
      </c>
      <c r="F211" s="180" t="s">
        <v>1218</v>
      </c>
      <c r="H211" s="181">
        <v>5.55</v>
      </c>
      <c r="I211" s="182"/>
      <c r="J211" s="182"/>
      <c r="M211" s="177"/>
      <c r="N211" s="183"/>
      <c r="X211" s="184"/>
      <c r="AT211" s="179" t="s">
        <v>174</v>
      </c>
      <c r="AU211" s="179" t="s">
        <v>141</v>
      </c>
      <c r="AV211" s="12" t="s">
        <v>141</v>
      </c>
      <c r="AW211" s="12" t="s">
        <v>4</v>
      </c>
      <c r="AX211" s="12" t="s">
        <v>78</v>
      </c>
      <c r="AY211" s="179" t="s">
        <v>166</v>
      </c>
    </row>
    <row r="212" spans="2:65" s="12" customFormat="1" ht="11.25">
      <c r="B212" s="177"/>
      <c r="D212" s="178" t="s">
        <v>174</v>
      </c>
      <c r="E212" s="179" t="s">
        <v>1</v>
      </c>
      <c r="F212" s="180" t="s">
        <v>1219</v>
      </c>
      <c r="H212" s="181">
        <v>5.55</v>
      </c>
      <c r="I212" s="182"/>
      <c r="J212" s="182"/>
      <c r="M212" s="177"/>
      <c r="N212" s="183"/>
      <c r="X212" s="184"/>
      <c r="AT212" s="179" t="s">
        <v>174</v>
      </c>
      <c r="AU212" s="179" t="s">
        <v>141</v>
      </c>
      <c r="AV212" s="12" t="s">
        <v>141</v>
      </c>
      <c r="AW212" s="12" t="s">
        <v>4</v>
      </c>
      <c r="AX212" s="12" t="s">
        <v>78</v>
      </c>
      <c r="AY212" s="179" t="s">
        <v>166</v>
      </c>
    </row>
    <row r="213" spans="2:65" s="12" customFormat="1" ht="11.25">
      <c r="B213" s="177"/>
      <c r="D213" s="178" t="s">
        <v>174</v>
      </c>
      <c r="E213" s="179" t="s">
        <v>1</v>
      </c>
      <c r="F213" s="180" t="s">
        <v>1220</v>
      </c>
      <c r="H213" s="181">
        <v>2.1890000000000001</v>
      </c>
      <c r="I213" s="182"/>
      <c r="J213" s="182"/>
      <c r="M213" s="177"/>
      <c r="N213" s="183"/>
      <c r="X213" s="184"/>
      <c r="AT213" s="179" t="s">
        <v>174</v>
      </c>
      <c r="AU213" s="179" t="s">
        <v>141</v>
      </c>
      <c r="AV213" s="12" t="s">
        <v>141</v>
      </c>
      <c r="AW213" s="12" t="s">
        <v>4</v>
      </c>
      <c r="AX213" s="12" t="s">
        <v>78</v>
      </c>
      <c r="AY213" s="179" t="s">
        <v>166</v>
      </c>
    </row>
    <row r="214" spans="2:65" s="12" customFormat="1" ht="11.25">
      <c r="B214" s="177"/>
      <c r="D214" s="178" t="s">
        <v>174</v>
      </c>
      <c r="E214" s="179" t="s">
        <v>1</v>
      </c>
      <c r="F214" s="180" t="s">
        <v>1210</v>
      </c>
      <c r="H214" s="181">
        <v>0.58399999999999996</v>
      </c>
      <c r="I214" s="182"/>
      <c r="J214" s="182"/>
      <c r="M214" s="177"/>
      <c r="N214" s="183"/>
      <c r="X214" s="184"/>
      <c r="AT214" s="179" t="s">
        <v>174</v>
      </c>
      <c r="AU214" s="179" t="s">
        <v>141</v>
      </c>
      <c r="AV214" s="12" t="s">
        <v>141</v>
      </c>
      <c r="AW214" s="12" t="s">
        <v>4</v>
      </c>
      <c r="AX214" s="12" t="s">
        <v>78</v>
      </c>
      <c r="AY214" s="179" t="s">
        <v>166</v>
      </c>
    </row>
    <row r="215" spans="2:65" s="12" customFormat="1" ht="11.25">
      <c r="B215" s="177"/>
      <c r="D215" s="178" t="s">
        <v>174</v>
      </c>
      <c r="E215" s="179" t="s">
        <v>1</v>
      </c>
      <c r="F215" s="180" t="s">
        <v>1221</v>
      </c>
      <c r="H215" s="181">
        <v>4.7750000000000004</v>
      </c>
      <c r="I215" s="182"/>
      <c r="J215" s="182"/>
      <c r="M215" s="177"/>
      <c r="N215" s="183"/>
      <c r="X215" s="184"/>
      <c r="AT215" s="179" t="s">
        <v>174</v>
      </c>
      <c r="AU215" s="179" t="s">
        <v>141</v>
      </c>
      <c r="AV215" s="12" t="s">
        <v>141</v>
      </c>
      <c r="AW215" s="12" t="s">
        <v>4</v>
      </c>
      <c r="AX215" s="12" t="s">
        <v>78</v>
      </c>
      <c r="AY215" s="179" t="s">
        <v>166</v>
      </c>
    </row>
    <row r="216" spans="2:65" s="12" customFormat="1" ht="11.25">
      <c r="B216" s="177"/>
      <c r="D216" s="178" t="s">
        <v>174</v>
      </c>
      <c r="E216" s="179" t="s">
        <v>1</v>
      </c>
      <c r="F216" s="180" t="s">
        <v>1222</v>
      </c>
      <c r="H216" s="181">
        <v>0.86499999999999999</v>
      </c>
      <c r="I216" s="182"/>
      <c r="J216" s="182"/>
      <c r="M216" s="177"/>
      <c r="N216" s="183"/>
      <c r="X216" s="184"/>
      <c r="AT216" s="179" t="s">
        <v>174</v>
      </c>
      <c r="AU216" s="179" t="s">
        <v>141</v>
      </c>
      <c r="AV216" s="12" t="s">
        <v>141</v>
      </c>
      <c r="AW216" s="12" t="s">
        <v>4</v>
      </c>
      <c r="AX216" s="12" t="s">
        <v>78</v>
      </c>
      <c r="AY216" s="179" t="s">
        <v>166</v>
      </c>
    </row>
    <row r="217" spans="2:65" s="12" customFormat="1" ht="11.25">
      <c r="B217" s="177"/>
      <c r="D217" s="178" t="s">
        <v>174</v>
      </c>
      <c r="E217" s="179" t="s">
        <v>1</v>
      </c>
      <c r="F217" s="180" t="s">
        <v>1223</v>
      </c>
      <c r="H217" s="181">
        <v>5.7119999999999997</v>
      </c>
      <c r="I217" s="182"/>
      <c r="J217" s="182"/>
      <c r="M217" s="177"/>
      <c r="N217" s="183"/>
      <c r="X217" s="184"/>
      <c r="AT217" s="179" t="s">
        <v>174</v>
      </c>
      <c r="AU217" s="179" t="s">
        <v>141</v>
      </c>
      <c r="AV217" s="12" t="s">
        <v>141</v>
      </c>
      <c r="AW217" s="12" t="s">
        <v>4</v>
      </c>
      <c r="AX217" s="12" t="s">
        <v>78</v>
      </c>
      <c r="AY217" s="179" t="s">
        <v>166</v>
      </c>
    </row>
    <row r="218" spans="2:65" s="12" customFormat="1" ht="11.25">
      <c r="B218" s="177"/>
      <c r="D218" s="178" t="s">
        <v>174</v>
      </c>
      <c r="E218" s="179" t="s">
        <v>1</v>
      </c>
      <c r="F218" s="180" t="s">
        <v>1224</v>
      </c>
      <c r="H218" s="181">
        <v>3.9</v>
      </c>
      <c r="I218" s="182"/>
      <c r="J218" s="182"/>
      <c r="M218" s="177"/>
      <c r="N218" s="183"/>
      <c r="X218" s="184"/>
      <c r="AT218" s="179" t="s">
        <v>174</v>
      </c>
      <c r="AU218" s="179" t="s">
        <v>141</v>
      </c>
      <c r="AV218" s="12" t="s">
        <v>141</v>
      </c>
      <c r="AW218" s="12" t="s">
        <v>4</v>
      </c>
      <c r="AX218" s="12" t="s">
        <v>78</v>
      </c>
      <c r="AY218" s="179" t="s">
        <v>166</v>
      </c>
    </row>
    <row r="219" spans="2:65" s="14" customFormat="1" ht="11.25">
      <c r="B219" s="191"/>
      <c r="D219" s="178" t="s">
        <v>174</v>
      </c>
      <c r="E219" s="192" t="s">
        <v>1</v>
      </c>
      <c r="F219" s="193" t="s">
        <v>182</v>
      </c>
      <c r="H219" s="194">
        <v>60.890999999999998</v>
      </c>
      <c r="I219" s="195"/>
      <c r="J219" s="195"/>
      <c r="M219" s="191"/>
      <c r="N219" s="196"/>
      <c r="X219" s="197"/>
      <c r="AT219" s="192" t="s">
        <v>174</v>
      </c>
      <c r="AU219" s="192" t="s">
        <v>141</v>
      </c>
      <c r="AV219" s="14" t="s">
        <v>183</v>
      </c>
      <c r="AW219" s="14" t="s">
        <v>4</v>
      </c>
      <c r="AX219" s="14" t="s">
        <v>86</v>
      </c>
      <c r="AY219" s="192" t="s">
        <v>166</v>
      </c>
    </row>
    <row r="220" spans="2:65" s="1" customFormat="1" ht="24.2" customHeight="1">
      <c r="B220" s="136"/>
      <c r="C220" s="165" t="s">
        <v>213</v>
      </c>
      <c r="D220" s="165" t="s">
        <v>168</v>
      </c>
      <c r="E220" s="166" t="s">
        <v>679</v>
      </c>
      <c r="F220" s="167" t="s">
        <v>680</v>
      </c>
      <c r="G220" s="168" t="s">
        <v>199</v>
      </c>
      <c r="H220" s="169">
        <v>60.890999999999998</v>
      </c>
      <c r="I220" s="170"/>
      <c r="J220" s="170"/>
      <c r="K220" s="171">
        <f>ROUND(P220*H220,2)</f>
        <v>0</v>
      </c>
      <c r="L220" s="172"/>
      <c r="M220" s="36"/>
      <c r="N220" s="173" t="s">
        <v>1</v>
      </c>
      <c r="O220" s="135" t="s">
        <v>42</v>
      </c>
      <c r="P220" s="35">
        <f>I220+J220</f>
        <v>0</v>
      </c>
      <c r="Q220" s="35">
        <f>ROUND(I220*H220,2)</f>
        <v>0</v>
      </c>
      <c r="R220" s="35">
        <f>ROUND(J220*H220,2)</f>
        <v>0</v>
      </c>
      <c r="T220" s="174">
        <f>S220*H220</f>
        <v>0</v>
      </c>
      <c r="U220" s="174">
        <v>0</v>
      </c>
      <c r="V220" s="174">
        <f>U220*H220</f>
        <v>0</v>
      </c>
      <c r="W220" s="174">
        <v>0</v>
      </c>
      <c r="X220" s="175">
        <f>W220*H220</f>
        <v>0</v>
      </c>
      <c r="AR220" s="176" t="s">
        <v>172</v>
      </c>
      <c r="AT220" s="176" t="s">
        <v>168</v>
      </c>
      <c r="AU220" s="176" t="s">
        <v>141</v>
      </c>
      <c r="AY220" s="17" t="s">
        <v>166</v>
      </c>
      <c r="BE220" s="101">
        <f>IF(O220="základná",K220,0)</f>
        <v>0</v>
      </c>
      <c r="BF220" s="101">
        <f>IF(O220="znížená",K220,0)</f>
        <v>0</v>
      </c>
      <c r="BG220" s="101">
        <f>IF(O220="zákl. prenesená",K220,0)</f>
        <v>0</v>
      </c>
      <c r="BH220" s="101">
        <f>IF(O220="zníž. prenesená",K220,0)</f>
        <v>0</v>
      </c>
      <c r="BI220" s="101">
        <f>IF(O220="nulová",K220,0)</f>
        <v>0</v>
      </c>
      <c r="BJ220" s="17" t="s">
        <v>141</v>
      </c>
      <c r="BK220" s="101">
        <f>ROUND(P220*H220,2)</f>
        <v>0</v>
      </c>
      <c r="BL220" s="17" t="s">
        <v>172</v>
      </c>
      <c r="BM220" s="176" t="s">
        <v>1225</v>
      </c>
    </row>
    <row r="221" spans="2:65" s="12" customFormat="1" ht="33.75">
      <c r="B221" s="177"/>
      <c r="D221" s="178" t="s">
        <v>174</v>
      </c>
      <c r="E221" s="179" t="s">
        <v>1</v>
      </c>
      <c r="F221" s="180" t="s">
        <v>1216</v>
      </c>
      <c r="H221" s="181">
        <v>18.791</v>
      </c>
      <c r="I221" s="182"/>
      <c r="J221" s="182"/>
      <c r="M221" s="177"/>
      <c r="N221" s="183"/>
      <c r="X221" s="184"/>
      <c r="AT221" s="179" t="s">
        <v>174</v>
      </c>
      <c r="AU221" s="179" t="s">
        <v>141</v>
      </c>
      <c r="AV221" s="12" t="s">
        <v>141</v>
      </c>
      <c r="AW221" s="12" t="s">
        <v>4</v>
      </c>
      <c r="AX221" s="12" t="s">
        <v>78</v>
      </c>
      <c r="AY221" s="179" t="s">
        <v>166</v>
      </c>
    </row>
    <row r="222" spans="2:65" s="12" customFormat="1" ht="33.75">
      <c r="B222" s="177"/>
      <c r="D222" s="178" t="s">
        <v>174</v>
      </c>
      <c r="E222" s="179" t="s">
        <v>1</v>
      </c>
      <c r="F222" s="180" t="s">
        <v>1217</v>
      </c>
      <c r="H222" s="181">
        <v>12.975</v>
      </c>
      <c r="I222" s="182"/>
      <c r="J222" s="182"/>
      <c r="M222" s="177"/>
      <c r="N222" s="183"/>
      <c r="X222" s="184"/>
      <c r="AT222" s="179" t="s">
        <v>174</v>
      </c>
      <c r="AU222" s="179" t="s">
        <v>141</v>
      </c>
      <c r="AV222" s="12" t="s">
        <v>141</v>
      </c>
      <c r="AW222" s="12" t="s">
        <v>4</v>
      </c>
      <c r="AX222" s="12" t="s">
        <v>78</v>
      </c>
      <c r="AY222" s="179" t="s">
        <v>166</v>
      </c>
    </row>
    <row r="223" spans="2:65" s="12" customFormat="1" ht="11.25">
      <c r="B223" s="177"/>
      <c r="D223" s="178" t="s">
        <v>174</v>
      </c>
      <c r="E223" s="179" t="s">
        <v>1</v>
      </c>
      <c r="F223" s="180" t="s">
        <v>1218</v>
      </c>
      <c r="H223" s="181">
        <v>5.55</v>
      </c>
      <c r="I223" s="182"/>
      <c r="J223" s="182"/>
      <c r="M223" s="177"/>
      <c r="N223" s="183"/>
      <c r="X223" s="184"/>
      <c r="AT223" s="179" t="s">
        <v>174</v>
      </c>
      <c r="AU223" s="179" t="s">
        <v>141</v>
      </c>
      <c r="AV223" s="12" t="s">
        <v>141</v>
      </c>
      <c r="AW223" s="12" t="s">
        <v>4</v>
      </c>
      <c r="AX223" s="12" t="s">
        <v>78</v>
      </c>
      <c r="AY223" s="179" t="s">
        <v>166</v>
      </c>
    </row>
    <row r="224" spans="2:65" s="12" customFormat="1" ht="11.25">
      <c r="B224" s="177"/>
      <c r="D224" s="178" t="s">
        <v>174</v>
      </c>
      <c r="E224" s="179" t="s">
        <v>1</v>
      </c>
      <c r="F224" s="180" t="s">
        <v>1219</v>
      </c>
      <c r="H224" s="181">
        <v>5.55</v>
      </c>
      <c r="I224" s="182"/>
      <c r="J224" s="182"/>
      <c r="M224" s="177"/>
      <c r="N224" s="183"/>
      <c r="X224" s="184"/>
      <c r="AT224" s="179" t="s">
        <v>174</v>
      </c>
      <c r="AU224" s="179" t="s">
        <v>141</v>
      </c>
      <c r="AV224" s="12" t="s">
        <v>141</v>
      </c>
      <c r="AW224" s="12" t="s">
        <v>4</v>
      </c>
      <c r="AX224" s="12" t="s">
        <v>78</v>
      </c>
      <c r="AY224" s="179" t="s">
        <v>166</v>
      </c>
    </row>
    <row r="225" spans="2:65" s="12" customFormat="1" ht="11.25">
      <c r="B225" s="177"/>
      <c r="D225" s="178" t="s">
        <v>174</v>
      </c>
      <c r="E225" s="179" t="s">
        <v>1</v>
      </c>
      <c r="F225" s="180" t="s">
        <v>1220</v>
      </c>
      <c r="H225" s="181">
        <v>2.1890000000000001</v>
      </c>
      <c r="I225" s="182"/>
      <c r="J225" s="182"/>
      <c r="M225" s="177"/>
      <c r="N225" s="183"/>
      <c r="X225" s="184"/>
      <c r="AT225" s="179" t="s">
        <v>174</v>
      </c>
      <c r="AU225" s="179" t="s">
        <v>141</v>
      </c>
      <c r="AV225" s="12" t="s">
        <v>141</v>
      </c>
      <c r="AW225" s="12" t="s">
        <v>4</v>
      </c>
      <c r="AX225" s="12" t="s">
        <v>78</v>
      </c>
      <c r="AY225" s="179" t="s">
        <v>166</v>
      </c>
    </row>
    <row r="226" spans="2:65" s="12" customFormat="1" ht="11.25">
      <c r="B226" s="177"/>
      <c r="D226" s="178" t="s">
        <v>174</v>
      </c>
      <c r="E226" s="179" t="s">
        <v>1</v>
      </c>
      <c r="F226" s="180" t="s">
        <v>1210</v>
      </c>
      <c r="H226" s="181">
        <v>0.58399999999999996</v>
      </c>
      <c r="I226" s="182"/>
      <c r="J226" s="182"/>
      <c r="M226" s="177"/>
      <c r="N226" s="183"/>
      <c r="X226" s="184"/>
      <c r="AT226" s="179" t="s">
        <v>174</v>
      </c>
      <c r="AU226" s="179" t="s">
        <v>141</v>
      </c>
      <c r="AV226" s="12" t="s">
        <v>141</v>
      </c>
      <c r="AW226" s="12" t="s">
        <v>4</v>
      </c>
      <c r="AX226" s="12" t="s">
        <v>78</v>
      </c>
      <c r="AY226" s="179" t="s">
        <v>166</v>
      </c>
    </row>
    <row r="227" spans="2:65" s="12" customFormat="1" ht="11.25">
      <c r="B227" s="177"/>
      <c r="D227" s="178" t="s">
        <v>174</v>
      </c>
      <c r="E227" s="179" t="s">
        <v>1</v>
      </c>
      <c r="F227" s="180" t="s">
        <v>1221</v>
      </c>
      <c r="H227" s="181">
        <v>4.7750000000000004</v>
      </c>
      <c r="I227" s="182"/>
      <c r="J227" s="182"/>
      <c r="M227" s="177"/>
      <c r="N227" s="183"/>
      <c r="X227" s="184"/>
      <c r="AT227" s="179" t="s">
        <v>174</v>
      </c>
      <c r="AU227" s="179" t="s">
        <v>141</v>
      </c>
      <c r="AV227" s="12" t="s">
        <v>141</v>
      </c>
      <c r="AW227" s="12" t="s">
        <v>4</v>
      </c>
      <c r="AX227" s="12" t="s">
        <v>78</v>
      </c>
      <c r="AY227" s="179" t="s">
        <v>166</v>
      </c>
    </row>
    <row r="228" spans="2:65" s="12" customFormat="1" ht="11.25">
      <c r="B228" s="177"/>
      <c r="D228" s="178" t="s">
        <v>174</v>
      </c>
      <c r="E228" s="179" t="s">
        <v>1</v>
      </c>
      <c r="F228" s="180" t="s">
        <v>1222</v>
      </c>
      <c r="H228" s="181">
        <v>0.86499999999999999</v>
      </c>
      <c r="I228" s="182"/>
      <c r="J228" s="182"/>
      <c r="M228" s="177"/>
      <c r="N228" s="183"/>
      <c r="X228" s="184"/>
      <c r="AT228" s="179" t="s">
        <v>174</v>
      </c>
      <c r="AU228" s="179" t="s">
        <v>141</v>
      </c>
      <c r="AV228" s="12" t="s">
        <v>141</v>
      </c>
      <c r="AW228" s="12" t="s">
        <v>4</v>
      </c>
      <c r="AX228" s="12" t="s">
        <v>78</v>
      </c>
      <c r="AY228" s="179" t="s">
        <v>166</v>
      </c>
    </row>
    <row r="229" spans="2:65" s="12" customFormat="1" ht="11.25">
      <c r="B229" s="177"/>
      <c r="D229" s="178" t="s">
        <v>174</v>
      </c>
      <c r="E229" s="179" t="s">
        <v>1</v>
      </c>
      <c r="F229" s="180" t="s">
        <v>1223</v>
      </c>
      <c r="H229" s="181">
        <v>5.7119999999999997</v>
      </c>
      <c r="I229" s="182"/>
      <c r="J229" s="182"/>
      <c r="M229" s="177"/>
      <c r="N229" s="183"/>
      <c r="X229" s="184"/>
      <c r="AT229" s="179" t="s">
        <v>174</v>
      </c>
      <c r="AU229" s="179" t="s">
        <v>141</v>
      </c>
      <c r="AV229" s="12" t="s">
        <v>141</v>
      </c>
      <c r="AW229" s="12" t="s">
        <v>4</v>
      </c>
      <c r="AX229" s="12" t="s">
        <v>78</v>
      </c>
      <c r="AY229" s="179" t="s">
        <v>166</v>
      </c>
    </row>
    <row r="230" spans="2:65" s="12" customFormat="1" ht="11.25">
      <c r="B230" s="177"/>
      <c r="D230" s="178" t="s">
        <v>174</v>
      </c>
      <c r="E230" s="179" t="s">
        <v>1</v>
      </c>
      <c r="F230" s="180" t="s">
        <v>1224</v>
      </c>
      <c r="H230" s="181">
        <v>3.9</v>
      </c>
      <c r="I230" s="182"/>
      <c r="J230" s="182"/>
      <c r="M230" s="177"/>
      <c r="N230" s="183"/>
      <c r="X230" s="184"/>
      <c r="AT230" s="179" t="s">
        <v>174</v>
      </c>
      <c r="AU230" s="179" t="s">
        <v>141</v>
      </c>
      <c r="AV230" s="12" t="s">
        <v>141</v>
      </c>
      <c r="AW230" s="12" t="s">
        <v>4</v>
      </c>
      <c r="AX230" s="12" t="s">
        <v>78</v>
      </c>
      <c r="AY230" s="179" t="s">
        <v>166</v>
      </c>
    </row>
    <row r="231" spans="2:65" s="14" customFormat="1" ht="11.25">
      <c r="B231" s="191"/>
      <c r="D231" s="178" t="s">
        <v>174</v>
      </c>
      <c r="E231" s="192" t="s">
        <v>1</v>
      </c>
      <c r="F231" s="193" t="s">
        <v>182</v>
      </c>
      <c r="H231" s="194">
        <v>60.890999999999998</v>
      </c>
      <c r="I231" s="195"/>
      <c r="J231" s="195"/>
      <c r="M231" s="191"/>
      <c r="N231" s="196"/>
      <c r="X231" s="197"/>
      <c r="AT231" s="192" t="s">
        <v>174</v>
      </c>
      <c r="AU231" s="192" t="s">
        <v>141</v>
      </c>
      <c r="AV231" s="14" t="s">
        <v>183</v>
      </c>
      <c r="AW231" s="14" t="s">
        <v>4</v>
      </c>
      <c r="AX231" s="14" t="s">
        <v>86</v>
      </c>
      <c r="AY231" s="192" t="s">
        <v>166</v>
      </c>
    </row>
    <row r="232" spans="2:65" s="1" customFormat="1" ht="24.2" customHeight="1">
      <c r="B232" s="136"/>
      <c r="C232" s="165" t="s">
        <v>219</v>
      </c>
      <c r="D232" s="165" t="s">
        <v>168</v>
      </c>
      <c r="E232" s="166" t="s">
        <v>682</v>
      </c>
      <c r="F232" s="167" t="s">
        <v>683</v>
      </c>
      <c r="G232" s="168" t="s">
        <v>236</v>
      </c>
      <c r="H232" s="169">
        <v>0.71299999999999997</v>
      </c>
      <c r="I232" s="170"/>
      <c r="J232" s="170"/>
      <c r="K232" s="171">
        <f>ROUND(P232*H232,2)</f>
        <v>0</v>
      </c>
      <c r="L232" s="172"/>
      <c r="M232" s="36"/>
      <c r="N232" s="173" t="s">
        <v>1</v>
      </c>
      <c r="O232" s="135" t="s">
        <v>42</v>
      </c>
      <c r="P232" s="35">
        <f>I232+J232</f>
        <v>0</v>
      </c>
      <c r="Q232" s="35">
        <f>ROUND(I232*H232,2)</f>
        <v>0</v>
      </c>
      <c r="R232" s="35">
        <f>ROUND(J232*H232,2)</f>
        <v>0</v>
      </c>
      <c r="T232" s="174">
        <f>S232*H232</f>
        <v>0</v>
      </c>
      <c r="U232" s="174">
        <v>1.0165900000000001</v>
      </c>
      <c r="V232" s="174">
        <f>U232*H232</f>
        <v>0.72482867000000006</v>
      </c>
      <c r="W232" s="174">
        <v>0</v>
      </c>
      <c r="X232" s="175">
        <f>W232*H232</f>
        <v>0</v>
      </c>
      <c r="AR232" s="176" t="s">
        <v>172</v>
      </c>
      <c r="AT232" s="176" t="s">
        <v>168</v>
      </c>
      <c r="AU232" s="176" t="s">
        <v>141</v>
      </c>
      <c r="AY232" s="17" t="s">
        <v>166</v>
      </c>
      <c r="BE232" s="101">
        <f>IF(O232="základná",K232,0)</f>
        <v>0</v>
      </c>
      <c r="BF232" s="101">
        <f>IF(O232="znížená",K232,0)</f>
        <v>0</v>
      </c>
      <c r="BG232" s="101">
        <f>IF(O232="zákl. prenesená",K232,0)</f>
        <v>0</v>
      </c>
      <c r="BH232" s="101">
        <f>IF(O232="zníž. prenesená",K232,0)</f>
        <v>0</v>
      </c>
      <c r="BI232" s="101">
        <f>IF(O232="nulová",K232,0)</f>
        <v>0</v>
      </c>
      <c r="BJ232" s="17" t="s">
        <v>141</v>
      </c>
      <c r="BK232" s="101">
        <f>ROUND(P232*H232,2)</f>
        <v>0</v>
      </c>
      <c r="BL232" s="17" t="s">
        <v>172</v>
      </c>
      <c r="BM232" s="176" t="s">
        <v>1226</v>
      </c>
    </row>
    <row r="233" spans="2:65" s="12" customFormat="1" ht="11.25">
      <c r="B233" s="177"/>
      <c r="D233" s="178" t="s">
        <v>174</v>
      </c>
      <c r="E233" s="179" t="s">
        <v>1</v>
      </c>
      <c r="F233" s="180" t="s">
        <v>1227</v>
      </c>
      <c r="H233" s="181">
        <v>0.71299999999999997</v>
      </c>
      <c r="I233" s="182"/>
      <c r="J233" s="182"/>
      <c r="M233" s="177"/>
      <c r="N233" s="183"/>
      <c r="X233" s="184"/>
      <c r="AT233" s="179" t="s">
        <v>174</v>
      </c>
      <c r="AU233" s="179" t="s">
        <v>141</v>
      </c>
      <c r="AV233" s="12" t="s">
        <v>141</v>
      </c>
      <c r="AW233" s="12" t="s">
        <v>4</v>
      </c>
      <c r="AX233" s="12" t="s">
        <v>86</v>
      </c>
      <c r="AY233" s="179" t="s">
        <v>166</v>
      </c>
    </row>
    <row r="234" spans="2:65" s="1" customFormat="1" ht="33" customHeight="1">
      <c r="B234" s="136"/>
      <c r="C234" s="165" t="s">
        <v>223</v>
      </c>
      <c r="D234" s="165" t="s">
        <v>168</v>
      </c>
      <c r="E234" s="166" t="s">
        <v>421</v>
      </c>
      <c r="F234" s="167" t="s">
        <v>422</v>
      </c>
      <c r="G234" s="168" t="s">
        <v>199</v>
      </c>
      <c r="H234" s="169">
        <v>23.646999999999998</v>
      </c>
      <c r="I234" s="170"/>
      <c r="J234" s="170"/>
      <c r="K234" s="171">
        <f>ROUND(P234*H234,2)</f>
        <v>0</v>
      </c>
      <c r="L234" s="172"/>
      <c r="M234" s="36"/>
      <c r="N234" s="173" t="s">
        <v>1</v>
      </c>
      <c r="O234" s="135" t="s">
        <v>42</v>
      </c>
      <c r="P234" s="35">
        <f>I234+J234</f>
        <v>0</v>
      </c>
      <c r="Q234" s="35">
        <f>ROUND(I234*H234,2)</f>
        <v>0</v>
      </c>
      <c r="R234" s="35">
        <f>ROUND(J234*H234,2)</f>
        <v>0</v>
      </c>
      <c r="T234" s="174">
        <f>S234*H234</f>
        <v>0</v>
      </c>
      <c r="U234" s="174">
        <v>1.4999999999999999E-4</v>
      </c>
      <c r="V234" s="174">
        <f>U234*H234</f>
        <v>3.5470499999999995E-3</v>
      </c>
      <c r="W234" s="174">
        <v>0</v>
      </c>
      <c r="X234" s="175">
        <f>W234*H234</f>
        <v>0</v>
      </c>
      <c r="AR234" s="176" t="s">
        <v>172</v>
      </c>
      <c r="AT234" s="176" t="s">
        <v>168</v>
      </c>
      <c r="AU234" s="176" t="s">
        <v>141</v>
      </c>
      <c r="AY234" s="17" t="s">
        <v>166</v>
      </c>
      <c r="BE234" s="101">
        <f>IF(O234="základná",K234,0)</f>
        <v>0</v>
      </c>
      <c r="BF234" s="101">
        <f>IF(O234="znížená",K234,0)</f>
        <v>0</v>
      </c>
      <c r="BG234" s="101">
        <f>IF(O234="zákl. prenesená",K234,0)</f>
        <v>0</v>
      </c>
      <c r="BH234" s="101">
        <f>IF(O234="zníž. prenesená",K234,0)</f>
        <v>0</v>
      </c>
      <c r="BI234" s="101">
        <f>IF(O234="nulová",K234,0)</f>
        <v>0</v>
      </c>
      <c r="BJ234" s="17" t="s">
        <v>141</v>
      </c>
      <c r="BK234" s="101">
        <f>ROUND(P234*H234,2)</f>
        <v>0</v>
      </c>
      <c r="BL234" s="17" t="s">
        <v>172</v>
      </c>
      <c r="BM234" s="176" t="s">
        <v>1228</v>
      </c>
    </row>
    <row r="235" spans="2:65" s="12" customFormat="1" ht="22.5">
      <c r="B235" s="177"/>
      <c r="D235" s="178" t="s">
        <v>174</v>
      </c>
      <c r="E235" s="179" t="s">
        <v>1</v>
      </c>
      <c r="F235" s="180" t="s">
        <v>1229</v>
      </c>
      <c r="H235" s="181">
        <v>23.646999999999998</v>
      </c>
      <c r="I235" s="182"/>
      <c r="J235" s="182"/>
      <c r="M235" s="177"/>
      <c r="N235" s="183"/>
      <c r="X235" s="184"/>
      <c r="AT235" s="179" t="s">
        <v>174</v>
      </c>
      <c r="AU235" s="179" t="s">
        <v>141</v>
      </c>
      <c r="AV235" s="12" t="s">
        <v>141</v>
      </c>
      <c r="AW235" s="12" t="s">
        <v>4</v>
      </c>
      <c r="AX235" s="12" t="s">
        <v>86</v>
      </c>
      <c r="AY235" s="179" t="s">
        <v>166</v>
      </c>
    </row>
    <row r="236" spans="2:65" s="1" customFormat="1" ht="24.2" customHeight="1">
      <c r="B236" s="136"/>
      <c r="C236" s="198" t="s">
        <v>228</v>
      </c>
      <c r="D236" s="198" t="s">
        <v>203</v>
      </c>
      <c r="E236" s="199" t="s">
        <v>426</v>
      </c>
      <c r="F236" s="200" t="s">
        <v>427</v>
      </c>
      <c r="G236" s="201" t="s">
        <v>199</v>
      </c>
      <c r="H236" s="202">
        <v>24.829000000000001</v>
      </c>
      <c r="I236" s="203"/>
      <c r="J236" s="204"/>
      <c r="K236" s="205">
        <f>ROUND(P236*H236,2)</f>
        <v>0</v>
      </c>
      <c r="L236" s="204"/>
      <c r="M236" s="206"/>
      <c r="N236" s="207" t="s">
        <v>1</v>
      </c>
      <c r="O236" s="135" t="s">
        <v>42</v>
      </c>
      <c r="P236" s="35">
        <f>I236+J236</f>
        <v>0</v>
      </c>
      <c r="Q236" s="35">
        <f>ROUND(I236*H236,2)</f>
        <v>0</v>
      </c>
      <c r="R236" s="35">
        <f>ROUND(J236*H236,2)</f>
        <v>0</v>
      </c>
      <c r="T236" s="174">
        <f>S236*H236</f>
        <v>0</v>
      </c>
      <c r="U236" s="174">
        <v>1.5E-3</v>
      </c>
      <c r="V236" s="174">
        <f>U236*H236</f>
        <v>3.7243499999999999E-2</v>
      </c>
      <c r="W236" s="174">
        <v>0</v>
      </c>
      <c r="X236" s="175">
        <f>W236*H236</f>
        <v>0</v>
      </c>
      <c r="AR236" s="176" t="s">
        <v>206</v>
      </c>
      <c r="AT236" s="176" t="s">
        <v>203</v>
      </c>
      <c r="AU236" s="176" t="s">
        <v>141</v>
      </c>
      <c r="AY236" s="17" t="s">
        <v>166</v>
      </c>
      <c r="BE236" s="101">
        <f>IF(O236="základná",K236,0)</f>
        <v>0</v>
      </c>
      <c r="BF236" s="101">
        <f>IF(O236="znížená",K236,0)</f>
        <v>0</v>
      </c>
      <c r="BG236" s="101">
        <f>IF(O236="zákl. prenesená",K236,0)</f>
        <v>0</v>
      </c>
      <c r="BH236" s="101">
        <f>IF(O236="zníž. prenesená",K236,0)</f>
        <v>0</v>
      </c>
      <c r="BI236" s="101">
        <f>IF(O236="nulová",K236,0)</f>
        <v>0</v>
      </c>
      <c r="BJ236" s="17" t="s">
        <v>141</v>
      </c>
      <c r="BK236" s="101">
        <f>ROUND(P236*H236,2)</f>
        <v>0</v>
      </c>
      <c r="BL236" s="17" t="s">
        <v>172</v>
      </c>
      <c r="BM236" s="176" t="s">
        <v>1230</v>
      </c>
    </row>
    <row r="237" spans="2:65" s="12" customFormat="1" ht="11.25">
      <c r="B237" s="177"/>
      <c r="D237" s="178" t="s">
        <v>174</v>
      </c>
      <c r="F237" s="180" t="s">
        <v>1231</v>
      </c>
      <c r="H237" s="181">
        <v>24.829000000000001</v>
      </c>
      <c r="I237" s="182"/>
      <c r="J237" s="182"/>
      <c r="M237" s="177"/>
      <c r="N237" s="183"/>
      <c r="X237" s="184"/>
      <c r="AT237" s="179" t="s">
        <v>174</v>
      </c>
      <c r="AU237" s="179" t="s">
        <v>141</v>
      </c>
      <c r="AV237" s="12" t="s">
        <v>141</v>
      </c>
      <c r="AW237" s="12" t="s">
        <v>3</v>
      </c>
      <c r="AX237" s="12" t="s">
        <v>86</v>
      </c>
      <c r="AY237" s="179" t="s">
        <v>166</v>
      </c>
    </row>
    <row r="238" spans="2:65" s="11" customFormat="1" ht="22.9" customHeight="1">
      <c r="B238" s="152"/>
      <c r="D238" s="153" t="s">
        <v>77</v>
      </c>
      <c r="E238" s="163" t="s">
        <v>196</v>
      </c>
      <c r="F238" s="163" t="s">
        <v>460</v>
      </c>
      <c r="I238" s="155"/>
      <c r="J238" s="155"/>
      <c r="K238" s="164">
        <f>BK238</f>
        <v>0</v>
      </c>
      <c r="M238" s="152"/>
      <c r="N238" s="157"/>
      <c r="Q238" s="158">
        <f>SUM(Q239:Q317)</f>
        <v>0</v>
      </c>
      <c r="R238" s="158">
        <f>SUM(R239:R317)</f>
        <v>0</v>
      </c>
      <c r="T238" s="159">
        <f>SUM(T239:T317)</f>
        <v>0</v>
      </c>
      <c r="V238" s="159">
        <f>SUM(V239:V317)</f>
        <v>41.834850110000005</v>
      </c>
      <c r="X238" s="160">
        <f>SUM(X239:X317)</f>
        <v>0</v>
      </c>
      <c r="AR238" s="153" t="s">
        <v>86</v>
      </c>
      <c r="AT238" s="161" t="s">
        <v>77</v>
      </c>
      <c r="AU238" s="161" t="s">
        <v>86</v>
      </c>
      <c r="AY238" s="153" t="s">
        <v>166</v>
      </c>
      <c r="BK238" s="162">
        <f>SUM(BK239:BK317)</f>
        <v>0</v>
      </c>
    </row>
    <row r="239" spans="2:65" s="1" customFormat="1" ht="24.2" customHeight="1">
      <c r="B239" s="136"/>
      <c r="C239" s="165" t="s">
        <v>233</v>
      </c>
      <c r="D239" s="165" t="s">
        <v>168</v>
      </c>
      <c r="E239" s="166" t="s">
        <v>717</v>
      </c>
      <c r="F239" s="167" t="s">
        <v>718</v>
      </c>
      <c r="G239" s="168" t="s">
        <v>199</v>
      </c>
      <c r="H239" s="169">
        <v>785.48699999999997</v>
      </c>
      <c r="I239" s="170"/>
      <c r="J239" s="170"/>
      <c r="K239" s="171">
        <f>ROUND(P239*H239,2)</f>
        <v>0</v>
      </c>
      <c r="L239" s="172"/>
      <c r="M239" s="36"/>
      <c r="N239" s="173" t="s">
        <v>1</v>
      </c>
      <c r="O239" s="135" t="s">
        <v>42</v>
      </c>
      <c r="P239" s="35">
        <f>I239+J239</f>
        <v>0</v>
      </c>
      <c r="Q239" s="35">
        <f>ROUND(I239*H239,2)</f>
        <v>0</v>
      </c>
      <c r="R239" s="35">
        <f>ROUND(J239*H239,2)</f>
        <v>0</v>
      </c>
      <c r="T239" s="174">
        <f>S239*H239</f>
        <v>0</v>
      </c>
      <c r="U239" s="174">
        <v>4.7299999999999998E-3</v>
      </c>
      <c r="V239" s="174">
        <f>U239*H239</f>
        <v>3.7153535099999999</v>
      </c>
      <c r="W239" s="174">
        <v>0</v>
      </c>
      <c r="X239" s="175">
        <f>W239*H239</f>
        <v>0</v>
      </c>
      <c r="AR239" s="176" t="s">
        <v>172</v>
      </c>
      <c r="AT239" s="176" t="s">
        <v>168</v>
      </c>
      <c r="AU239" s="176" t="s">
        <v>141</v>
      </c>
      <c r="AY239" s="17" t="s">
        <v>166</v>
      </c>
      <c r="BE239" s="101">
        <f>IF(O239="základná",K239,0)</f>
        <v>0</v>
      </c>
      <c r="BF239" s="101">
        <f>IF(O239="znížená",K239,0)</f>
        <v>0</v>
      </c>
      <c r="BG239" s="101">
        <f>IF(O239="zákl. prenesená",K239,0)</f>
        <v>0</v>
      </c>
      <c r="BH239" s="101">
        <f>IF(O239="zníž. prenesená",K239,0)</f>
        <v>0</v>
      </c>
      <c r="BI239" s="101">
        <f>IF(O239="nulová",K239,0)</f>
        <v>0</v>
      </c>
      <c r="BJ239" s="17" t="s">
        <v>141</v>
      </c>
      <c r="BK239" s="101">
        <f>ROUND(P239*H239,2)</f>
        <v>0</v>
      </c>
      <c r="BL239" s="17" t="s">
        <v>172</v>
      </c>
      <c r="BM239" s="176" t="s">
        <v>1232</v>
      </c>
    </row>
    <row r="240" spans="2:65" s="12" customFormat="1" ht="22.5">
      <c r="B240" s="177"/>
      <c r="D240" s="178" t="s">
        <v>174</v>
      </c>
      <c r="E240" s="179" t="s">
        <v>1</v>
      </c>
      <c r="F240" s="180" t="s">
        <v>1233</v>
      </c>
      <c r="H240" s="181">
        <v>154.982</v>
      </c>
      <c r="I240" s="182"/>
      <c r="J240" s="182"/>
      <c r="M240" s="177"/>
      <c r="N240" s="183"/>
      <c r="X240" s="184"/>
      <c r="AT240" s="179" t="s">
        <v>174</v>
      </c>
      <c r="AU240" s="179" t="s">
        <v>141</v>
      </c>
      <c r="AV240" s="12" t="s">
        <v>141</v>
      </c>
      <c r="AW240" s="12" t="s">
        <v>4</v>
      </c>
      <c r="AX240" s="12" t="s">
        <v>78</v>
      </c>
      <c r="AY240" s="179" t="s">
        <v>166</v>
      </c>
    </row>
    <row r="241" spans="2:51" s="12" customFormat="1" ht="22.5">
      <c r="B241" s="177"/>
      <c r="D241" s="178" t="s">
        <v>174</v>
      </c>
      <c r="E241" s="179" t="s">
        <v>1</v>
      </c>
      <c r="F241" s="180" t="s">
        <v>1234</v>
      </c>
      <c r="H241" s="181">
        <v>69.325000000000003</v>
      </c>
      <c r="I241" s="182"/>
      <c r="J241" s="182"/>
      <c r="M241" s="177"/>
      <c r="N241" s="183"/>
      <c r="X241" s="184"/>
      <c r="AT241" s="179" t="s">
        <v>174</v>
      </c>
      <c r="AU241" s="179" t="s">
        <v>141</v>
      </c>
      <c r="AV241" s="12" t="s">
        <v>141</v>
      </c>
      <c r="AW241" s="12" t="s">
        <v>4</v>
      </c>
      <c r="AX241" s="12" t="s">
        <v>78</v>
      </c>
      <c r="AY241" s="179" t="s">
        <v>166</v>
      </c>
    </row>
    <row r="242" spans="2:51" s="12" customFormat="1" ht="11.25">
      <c r="B242" s="177"/>
      <c r="D242" s="178" t="s">
        <v>174</v>
      </c>
      <c r="E242" s="179" t="s">
        <v>1</v>
      </c>
      <c r="F242" s="180" t="s">
        <v>1235</v>
      </c>
      <c r="H242" s="181">
        <v>14.48</v>
      </c>
      <c r="I242" s="182"/>
      <c r="J242" s="182"/>
      <c r="M242" s="177"/>
      <c r="N242" s="183"/>
      <c r="X242" s="184"/>
      <c r="AT242" s="179" t="s">
        <v>174</v>
      </c>
      <c r="AU242" s="179" t="s">
        <v>141</v>
      </c>
      <c r="AV242" s="12" t="s">
        <v>141</v>
      </c>
      <c r="AW242" s="12" t="s">
        <v>4</v>
      </c>
      <c r="AX242" s="12" t="s">
        <v>78</v>
      </c>
      <c r="AY242" s="179" t="s">
        <v>166</v>
      </c>
    </row>
    <row r="243" spans="2:51" s="12" customFormat="1" ht="22.5">
      <c r="B243" s="177"/>
      <c r="D243" s="178" t="s">
        <v>174</v>
      </c>
      <c r="E243" s="179" t="s">
        <v>1</v>
      </c>
      <c r="F243" s="180" t="s">
        <v>1236</v>
      </c>
      <c r="H243" s="181">
        <v>29.175000000000001</v>
      </c>
      <c r="I243" s="182"/>
      <c r="J243" s="182"/>
      <c r="M243" s="177"/>
      <c r="N243" s="183"/>
      <c r="X243" s="184"/>
      <c r="AT243" s="179" t="s">
        <v>174</v>
      </c>
      <c r="AU243" s="179" t="s">
        <v>141</v>
      </c>
      <c r="AV243" s="12" t="s">
        <v>141</v>
      </c>
      <c r="AW243" s="12" t="s">
        <v>4</v>
      </c>
      <c r="AX243" s="12" t="s">
        <v>78</v>
      </c>
      <c r="AY243" s="179" t="s">
        <v>166</v>
      </c>
    </row>
    <row r="244" spans="2:51" s="12" customFormat="1" ht="11.25">
      <c r="B244" s="177"/>
      <c r="D244" s="178" t="s">
        <v>174</v>
      </c>
      <c r="E244" s="179" t="s">
        <v>1</v>
      </c>
      <c r="F244" s="180" t="s">
        <v>1237</v>
      </c>
      <c r="H244" s="181">
        <v>15.01</v>
      </c>
      <c r="I244" s="182"/>
      <c r="J244" s="182"/>
      <c r="M244" s="177"/>
      <c r="N244" s="183"/>
      <c r="X244" s="184"/>
      <c r="AT244" s="179" t="s">
        <v>174</v>
      </c>
      <c r="AU244" s="179" t="s">
        <v>141</v>
      </c>
      <c r="AV244" s="12" t="s">
        <v>141</v>
      </c>
      <c r="AW244" s="12" t="s">
        <v>4</v>
      </c>
      <c r="AX244" s="12" t="s">
        <v>78</v>
      </c>
      <c r="AY244" s="179" t="s">
        <v>166</v>
      </c>
    </row>
    <row r="245" spans="2:51" s="12" customFormat="1" ht="22.5">
      <c r="B245" s="177"/>
      <c r="D245" s="178" t="s">
        <v>174</v>
      </c>
      <c r="E245" s="179" t="s">
        <v>1</v>
      </c>
      <c r="F245" s="180" t="s">
        <v>1238</v>
      </c>
      <c r="H245" s="181">
        <v>29.925000000000001</v>
      </c>
      <c r="I245" s="182"/>
      <c r="J245" s="182"/>
      <c r="M245" s="177"/>
      <c r="N245" s="183"/>
      <c r="X245" s="184"/>
      <c r="AT245" s="179" t="s">
        <v>174</v>
      </c>
      <c r="AU245" s="179" t="s">
        <v>141</v>
      </c>
      <c r="AV245" s="12" t="s">
        <v>141</v>
      </c>
      <c r="AW245" s="12" t="s">
        <v>4</v>
      </c>
      <c r="AX245" s="12" t="s">
        <v>78</v>
      </c>
      <c r="AY245" s="179" t="s">
        <v>166</v>
      </c>
    </row>
    <row r="246" spans="2:51" s="12" customFormat="1" ht="11.25">
      <c r="B246" s="177"/>
      <c r="D246" s="178" t="s">
        <v>174</v>
      </c>
      <c r="E246" s="179" t="s">
        <v>1</v>
      </c>
      <c r="F246" s="180" t="s">
        <v>1239</v>
      </c>
      <c r="H246" s="181">
        <v>11.365</v>
      </c>
      <c r="I246" s="182"/>
      <c r="J246" s="182"/>
      <c r="M246" s="177"/>
      <c r="N246" s="183"/>
      <c r="X246" s="184"/>
      <c r="AT246" s="179" t="s">
        <v>174</v>
      </c>
      <c r="AU246" s="179" t="s">
        <v>141</v>
      </c>
      <c r="AV246" s="12" t="s">
        <v>141</v>
      </c>
      <c r="AW246" s="12" t="s">
        <v>4</v>
      </c>
      <c r="AX246" s="12" t="s">
        <v>78</v>
      </c>
      <c r="AY246" s="179" t="s">
        <v>166</v>
      </c>
    </row>
    <row r="247" spans="2:51" s="12" customFormat="1" ht="22.5">
      <c r="B247" s="177"/>
      <c r="D247" s="178" t="s">
        <v>174</v>
      </c>
      <c r="E247" s="179" t="s">
        <v>1</v>
      </c>
      <c r="F247" s="180" t="s">
        <v>1240</v>
      </c>
      <c r="H247" s="181">
        <v>28.66</v>
      </c>
      <c r="I247" s="182"/>
      <c r="J247" s="182"/>
      <c r="M247" s="177"/>
      <c r="N247" s="183"/>
      <c r="X247" s="184"/>
      <c r="AT247" s="179" t="s">
        <v>174</v>
      </c>
      <c r="AU247" s="179" t="s">
        <v>141</v>
      </c>
      <c r="AV247" s="12" t="s">
        <v>141</v>
      </c>
      <c r="AW247" s="12" t="s">
        <v>4</v>
      </c>
      <c r="AX247" s="12" t="s">
        <v>78</v>
      </c>
      <c r="AY247" s="179" t="s">
        <v>166</v>
      </c>
    </row>
    <row r="248" spans="2:51" s="12" customFormat="1" ht="22.5">
      <c r="B248" s="177"/>
      <c r="D248" s="178" t="s">
        <v>174</v>
      </c>
      <c r="E248" s="179" t="s">
        <v>1</v>
      </c>
      <c r="F248" s="180" t="s">
        <v>1241</v>
      </c>
      <c r="H248" s="181">
        <v>11.147</v>
      </c>
      <c r="I248" s="182"/>
      <c r="J248" s="182"/>
      <c r="M248" s="177"/>
      <c r="N248" s="183"/>
      <c r="X248" s="184"/>
      <c r="AT248" s="179" t="s">
        <v>174</v>
      </c>
      <c r="AU248" s="179" t="s">
        <v>141</v>
      </c>
      <c r="AV248" s="12" t="s">
        <v>141</v>
      </c>
      <c r="AW248" s="12" t="s">
        <v>4</v>
      </c>
      <c r="AX248" s="12" t="s">
        <v>78</v>
      </c>
      <c r="AY248" s="179" t="s">
        <v>166</v>
      </c>
    </row>
    <row r="249" spans="2:51" s="12" customFormat="1" ht="22.5">
      <c r="B249" s="177"/>
      <c r="D249" s="178" t="s">
        <v>174</v>
      </c>
      <c r="E249" s="179" t="s">
        <v>1</v>
      </c>
      <c r="F249" s="180" t="s">
        <v>1242</v>
      </c>
      <c r="H249" s="181">
        <v>28.577999999999999</v>
      </c>
      <c r="I249" s="182"/>
      <c r="J249" s="182"/>
      <c r="M249" s="177"/>
      <c r="N249" s="183"/>
      <c r="X249" s="184"/>
      <c r="AT249" s="179" t="s">
        <v>174</v>
      </c>
      <c r="AU249" s="179" t="s">
        <v>141</v>
      </c>
      <c r="AV249" s="12" t="s">
        <v>141</v>
      </c>
      <c r="AW249" s="12" t="s">
        <v>4</v>
      </c>
      <c r="AX249" s="12" t="s">
        <v>78</v>
      </c>
      <c r="AY249" s="179" t="s">
        <v>166</v>
      </c>
    </row>
    <row r="250" spans="2:51" s="12" customFormat="1" ht="22.5">
      <c r="B250" s="177"/>
      <c r="D250" s="178" t="s">
        <v>174</v>
      </c>
      <c r="E250" s="179" t="s">
        <v>1</v>
      </c>
      <c r="F250" s="180" t="s">
        <v>1243</v>
      </c>
      <c r="H250" s="181">
        <v>13.24</v>
      </c>
      <c r="I250" s="182"/>
      <c r="J250" s="182"/>
      <c r="M250" s="177"/>
      <c r="N250" s="183"/>
      <c r="X250" s="184"/>
      <c r="AT250" s="179" t="s">
        <v>174</v>
      </c>
      <c r="AU250" s="179" t="s">
        <v>141</v>
      </c>
      <c r="AV250" s="12" t="s">
        <v>141</v>
      </c>
      <c r="AW250" s="12" t="s">
        <v>4</v>
      </c>
      <c r="AX250" s="12" t="s">
        <v>78</v>
      </c>
      <c r="AY250" s="179" t="s">
        <v>166</v>
      </c>
    </row>
    <row r="251" spans="2:51" s="12" customFormat="1" ht="22.5">
      <c r="B251" s="177"/>
      <c r="D251" s="178" t="s">
        <v>174</v>
      </c>
      <c r="E251" s="179" t="s">
        <v>1</v>
      </c>
      <c r="F251" s="180" t="s">
        <v>1244</v>
      </c>
      <c r="H251" s="181">
        <v>28.577999999999999</v>
      </c>
      <c r="I251" s="182"/>
      <c r="J251" s="182"/>
      <c r="M251" s="177"/>
      <c r="N251" s="183"/>
      <c r="X251" s="184"/>
      <c r="AT251" s="179" t="s">
        <v>174</v>
      </c>
      <c r="AU251" s="179" t="s">
        <v>141</v>
      </c>
      <c r="AV251" s="12" t="s">
        <v>141</v>
      </c>
      <c r="AW251" s="12" t="s">
        <v>4</v>
      </c>
      <c r="AX251" s="12" t="s">
        <v>78</v>
      </c>
      <c r="AY251" s="179" t="s">
        <v>166</v>
      </c>
    </row>
    <row r="252" spans="2:51" s="12" customFormat="1" ht="11.25">
      <c r="B252" s="177"/>
      <c r="D252" s="178" t="s">
        <v>174</v>
      </c>
      <c r="E252" s="179" t="s">
        <v>1</v>
      </c>
      <c r="F252" s="180" t="s">
        <v>1245</v>
      </c>
      <c r="H252" s="181">
        <v>15.404999999999999</v>
      </c>
      <c r="I252" s="182"/>
      <c r="J252" s="182"/>
      <c r="M252" s="177"/>
      <c r="N252" s="183"/>
      <c r="X252" s="184"/>
      <c r="AT252" s="179" t="s">
        <v>174</v>
      </c>
      <c r="AU252" s="179" t="s">
        <v>141</v>
      </c>
      <c r="AV252" s="12" t="s">
        <v>141</v>
      </c>
      <c r="AW252" s="12" t="s">
        <v>4</v>
      </c>
      <c r="AX252" s="12" t="s">
        <v>78</v>
      </c>
      <c r="AY252" s="179" t="s">
        <v>166</v>
      </c>
    </row>
    <row r="253" spans="2:51" s="12" customFormat="1" ht="22.5">
      <c r="B253" s="177"/>
      <c r="D253" s="178" t="s">
        <v>174</v>
      </c>
      <c r="E253" s="179" t="s">
        <v>1</v>
      </c>
      <c r="F253" s="180" t="s">
        <v>1246</v>
      </c>
      <c r="H253" s="181">
        <v>28.265000000000001</v>
      </c>
      <c r="I253" s="182"/>
      <c r="J253" s="182"/>
      <c r="M253" s="177"/>
      <c r="N253" s="183"/>
      <c r="X253" s="184"/>
      <c r="AT253" s="179" t="s">
        <v>174</v>
      </c>
      <c r="AU253" s="179" t="s">
        <v>141</v>
      </c>
      <c r="AV253" s="12" t="s">
        <v>141</v>
      </c>
      <c r="AW253" s="12" t="s">
        <v>4</v>
      </c>
      <c r="AX253" s="12" t="s">
        <v>78</v>
      </c>
      <c r="AY253" s="179" t="s">
        <v>166</v>
      </c>
    </row>
    <row r="254" spans="2:51" s="12" customFormat="1" ht="11.25">
      <c r="B254" s="177"/>
      <c r="D254" s="178" t="s">
        <v>174</v>
      </c>
      <c r="E254" s="179" t="s">
        <v>1</v>
      </c>
      <c r="F254" s="180" t="s">
        <v>1247</v>
      </c>
      <c r="H254" s="181">
        <v>11.565</v>
      </c>
      <c r="I254" s="182"/>
      <c r="J254" s="182"/>
      <c r="M254" s="177"/>
      <c r="N254" s="183"/>
      <c r="X254" s="184"/>
      <c r="AT254" s="179" t="s">
        <v>174</v>
      </c>
      <c r="AU254" s="179" t="s">
        <v>141</v>
      </c>
      <c r="AV254" s="12" t="s">
        <v>141</v>
      </c>
      <c r="AW254" s="12" t="s">
        <v>4</v>
      </c>
      <c r="AX254" s="12" t="s">
        <v>78</v>
      </c>
      <c r="AY254" s="179" t="s">
        <v>166</v>
      </c>
    </row>
    <row r="255" spans="2:51" s="12" customFormat="1" ht="22.5">
      <c r="B255" s="177"/>
      <c r="D255" s="178" t="s">
        <v>174</v>
      </c>
      <c r="E255" s="179" t="s">
        <v>1</v>
      </c>
      <c r="F255" s="180" t="s">
        <v>1248</v>
      </c>
      <c r="H255" s="181">
        <v>26.899000000000001</v>
      </c>
      <c r="I255" s="182"/>
      <c r="J255" s="182"/>
      <c r="M255" s="177"/>
      <c r="N255" s="183"/>
      <c r="X255" s="184"/>
      <c r="AT255" s="179" t="s">
        <v>174</v>
      </c>
      <c r="AU255" s="179" t="s">
        <v>141</v>
      </c>
      <c r="AV255" s="12" t="s">
        <v>141</v>
      </c>
      <c r="AW255" s="12" t="s">
        <v>4</v>
      </c>
      <c r="AX255" s="12" t="s">
        <v>78</v>
      </c>
      <c r="AY255" s="179" t="s">
        <v>166</v>
      </c>
    </row>
    <row r="256" spans="2:51" s="12" customFormat="1" ht="22.5">
      <c r="B256" s="177"/>
      <c r="D256" s="178" t="s">
        <v>174</v>
      </c>
      <c r="E256" s="179" t="s">
        <v>1</v>
      </c>
      <c r="F256" s="180" t="s">
        <v>1249</v>
      </c>
      <c r="H256" s="181">
        <v>31.434999999999999</v>
      </c>
      <c r="I256" s="182"/>
      <c r="J256" s="182"/>
      <c r="M256" s="177"/>
      <c r="N256" s="183"/>
      <c r="X256" s="184"/>
      <c r="AT256" s="179" t="s">
        <v>174</v>
      </c>
      <c r="AU256" s="179" t="s">
        <v>141</v>
      </c>
      <c r="AV256" s="12" t="s">
        <v>141</v>
      </c>
      <c r="AW256" s="12" t="s">
        <v>4</v>
      </c>
      <c r="AX256" s="12" t="s">
        <v>78</v>
      </c>
      <c r="AY256" s="179" t="s">
        <v>166</v>
      </c>
    </row>
    <row r="257" spans="2:65" s="12" customFormat="1" ht="11.25">
      <c r="B257" s="177"/>
      <c r="D257" s="178" t="s">
        <v>174</v>
      </c>
      <c r="E257" s="179" t="s">
        <v>1</v>
      </c>
      <c r="F257" s="180" t="s">
        <v>1250</v>
      </c>
      <c r="H257" s="181">
        <v>11.3</v>
      </c>
      <c r="I257" s="182"/>
      <c r="J257" s="182"/>
      <c r="M257" s="177"/>
      <c r="N257" s="183"/>
      <c r="X257" s="184"/>
      <c r="AT257" s="179" t="s">
        <v>174</v>
      </c>
      <c r="AU257" s="179" t="s">
        <v>141</v>
      </c>
      <c r="AV257" s="12" t="s">
        <v>141</v>
      </c>
      <c r="AW257" s="12" t="s">
        <v>4</v>
      </c>
      <c r="AX257" s="12" t="s">
        <v>78</v>
      </c>
      <c r="AY257" s="179" t="s">
        <v>166</v>
      </c>
    </row>
    <row r="258" spans="2:65" s="12" customFormat="1" ht="11.25">
      <c r="B258" s="177"/>
      <c r="D258" s="178" t="s">
        <v>174</v>
      </c>
      <c r="E258" s="179" t="s">
        <v>1</v>
      </c>
      <c r="F258" s="180" t="s">
        <v>1251</v>
      </c>
      <c r="H258" s="181">
        <v>14.48</v>
      </c>
      <c r="I258" s="182"/>
      <c r="J258" s="182"/>
      <c r="M258" s="177"/>
      <c r="N258" s="183"/>
      <c r="X258" s="184"/>
      <c r="AT258" s="179" t="s">
        <v>174</v>
      </c>
      <c r="AU258" s="179" t="s">
        <v>141</v>
      </c>
      <c r="AV258" s="12" t="s">
        <v>141</v>
      </c>
      <c r="AW258" s="12" t="s">
        <v>4</v>
      </c>
      <c r="AX258" s="12" t="s">
        <v>78</v>
      </c>
      <c r="AY258" s="179" t="s">
        <v>166</v>
      </c>
    </row>
    <row r="259" spans="2:65" s="12" customFormat="1" ht="22.5">
      <c r="B259" s="177"/>
      <c r="D259" s="178" t="s">
        <v>174</v>
      </c>
      <c r="E259" s="179" t="s">
        <v>1</v>
      </c>
      <c r="F259" s="180" t="s">
        <v>1252</v>
      </c>
      <c r="H259" s="181">
        <v>30.638000000000002</v>
      </c>
      <c r="I259" s="182"/>
      <c r="J259" s="182"/>
      <c r="M259" s="177"/>
      <c r="N259" s="183"/>
      <c r="X259" s="184"/>
      <c r="AT259" s="179" t="s">
        <v>174</v>
      </c>
      <c r="AU259" s="179" t="s">
        <v>141</v>
      </c>
      <c r="AV259" s="12" t="s">
        <v>141</v>
      </c>
      <c r="AW259" s="12" t="s">
        <v>4</v>
      </c>
      <c r="AX259" s="12" t="s">
        <v>78</v>
      </c>
      <c r="AY259" s="179" t="s">
        <v>166</v>
      </c>
    </row>
    <row r="260" spans="2:65" s="12" customFormat="1" ht="11.25">
      <c r="B260" s="177"/>
      <c r="D260" s="178" t="s">
        <v>174</v>
      </c>
      <c r="E260" s="179" t="s">
        <v>1</v>
      </c>
      <c r="F260" s="180" t="s">
        <v>1253</v>
      </c>
      <c r="H260" s="181">
        <v>14.744999999999999</v>
      </c>
      <c r="I260" s="182"/>
      <c r="J260" s="182"/>
      <c r="M260" s="177"/>
      <c r="N260" s="183"/>
      <c r="X260" s="184"/>
      <c r="AT260" s="179" t="s">
        <v>174</v>
      </c>
      <c r="AU260" s="179" t="s">
        <v>141</v>
      </c>
      <c r="AV260" s="12" t="s">
        <v>141</v>
      </c>
      <c r="AW260" s="12" t="s">
        <v>4</v>
      </c>
      <c r="AX260" s="12" t="s">
        <v>78</v>
      </c>
      <c r="AY260" s="179" t="s">
        <v>166</v>
      </c>
    </row>
    <row r="261" spans="2:65" s="12" customFormat="1" ht="22.5">
      <c r="B261" s="177"/>
      <c r="D261" s="178" t="s">
        <v>174</v>
      </c>
      <c r="E261" s="179" t="s">
        <v>1</v>
      </c>
      <c r="F261" s="180" t="s">
        <v>1254</v>
      </c>
      <c r="H261" s="181">
        <v>29.257999999999999</v>
      </c>
      <c r="I261" s="182"/>
      <c r="J261" s="182"/>
      <c r="M261" s="177"/>
      <c r="N261" s="183"/>
      <c r="X261" s="184"/>
      <c r="AT261" s="179" t="s">
        <v>174</v>
      </c>
      <c r="AU261" s="179" t="s">
        <v>141</v>
      </c>
      <c r="AV261" s="12" t="s">
        <v>141</v>
      </c>
      <c r="AW261" s="12" t="s">
        <v>4</v>
      </c>
      <c r="AX261" s="12" t="s">
        <v>78</v>
      </c>
      <c r="AY261" s="179" t="s">
        <v>166</v>
      </c>
    </row>
    <row r="262" spans="2:65" s="12" customFormat="1" ht="11.25">
      <c r="B262" s="177"/>
      <c r="D262" s="178" t="s">
        <v>174</v>
      </c>
      <c r="E262" s="179" t="s">
        <v>1</v>
      </c>
      <c r="F262" s="180" t="s">
        <v>1255</v>
      </c>
      <c r="H262" s="181">
        <v>13.154999999999999</v>
      </c>
      <c r="I262" s="182"/>
      <c r="J262" s="182"/>
      <c r="M262" s="177"/>
      <c r="N262" s="183"/>
      <c r="X262" s="184"/>
      <c r="AT262" s="179" t="s">
        <v>174</v>
      </c>
      <c r="AU262" s="179" t="s">
        <v>141</v>
      </c>
      <c r="AV262" s="12" t="s">
        <v>141</v>
      </c>
      <c r="AW262" s="12" t="s">
        <v>4</v>
      </c>
      <c r="AX262" s="12" t="s">
        <v>78</v>
      </c>
      <c r="AY262" s="179" t="s">
        <v>166</v>
      </c>
    </row>
    <row r="263" spans="2:65" s="12" customFormat="1" ht="22.5">
      <c r="B263" s="177"/>
      <c r="D263" s="178" t="s">
        <v>174</v>
      </c>
      <c r="E263" s="179" t="s">
        <v>1</v>
      </c>
      <c r="F263" s="180" t="s">
        <v>1256</v>
      </c>
      <c r="H263" s="181">
        <v>30.207000000000001</v>
      </c>
      <c r="I263" s="182"/>
      <c r="J263" s="182"/>
      <c r="M263" s="177"/>
      <c r="N263" s="183"/>
      <c r="X263" s="184"/>
      <c r="AT263" s="179" t="s">
        <v>174</v>
      </c>
      <c r="AU263" s="179" t="s">
        <v>141</v>
      </c>
      <c r="AV263" s="12" t="s">
        <v>141</v>
      </c>
      <c r="AW263" s="12" t="s">
        <v>4</v>
      </c>
      <c r="AX263" s="12" t="s">
        <v>78</v>
      </c>
      <c r="AY263" s="179" t="s">
        <v>166</v>
      </c>
    </row>
    <row r="264" spans="2:65" s="12" customFormat="1" ht="22.5">
      <c r="B264" s="177"/>
      <c r="D264" s="178" t="s">
        <v>174</v>
      </c>
      <c r="E264" s="179" t="s">
        <v>1</v>
      </c>
      <c r="F264" s="180" t="s">
        <v>1257</v>
      </c>
      <c r="H264" s="181">
        <v>18.338000000000001</v>
      </c>
      <c r="I264" s="182"/>
      <c r="J264" s="182"/>
      <c r="M264" s="177"/>
      <c r="N264" s="183"/>
      <c r="X264" s="184"/>
      <c r="AT264" s="179" t="s">
        <v>174</v>
      </c>
      <c r="AU264" s="179" t="s">
        <v>141</v>
      </c>
      <c r="AV264" s="12" t="s">
        <v>141</v>
      </c>
      <c r="AW264" s="12" t="s">
        <v>4</v>
      </c>
      <c r="AX264" s="12" t="s">
        <v>78</v>
      </c>
      <c r="AY264" s="179" t="s">
        <v>166</v>
      </c>
    </row>
    <row r="265" spans="2:65" s="12" customFormat="1" ht="22.5">
      <c r="B265" s="177"/>
      <c r="D265" s="178" t="s">
        <v>174</v>
      </c>
      <c r="E265" s="179" t="s">
        <v>1</v>
      </c>
      <c r="F265" s="180" t="s">
        <v>1258</v>
      </c>
      <c r="H265" s="181">
        <v>30.699000000000002</v>
      </c>
      <c r="I265" s="182"/>
      <c r="J265" s="182"/>
      <c r="M265" s="177"/>
      <c r="N265" s="183"/>
      <c r="X265" s="184"/>
      <c r="AT265" s="179" t="s">
        <v>174</v>
      </c>
      <c r="AU265" s="179" t="s">
        <v>141</v>
      </c>
      <c r="AV265" s="12" t="s">
        <v>141</v>
      </c>
      <c r="AW265" s="12" t="s">
        <v>4</v>
      </c>
      <c r="AX265" s="12" t="s">
        <v>78</v>
      </c>
      <c r="AY265" s="179" t="s">
        <v>166</v>
      </c>
    </row>
    <row r="266" spans="2:65" s="12" customFormat="1" ht="11.25">
      <c r="B266" s="177"/>
      <c r="D266" s="178" t="s">
        <v>174</v>
      </c>
      <c r="E266" s="179" t="s">
        <v>1</v>
      </c>
      <c r="F266" s="180" t="s">
        <v>1259</v>
      </c>
      <c r="H266" s="181">
        <v>15.54</v>
      </c>
      <c r="I266" s="182"/>
      <c r="J266" s="182"/>
      <c r="M266" s="177"/>
      <c r="N266" s="183"/>
      <c r="X266" s="184"/>
      <c r="AT266" s="179" t="s">
        <v>174</v>
      </c>
      <c r="AU266" s="179" t="s">
        <v>141</v>
      </c>
      <c r="AV266" s="12" t="s">
        <v>141</v>
      </c>
      <c r="AW266" s="12" t="s">
        <v>4</v>
      </c>
      <c r="AX266" s="12" t="s">
        <v>78</v>
      </c>
      <c r="AY266" s="179" t="s">
        <v>166</v>
      </c>
    </row>
    <row r="267" spans="2:65" s="12" customFormat="1" ht="22.5">
      <c r="B267" s="177"/>
      <c r="D267" s="178" t="s">
        <v>174</v>
      </c>
      <c r="E267" s="179" t="s">
        <v>1</v>
      </c>
      <c r="F267" s="180" t="s">
        <v>1260</v>
      </c>
      <c r="H267" s="181">
        <v>29.093</v>
      </c>
      <c r="I267" s="182"/>
      <c r="J267" s="182"/>
      <c r="M267" s="177"/>
      <c r="N267" s="183"/>
      <c r="X267" s="184"/>
      <c r="AT267" s="179" t="s">
        <v>174</v>
      </c>
      <c r="AU267" s="179" t="s">
        <v>141</v>
      </c>
      <c r="AV267" s="12" t="s">
        <v>141</v>
      </c>
      <c r="AW267" s="12" t="s">
        <v>4</v>
      </c>
      <c r="AX267" s="12" t="s">
        <v>78</v>
      </c>
      <c r="AY267" s="179" t="s">
        <v>166</v>
      </c>
    </row>
    <row r="268" spans="2:65" s="14" customFormat="1" ht="11.25">
      <c r="B268" s="191"/>
      <c r="D268" s="178" t="s">
        <v>174</v>
      </c>
      <c r="E268" s="192" t="s">
        <v>1</v>
      </c>
      <c r="F268" s="193" t="s">
        <v>182</v>
      </c>
      <c r="H268" s="194">
        <v>785.48699999999974</v>
      </c>
      <c r="I268" s="195"/>
      <c r="J268" s="195"/>
      <c r="M268" s="191"/>
      <c r="N268" s="196"/>
      <c r="X268" s="197"/>
      <c r="AT268" s="192" t="s">
        <v>174</v>
      </c>
      <c r="AU268" s="192" t="s">
        <v>141</v>
      </c>
      <c r="AV268" s="14" t="s">
        <v>183</v>
      </c>
      <c r="AW268" s="14" t="s">
        <v>4</v>
      </c>
      <c r="AX268" s="14" t="s">
        <v>86</v>
      </c>
      <c r="AY268" s="192" t="s">
        <v>166</v>
      </c>
    </row>
    <row r="269" spans="2:65" s="1" customFormat="1" ht="24.2" customHeight="1">
      <c r="B269" s="136"/>
      <c r="C269" s="165" t="s">
        <v>239</v>
      </c>
      <c r="D269" s="165" t="s">
        <v>168</v>
      </c>
      <c r="E269" s="166" t="s">
        <v>743</v>
      </c>
      <c r="F269" s="167" t="s">
        <v>744</v>
      </c>
      <c r="G269" s="168" t="s">
        <v>199</v>
      </c>
      <c r="H269" s="169">
        <v>1130.894</v>
      </c>
      <c r="I269" s="170"/>
      <c r="J269" s="170"/>
      <c r="K269" s="171">
        <f>ROUND(P269*H269,2)</f>
        <v>0</v>
      </c>
      <c r="L269" s="172"/>
      <c r="M269" s="36"/>
      <c r="N269" s="173" t="s">
        <v>1</v>
      </c>
      <c r="O269" s="135" t="s">
        <v>42</v>
      </c>
      <c r="P269" s="35">
        <f>I269+J269</f>
        <v>0</v>
      </c>
      <c r="Q269" s="35">
        <f>ROUND(I269*H269,2)</f>
        <v>0</v>
      </c>
      <c r="R269" s="35">
        <f>ROUND(J269*H269,2)</f>
        <v>0</v>
      </c>
      <c r="T269" s="174">
        <f>S269*H269</f>
        <v>0</v>
      </c>
      <c r="U269" s="174">
        <v>5.1500000000000001E-3</v>
      </c>
      <c r="V269" s="174">
        <f>U269*H269</f>
        <v>5.8241041000000005</v>
      </c>
      <c r="W269" s="174">
        <v>0</v>
      </c>
      <c r="X269" s="175">
        <f>W269*H269</f>
        <v>0</v>
      </c>
      <c r="AR269" s="176" t="s">
        <v>172</v>
      </c>
      <c r="AT269" s="176" t="s">
        <v>168</v>
      </c>
      <c r="AU269" s="176" t="s">
        <v>141</v>
      </c>
      <c r="AY269" s="17" t="s">
        <v>166</v>
      </c>
      <c r="BE269" s="101">
        <f>IF(O269="základná",K269,0)</f>
        <v>0</v>
      </c>
      <c r="BF269" s="101">
        <f>IF(O269="znížená",K269,0)</f>
        <v>0</v>
      </c>
      <c r="BG269" s="101">
        <f>IF(O269="zákl. prenesená",K269,0)</f>
        <v>0</v>
      </c>
      <c r="BH269" s="101">
        <f>IF(O269="zníž. prenesená",K269,0)</f>
        <v>0</v>
      </c>
      <c r="BI269" s="101">
        <f>IF(O269="nulová",K269,0)</f>
        <v>0</v>
      </c>
      <c r="BJ269" s="17" t="s">
        <v>141</v>
      </c>
      <c r="BK269" s="101">
        <f>ROUND(P269*H269,2)</f>
        <v>0</v>
      </c>
      <c r="BL269" s="17" t="s">
        <v>172</v>
      </c>
      <c r="BM269" s="176" t="s">
        <v>1261</v>
      </c>
    </row>
    <row r="270" spans="2:65" s="12" customFormat="1" ht="22.5">
      <c r="B270" s="177"/>
      <c r="D270" s="178" t="s">
        <v>174</v>
      </c>
      <c r="E270" s="179" t="s">
        <v>1</v>
      </c>
      <c r="F270" s="180" t="s">
        <v>1233</v>
      </c>
      <c r="H270" s="181">
        <v>154.982</v>
      </c>
      <c r="I270" s="182"/>
      <c r="J270" s="182"/>
      <c r="M270" s="177"/>
      <c r="N270" s="183"/>
      <c r="X270" s="184"/>
      <c r="AT270" s="179" t="s">
        <v>174</v>
      </c>
      <c r="AU270" s="179" t="s">
        <v>141</v>
      </c>
      <c r="AV270" s="12" t="s">
        <v>141</v>
      </c>
      <c r="AW270" s="12" t="s">
        <v>4</v>
      </c>
      <c r="AX270" s="12" t="s">
        <v>78</v>
      </c>
      <c r="AY270" s="179" t="s">
        <v>166</v>
      </c>
    </row>
    <row r="271" spans="2:65" s="12" customFormat="1" ht="22.5">
      <c r="B271" s="177"/>
      <c r="D271" s="178" t="s">
        <v>174</v>
      </c>
      <c r="E271" s="179" t="s">
        <v>1</v>
      </c>
      <c r="F271" s="180" t="s">
        <v>1234</v>
      </c>
      <c r="H271" s="181">
        <v>69.325000000000003</v>
      </c>
      <c r="I271" s="182"/>
      <c r="J271" s="182"/>
      <c r="M271" s="177"/>
      <c r="N271" s="183"/>
      <c r="X271" s="184"/>
      <c r="AT271" s="179" t="s">
        <v>174</v>
      </c>
      <c r="AU271" s="179" t="s">
        <v>141</v>
      </c>
      <c r="AV271" s="12" t="s">
        <v>141</v>
      </c>
      <c r="AW271" s="12" t="s">
        <v>4</v>
      </c>
      <c r="AX271" s="12" t="s">
        <v>78</v>
      </c>
      <c r="AY271" s="179" t="s">
        <v>166</v>
      </c>
    </row>
    <row r="272" spans="2:65" s="12" customFormat="1" ht="11.25">
      <c r="B272" s="177"/>
      <c r="D272" s="178" t="s">
        <v>174</v>
      </c>
      <c r="E272" s="179" t="s">
        <v>1</v>
      </c>
      <c r="F272" s="180" t="s">
        <v>1235</v>
      </c>
      <c r="H272" s="181">
        <v>14.48</v>
      </c>
      <c r="I272" s="182"/>
      <c r="J272" s="182"/>
      <c r="M272" s="177"/>
      <c r="N272" s="183"/>
      <c r="X272" s="184"/>
      <c r="AT272" s="179" t="s">
        <v>174</v>
      </c>
      <c r="AU272" s="179" t="s">
        <v>141</v>
      </c>
      <c r="AV272" s="12" t="s">
        <v>141</v>
      </c>
      <c r="AW272" s="12" t="s">
        <v>4</v>
      </c>
      <c r="AX272" s="12" t="s">
        <v>78</v>
      </c>
      <c r="AY272" s="179" t="s">
        <v>166</v>
      </c>
    </row>
    <row r="273" spans="2:51" s="12" customFormat="1" ht="22.5">
      <c r="B273" s="177"/>
      <c r="D273" s="178" t="s">
        <v>174</v>
      </c>
      <c r="E273" s="179" t="s">
        <v>1</v>
      </c>
      <c r="F273" s="180" t="s">
        <v>1236</v>
      </c>
      <c r="H273" s="181">
        <v>29.175000000000001</v>
      </c>
      <c r="I273" s="182"/>
      <c r="J273" s="182"/>
      <c r="M273" s="177"/>
      <c r="N273" s="183"/>
      <c r="X273" s="184"/>
      <c r="AT273" s="179" t="s">
        <v>174</v>
      </c>
      <c r="AU273" s="179" t="s">
        <v>141</v>
      </c>
      <c r="AV273" s="12" t="s">
        <v>141</v>
      </c>
      <c r="AW273" s="12" t="s">
        <v>4</v>
      </c>
      <c r="AX273" s="12" t="s">
        <v>78</v>
      </c>
      <c r="AY273" s="179" t="s">
        <v>166</v>
      </c>
    </row>
    <row r="274" spans="2:51" s="12" customFormat="1" ht="11.25">
      <c r="B274" s="177"/>
      <c r="D274" s="178" t="s">
        <v>174</v>
      </c>
      <c r="E274" s="179" t="s">
        <v>1</v>
      </c>
      <c r="F274" s="180" t="s">
        <v>1237</v>
      </c>
      <c r="H274" s="181">
        <v>15.01</v>
      </c>
      <c r="I274" s="182"/>
      <c r="J274" s="182"/>
      <c r="M274" s="177"/>
      <c r="N274" s="183"/>
      <c r="X274" s="184"/>
      <c r="AT274" s="179" t="s">
        <v>174</v>
      </c>
      <c r="AU274" s="179" t="s">
        <v>141</v>
      </c>
      <c r="AV274" s="12" t="s">
        <v>141</v>
      </c>
      <c r="AW274" s="12" t="s">
        <v>4</v>
      </c>
      <c r="AX274" s="12" t="s">
        <v>78</v>
      </c>
      <c r="AY274" s="179" t="s">
        <v>166</v>
      </c>
    </row>
    <row r="275" spans="2:51" s="12" customFormat="1" ht="22.5">
      <c r="B275" s="177"/>
      <c r="D275" s="178" t="s">
        <v>174</v>
      </c>
      <c r="E275" s="179" t="s">
        <v>1</v>
      </c>
      <c r="F275" s="180" t="s">
        <v>1238</v>
      </c>
      <c r="H275" s="181">
        <v>29.925000000000001</v>
      </c>
      <c r="I275" s="182"/>
      <c r="J275" s="182"/>
      <c r="M275" s="177"/>
      <c r="N275" s="183"/>
      <c r="X275" s="184"/>
      <c r="AT275" s="179" t="s">
        <v>174</v>
      </c>
      <c r="AU275" s="179" t="s">
        <v>141</v>
      </c>
      <c r="AV275" s="12" t="s">
        <v>141</v>
      </c>
      <c r="AW275" s="12" t="s">
        <v>4</v>
      </c>
      <c r="AX275" s="12" t="s">
        <v>78</v>
      </c>
      <c r="AY275" s="179" t="s">
        <v>166</v>
      </c>
    </row>
    <row r="276" spans="2:51" s="12" customFormat="1" ht="11.25">
      <c r="B276" s="177"/>
      <c r="D276" s="178" t="s">
        <v>174</v>
      </c>
      <c r="E276" s="179" t="s">
        <v>1</v>
      </c>
      <c r="F276" s="180" t="s">
        <v>1239</v>
      </c>
      <c r="H276" s="181">
        <v>11.365</v>
      </c>
      <c r="I276" s="182"/>
      <c r="J276" s="182"/>
      <c r="M276" s="177"/>
      <c r="N276" s="183"/>
      <c r="X276" s="184"/>
      <c r="AT276" s="179" t="s">
        <v>174</v>
      </c>
      <c r="AU276" s="179" t="s">
        <v>141</v>
      </c>
      <c r="AV276" s="12" t="s">
        <v>141</v>
      </c>
      <c r="AW276" s="12" t="s">
        <v>4</v>
      </c>
      <c r="AX276" s="12" t="s">
        <v>78</v>
      </c>
      <c r="AY276" s="179" t="s">
        <v>166</v>
      </c>
    </row>
    <row r="277" spans="2:51" s="12" customFormat="1" ht="22.5">
      <c r="B277" s="177"/>
      <c r="D277" s="178" t="s">
        <v>174</v>
      </c>
      <c r="E277" s="179" t="s">
        <v>1</v>
      </c>
      <c r="F277" s="180" t="s">
        <v>1240</v>
      </c>
      <c r="H277" s="181">
        <v>28.66</v>
      </c>
      <c r="I277" s="182"/>
      <c r="J277" s="182"/>
      <c r="M277" s="177"/>
      <c r="N277" s="183"/>
      <c r="X277" s="184"/>
      <c r="AT277" s="179" t="s">
        <v>174</v>
      </c>
      <c r="AU277" s="179" t="s">
        <v>141</v>
      </c>
      <c r="AV277" s="12" t="s">
        <v>141</v>
      </c>
      <c r="AW277" s="12" t="s">
        <v>4</v>
      </c>
      <c r="AX277" s="12" t="s">
        <v>78</v>
      </c>
      <c r="AY277" s="179" t="s">
        <v>166</v>
      </c>
    </row>
    <row r="278" spans="2:51" s="12" customFormat="1" ht="22.5">
      <c r="B278" s="177"/>
      <c r="D278" s="178" t="s">
        <v>174</v>
      </c>
      <c r="E278" s="179" t="s">
        <v>1</v>
      </c>
      <c r="F278" s="180" t="s">
        <v>1241</v>
      </c>
      <c r="H278" s="181">
        <v>11.147</v>
      </c>
      <c r="I278" s="182"/>
      <c r="J278" s="182"/>
      <c r="M278" s="177"/>
      <c r="N278" s="183"/>
      <c r="X278" s="184"/>
      <c r="AT278" s="179" t="s">
        <v>174</v>
      </c>
      <c r="AU278" s="179" t="s">
        <v>141</v>
      </c>
      <c r="AV278" s="12" t="s">
        <v>141</v>
      </c>
      <c r="AW278" s="12" t="s">
        <v>4</v>
      </c>
      <c r="AX278" s="12" t="s">
        <v>78</v>
      </c>
      <c r="AY278" s="179" t="s">
        <v>166</v>
      </c>
    </row>
    <row r="279" spans="2:51" s="12" customFormat="1" ht="22.5">
      <c r="B279" s="177"/>
      <c r="D279" s="178" t="s">
        <v>174</v>
      </c>
      <c r="E279" s="179" t="s">
        <v>1</v>
      </c>
      <c r="F279" s="180" t="s">
        <v>1242</v>
      </c>
      <c r="H279" s="181">
        <v>28.577999999999999</v>
      </c>
      <c r="I279" s="182"/>
      <c r="J279" s="182"/>
      <c r="M279" s="177"/>
      <c r="N279" s="183"/>
      <c r="X279" s="184"/>
      <c r="AT279" s="179" t="s">
        <v>174</v>
      </c>
      <c r="AU279" s="179" t="s">
        <v>141</v>
      </c>
      <c r="AV279" s="12" t="s">
        <v>141</v>
      </c>
      <c r="AW279" s="12" t="s">
        <v>4</v>
      </c>
      <c r="AX279" s="12" t="s">
        <v>78</v>
      </c>
      <c r="AY279" s="179" t="s">
        <v>166</v>
      </c>
    </row>
    <row r="280" spans="2:51" s="12" customFormat="1" ht="22.5">
      <c r="B280" s="177"/>
      <c r="D280" s="178" t="s">
        <v>174</v>
      </c>
      <c r="E280" s="179" t="s">
        <v>1</v>
      </c>
      <c r="F280" s="180" t="s">
        <v>1243</v>
      </c>
      <c r="H280" s="181">
        <v>13.24</v>
      </c>
      <c r="I280" s="182"/>
      <c r="J280" s="182"/>
      <c r="M280" s="177"/>
      <c r="N280" s="183"/>
      <c r="X280" s="184"/>
      <c r="AT280" s="179" t="s">
        <v>174</v>
      </c>
      <c r="AU280" s="179" t="s">
        <v>141</v>
      </c>
      <c r="AV280" s="12" t="s">
        <v>141</v>
      </c>
      <c r="AW280" s="12" t="s">
        <v>4</v>
      </c>
      <c r="AX280" s="12" t="s">
        <v>78</v>
      </c>
      <c r="AY280" s="179" t="s">
        <v>166</v>
      </c>
    </row>
    <row r="281" spans="2:51" s="12" customFormat="1" ht="22.5">
      <c r="B281" s="177"/>
      <c r="D281" s="178" t="s">
        <v>174</v>
      </c>
      <c r="E281" s="179" t="s">
        <v>1</v>
      </c>
      <c r="F281" s="180" t="s">
        <v>1244</v>
      </c>
      <c r="H281" s="181">
        <v>28.577999999999999</v>
      </c>
      <c r="I281" s="182"/>
      <c r="J281" s="182"/>
      <c r="M281" s="177"/>
      <c r="N281" s="183"/>
      <c r="X281" s="184"/>
      <c r="AT281" s="179" t="s">
        <v>174</v>
      </c>
      <c r="AU281" s="179" t="s">
        <v>141</v>
      </c>
      <c r="AV281" s="12" t="s">
        <v>141</v>
      </c>
      <c r="AW281" s="12" t="s">
        <v>4</v>
      </c>
      <c r="AX281" s="12" t="s">
        <v>78</v>
      </c>
      <c r="AY281" s="179" t="s">
        <v>166</v>
      </c>
    </row>
    <row r="282" spans="2:51" s="12" customFormat="1" ht="11.25">
      <c r="B282" s="177"/>
      <c r="D282" s="178" t="s">
        <v>174</v>
      </c>
      <c r="E282" s="179" t="s">
        <v>1</v>
      </c>
      <c r="F282" s="180" t="s">
        <v>1245</v>
      </c>
      <c r="H282" s="181">
        <v>15.404999999999999</v>
      </c>
      <c r="I282" s="182"/>
      <c r="J282" s="182"/>
      <c r="M282" s="177"/>
      <c r="N282" s="183"/>
      <c r="X282" s="184"/>
      <c r="AT282" s="179" t="s">
        <v>174</v>
      </c>
      <c r="AU282" s="179" t="s">
        <v>141</v>
      </c>
      <c r="AV282" s="12" t="s">
        <v>141</v>
      </c>
      <c r="AW282" s="12" t="s">
        <v>4</v>
      </c>
      <c r="AX282" s="12" t="s">
        <v>78</v>
      </c>
      <c r="AY282" s="179" t="s">
        <v>166</v>
      </c>
    </row>
    <row r="283" spans="2:51" s="12" customFormat="1" ht="22.5">
      <c r="B283" s="177"/>
      <c r="D283" s="178" t="s">
        <v>174</v>
      </c>
      <c r="E283" s="179" t="s">
        <v>1</v>
      </c>
      <c r="F283" s="180" t="s">
        <v>1246</v>
      </c>
      <c r="H283" s="181">
        <v>28.265000000000001</v>
      </c>
      <c r="I283" s="182"/>
      <c r="J283" s="182"/>
      <c r="M283" s="177"/>
      <c r="N283" s="183"/>
      <c r="X283" s="184"/>
      <c r="AT283" s="179" t="s">
        <v>174</v>
      </c>
      <c r="AU283" s="179" t="s">
        <v>141</v>
      </c>
      <c r="AV283" s="12" t="s">
        <v>141</v>
      </c>
      <c r="AW283" s="12" t="s">
        <v>4</v>
      </c>
      <c r="AX283" s="12" t="s">
        <v>78</v>
      </c>
      <c r="AY283" s="179" t="s">
        <v>166</v>
      </c>
    </row>
    <row r="284" spans="2:51" s="12" customFormat="1" ht="11.25">
      <c r="B284" s="177"/>
      <c r="D284" s="178" t="s">
        <v>174</v>
      </c>
      <c r="E284" s="179" t="s">
        <v>1</v>
      </c>
      <c r="F284" s="180" t="s">
        <v>1247</v>
      </c>
      <c r="H284" s="181">
        <v>11.565</v>
      </c>
      <c r="I284" s="182"/>
      <c r="J284" s="182"/>
      <c r="M284" s="177"/>
      <c r="N284" s="183"/>
      <c r="X284" s="184"/>
      <c r="AT284" s="179" t="s">
        <v>174</v>
      </c>
      <c r="AU284" s="179" t="s">
        <v>141</v>
      </c>
      <c r="AV284" s="12" t="s">
        <v>141</v>
      </c>
      <c r="AW284" s="12" t="s">
        <v>4</v>
      </c>
      <c r="AX284" s="12" t="s">
        <v>78</v>
      </c>
      <c r="AY284" s="179" t="s">
        <v>166</v>
      </c>
    </row>
    <row r="285" spans="2:51" s="12" customFormat="1" ht="22.5">
      <c r="B285" s="177"/>
      <c r="D285" s="178" t="s">
        <v>174</v>
      </c>
      <c r="E285" s="179" t="s">
        <v>1</v>
      </c>
      <c r="F285" s="180" t="s">
        <v>1248</v>
      </c>
      <c r="H285" s="181">
        <v>26.899000000000001</v>
      </c>
      <c r="I285" s="182"/>
      <c r="J285" s="182"/>
      <c r="M285" s="177"/>
      <c r="N285" s="183"/>
      <c r="X285" s="184"/>
      <c r="AT285" s="179" t="s">
        <v>174</v>
      </c>
      <c r="AU285" s="179" t="s">
        <v>141</v>
      </c>
      <c r="AV285" s="12" t="s">
        <v>141</v>
      </c>
      <c r="AW285" s="12" t="s">
        <v>4</v>
      </c>
      <c r="AX285" s="12" t="s">
        <v>78</v>
      </c>
      <c r="AY285" s="179" t="s">
        <v>166</v>
      </c>
    </row>
    <row r="286" spans="2:51" s="12" customFormat="1" ht="22.5">
      <c r="B286" s="177"/>
      <c r="D286" s="178" t="s">
        <v>174</v>
      </c>
      <c r="E286" s="179" t="s">
        <v>1</v>
      </c>
      <c r="F286" s="180" t="s">
        <v>1249</v>
      </c>
      <c r="H286" s="181">
        <v>31.434999999999999</v>
      </c>
      <c r="I286" s="182"/>
      <c r="J286" s="182"/>
      <c r="M286" s="177"/>
      <c r="N286" s="183"/>
      <c r="X286" s="184"/>
      <c r="AT286" s="179" t="s">
        <v>174</v>
      </c>
      <c r="AU286" s="179" t="s">
        <v>141</v>
      </c>
      <c r="AV286" s="12" t="s">
        <v>141</v>
      </c>
      <c r="AW286" s="12" t="s">
        <v>4</v>
      </c>
      <c r="AX286" s="12" t="s">
        <v>78</v>
      </c>
      <c r="AY286" s="179" t="s">
        <v>166</v>
      </c>
    </row>
    <row r="287" spans="2:51" s="12" customFormat="1" ht="11.25">
      <c r="B287" s="177"/>
      <c r="D287" s="178" t="s">
        <v>174</v>
      </c>
      <c r="E287" s="179" t="s">
        <v>1</v>
      </c>
      <c r="F287" s="180" t="s">
        <v>1250</v>
      </c>
      <c r="H287" s="181">
        <v>11.3</v>
      </c>
      <c r="I287" s="182"/>
      <c r="J287" s="182"/>
      <c r="M287" s="177"/>
      <c r="N287" s="183"/>
      <c r="X287" s="184"/>
      <c r="AT287" s="179" t="s">
        <v>174</v>
      </c>
      <c r="AU287" s="179" t="s">
        <v>141</v>
      </c>
      <c r="AV287" s="12" t="s">
        <v>141</v>
      </c>
      <c r="AW287" s="12" t="s">
        <v>4</v>
      </c>
      <c r="AX287" s="12" t="s">
        <v>78</v>
      </c>
      <c r="AY287" s="179" t="s">
        <v>166</v>
      </c>
    </row>
    <row r="288" spans="2:51" s="12" customFormat="1" ht="11.25">
      <c r="B288" s="177"/>
      <c r="D288" s="178" t="s">
        <v>174</v>
      </c>
      <c r="E288" s="179" t="s">
        <v>1</v>
      </c>
      <c r="F288" s="180" t="s">
        <v>1251</v>
      </c>
      <c r="H288" s="181">
        <v>14.48</v>
      </c>
      <c r="I288" s="182"/>
      <c r="J288" s="182"/>
      <c r="M288" s="177"/>
      <c r="N288" s="183"/>
      <c r="X288" s="184"/>
      <c r="AT288" s="179" t="s">
        <v>174</v>
      </c>
      <c r="AU288" s="179" t="s">
        <v>141</v>
      </c>
      <c r="AV288" s="12" t="s">
        <v>141</v>
      </c>
      <c r="AW288" s="12" t="s">
        <v>4</v>
      </c>
      <c r="AX288" s="12" t="s">
        <v>78</v>
      </c>
      <c r="AY288" s="179" t="s">
        <v>166</v>
      </c>
    </row>
    <row r="289" spans="2:51" s="12" customFormat="1" ht="22.5">
      <c r="B289" s="177"/>
      <c r="D289" s="178" t="s">
        <v>174</v>
      </c>
      <c r="E289" s="179" t="s">
        <v>1</v>
      </c>
      <c r="F289" s="180" t="s">
        <v>1252</v>
      </c>
      <c r="H289" s="181">
        <v>30.638000000000002</v>
      </c>
      <c r="I289" s="182"/>
      <c r="J289" s="182"/>
      <c r="M289" s="177"/>
      <c r="N289" s="183"/>
      <c r="X289" s="184"/>
      <c r="AT289" s="179" t="s">
        <v>174</v>
      </c>
      <c r="AU289" s="179" t="s">
        <v>141</v>
      </c>
      <c r="AV289" s="12" t="s">
        <v>141</v>
      </c>
      <c r="AW289" s="12" t="s">
        <v>4</v>
      </c>
      <c r="AX289" s="12" t="s">
        <v>78</v>
      </c>
      <c r="AY289" s="179" t="s">
        <v>166</v>
      </c>
    </row>
    <row r="290" spans="2:51" s="12" customFormat="1" ht="11.25">
      <c r="B290" s="177"/>
      <c r="D290" s="178" t="s">
        <v>174</v>
      </c>
      <c r="E290" s="179" t="s">
        <v>1</v>
      </c>
      <c r="F290" s="180" t="s">
        <v>1253</v>
      </c>
      <c r="H290" s="181">
        <v>14.744999999999999</v>
      </c>
      <c r="I290" s="182"/>
      <c r="J290" s="182"/>
      <c r="M290" s="177"/>
      <c r="N290" s="183"/>
      <c r="X290" s="184"/>
      <c r="AT290" s="179" t="s">
        <v>174</v>
      </c>
      <c r="AU290" s="179" t="s">
        <v>141</v>
      </c>
      <c r="AV290" s="12" t="s">
        <v>141</v>
      </c>
      <c r="AW290" s="12" t="s">
        <v>4</v>
      </c>
      <c r="AX290" s="12" t="s">
        <v>78</v>
      </c>
      <c r="AY290" s="179" t="s">
        <v>166</v>
      </c>
    </row>
    <row r="291" spans="2:51" s="12" customFormat="1" ht="22.5">
      <c r="B291" s="177"/>
      <c r="D291" s="178" t="s">
        <v>174</v>
      </c>
      <c r="E291" s="179" t="s">
        <v>1</v>
      </c>
      <c r="F291" s="180" t="s">
        <v>1254</v>
      </c>
      <c r="H291" s="181">
        <v>29.257999999999999</v>
      </c>
      <c r="I291" s="182"/>
      <c r="J291" s="182"/>
      <c r="M291" s="177"/>
      <c r="N291" s="183"/>
      <c r="X291" s="184"/>
      <c r="AT291" s="179" t="s">
        <v>174</v>
      </c>
      <c r="AU291" s="179" t="s">
        <v>141</v>
      </c>
      <c r="AV291" s="12" t="s">
        <v>141</v>
      </c>
      <c r="AW291" s="12" t="s">
        <v>4</v>
      </c>
      <c r="AX291" s="12" t="s">
        <v>78</v>
      </c>
      <c r="AY291" s="179" t="s">
        <v>166</v>
      </c>
    </row>
    <row r="292" spans="2:51" s="12" customFormat="1" ht="11.25">
      <c r="B292" s="177"/>
      <c r="D292" s="178" t="s">
        <v>174</v>
      </c>
      <c r="E292" s="179" t="s">
        <v>1</v>
      </c>
      <c r="F292" s="180" t="s">
        <v>1255</v>
      </c>
      <c r="H292" s="181">
        <v>13.154999999999999</v>
      </c>
      <c r="I292" s="182"/>
      <c r="J292" s="182"/>
      <c r="M292" s="177"/>
      <c r="N292" s="183"/>
      <c r="X292" s="184"/>
      <c r="AT292" s="179" t="s">
        <v>174</v>
      </c>
      <c r="AU292" s="179" t="s">
        <v>141</v>
      </c>
      <c r="AV292" s="12" t="s">
        <v>141</v>
      </c>
      <c r="AW292" s="12" t="s">
        <v>4</v>
      </c>
      <c r="AX292" s="12" t="s">
        <v>78</v>
      </c>
      <c r="AY292" s="179" t="s">
        <v>166</v>
      </c>
    </row>
    <row r="293" spans="2:51" s="12" customFormat="1" ht="22.5">
      <c r="B293" s="177"/>
      <c r="D293" s="178" t="s">
        <v>174</v>
      </c>
      <c r="E293" s="179" t="s">
        <v>1</v>
      </c>
      <c r="F293" s="180" t="s">
        <v>1256</v>
      </c>
      <c r="H293" s="181">
        <v>30.207000000000001</v>
      </c>
      <c r="I293" s="182"/>
      <c r="J293" s="182"/>
      <c r="M293" s="177"/>
      <c r="N293" s="183"/>
      <c r="X293" s="184"/>
      <c r="AT293" s="179" t="s">
        <v>174</v>
      </c>
      <c r="AU293" s="179" t="s">
        <v>141</v>
      </c>
      <c r="AV293" s="12" t="s">
        <v>141</v>
      </c>
      <c r="AW293" s="12" t="s">
        <v>4</v>
      </c>
      <c r="AX293" s="12" t="s">
        <v>78</v>
      </c>
      <c r="AY293" s="179" t="s">
        <v>166</v>
      </c>
    </row>
    <row r="294" spans="2:51" s="12" customFormat="1" ht="22.5">
      <c r="B294" s="177"/>
      <c r="D294" s="178" t="s">
        <v>174</v>
      </c>
      <c r="E294" s="179" t="s">
        <v>1</v>
      </c>
      <c r="F294" s="180" t="s">
        <v>1257</v>
      </c>
      <c r="H294" s="181">
        <v>18.338000000000001</v>
      </c>
      <c r="I294" s="182"/>
      <c r="J294" s="182"/>
      <c r="M294" s="177"/>
      <c r="N294" s="183"/>
      <c r="X294" s="184"/>
      <c r="AT294" s="179" t="s">
        <v>174</v>
      </c>
      <c r="AU294" s="179" t="s">
        <v>141</v>
      </c>
      <c r="AV294" s="12" t="s">
        <v>141</v>
      </c>
      <c r="AW294" s="12" t="s">
        <v>4</v>
      </c>
      <c r="AX294" s="12" t="s">
        <v>78</v>
      </c>
      <c r="AY294" s="179" t="s">
        <v>166</v>
      </c>
    </row>
    <row r="295" spans="2:51" s="12" customFormat="1" ht="22.5">
      <c r="B295" s="177"/>
      <c r="D295" s="178" t="s">
        <v>174</v>
      </c>
      <c r="E295" s="179" t="s">
        <v>1</v>
      </c>
      <c r="F295" s="180" t="s">
        <v>1258</v>
      </c>
      <c r="H295" s="181">
        <v>30.699000000000002</v>
      </c>
      <c r="I295" s="182"/>
      <c r="J295" s="182"/>
      <c r="M295" s="177"/>
      <c r="N295" s="183"/>
      <c r="X295" s="184"/>
      <c r="AT295" s="179" t="s">
        <v>174</v>
      </c>
      <c r="AU295" s="179" t="s">
        <v>141</v>
      </c>
      <c r="AV295" s="12" t="s">
        <v>141</v>
      </c>
      <c r="AW295" s="12" t="s">
        <v>4</v>
      </c>
      <c r="AX295" s="12" t="s">
        <v>78</v>
      </c>
      <c r="AY295" s="179" t="s">
        <v>166</v>
      </c>
    </row>
    <row r="296" spans="2:51" s="12" customFormat="1" ht="11.25">
      <c r="B296" s="177"/>
      <c r="D296" s="178" t="s">
        <v>174</v>
      </c>
      <c r="E296" s="179" t="s">
        <v>1</v>
      </c>
      <c r="F296" s="180" t="s">
        <v>1259</v>
      </c>
      <c r="H296" s="181">
        <v>15.54</v>
      </c>
      <c r="I296" s="182"/>
      <c r="J296" s="182"/>
      <c r="M296" s="177"/>
      <c r="N296" s="183"/>
      <c r="X296" s="184"/>
      <c r="AT296" s="179" t="s">
        <v>174</v>
      </c>
      <c r="AU296" s="179" t="s">
        <v>141</v>
      </c>
      <c r="AV296" s="12" t="s">
        <v>141</v>
      </c>
      <c r="AW296" s="12" t="s">
        <v>4</v>
      </c>
      <c r="AX296" s="12" t="s">
        <v>78</v>
      </c>
      <c r="AY296" s="179" t="s">
        <v>166</v>
      </c>
    </row>
    <row r="297" spans="2:51" s="12" customFormat="1" ht="22.5">
      <c r="B297" s="177"/>
      <c r="D297" s="178" t="s">
        <v>174</v>
      </c>
      <c r="E297" s="179" t="s">
        <v>1</v>
      </c>
      <c r="F297" s="180" t="s">
        <v>1260</v>
      </c>
      <c r="H297" s="181">
        <v>29.093</v>
      </c>
      <c r="I297" s="182"/>
      <c r="J297" s="182"/>
      <c r="M297" s="177"/>
      <c r="N297" s="183"/>
      <c r="X297" s="184"/>
      <c r="AT297" s="179" t="s">
        <v>174</v>
      </c>
      <c r="AU297" s="179" t="s">
        <v>141</v>
      </c>
      <c r="AV297" s="12" t="s">
        <v>141</v>
      </c>
      <c r="AW297" s="12" t="s">
        <v>4</v>
      </c>
      <c r="AX297" s="12" t="s">
        <v>78</v>
      </c>
      <c r="AY297" s="179" t="s">
        <v>166</v>
      </c>
    </row>
    <row r="298" spans="2:51" s="14" customFormat="1" ht="11.25">
      <c r="B298" s="191"/>
      <c r="D298" s="178" t="s">
        <v>174</v>
      </c>
      <c r="E298" s="192" t="s">
        <v>1</v>
      </c>
      <c r="F298" s="193" t="s">
        <v>182</v>
      </c>
      <c r="H298" s="194">
        <v>785.48699999999974</v>
      </c>
      <c r="I298" s="195"/>
      <c r="J298" s="195"/>
      <c r="M298" s="191"/>
      <c r="N298" s="196"/>
      <c r="X298" s="197"/>
      <c r="AT298" s="192" t="s">
        <v>174</v>
      </c>
      <c r="AU298" s="192" t="s">
        <v>141</v>
      </c>
      <c r="AV298" s="14" t="s">
        <v>183</v>
      </c>
      <c r="AW298" s="14" t="s">
        <v>4</v>
      </c>
      <c r="AX298" s="14" t="s">
        <v>78</v>
      </c>
      <c r="AY298" s="192" t="s">
        <v>166</v>
      </c>
    </row>
    <row r="299" spans="2:51" s="12" customFormat="1" ht="11.25">
      <c r="B299" s="177"/>
      <c r="D299" s="178" t="s">
        <v>174</v>
      </c>
      <c r="E299" s="179" t="s">
        <v>1</v>
      </c>
      <c r="F299" s="180" t="s">
        <v>1262</v>
      </c>
      <c r="H299" s="181">
        <v>17.827999999999999</v>
      </c>
      <c r="I299" s="182"/>
      <c r="J299" s="182"/>
      <c r="M299" s="177"/>
      <c r="N299" s="183"/>
      <c r="X299" s="184"/>
      <c r="AT299" s="179" t="s">
        <v>174</v>
      </c>
      <c r="AU299" s="179" t="s">
        <v>141</v>
      </c>
      <c r="AV299" s="12" t="s">
        <v>141</v>
      </c>
      <c r="AW299" s="12" t="s">
        <v>4</v>
      </c>
      <c r="AX299" s="12" t="s">
        <v>78</v>
      </c>
      <c r="AY299" s="179" t="s">
        <v>166</v>
      </c>
    </row>
    <row r="300" spans="2:51" s="12" customFormat="1" ht="11.25">
      <c r="B300" s="177"/>
      <c r="D300" s="178" t="s">
        <v>174</v>
      </c>
      <c r="E300" s="179" t="s">
        <v>1</v>
      </c>
      <c r="F300" s="180" t="s">
        <v>1263</v>
      </c>
      <c r="H300" s="181">
        <v>21.734000000000002</v>
      </c>
      <c r="I300" s="182"/>
      <c r="J300" s="182"/>
      <c r="M300" s="177"/>
      <c r="N300" s="183"/>
      <c r="X300" s="184"/>
      <c r="AT300" s="179" t="s">
        <v>174</v>
      </c>
      <c r="AU300" s="179" t="s">
        <v>141</v>
      </c>
      <c r="AV300" s="12" t="s">
        <v>141</v>
      </c>
      <c r="AW300" s="12" t="s">
        <v>4</v>
      </c>
      <c r="AX300" s="12" t="s">
        <v>78</v>
      </c>
      <c r="AY300" s="179" t="s">
        <v>166</v>
      </c>
    </row>
    <row r="301" spans="2:51" s="12" customFormat="1" ht="11.25">
      <c r="B301" s="177"/>
      <c r="D301" s="178" t="s">
        <v>174</v>
      </c>
      <c r="E301" s="179" t="s">
        <v>1</v>
      </c>
      <c r="F301" s="180" t="s">
        <v>1264</v>
      </c>
      <c r="H301" s="181">
        <v>23.445</v>
      </c>
      <c r="I301" s="182"/>
      <c r="J301" s="182"/>
      <c r="M301" s="177"/>
      <c r="N301" s="183"/>
      <c r="X301" s="184"/>
      <c r="AT301" s="179" t="s">
        <v>174</v>
      </c>
      <c r="AU301" s="179" t="s">
        <v>141</v>
      </c>
      <c r="AV301" s="12" t="s">
        <v>141</v>
      </c>
      <c r="AW301" s="12" t="s">
        <v>4</v>
      </c>
      <c r="AX301" s="12" t="s">
        <v>78</v>
      </c>
      <c r="AY301" s="179" t="s">
        <v>166</v>
      </c>
    </row>
    <row r="302" spans="2:51" s="12" customFormat="1" ht="11.25">
      <c r="B302" s="177"/>
      <c r="D302" s="178" t="s">
        <v>174</v>
      </c>
      <c r="E302" s="179" t="s">
        <v>1</v>
      </c>
      <c r="F302" s="180" t="s">
        <v>1265</v>
      </c>
      <c r="H302" s="181">
        <v>23.445</v>
      </c>
      <c r="I302" s="182"/>
      <c r="J302" s="182"/>
      <c r="M302" s="177"/>
      <c r="N302" s="183"/>
      <c r="X302" s="184"/>
      <c r="AT302" s="179" t="s">
        <v>174</v>
      </c>
      <c r="AU302" s="179" t="s">
        <v>141</v>
      </c>
      <c r="AV302" s="12" t="s">
        <v>141</v>
      </c>
      <c r="AW302" s="12" t="s">
        <v>4</v>
      </c>
      <c r="AX302" s="12" t="s">
        <v>78</v>
      </c>
      <c r="AY302" s="179" t="s">
        <v>166</v>
      </c>
    </row>
    <row r="303" spans="2:51" s="12" customFormat="1" ht="11.25">
      <c r="B303" s="177"/>
      <c r="D303" s="178" t="s">
        <v>174</v>
      </c>
      <c r="E303" s="179" t="s">
        <v>1</v>
      </c>
      <c r="F303" s="180" t="s">
        <v>1266</v>
      </c>
      <c r="H303" s="181">
        <v>23.445</v>
      </c>
      <c r="I303" s="182"/>
      <c r="J303" s="182"/>
      <c r="M303" s="177"/>
      <c r="N303" s="183"/>
      <c r="X303" s="184"/>
      <c r="AT303" s="179" t="s">
        <v>174</v>
      </c>
      <c r="AU303" s="179" t="s">
        <v>141</v>
      </c>
      <c r="AV303" s="12" t="s">
        <v>141</v>
      </c>
      <c r="AW303" s="12" t="s">
        <v>4</v>
      </c>
      <c r="AX303" s="12" t="s">
        <v>78</v>
      </c>
      <c r="AY303" s="179" t="s">
        <v>166</v>
      </c>
    </row>
    <row r="304" spans="2:51" s="12" customFormat="1" ht="11.25">
      <c r="B304" s="177"/>
      <c r="D304" s="178" t="s">
        <v>174</v>
      </c>
      <c r="E304" s="179" t="s">
        <v>1</v>
      </c>
      <c r="F304" s="180" t="s">
        <v>1267</v>
      </c>
      <c r="H304" s="181">
        <v>23.445</v>
      </c>
      <c r="I304" s="182"/>
      <c r="J304" s="182"/>
      <c r="M304" s="177"/>
      <c r="N304" s="183"/>
      <c r="X304" s="184"/>
      <c r="AT304" s="179" t="s">
        <v>174</v>
      </c>
      <c r="AU304" s="179" t="s">
        <v>141</v>
      </c>
      <c r="AV304" s="12" t="s">
        <v>141</v>
      </c>
      <c r="AW304" s="12" t="s">
        <v>4</v>
      </c>
      <c r="AX304" s="12" t="s">
        <v>78</v>
      </c>
      <c r="AY304" s="179" t="s">
        <v>166</v>
      </c>
    </row>
    <row r="305" spans="2:65" s="12" customFormat="1" ht="11.25">
      <c r="B305" s="177"/>
      <c r="D305" s="178" t="s">
        <v>174</v>
      </c>
      <c r="E305" s="179" t="s">
        <v>1</v>
      </c>
      <c r="F305" s="180" t="s">
        <v>1268</v>
      </c>
      <c r="H305" s="181">
        <v>23.445</v>
      </c>
      <c r="I305" s="182"/>
      <c r="J305" s="182"/>
      <c r="M305" s="177"/>
      <c r="N305" s="183"/>
      <c r="X305" s="184"/>
      <c r="AT305" s="179" t="s">
        <v>174</v>
      </c>
      <c r="AU305" s="179" t="s">
        <v>141</v>
      </c>
      <c r="AV305" s="12" t="s">
        <v>141</v>
      </c>
      <c r="AW305" s="12" t="s">
        <v>4</v>
      </c>
      <c r="AX305" s="12" t="s">
        <v>78</v>
      </c>
      <c r="AY305" s="179" t="s">
        <v>166</v>
      </c>
    </row>
    <row r="306" spans="2:65" s="12" customFormat="1" ht="11.25">
      <c r="B306" s="177"/>
      <c r="D306" s="178" t="s">
        <v>174</v>
      </c>
      <c r="E306" s="179" t="s">
        <v>1</v>
      </c>
      <c r="F306" s="180" t="s">
        <v>1269</v>
      </c>
      <c r="H306" s="181">
        <v>23.71</v>
      </c>
      <c r="I306" s="182"/>
      <c r="J306" s="182"/>
      <c r="M306" s="177"/>
      <c r="N306" s="183"/>
      <c r="X306" s="184"/>
      <c r="AT306" s="179" t="s">
        <v>174</v>
      </c>
      <c r="AU306" s="179" t="s">
        <v>141</v>
      </c>
      <c r="AV306" s="12" t="s">
        <v>141</v>
      </c>
      <c r="AW306" s="12" t="s">
        <v>4</v>
      </c>
      <c r="AX306" s="12" t="s">
        <v>78</v>
      </c>
      <c r="AY306" s="179" t="s">
        <v>166</v>
      </c>
    </row>
    <row r="307" spans="2:65" s="12" customFormat="1" ht="11.25">
      <c r="B307" s="177"/>
      <c r="D307" s="178" t="s">
        <v>174</v>
      </c>
      <c r="E307" s="179" t="s">
        <v>1</v>
      </c>
      <c r="F307" s="180" t="s">
        <v>1270</v>
      </c>
      <c r="H307" s="181">
        <v>23.71</v>
      </c>
      <c r="I307" s="182"/>
      <c r="J307" s="182"/>
      <c r="M307" s="177"/>
      <c r="N307" s="183"/>
      <c r="X307" s="184"/>
      <c r="AT307" s="179" t="s">
        <v>174</v>
      </c>
      <c r="AU307" s="179" t="s">
        <v>141</v>
      </c>
      <c r="AV307" s="12" t="s">
        <v>141</v>
      </c>
      <c r="AW307" s="12" t="s">
        <v>4</v>
      </c>
      <c r="AX307" s="12" t="s">
        <v>78</v>
      </c>
      <c r="AY307" s="179" t="s">
        <v>166</v>
      </c>
    </row>
    <row r="308" spans="2:65" s="12" customFormat="1" ht="11.25">
      <c r="B308" s="177"/>
      <c r="D308" s="178" t="s">
        <v>174</v>
      </c>
      <c r="E308" s="179" t="s">
        <v>1</v>
      </c>
      <c r="F308" s="180" t="s">
        <v>1271</v>
      </c>
      <c r="H308" s="181">
        <v>23.445</v>
      </c>
      <c r="I308" s="182"/>
      <c r="J308" s="182"/>
      <c r="M308" s="177"/>
      <c r="N308" s="183"/>
      <c r="X308" s="184"/>
      <c r="AT308" s="179" t="s">
        <v>174</v>
      </c>
      <c r="AU308" s="179" t="s">
        <v>141</v>
      </c>
      <c r="AV308" s="12" t="s">
        <v>141</v>
      </c>
      <c r="AW308" s="12" t="s">
        <v>4</v>
      </c>
      <c r="AX308" s="12" t="s">
        <v>78</v>
      </c>
      <c r="AY308" s="179" t="s">
        <v>166</v>
      </c>
    </row>
    <row r="309" spans="2:65" s="12" customFormat="1" ht="11.25">
      <c r="B309" s="177"/>
      <c r="D309" s="178" t="s">
        <v>174</v>
      </c>
      <c r="E309" s="179" t="s">
        <v>1</v>
      </c>
      <c r="F309" s="180" t="s">
        <v>1272</v>
      </c>
      <c r="H309" s="181">
        <v>23.71</v>
      </c>
      <c r="I309" s="182"/>
      <c r="J309" s="182"/>
      <c r="M309" s="177"/>
      <c r="N309" s="183"/>
      <c r="X309" s="184"/>
      <c r="AT309" s="179" t="s">
        <v>174</v>
      </c>
      <c r="AU309" s="179" t="s">
        <v>141</v>
      </c>
      <c r="AV309" s="12" t="s">
        <v>141</v>
      </c>
      <c r="AW309" s="12" t="s">
        <v>4</v>
      </c>
      <c r="AX309" s="12" t="s">
        <v>78</v>
      </c>
      <c r="AY309" s="179" t="s">
        <v>166</v>
      </c>
    </row>
    <row r="310" spans="2:65" s="12" customFormat="1" ht="11.25">
      <c r="B310" s="177"/>
      <c r="D310" s="178" t="s">
        <v>174</v>
      </c>
      <c r="E310" s="179" t="s">
        <v>1</v>
      </c>
      <c r="F310" s="180" t="s">
        <v>1273</v>
      </c>
      <c r="H310" s="181">
        <v>23.71</v>
      </c>
      <c r="I310" s="182"/>
      <c r="J310" s="182"/>
      <c r="M310" s="177"/>
      <c r="N310" s="183"/>
      <c r="X310" s="184"/>
      <c r="AT310" s="179" t="s">
        <v>174</v>
      </c>
      <c r="AU310" s="179" t="s">
        <v>141</v>
      </c>
      <c r="AV310" s="12" t="s">
        <v>141</v>
      </c>
      <c r="AW310" s="12" t="s">
        <v>4</v>
      </c>
      <c r="AX310" s="12" t="s">
        <v>78</v>
      </c>
      <c r="AY310" s="179" t="s">
        <v>166</v>
      </c>
    </row>
    <row r="311" spans="2:65" s="12" customFormat="1" ht="11.25">
      <c r="B311" s="177"/>
      <c r="D311" s="178" t="s">
        <v>174</v>
      </c>
      <c r="E311" s="179" t="s">
        <v>1</v>
      </c>
      <c r="F311" s="180" t="s">
        <v>1274</v>
      </c>
      <c r="H311" s="181">
        <v>23.445</v>
      </c>
      <c r="I311" s="182"/>
      <c r="J311" s="182"/>
      <c r="M311" s="177"/>
      <c r="N311" s="183"/>
      <c r="X311" s="184"/>
      <c r="AT311" s="179" t="s">
        <v>174</v>
      </c>
      <c r="AU311" s="179" t="s">
        <v>141</v>
      </c>
      <c r="AV311" s="12" t="s">
        <v>141</v>
      </c>
      <c r="AW311" s="12" t="s">
        <v>4</v>
      </c>
      <c r="AX311" s="12" t="s">
        <v>78</v>
      </c>
      <c r="AY311" s="179" t="s">
        <v>166</v>
      </c>
    </row>
    <row r="312" spans="2:65" s="12" customFormat="1" ht="11.25">
      <c r="B312" s="177"/>
      <c r="D312" s="178" t="s">
        <v>174</v>
      </c>
      <c r="E312" s="179" t="s">
        <v>1</v>
      </c>
      <c r="F312" s="180" t="s">
        <v>1275</v>
      </c>
      <c r="H312" s="181">
        <v>23.445</v>
      </c>
      <c r="I312" s="182"/>
      <c r="J312" s="182"/>
      <c r="M312" s="177"/>
      <c r="N312" s="183"/>
      <c r="X312" s="184"/>
      <c r="AT312" s="179" t="s">
        <v>174</v>
      </c>
      <c r="AU312" s="179" t="s">
        <v>141</v>
      </c>
      <c r="AV312" s="12" t="s">
        <v>141</v>
      </c>
      <c r="AW312" s="12" t="s">
        <v>4</v>
      </c>
      <c r="AX312" s="12" t="s">
        <v>78</v>
      </c>
      <c r="AY312" s="179" t="s">
        <v>166</v>
      </c>
    </row>
    <row r="313" spans="2:65" s="12" customFormat="1" ht="11.25">
      <c r="B313" s="177"/>
      <c r="D313" s="178" t="s">
        <v>174</v>
      </c>
      <c r="E313" s="179" t="s">
        <v>1</v>
      </c>
      <c r="F313" s="180" t="s">
        <v>1276</v>
      </c>
      <c r="H313" s="181">
        <v>23.445</v>
      </c>
      <c r="I313" s="182"/>
      <c r="J313" s="182"/>
      <c r="M313" s="177"/>
      <c r="N313" s="183"/>
      <c r="X313" s="184"/>
      <c r="AT313" s="179" t="s">
        <v>174</v>
      </c>
      <c r="AU313" s="179" t="s">
        <v>141</v>
      </c>
      <c r="AV313" s="12" t="s">
        <v>141</v>
      </c>
      <c r="AW313" s="12" t="s">
        <v>4</v>
      </c>
      <c r="AX313" s="12" t="s">
        <v>78</v>
      </c>
      <c r="AY313" s="179" t="s">
        <v>166</v>
      </c>
    </row>
    <row r="314" spans="2:65" s="14" customFormat="1" ht="11.25">
      <c r="B314" s="191"/>
      <c r="D314" s="178" t="s">
        <v>174</v>
      </c>
      <c r="E314" s="192" t="s">
        <v>1</v>
      </c>
      <c r="F314" s="193" t="s">
        <v>182</v>
      </c>
      <c r="H314" s="194">
        <v>345.40699999999998</v>
      </c>
      <c r="I314" s="195"/>
      <c r="J314" s="195"/>
      <c r="M314" s="191"/>
      <c r="N314" s="196"/>
      <c r="X314" s="197"/>
      <c r="AT314" s="192" t="s">
        <v>174</v>
      </c>
      <c r="AU314" s="192" t="s">
        <v>141</v>
      </c>
      <c r="AV314" s="14" t="s">
        <v>183</v>
      </c>
      <c r="AW314" s="14" t="s">
        <v>4</v>
      </c>
      <c r="AX314" s="14" t="s">
        <v>78</v>
      </c>
      <c r="AY314" s="192" t="s">
        <v>166</v>
      </c>
    </row>
    <row r="315" spans="2:65" s="15" customFormat="1" ht="11.25">
      <c r="B315" s="215"/>
      <c r="D315" s="178" t="s">
        <v>174</v>
      </c>
      <c r="E315" s="216" t="s">
        <v>1</v>
      </c>
      <c r="F315" s="217" t="s">
        <v>758</v>
      </c>
      <c r="H315" s="218">
        <v>1130.894</v>
      </c>
      <c r="I315" s="219"/>
      <c r="J315" s="219"/>
      <c r="M315" s="215"/>
      <c r="N315" s="220"/>
      <c r="X315" s="221"/>
      <c r="AT315" s="216" t="s">
        <v>174</v>
      </c>
      <c r="AU315" s="216" t="s">
        <v>141</v>
      </c>
      <c r="AV315" s="15" t="s">
        <v>172</v>
      </c>
      <c r="AW315" s="15" t="s">
        <v>4</v>
      </c>
      <c r="AX315" s="15" t="s">
        <v>86</v>
      </c>
      <c r="AY315" s="216" t="s">
        <v>166</v>
      </c>
    </row>
    <row r="316" spans="2:65" s="1" customFormat="1" ht="24.2" customHeight="1">
      <c r="B316" s="136"/>
      <c r="C316" s="165" t="s">
        <v>247</v>
      </c>
      <c r="D316" s="165" t="s">
        <v>168</v>
      </c>
      <c r="E316" s="166" t="s">
        <v>759</v>
      </c>
      <c r="F316" s="167" t="s">
        <v>760</v>
      </c>
      <c r="G316" s="168" t="s">
        <v>199</v>
      </c>
      <c r="H316" s="169">
        <v>330.05</v>
      </c>
      <c r="I316" s="170"/>
      <c r="J316" s="170"/>
      <c r="K316" s="171">
        <f>ROUND(P316*H316,2)</f>
        <v>0</v>
      </c>
      <c r="L316" s="172"/>
      <c r="M316" s="36"/>
      <c r="N316" s="173" t="s">
        <v>1</v>
      </c>
      <c r="O316" s="135" t="s">
        <v>42</v>
      </c>
      <c r="P316" s="35">
        <f>I316+J316</f>
        <v>0</v>
      </c>
      <c r="Q316" s="35">
        <f>ROUND(I316*H316,2)</f>
        <v>0</v>
      </c>
      <c r="R316" s="35">
        <f>ROUND(J316*H316,2)</f>
        <v>0</v>
      </c>
      <c r="T316" s="174">
        <f>S316*H316</f>
        <v>0</v>
      </c>
      <c r="U316" s="174">
        <v>9.7850000000000006E-2</v>
      </c>
      <c r="V316" s="174">
        <f>U316*H316</f>
        <v>32.295392500000005</v>
      </c>
      <c r="W316" s="174">
        <v>0</v>
      </c>
      <c r="X316" s="175">
        <f>W316*H316</f>
        <v>0</v>
      </c>
      <c r="AR316" s="176" t="s">
        <v>172</v>
      </c>
      <c r="AT316" s="176" t="s">
        <v>168</v>
      </c>
      <c r="AU316" s="176" t="s">
        <v>141</v>
      </c>
      <c r="AY316" s="17" t="s">
        <v>166</v>
      </c>
      <c r="BE316" s="101">
        <f>IF(O316="základná",K316,0)</f>
        <v>0</v>
      </c>
      <c r="BF316" s="101">
        <f>IF(O316="znížená",K316,0)</f>
        <v>0</v>
      </c>
      <c r="BG316" s="101">
        <f>IF(O316="zákl. prenesená",K316,0)</f>
        <v>0</v>
      </c>
      <c r="BH316" s="101">
        <f>IF(O316="zníž. prenesená",K316,0)</f>
        <v>0</v>
      </c>
      <c r="BI316" s="101">
        <f>IF(O316="nulová",K316,0)</f>
        <v>0</v>
      </c>
      <c r="BJ316" s="17" t="s">
        <v>141</v>
      </c>
      <c r="BK316" s="101">
        <f>ROUND(P316*H316,2)</f>
        <v>0</v>
      </c>
      <c r="BL316" s="17" t="s">
        <v>172</v>
      </c>
      <c r="BM316" s="176" t="s">
        <v>1277</v>
      </c>
    </row>
    <row r="317" spans="2:65" s="12" customFormat="1" ht="11.25">
      <c r="B317" s="177"/>
      <c r="D317" s="178" t="s">
        <v>174</v>
      </c>
      <c r="E317" s="179" t="s">
        <v>1</v>
      </c>
      <c r="F317" s="180" t="s">
        <v>1278</v>
      </c>
      <c r="H317" s="181">
        <v>330.05</v>
      </c>
      <c r="I317" s="182"/>
      <c r="J317" s="182"/>
      <c r="M317" s="177"/>
      <c r="N317" s="183"/>
      <c r="X317" s="184"/>
      <c r="AT317" s="179" t="s">
        <v>174</v>
      </c>
      <c r="AU317" s="179" t="s">
        <v>141</v>
      </c>
      <c r="AV317" s="12" t="s">
        <v>141</v>
      </c>
      <c r="AW317" s="12" t="s">
        <v>4</v>
      </c>
      <c r="AX317" s="12" t="s">
        <v>86</v>
      </c>
      <c r="AY317" s="179" t="s">
        <v>166</v>
      </c>
    </row>
    <row r="318" spans="2:65" s="11" customFormat="1" ht="22.9" customHeight="1">
      <c r="B318" s="152"/>
      <c r="D318" s="153" t="s">
        <v>77</v>
      </c>
      <c r="E318" s="163" t="s">
        <v>213</v>
      </c>
      <c r="F318" s="163" t="s">
        <v>763</v>
      </c>
      <c r="I318" s="155"/>
      <c r="J318" s="155"/>
      <c r="K318" s="164">
        <f>BK318</f>
        <v>0</v>
      </c>
      <c r="M318" s="152"/>
      <c r="N318" s="157"/>
      <c r="Q318" s="158">
        <f>SUM(Q319:Q322)</f>
        <v>0</v>
      </c>
      <c r="R318" s="158">
        <f>SUM(R319:R322)</f>
        <v>0</v>
      </c>
      <c r="T318" s="159">
        <f>SUM(T319:T322)</f>
        <v>0</v>
      </c>
      <c r="V318" s="159">
        <f>SUM(V319:V322)</f>
        <v>0.52147899999999991</v>
      </c>
      <c r="X318" s="160">
        <f>SUM(X319:X322)</f>
        <v>0</v>
      </c>
      <c r="AR318" s="153" t="s">
        <v>86</v>
      </c>
      <c r="AT318" s="161" t="s">
        <v>77</v>
      </c>
      <c r="AU318" s="161" t="s">
        <v>86</v>
      </c>
      <c r="AY318" s="153" t="s">
        <v>166</v>
      </c>
      <c r="BK318" s="162">
        <f>SUM(BK319:BK322)</f>
        <v>0</v>
      </c>
    </row>
    <row r="319" spans="2:65" s="1" customFormat="1" ht="24.2" customHeight="1">
      <c r="B319" s="136"/>
      <c r="C319" s="165" t="s">
        <v>252</v>
      </c>
      <c r="D319" s="165" t="s">
        <v>168</v>
      </c>
      <c r="E319" s="166" t="s">
        <v>764</v>
      </c>
      <c r="F319" s="167" t="s">
        <v>765</v>
      </c>
      <c r="G319" s="168" t="s">
        <v>199</v>
      </c>
      <c r="H319" s="169">
        <v>330.05</v>
      </c>
      <c r="I319" s="170"/>
      <c r="J319" s="170"/>
      <c r="K319" s="171">
        <f>ROUND(P319*H319,2)</f>
        <v>0</v>
      </c>
      <c r="L319" s="172"/>
      <c r="M319" s="36"/>
      <c r="N319" s="173" t="s">
        <v>1</v>
      </c>
      <c r="O319" s="135" t="s">
        <v>42</v>
      </c>
      <c r="P319" s="35">
        <f>I319+J319</f>
        <v>0</v>
      </c>
      <c r="Q319" s="35">
        <f>ROUND(I319*H319,2)</f>
        <v>0</v>
      </c>
      <c r="R319" s="35">
        <f>ROUND(J319*H319,2)</f>
        <v>0</v>
      </c>
      <c r="T319" s="174">
        <f>S319*H319</f>
        <v>0</v>
      </c>
      <c r="U319" s="174">
        <v>1.5299999999999999E-3</v>
      </c>
      <c r="V319" s="174">
        <f>U319*H319</f>
        <v>0.50497649999999994</v>
      </c>
      <c r="W319" s="174">
        <v>0</v>
      </c>
      <c r="X319" s="175">
        <f>W319*H319</f>
        <v>0</v>
      </c>
      <c r="AR319" s="176" t="s">
        <v>172</v>
      </c>
      <c r="AT319" s="176" t="s">
        <v>168</v>
      </c>
      <c r="AU319" s="176" t="s">
        <v>141</v>
      </c>
      <c r="AY319" s="17" t="s">
        <v>166</v>
      </c>
      <c r="BE319" s="101">
        <f>IF(O319="základná",K319,0)</f>
        <v>0</v>
      </c>
      <c r="BF319" s="101">
        <f>IF(O319="znížená",K319,0)</f>
        <v>0</v>
      </c>
      <c r="BG319" s="101">
        <f>IF(O319="zákl. prenesená",K319,0)</f>
        <v>0</v>
      </c>
      <c r="BH319" s="101">
        <f>IF(O319="zníž. prenesená",K319,0)</f>
        <v>0</v>
      </c>
      <c r="BI319" s="101">
        <f>IF(O319="nulová",K319,0)</f>
        <v>0</v>
      </c>
      <c r="BJ319" s="17" t="s">
        <v>141</v>
      </c>
      <c r="BK319" s="101">
        <f>ROUND(P319*H319,2)</f>
        <v>0</v>
      </c>
      <c r="BL319" s="17" t="s">
        <v>172</v>
      </c>
      <c r="BM319" s="176" t="s">
        <v>1279</v>
      </c>
    </row>
    <row r="320" spans="2:65" s="12" customFormat="1" ht="11.25">
      <c r="B320" s="177"/>
      <c r="D320" s="178" t="s">
        <v>174</v>
      </c>
      <c r="E320" s="179" t="s">
        <v>1</v>
      </c>
      <c r="F320" s="180" t="s">
        <v>1280</v>
      </c>
      <c r="H320" s="181">
        <v>330.05</v>
      </c>
      <c r="I320" s="182"/>
      <c r="J320" s="182"/>
      <c r="M320" s="177"/>
      <c r="N320" s="183"/>
      <c r="X320" s="184"/>
      <c r="AT320" s="179" t="s">
        <v>174</v>
      </c>
      <c r="AU320" s="179" t="s">
        <v>141</v>
      </c>
      <c r="AV320" s="12" t="s">
        <v>141</v>
      </c>
      <c r="AW320" s="12" t="s">
        <v>4</v>
      </c>
      <c r="AX320" s="12" t="s">
        <v>86</v>
      </c>
      <c r="AY320" s="179" t="s">
        <v>166</v>
      </c>
    </row>
    <row r="321" spans="2:65" s="1" customFormat="1" ht="16.5" customHeight="1">
      <c r="B321" s="136"/>
      <c r="C321" s="165" t="s">
        <v>257</v>
      </c>
      <c r="D321" s="165" t="s">
        <v>168</v>
      </c>
      <c r="E321" s="166" t="s">
        <v>768</v>
      </c>
      <c r="F321" s="167" t="s">
        <v>769</v>
      </c>
      <c r="G321" s="168" t="s">
        <v>199</v>
      </c>
      <c r="H321" s="169">
        <v>330.05</v>
      </c>
      <c r="I321" s="170"/>
      <c r="J321" s="170"/>
      <c r="K321" s="171">
        <f>ROUND(P321*H321,2)</f>
        <v>0</v>
      </c>
      <c r="L321" s="172"/>
      <c r="M321" s="36"/>
      <c r="N321" s="173" t="s">
        <v>1</v>
      </c>
      <c r="O321" s="135" t="s">
        <v>42</v>
      </c>
      <c r="P321" s="35">
        <f>I321+J321</f>
        <v>0</v>
      </c>
      <c r="Q321" s="35">
        <f>ROUND(I321*H321,2)</f>
        <v>0</v>
      </c>
      <c r="R321" s="35">
        <f>ROUND(J321*H321,2)</f>
        <v>0</v>
      </c>
      <c r="T321" s="174">
        <f>S321*H321</f>
        <v>0</v>
      </c>
      <c r="U321" s="174">
        <v>5.0000000000000002E-5</v>
      </c>
      <c r="V321" s="174">
        <f>U321*H321</f>
        <v>1.65025E-2</v>
      </c>
      <c r="W321" s="174">
        <v>0</v>
      </c>
      <c r="X321" s="175">
        <f>W321*H321</f>
        <v>0</v>
      </c>
      <c r="AR321" s="176" t="s">
        <v>172</v>
      </c>
      <c r="AT321" s="176" t="s">
        <v>168</v>
      </c>
      <c r="AU321" s="176" t="s">
        <v>141</v>
      </c>
      <c r="AY321" s="17" t="s">
        <v>166</v>
      </c>
      <c r="BE321" s="101">
        <f>IF(O321="základná",K321,0)</f>
        <v>0</v>
      </c>
      <c r="BF321" s="101">
        <f>IF(O321="znížená",K321,0)</f>
        <v>0</v>
      </c>
      <c r="BG321" s="101">
        <f>IF(O321="zákl. prenesená",K321,0)</f>
        <v>0</v>
      </c>
      <c r="BH321" s="101">
        <f>IF(O321="zníž. prenesená",K321,0)</f>
        <v>0</v>
      </c>
      <c r="BI321" s="101">
        <f>IF(O321="nulová",K321,0)</f>
        <v>0</v>
      </c>
      <c r="BJ321" s="17" t="s">
        <v>141</v>
      </c>
      <c r="BK321" s="101">
        <f>ROUND(P321*H321,2)</f>
        <v>0</v>
      </c>
      <c r="BL321" s="17" t="s">
        <v>172</v>
      </c>
      <c r="BM321" s="176" t="s">
        <v>1281</v>
      </c>
    </row>
    <row r="322" spans="2:65" s="12" customFormat="1" ht="11.25">
      <c r="B322" s="177"/>
      <c r="D322" s="178" t="s">
        <v>174</v>
      </c>
      <c r="E322" s="179" t="s">
        <v>1</v>
      </c>
      <c r="F322" s="180" t="s">
        <v>1280</v>
      </c>
      <c r="H322" s="181">
        <v>330.05</v>
      </c>
      <c r="I322" s="182"/>
      <c r="J322" s="182"/>
      <c r="M322" s="177"/>
      <c r="N322" s="183"/>
      <c r="X322" s="184"/>
      <c r="AT322" s="179" t="s">
        <v>174</v>
      </c>
      <c r="AU322" s="179" t="s">
        <v>141</v>
      </c>
      <c r="AV322" s="12" t="s">
        <v>141</v>
      </c>
      <c r="AW322" s="12" t="s">
        <v>4</v>
      </c>
      <c r="AX322" s="12" t="s">
        <v>86</v>
      </c>
      <c r="AY322" s="179" t="s">
        <v>166</v>
      </c>
    </row>
    <row r="323" spans="2:65" s="11" customFormat="1" ht="22.9" customHeight="1">
      <c r="B323" s="152"/>
      <c r="D323" s="153" t="s">
        <v>77</v>
      </c>
      <c r="E323" s="163" t="s">
        <v>507</v>
      </c>
      <c r="F323" s="163" t="s">
        <v>508</v>
      </c>
      <c r="I323" s="155"/>
      <c r="J323" s="155"/>
      <c r="K323" s="164">
        <f>BK323</f>
        <v>0</v>
      </c>
      <c r="M323" s="152"/>
      <c r="N323" s="157"/>
      <c r="Q323" s="158">
        <f>Q324</f>
        <v>0</v>
      </c>
      <c r="R323" s="158">
        <f>R324</f>
        <v>0</v>
      </c>
      <c r="T323" s="159">
        <f>T324</f>
        <v>0</v>
      </c>
      <c r="V323" s="159">
        <f>V324</f>
        <v>0</v>
      </c>
      <c r="X323" s="160">
        <f>X324</f>
        <v>0</v>
      </c>
      <c r="AR323" s="153" t="s">
        <v>86</v>
      </c>
      <c r="AT323" s="161" t="s">
        <v>77</v>
      </c>
      <c r="AU323" s="161" t="s">
        <v>86</v>
      </c>
      <c r="AY323" s="153" t="s">
        <v>166</v>
      </c>
      <c r="BK323" s="162">
        <f>BK324</f>
        <v>0</v>
      </c>
    </row>
    <row r="324" spans="2:65" s="1" customFormat="1" ht="24.2" customHeight="1">
      <c r="B324" s="136"/>
      <c r="C324" s="165" t="s">
        <v>261</v>
      </c>
      <c r="D324" s="165" t="s">
        <v>168</v>
      </c>
      <c r="E324" s="166" t="s">
        <v>771</v>
      </c>
      <c r="F324" s="167" t="s">
        <v>772</v>
      </c>
      <c r="G324" s="168" t="s">
        <v>236</v>
      </c>
      <c r="H324" s="169">
        <v>182.358</v>
      </c>
      <c r="I324" s="170"/>
      <c r="J324" s="170"/>
      <c r="K324" s="171">
        <f>ROUND(P324*H324,2)</f>
        <v>0</v>
      </c>
      <c r="L324" s="172"/>
      <c r="M324" s="36"/>
      <c r="N324" s="173" t="s">
        <v>1</v>
      </c>
      <c r="O324" s="135" t="s">
        <v>42</v>
      </c>
      <c r="P324" s="35">
        <f>I324+J324</f>
        <v>0</v>
      </c>
      <c r="Q324" s="35">
        <f>ROUND(I324*H324,2)</f>
        <v>0</v>
      </c>
      <c r="R324" s="35">
        <f>ROUND(J324*H324,2)</f>
        <v>0</v>
      </c>
      <c r="T324" s="174">
        <f>S324*H324</f>
        <v>0</v>
      </c>
      <c r="U324" s="174">
        <v>0</v>
      </c>
      <c r="V324" s="174">
        <f>U324*H324</f>
        <v>0</v>
      </c>
      <c r="W324" s="174">
        <v>0</v>
      </c>
      <c r="X324" s="175">
        <f>W324*H324</f>
        <v>0</v>
      </c>
      <c r="AR324" s="176" t="s">
        <v>172</v>
      </c>
      <c r="AT324" s="176" t="s">
        <v>168</v>
      </c>
      <c r="AU324" s="176" t="s">
        <v>141</v>
      </c>
      <c r="AY324" s="17" t="s">
        <v>166</v>
      </c>
      <c r="BE324" s="101">
        <f>IF(O324="základná",K324,0)</f>
        <v>0</v>
      </c>
      <c r="BF324" s="101">
        <f>IF(O324="znížená",K324,0)</f>
        <v>0</v>
      </c>
      <c r="BG324" s="101">
        <f>IF(O324="zákl. prenesená",K324,0)</f>
        <v>0</v>
      </c>
      <c r="BH324" s="101">
        <f>IF(O324="zníž. prenesená",K324,0)</f>
        <v>0</v>
      </c>
      <c r="BI324" s="101">
        <f>IF(O324="nulová",K324,0)</f>
        <v>0</v>
      </c>
      <c r="BJ324" s="17" t="s">
        <v>141</v>
      </c>
      <c r="BK324" s="101">
        <f>ROUND(P324*H324,2)</f>
        <v>0</v>
      </c>
      <c r="BL324" s="17" t="s">
        <v>172</v>
      </c>
      <c r="BM324" s="176" t="s">
        <v>1282</v>
      </c>
    </row>
    <row r="325" spans="2:65" s="11" customFormat="1" ht="25.9" customHeight="1">
      <c r="B325" s="152"/>
      <c r="D325" s="153" t="s">
        <v>77</v>
      </c>
      <c r="E325" s="154" t="s">
        <v>513</v>
      </c>
      <c r="F325" s="154" t="s">
        <v>514</v>
      </c>
      <c r="I325" s="155"/>
      <c r="J325" s="155"/>
      <c r="K325" s="156">
        <f>BK325</f>
        <v>0</v>
      </c>
      <c r="M325" s="152"/>
      <c r="N325" s="157"/>
      <c r="Q325" s="158">
        <f>Q326+Q336+Q339+Q361+Q431+Q467+Q501</f>
        <v>0</v>
      </c>
      <c r="R325" s="158">
        <f>R326+R336+R339+R361+R431+R467+R501</f>
        <v>0</v>
      </c>
      <c r="T325" s="159">
        <f>T326+T336+T339+T361+T431+T467+T501</f>
        <v>0</v>
      </c>
      <c r="V325" s="159">
        <f>V326+V336+V339+V361+V431+V467+V501</f>
        <v>7.7082113899999998</v>
      </c>
      <c r="X325" s="160">
        <f>X326+X336+X339+X361+X431+X467+X501</f>
        <v>0</v>
      </c>
      <c r="AR325" s="153" t="s">
        <v>141</v>
      </c>
      <c r="AT325" s="161" t="s">
        <v>77</v>
      </c>
      <c r="AU325" s="161" t="s">
        <v>78</v>
      </c>
      <c r="AY325" s="153" t="s">
        <v>166</v>
      </c>
      <c r="BK325" s="162">
        <f>BK326+BK336+BK339+BK361+BK431+BK467+BK501</f>
        <v>0</v>
      </c>
    </row>
    <row r="326" spans="2:65" s="11" customFormat="1" ht="22.9" customHeight="1">
      <c r="B326" s="152"/>
      <c r="D326" s="153" t="s">
        <v>77</v>
      </c>
      <c r="E326" s="163" t="s">
        <v>535</v>
      </c>
      <c r="F326" s="163" t="s">
        <v>536</v>
      </c>
      <c r="I326" s="155"/>
      <c r="J326" s="155"/>
      <c r="K326" s="164">
        <f>BK326</f>
        <v>0</v>
      </c>
      <c r="M326" s="152"/>
      <c r="N326" s="157"/>
      <c r="Q326" s="158">
        <f>SUM(Q327:Q335)</f>
        <v>0</v>
      </c>
      <c r="R326" s="158">
        <f>SUM(R327:R335)</f>
        <v>0</v>
      </c>
      <c r="T326" s="159">
        <f>SUM(T327:T335)</f>
        <v>0</v>
      </c>
      <c r="V326" s="159">
        <f>SUM(V327:V335)</f>
        <v>0.39480586000000001</v>
      </c>
      <c r="X326" s="160">
        <f>SUM(X327:X335)</f>
        <v>0</v>
      </c>
      <c r="AR326" s="153" t="s">
        <v>141</v>
      </c>
      <c r="AT326" s="161" t="s">
        <v>77</v>
      </c>
      <c r="AU326" s="161" t="s">
        <v>86</v>
      </c>
      <c r="AY326" s="153" t="s">
        <v>166</v>
      </c>
      <c r="BK326" s="162">
        <f>SUM(BK327:BK335)</f>
        <v>0</v>
      </c>
    </row>
    <row r="327" spans="2:65" s="1" customFormat="1" ht="16.5" customHeight="1">
      <c r="B327" s="136"/>
      <c r="C327" s="165" t="s">
        <v>266</v>
      </c>
      <c r="D327" s="165" t="s">
        <v>168</v>
      </c>
      <c r="E327" s="166" t="s">
        <v>547</v>
      </c>
      <c r="F327" s="167" t="s">
        <v>548</v>
      </c>
      <c r="G327" s="168" t="s">
        <v>199</v>
      </c>
      <c r="H327" s="169">
        <v>330.05</v>
      </c>
      <c r="I327" s="170"/>
      <c r="J327" s="170"/>
      <c r="K327" s="171">
        <f>ROUND(P327*H327,2)</f>
        <v>0</v>
      </c>
      <c r="L327" s="172"/>
      <c r="M327" s="36"/>
      <c r="N327" s="173" t="s">
        <v>1</v>
      </c>
      <c r="O327" s="135" t="s">
        <v>42</v>
      </c>
      <c r="P327" s="35">
        <f>I327+J327</f>
        <v>0</v>
      </c>
      <c r="Q327" s="35">
        <f>ROUND(I327*H327,2)</f>
        <v>0</v>
      </c>
      <c r="R327" s="35">
        <f>ROUND(J327*H327,2)</f>
        <v>0</v>
      </c>
      <c r="T327" s="174">
        <f>S327*H327</f>
        <v>0</v>
      </c>
      <c r="U327" s="174">
        <v>0</v>
      </c>
      <c r="V327" s="174">
        <f>U327*H327</f>
        <v>0</v>
      </c>
      <c r="W327" s="174">
        <v>0</v>
      </c>
      <c r="X327" s="175">
        <f>W327*H327</f>
        <v>0</v>
      </c>
      <c r="AR327" s="176" t="s">
        <v>252</v>
      </c>
      <c r="AT327" s="176" t="s">
        <v>168</v>
      </c>
      <c r="AU327" s="176" t="s">
        <v>141</v>
      </c>
      <c r="AY327" s="17" t="s">
        <v>166</v>
      </c>
      <c r="BE327" s="101">
        <f>IF(O327="základná",K327,0)</f>
        <v>0</v>
      </c>
      <c r="BF327" s="101">
        <f>IF(O327="znížená",K327,0)</f>
        <v>0</v>
      </c>
      <c r="BG327" s="101">
        <f>IF(O327="zákl. prenesená",K327,0)</f>
        <v>0</v>
      </c>
      <c r="BH327" s="101">
        <f>IF(O327="zníž. prenesená",K327,0)</f>
        <v>0</v>
      </c>
      <c r="BI327" s="101">
        <f>IF(O327="nulová",K327,0)</f>
        <v>0</v>
      </c>
      <c r="BJ327" s="17" t="s">
        <v>141</v>
      </c>
      <c r="BK327" s="101">
        <f>ROUND(P327*H327,2)</f>
        <v>0</v>
      </c>
      <c r="BL327" s="17" t="s">
        <v>252</v>
      </c>
      <c r="BM327" s="176" t="s">
        <v>1283</v>
      </c>
    </row>
    <row r="328" spans="2:65" s="12" customFormat="1" ht="11.25">
      <c r="B328" s="177"/>
      <c r="D328" s="178" t="s">
        <v>174</v>
      </c>
      <c r="E328" s="179" t="s">
        <v>1</v>
      </c>
      <c r="F328" s="180" t="s">
        <v>1278</v>
      </c>
      <c r="H328" s="181">
        <v>330.05</v>
      </c>
      <c r="I328" s="182"/>
      <c r="J328" s="182"/>
      <c r="M328" s="177"/>
      <c r="N328" s="183"/>
      <c r="X328" s="184"/>
      <c r="AT328" s="179" t="s">
        <v>174</v>
      </c>
      <c r="AU328" s="179" t="s">
        <v>141</v>
      </c>
      <c r="AV328" s="12" t="s">
        <v>141</v>
      </c>
      <c r="AW328" s="12" t="s">
        <v>4</v>
      </c>
      <c r="AX328" s="12" t="s">
        <v>86</v>
      </c>
      <c r="AY328" s="179" t="s">
        <v>166</v>
      </c>
    </row>
    <row r="329" spans="2:65" s="1" customFormat="1" ht="24.2" customHeight="1">
      <c r="B329" s="136"/>
      <c r="C329" s="198" t="s">
        <v>8</v>
      </c>
      <c r="D329" s="198" t="s">
        <v>203</v>
      </c>
      <c r="E329" s="199" t="s">
        <v>551</v>
      </c>
      <c r="F329" s="200" t="s">
        <v>552</v>
      </c>
      <c r="G329" s="201" t="s">
        <v>199</v>
      </c>
      <c r="H329" s="202">
        <v>379.55799999999999</v>
      </c>
      <c r="I329" s="203"/>
      <c r="J329" s="204"/>
      <c r="K329" s="205">
        <f>ROUND(P329*H329,2)</f>
        <v>0</v>
      </c>
      <c r="L329" s="204"/>
      <c r="M329" s="206"/>
      <c r="N329" s="207" t="s">
        <v>1</v>
      </c>
      <c r="O329" s="135" t="s">
        <v>42</v>
      </c>
      <c r="P329" s="35">
        <f>I329+J329</f>
        <v>0</v>
      </c>
      <c r="Q329" s="35">
        <f>ROUND(I329*H329,2)</f>
        <v>0</v>
      </c>
      <c r="R329" s="35">
        <f>ROUND(J329*H329,2)</f>
        <v>0</v>
      </c>
      <c r="T329" s="174">
        <f>S329*H329</f>
        <v>0</v>
      </c>
      <c r="U329" s="174">
        <v>1E-4</v>
      </c>
      <c r="V329" s="174">
        <f>U329*H329</f>
        <v>3.7955799999999998E-2</v>
      </c>
      <c r="W329" s="174">
        <v>0</v>
      </c>
      <c r="X329" s="175">
        <f>W329*H329</f>
        <v>0</v>
      </c>
      <c r="AR329" s="176" t="s">
        <v>334</v>
      </c>
      <c r="AT329" s="176" t="s">
        <v>203</v>
      </c>
      <c r="AU329" s="176" t="s">
        <v>141</v>
      </c>
      <c r="AY329" s="17" t="s">
        <v>166</v>
      </c>
      <c r="BE329" s="101">
        <f>IF(O329="základná",K329,0)</f>
        <v>0</v>
      </c>
      <c r="BF329" s="101">
        <f>IF(O329="znížená",K329,0)</f>
        <v>0</v>
      </c>
      <c r="BG329" s="101">
        <f>IF(O329="zákl. prenesená",K329,0)</f>
        <v>0</v>
      </c>
      <c r="BH329" s="101">
        <f>IF(O329="zníž. prenesená",K329,0)</f>
        <v>0</v>
      </c>
      <c r="BI329" s="101">
        <f>IF(O329="nulová",K329,0)</f>
        <v>0</v>
      </c>
      <c r="BJ329" s="17" t="s">
        <v>141</v>
      </c>
      <c r="BK329" s="101">
        <f>ROUND(P329*H329,2)</f>
        <v>0</v>
      </c>
      <c r="BL329" s="17" t="s">
        <v>252</v>
      </c>
      <c r="BM329" s="176" t="s">
        <v>1284</v>
      </c>
    </row>
    <row r="330" spans="2:65" s="12" customFormat="1" ht="11.25">
      <c r="B330" s="177"/>
      <c r="D330" s="178" t="s">
        <v>174</v>
      </c>
      <c r="F330" s="180" t="s">
        <v>1285</v>
      </c>
      <c r="H330" s="181">
        <v>379.55799999999999</v>
      </c>
      <c r="I330" s="182"/>
      <c r="J330" s="182"/>
      <c r="M330" s="177"/>
      <c r="N330" s="183"/>
      <c r="X330" s="184"/>
      <c r="AT330" s="179" t="s">
        <v>174</v>
      </c>
      <c r="AU330" s="179" t="s">
        <v>141</v>
      </c>
      <c r="AV330" s="12" t="s">
        <v>141</v>
      </c>
      <c r="AW330" s="12" t="s">
        <v>3</v>
      </c>
      <c r="AX330" s="12" t="s">
        <v>86</v>
      </c>
      <c r="AY330" s="179" t="s">
        <v>166</v>
      </c>
    </row>
    <row r="331" spans="2:65" s="1" customFormat="1" ht="24.2" customHeight="1">
      <c r="B331" s="136"/>
      <c r="C331" s="165" t="s">
        <v>277</v>
      </c>
      <c r="D331" s="165" t="s">
        <v>168</v>
      </c>
      <c r="E331" s="166" t="s">
        <v>556</v>
      </c>
      <c r="F331" s="167" t="s">
        <v>557</v>
      </c>
      <c r="G331" s="168" t="s">
        <v>199</v>
      </c>
      <c r="H331" s="169">
        <v>330.05</v>
      </c>
      <c r="I331" s="170"/>
      <c r="J331" s="170"/>
      <c r="K331" s="171">
        <f>ROUND(P331*H331,2)</f>
        <v>0</v>
      </c>
      <c r="L331" s="172"/>
      <c r="M331" s="36"/>
      <c r="N331" s="173" t="s">
        <v>1</v>
      </c>
      <c r="O331" s="135" t="s">
        <v>42</v>
      </c>
      <c r="P331" s="35">
        <f>I331+J331</f>
        <v>0</v>
      </c>
      <c r="Q331" s="35">
        <f>ROUND(I331*H331,2)</f>
        <v>0</v>
      </c>
      <c r="R331" s="35">
        <f>ROUND(J331*H331,2)</f>
        <v>0</v>
      </c>
      <c r="T331" s="174">
        <f>S331*H331</f>
        <v>0</v>
      </c>
      <c r="U331" s="174">
        <v>0</v>
      </c>
      <c r="V331" s="174">
        <f>U331*H331</f>
        <v>0</v>
      </c>
      <c r="W331" s="174">
        <v>0</v>
      </c>
      <c r="X331" s="175">
        <f>W331*H331</f>
        <v>0</v>
      </c>
      <c r="AR331" s="176" t="s">
        <v>252</v>
      </c>
      <c r="AT331" s="176" t="s">
        <v>168</v>
      </c>
      <c r="AU331" s="176" t="s">
        <v>141</v>
      </c>
      <c r="AY331" s="17" t="s">
        <v>166</v>
      </c>
      <c r="BE331" s="101">
        <f>IF(O331="základná",K331,0)</f>
        <v>0</v>
      </c>
      <c r="BF331" s="101">
        <f>IF(O331="znížená",K331,0)</f>
        <v>0</v>
      </c>
      <c r="BG331" s="101">
        <f>IF(O331="zákl. prenesená",K331,0)</f>
        <v>0</v>
      </c>
      <c r="BH331" s="101">
        <f>IF(O331="zníž. prenesená",K331,0)</f>
        <v>0</v>
      </c>
      <c r="BI331" s="101">
        <f>IF(O331="nulová",K331,0)</f>
        <v>0</v>
      </c>
      <c r="BJ331" s="17" t="s">
        <v>141</v>
      </c>
      <c r="BK331" s="101">
        <f>ROUND(P331*H331,2)</f>
        <v>0</v>
      </c>
      <c r="BL331" s="17" t="s">
        <v>252</v>
      </c>
      <c r="BM331" s="176" t="s">
        <v>1286</v>
      </c>
    </row>
    <row r="332" spans="2:65" s="12" customFormat="1" ht="11.25">
      <c r="B332" s="177"/>
      <c r="D332" s="178" t="s">
        <v>174</v>
      </c>
      <c r="E332" s="179" t="s">
        <v>1</v>
      </c>
      <c r="F332" s="180" t="s">
        <v>1278</v>
      </c>
      <c r="H332" s="181">
        <v>330.05</v>
      </c>
      <c r="I332" s="182"/>
      <c r="J332" s="182"/>
      <c r="M332" s="177"/>
      <c r="N332" s="183"/>
      <c r="X332" s="184"/>
      <c r="AT332" s="179" t="s">
        <v>174</v>
      </c>
      <c r="AU332" s="179" t="s">
        <v>141</v>
      </c>
      <c r="AV332" s="12" t="s">
        <v>141</v>
      </c>
      <c r="AW332" s="12" t="s">
        <v>4</v>
      </c>
      <c r="AX332" s="12" t="s">
        <v>86</v>
      </c>
      <c r="AY332" s="179" t="s">
        <v>166</v>
      </c>
    </row>
    <row r="333" spans="2:65" s="1" customFormat="1" ht="24.2" customHeight="1">
      <c r="B333" s="136"/>
      <c r="C333" s="198" t="s">
        <v>282</v>
      </c>
      <c r="D333" s="198" t="s">
        <v>203</v>
      </c>
      <c r="E333" s="199" t="s">
        <v>778</v>
      </c>
      <c r="F333" s="200" t="s">
        <v>779</v>
      </c>
      <c r="G333" s="201" t="s">
        <v>199</v>
      </c>
      <c r="H333" s="202">
        <v>336.65100000000001</v>
      </c>
      <c r="I333" s="203"/>
      <c r="J333" s="204"/>
      <c r="K333" s="205">
        <f>ROUND(P333*H333,2)</f>
        <v>0</v>
      </c>
      <c r="L333" s="204"/>
      <c r="M333" s="206"/>
      <c r="N333" s="207" t="s">
        <v>1</v>
      </c>
      <c r="O333" s="135" t="s">
        <v>42</v>
      </c>
      <c r="P333" s="35">
        <f>I333+J333</f>
        <v>0</v>
      </c>
      <c r="Q333" s="35">
        <f>ROUND(I333*H333,2)</f>
        <v>0</v>
      </c>
      <c r="R333" s="35">
        <f>ROUND(J333*H333,2)</f>
        <v>0</v>
      </c>
      <c r="T333" s="174">
        <f>S333*H333</f>
        <v>0</v>
      </c>
      <c r="U333" s="174">
        <v>1.06E-3</v>
      </c>
      <c r="V333" s="174">
        <f>U333*H333</f>
        <v>0.35685006000000002</v>
      </c>
      <c r="W333" s="174">
        <v>0</v>
      </c>
      <c r="X333" s="175">
        <f>W333*H333</f>
        <v>0</v>
      </c>
      <c r="AR333" s="176" t="s">
        <v>334</v>
      </c>
      <c r="AT333" s="176" t="s">
        <v>203</v>
      </c>
      <c r="AU333" s="176" t="s">
        <v>141</v>
      </c>
      <c r="AY333" s="17" t="s">
        <v>166</v>
      </c>
      <c r="BE333" s="101">
        <f>IF(O333="základná",K333,0)</f>
        <v>0</v>
      </c>
      <c r="BF333" s="101">
        <f>IF(O333="znížená",K333,0)</f>
        <v>0</v>
      </c>
      <c r="BG333" s="101">
        <f>IF(O333="zákl. prenesená",K333,0)</f>
        <v>0</v>
      </c>
      <c r="BH333" s="101">
        <f>IF(O333="zníž. prenesená",K333,0)</f>
        <v>0</v>
      </c>
      <c r="BI333" s="101">
        <f>IF(O333="nulová",K333,0)</f>
        <v>0</v>
      </c>
      <c r="BJ333" s="17" t="s">
        <v>141</v>
      </c>
      <c r="BK333" s="101">
        <f>ROUND(P333*H333,2)</f>
        <v>0</v>
      </c>
      <c r="BL333" s="17" t="s">
        <v>252</v>
      </c>
      <c r="BM333" s="176" t="s">
        <v>1287</v>
      </c>
    </row>
    <row r="334" spans="2:65" s="12" customFormat="1" ht="11.25">
      <c r="B334" s="177"/>
      <c r="D334" s="178" t="s">
        <v>174</v>
      </c>
      <c r="F334" s="180" t="s">
        <v>1288</v>
      </c>
      <c r="H334" s="181">
        <v>336.65100000000001</v>
      </c>
      <c r="I334" s="182"/>
      <c r="J334" s="182"/>
      <c r="M334" s="177"/>
      <c r="N334" s="183"/>
      <c r="X334" s="184"/>
      <c r="AT334" s="179" t="s">
        <v>174</v>
      </c>
      <c r="AU334" s="179" t="s">
        <v>141</v>
      </c>
      <c r="AV334" s="12" t="s">
        <v>141</v>
      </c>
      <c r="AW334" s="12" t="s">
        <v>3</v>
      </c>
      <c r="AX334" s="12" t="s">
        <v>86</v>
      </c>
      <c r="AY334" s="179" t="s">
        <v>166</v>
      </c>
    </row>
    <row r="335" spans="2:65" s="1" customFormat="1" ht="24.2" customHeight="1">
      <c r="B335" s="136"/>
      <c r="C335" s="165" t="s">
        <v>287</v>
      </c>
      <c r="D335" s="165" t="s">
        <v>168</v>
      </c>
      <c r="E335" s="166" t="s">
        <v>565</v>
      </c>
      <c r="F335" s="167" t="s">
        <v>566</v>
      </c>
      <c r="G335" s="168" t="s">
        <v>533</v>
      </c>
      <c r="H335" s="208"/>
      <c r="I335" s="170"/>
      <c r="J335" s="170"/>
      <c r="K335" s="171">
        <f>ROUND(P335*H335,2)</f>
        <v>0</v>
      </c>
      <c r="L335" s="172"/>
      <c r="M335" s="36"/>
      <c r="N335" s="173" t="s">
        <v>1</v>
      </c>
      <c r="O335" s="135" t="s">
        <v>42</v>
      </c>
      <c r="P335" s="35">
        <f>I335+J335</f>
        <v>0</v>
      </c>
      <c r="Q335" s="35">
        <f>ROUND(I335*H335,2)</f>
        <v>0</v>
      </c>
      <c r="R335" s="35">
        <f>ROUND(J335*H335,2)</f>
        <v>0</v>
      </c>
      <c r="T335" s="174">
        <f>S335*H335</f>
        <v>0</v>
      </c>
      <c r="U335" s="174">
        <v>0</v>
      </c>
      <c r="V335" s="174">
        <f>U335*H335</f>
        <v>0</v>
      </c>
      <c r="W335" s="174">
        <v>0</v>
      </c>
      <c r="X335" s="175">
        <f>W335*H335</f>
        <v>0</v>
      </c>
      <c r="AR335" s="176" t="s">
        <v>252</v>
      </c>
      <c r="AT335" s="176" t="s">
        <v>168</v>
      </c>
      <c r="AU335" s="176" t="s">
        <v>141</v>
      </c>
      <c r="AY335" s="17" t="s">
        <v>166</v>
      </c>
      <c r="BE335" s="101">
        <f>IF(O335="základná",K335,0)</f>
        <v>0</v>
      </c>
      <c r="BF335" s="101">
        <f>IF(O335="znížená",K335,0)</f>
        <v>0</v>
      </c>
      <c r="BG335" s="101">
        <f>IF(O335="zákl. prenesená",K335,0)</f>
        <v>0</v>
      </c>
      <c r="BH335" s="101">
        <f>IF(O335="zníž. prenesená",K335,0)</f>
        <v>0</v>
      </c>
      <c r="BI335" s="101">
        <f>IF(O335="nulová",K335,0)</f>
        <v>0</v>
      </c>
      <c r="BJ335" s="17" t="s">
        <v>141</v>
      </c>
      <c r="BK335" s="101">
        <f>ROUND(P335*H335,2)</f>
        <v>0</v>
      </c>
      <c r="BL335" s="17" t="s">
        <v>252</v>
      </c>
      <c r="BM335" s="176" t="s">
        <v>1289</v>
      </c>
    </row>
    <row r="336" spans="2:65" s="11" customFormat="1" ht="22.9" customHeight="1">
      <c r="B336" s="152"/>
      <c r="D336" s="153" t="s">
        <v>77</v>
      </c>
      <c r="E336" s="163" t="s">
        <v>783</v>
      </c>
      <c r="F336" s="163" t="s">
        <v>784</v>
      </c>
      <c r="I336" s="155"/>
      <c r="J336" s="155"/>
      <c r="K336" s="164">
        <f>BK336</f>
        <v>0</v>
      </c>
      <c r="M336" s="152"/>
      <c r="N336" s="157"/>
      <c r="Q336" s="158">
        <f>SUM(Q337:Q338)</f>
        <v>0</v>
      </c>
      <c r="R336" s="158">
        <f>SUM(R337:R338)</f>
        <v>0</v>
      </c>
      <c r="T336" s="159">
        <f>SUM(T337:T338)</f>
        <v>0</v>
      </c>
      <c r="V336" s="159">
        <f>SUM(V337:V338)</f>
        <v>0.61453439999999993</v>
      </c>
      <c r="X336" s="160">
        <f>SUM(X337:X338)</f>
        <v>0</v>
      </c>
      <c r="AR336" s="153" t="s">
        <v>141</v>
      </c>
      <c r="AT336" s="161" t="s">
        <v>77</v>
      </c>
      <c r="AU336" s="161" t="s">
        <v>86</v>
      </c>
      <c r="AY336" s="153" t="s">
        <v>166</v>
      </c>
      <c r="BK336" s="162">
        <f>SUM(BK337:BK338)</f>
        <v>0</v>
      </c>
    </row>
    <row r="337" spans="2:65" s="1" customFormat="1" ht="37.9" customHeight="1">
      <c r="B337" s="136"/>
      <c r="C337" s="165" t="s">
        <v>292</v>
      </c>
      <c r="D337" s="165" t="s">
        <v>168</v>
      </c>
      <c r="E337" s="166" t="s">
        <v>785</v>
      </c>
      <c r="F337" s="167" t="s">
        <v>786</v>
      </c>
      <c r="G337" s="168" t="s">
        <v>199</v>
      </c>
      <c r="H337" s="169">
        <v>54.48</v>
      </c>
      <c r="I337" s="170"/>
      <c r="J337" s="170"/>
      <c r="K337" s="171">
        <f>ROUND(P337*H337,2)</f>
        <v>0</v>
      </c>
      <c r="L337" s="172"/>
      <c r="M337" s="36"/>
      <c r="N337" s="173" t="s">
        <v>1</v>
      </c>
      <c r="O337" s="135" t="s">
        <v>42</v>
      </c>
      <c r="P337" s="35">
        <f>I337+J337</f>
        <v>0</v>
      </c>
      <c r="Q337" s="35">
        <f>ROUND(I337*H337,2)</f>
        <v>0</v>
      </c>
      <c r="R337" s="35">
        <f>ROUND(J337*H337,2)</f>
        <v>0</v>
      </c>
      <c r="T337" s="174">
        <f>S337*H337</f>
        <v>0</v>
      </c>
      <c r="U337" s="174">
        <v>1.128E-2</v>
      </c>
      <c r="V337" s="174">
        <f>U337*H337</f>
        <v>0.61453439999999993</v>
      </c>
      <c r="W337" s="174">
        <v>0</v>
      </c>
      <c r="X337" s="175">
        <f>W337*H337</f>
        <v>0</v>
      </c>
      <c r="AR337" s="176" t="s">
        <v>252</v>
      </c>
      <c r="AT337" s="176" t="s">
        <v>168</v>
      </c>
      <c r="AU337" s="176" t="s">
        <v>141</v>
      </c>
      <c r="AY337" s="17" t="s">
        <v>166</v>
      </c>
      <c r="BE337" s="101">
        <f>IF(O337="základná",K337,0)</f>
        <v>0</v>
      </c>
      <c r="BF337" s="101">
        <f>IF(O337="znížená",K337,0)</f>
        <v>0</v>
      </c>
      <c r="BG337" s="101">
        <f>IF(O337="zákl. prenesená",K337,0)</f>
        <v>0</v>
      </c>
      <c r="BH337" s="101">
        <f>IF(O337="zníž. prenesená",K337,0)</f>
        <v>0</v>
      </c>
      <c r="BI337" s="101">
        <f>IF(O337="nulová",K337,0)</f>
        <v>0</v>
      </c>
      <c r="BJ337" s="17" t="s">
        <v>141</v>
      </c>
      <c r="BK337" s="101">
        <f>ROUND(P337*H337,2)</f>
        <v>0</v>
      </c>
      <c r="BL337" s="17" t="s">
        <v>252</v>
      </c>
      <c r="BM337" s="176" t="s">
        <v>1290</v>
      </c>
    </row>
    <row r="338" spans="2:65" s="12" customFormat="1" ht="11.25">
      <c r="B338" s="177"/>
      <c r="D338" s="178" t="s">
        <v>174</v>
      </c>
      <c r="E338" s="179" t="s">
        <v>1</v>
      </c>
      <c r="F338" s="180" t="s">
        <v>1291</v>
      </c>
      <c r="H338" s="181">
        <v>54.48</v>
      </c>
      <c r="I338" s="182"/>
      <c r="J338" s="182"/>
      <c r="M338" s="177"/>
      <c r="N338" s="183"/>
      <c r="X338" s="184"/>
      <c r="AT338" s="179" t="s">
        <v>174</v>
      </c>
      <c r="AU338" s="179" t="s">
        <v>141</v>
      </c>
      <c r="AV338" s="12" t="s">
        <v>141</v>
      </c>
      <c r="AW338" s="12" t="s">
        <v>4</v>
      </c>
      <c r="AX338" s="12" t="s">
        <v>86</v>
      </c>
      <c r="AY338" s="179" t="s">
        <v>166</v>
      </c>
    </row>
    <row r="339" spans="2:65" s="11" customFormat="1" ht="22.9" customHeight="1">
      <c r="B339" s="152"/>
      <c r="D339" s="153" t="s">
        <v>77</v>
      </c>
      <c r="E339" s="163" t="s">
        <v>568</v>
      </c>
      <c r="F339" s="163" t="s">
        <v>569</v>
      </c>
      <c r="I339" s="155"/>
      <c r="J339" s="155"/>
      <c r="K339" s="164">
        <f>BK339</f>
        <v>0</v>
      </c>
      <c r="M339" s="152"/>
      <c r="N339" s="157"/>
      <c r="Q339" s="158">
        <f>SUM(Q340:Q360)</f>
        <v>0</v>
      </c>
      <c r="R339" s="158">
        <f>SUM(R340:R360)</f>
        <v>0</v>
      </c>
      <c r="T339" s="159">
        <f>SUM(T340:T360)</f>
        <v>0</v>
      </c>
      <c r="V339" s="159">
        <f>SUM(V340:V360)</f>
        <v>1.7431679999999998</v>
      </c>
      <c r="X339" s="160">
        <f>SUM(X340:X360)</f>
        <v>0</v>
      </c>
      <c r="AR339" s="153" t="s">
        <v>141</v>
      </c>
      <c r="AT339" s="161" t="s">
        <v>77</v>
      </c>
      <c r="AU339" s="161" t="s">
        <v>86</v>
      </c>
      <c r="AY339" s="153" t="s">
        <v>166</v>
      </c>
      <c r="BK339" s="162">
        <f>SUM(BK340:BK360)</f>
        <v>0</v>
      </c>
    </row>
    <row r="340" spans="2:65" s="1" customFormat="1" ht="33" customHeight="1">
      <c r="B340" s="136"/>
      <c r="C340" s="165" t="s">
        <v>297</v>
      </c>
      <c r="D340" s="165" t="s">
        <v>168</v>
      </c>
      <c r="E340" s="166" t="s">
        <v>581</v>
      </c>
      <c r="F340" s="167" t="s">
        <v>582</v>
      </c>
      <c r="G340" s="168" t="s">
        <v>199</v>
      </c>
      <c r="H340" s="169">
        <v>75.239999999999995</v>
      </c>
      <c r="I340" s="170"/>
      <c r="J340" s="170"/>
      <c r="K340" s="171">
        <f>ROUND(P340*H340,2)</f>
        <v>0</v>
      </c>
      <c r="L340" s="172"/>
      <c r="M340" s="36"/>
      <c r="N340" s="173" t="s">
        <v>1</v>
      </c>
      <c r="O340" s="135" t="s">
        <v>42</v>
      </c>
      <c r="P340" s="35">
        <f>I340+J340</f>
        <v>0</v>
      </c>
      <c r="Q340" s="35">
        <f>ROUND(I340*H340,2)</f>
        <v>0</v>
      </c>
      <c r="R340" s="35">
        <f>ROUND(J340*H340,2)</f>
        <v>0</v>
      </c>
      <c r="T340" s="174">
        <f>S340*H340</f>
        <v>0</v>
      </c>
      <c r="U340" s="174">
        <v>3.2000000000000002E-3</v>
      </c>
      <c r="V340" s="174">
        <f>U340*H340</f>
        <v>0.24076799999999998</v>
      </c>
      <c r="W340" s="174">
        <v>0</v>
      </c>
      <c r="X340" s="175">
        <f>W340*H340</f>
        <v>0</v>
      </c>
      <c r="AR340" s="176" t="s">
        <v>252</v>
      </c>
      <c r="AT340" s="176" t="s">
        <v>168</v>
      </c>
      <c r="AU340" s="176" t="s">
        <v>141</v>
      </c>
      <c r="AY340" s="17" t="s">
        <v>166</v>
      </c>
      <c r="BE340" s="101">
        <f>IF(O340="základná",K340,0)</f>
        <v>0</v>
      </c>
      <c r="BF340" s="101">
        <f>IF(O340="znížená",K340,0)</f>
        <v>0</v>
      </c>
      <c r="BG340" s="101">
        <f>IF(O340="zákl. prenesená",K340,0)</f>
        <v>0</v>
      </c>
      <c r="BH340" s="101">
        <f>IF(O340="zníž. prenesená",K340,0)</f>
        <v>0</v>
      </c>
      <c r="BI340" s="101">
        <f>IF(O340="nulová",K340,0)</f>
        <v>0</v>
      </c>
      <c r="BJ340" s="17" t="s">
        <v>141</v>
      </c>
      <c r="BK340" s="101">
        <f>ROUND(P340*H340,2)</f>
        <v>0</v>
      </c>
      <c r="BL340" s="17" t="s">
        <v>252</v>
      </c>
      <c r="BM340" s="176" t="s">
        <v>1292</v>
      </c>
    </row>
    <row r="341" spans="2:65" s="12" customFormat="1" ht="11.25">
      <c r="B341" s="177"/>
      <c r="D341" s="178" t="s">
        <v>174</v>
      </c>
      <c r="E341" s="179" t="s">
        <v>1</v>
      </c>
      <c r="F341" s="180" t="s">
        <v>1293</v>
      </c>
      <c r="H341" s="181">
        <v>24.2</v>
      </c>
      <c r="I341" s="182"/>
      <c r="J341" s="182"/>
      <c r="M341" s="177"/>
      <c r="N341" s="183"/>
      <c r="X341" s="184"/>
      <c r="AT341" s="179" t="s">
        <v>174</v>
      </c>
      <c r="AU341" s="179" t="s">
        <v>141</v>
      </c>
      <c r="AV341" s="12" t="s">
        <v>141</v>
      </c>
      <c r="AW341" s="12" t="s">
        <v>4</v>
      </c>
      <c r="AX341" s="12" t="s">
        <v>78</v>
      </c>
      <c r="AY341" s="179" t="s">
        <v>166</v>
      </c>
    </row>
    <row r="342" spans="2:65" s="12" customFormat="1" ht="11.25">
      <c r="B342" s="177"/>
      <c r="D342" s="178" t="s">
        <v>174</v>
      </c>
      <c r="E342" s="179" t="s">
        <v>1</v>
      </c>
      <c r="F342" s="180" t="s">
        <v>1294</v>
      </c>
      <c r="H342" s="181">
        <v>3.57</v>
      </c>
      <c r="I342" s="182"/>
      <c r="J342" s="182"/>
      <c r="M342" s="177"/>
      <c r="N342" s="183"/>
      <c r="X342" s="184"/>
      <c r="AT342" s="179" t="s">
        <v>174</v>
      </c>
      <c r="AU342" s="179" t="s">
        <v>141</v>
      </c>
      <c r="AV342" s="12" t="s">
        <v>141</v>
      </c>
      <c r="AW342" s="12" t="s">
        <v>4</v>
      </c>
      <c r="AX342" s="12" t="s">
        <v>78</v>
      </c>
      <c r="AY342" s="179" t="s">
        <v>166</v>
      </c>
    </row>
    <row r="343" spans="2:65" s="12" customFormat="1" ht="11.25">
      <c r="B343" s="177"/>
      <c r="D343" s="178" t="s">
        <v>174</v>
      </c>
      <c r="E343" s="179" t="s">
        <v>1</v>
      </c>
      <c r="F343" s="180" t="s">
        <v>1295</v>
      </c>
      <c r="H343" s="181">
        <v>4.87</v>
      </c>
      <c r="I343" s="182"/>
      <c r="J343" s="182"/>
      <c r="M343" s="177"/>
      <c r="N343" s="183"/>
      <c r="X343" s="184"/>
      <c r="AT343" s="179" t="s">
        <v>174</v>
      </c>
      <c r="AU343" s="179" t="s">
        <v>141</v>
      </c>
      <c r="AV343" s="12" t="s">
        <v>141</v>
      </c>
      <c r="AW343" s="12" t="s">
        <v>4</v>
      </c>
      <c r="AX343" s="12" t="s">
        <v>78</v>
      </c>
      <c r="AY343" s="179" t="s">
        <v>166</v>
      </c>
    </row>
    <row r="344" spans="2:65" s="12" customFormat="1" ht="11.25">
      <c r="B344" s="177"/>
      <c r="D344" s="178" t="s">
        <v>174</v>
      </c>
      <c r="E344" s="179" t="s">
        <v>1</v>
      </c>
      <c r="F344" s="180" t="s">
        <v>1296</v>
      </c>
      <c r="H344" s="181">
        <v>3.24</v>
      </c>
      <c r="I344" s="182"/>
      <c r="J344" s="182"/>
      <c r="M344" s="177"/>
      <c r="N344" s="183"/>
      <c r="X344" s="184"/>
      <c r="AT344" s="179" t="s">
        <v>174</v>
      </c>
      <c r="AU344" s="179" t="s">
        <v>141</v>
      </c>
      <c r="AV344" s="12" t="s">
        <v>141</v>
      </c>
      <c r="AW344" s="12" t="s">
        <v>4</v>
      </c>
      <c r="AX344" s="12" t="s">
        <v>78</v>
      </c>
      <c r="AY344" s="179" t="s">
        <v>166</v>
      </c>
    </row>
    <row r="345" spans="2:65" s="12" customFormat="1" ht="11.25">
      <c r="B345" s="177"/>
      <c r="D345" s="178" t="s">
        <v>174</v>
      </c>
      <c r="E345" s="179" t="s">
        <v>1</v>
      </c>
      <c r="F345" s="180" t="s">
        <v>1297</v>
      </c>
      <c r="H345" s="181">
        <v>3.24</v>
      </c>
      <c r="I345" s="182"/>
      <c r="J345" s="182"/>
      <c r="M345" s="177"/>
      <c r="N345" s="183"/>
      <c r="X345" s="184"/>
      <c r="AT345" s="179" t="s">
        <v>174</v>
      </c>
      <c r="AU345" s="179" t="s">
        <v>141</v>
      </c>
      <c r="AV345" s="12" t="s">
        <v>141</v>
      </c>
      <c r="AW345" s="12" t="s">
        <v>4</v>
      </c>
      <c r="AX345" s="12" t="s">
        <v>78</v>
      </c>
      <c r="AY345" s="179" t="s">
        <v>166</v>
      </c>
    </row>
    <row r="346" spans="2:65" s="12" customFormat="1" ht="11.25">
      <c r="B346" s="177"/>
      <c r="D346" s="178" t="s">
        <v>174</v>
      </c>
      <c r="E346" s="179" t="s">
        <v>1</v>
      </c>
      <c r="F346" s="180" t="s">
        <v>1298</v>
      </c>
      <c r="H346" s="181">
        <v>3.4</v>
      </c>
      <c r="I346" s="182"/>
      <c r="J346" s="182"/>
      <c r="M346" s="177"/>
      <c r="N346" s="183"/>
      <c r="X346" s="184"/>
      <c r="AT346" s="179" t="s">
        <v>174</v>
      </c>
      <c r="AU346" s="179" t="s">
        <v>141</v>
      </c>
      <c r="AV346" s="12" t="s">
        <v>141</v>
      </c>
      <c r="AW346" s="12" t="s">
        <v>4</v>
      </c>
      <c r="AX346" s="12" t="s">
        <v>78</v>
      </c>
      <c r="AY346" s="179" t="s">
        <v>166</v>
      </c>
    </row>
    <row r="347" spans="2:65" s="12" customFormat="1" ht="11.25">
      <c r="B347" s="177"/>
      <c r="D347" s="178" t="s">
        <v>174</v>
      </c>
      <c r="E347" s="179" t="s">
        <v>1</v>
      </c>
      <c r="F347" s="180" t="s">
        <v>1299</v>
      </c>
      <c r="H347" s="181">
        <v>3.4</v>
      </c>
      <c r="I347" s="182"/>
      <c r="J347" s="182"/>
      <c r="M347" s="177"/>
      <c r="N347" s="183"/>
      <c r="X347" s="184"/>
      <c r="AT347" s="179" t="s">
        <v>174</v>
      </c>
      <c r="AU347" s="179" t="s">
        <v>141</v>
      </c>
      <c r="AV347" s="12" t="s">
        <v>141</v>
      </c>
      <c r="AW347" s="12" t="s">
        <v>4</v>
      </c>
      <c r="AX347" s="12" t="s">
        <v>78</v>
      </c>
      <c r="AY347" s="179" t="s">
        <v>166</v>
      </c>
    </row>
    <row r="348" spans="2:65" s="12" customFormat="1" ht="11.25">
      <c r="B348" s="177"/>
      <c r="D348" s="178" t="s">
        <v>174</v>
      </c>
      <c r="E348" s="179" t="s">
        <v>1</v>
      </c>
      <c r="F348" s="180" t="s">
        <v>1300</v>
      </c>
      <c r="H348" s="181">
        <v>3.24</v>
      </c>
      <c r="I348" s="182"/>
      <c r="J348" s="182"/>
      <c r="M348" s="177"/>
      <c r="N348" s="183"/>
      <c r="X348" s="184"/>
      <c r="AT348" s="179" t="s">
        <v>174</v>
      </c>
      <c r="AU348" s="179" t="s">
        <v>141</v>
      </c>
      <c r="AV348" s="12" t="s">
        <v>141</v>
      </c>
      <c r="AW348" s="12" t="s">
        <v>4</v>
      </c>
      <c r="AX348" s="12" t="s">
        <v>78</v>
      </c>
      <c r="AY348" s="179" t="s">
        <v>166</v>
      </c>
    </row>
    <row r="349" spans="2:65" s="12" customFormat="1" ht="11.25">
      <c r="B349" s="177"/>
      <c r="D349" s="178" t="s">
        <v>174</v>
      </c>
      <c r="E349" s="179" t="s">
        <v>1</v>
      </c>
      <c r="F349" s="180" t="s">
        <v>1301</v>
      </c>
      <c r="H349" s="181">
        <v>3.4</v>
      </c>
      <c r="I349" s="182"/>
      <c r="J349" s="182"/>
      <c r="M349" s="177"/>
      <c r="N349" s="183"/>
      <c r="X349" s="184"/>
      <c r="AT349" s="179" t="s">
        <v>174</v>
      </c>
      <c r="AU349" s="179" t="s">
        <v>141</v>
      </c>
      <c r="AV349" s="12" t="s">
        <v>141</v>
      </c>
      <c r="AW349" s="12" t="s">
        <v>4</v>
      </c>
      <c r="AX349" s="12" t="s">
        <v>78</v>
      </c>
      <c r="AY349" s="179" t="s">
        <v>166</v>
      </c>
    </row>
    <row r="350" spans="2:65" s="12" customFormat="1" ht="11.25">
      <c r="B350" s="177"/>
      <c r="D350" s="178" t="s">
        <v>174</v>
      </c>
      <c r="E350" s="179" t="s">
        <v>1</v>
      </c>
      <c r="F350" s="180" t="s">
        <v>1302</v>
      </c>
      <c r="H350" s="181">
        <v>3.24</v>
      </c>
      <c r="I350" s="182"/>
      <c r="J350" s="182"/>
      <c r="M350" s="177"/>
      <c r="N350" s="183"/>
      <c r="X350" s="184"/>
      <c r="AT350" s="179" t="s">
        <v>174</v>
      </c>
      <c r="AU350" s="179" t="s">
        <v>141</v>
      </c>
      <c r="AV350" s="12" t="s">
        <v>141</v>
      </c>
      <c r="AW350" s="12" t="s">
        <v>4</v>
      </c>
      <c r="AX350" s="12" t="s">
        <v>78</v>
      </c>
      <c r="AY350" s="179" t="s">
        <v>166</v>
      </c>
    </row>
    <row r="351" spans="2:65" s="12" customFormat="1" ht="11.25">
      <c r="B351" s="177"/>
      <c r="D351" s="178" t="s">
        <v>174</v>
      </c>
      <c r="E351" s="179" t="s">
        <v>1</v>
      </c>
      <c r="F351" s="180" t="s">
        <v>1303</v>
      </c>
      <c r="H351" s="181">
        <v>3.24</v>
      </c>
      <c r="I351" s="182"/>
      <c r="J351" s="182"/>
      <c r="M351" s="177"/>
      <c r="N351" s="183"/>
      <c r="X351" s="184"/>
      <c r="AT351" s="179" t="s">
        <v>174</v>
      </c>
      <c r="AU351" s="179" t="s">
        <v>141</v>
      </c>
      <c r="AV351" s="12" t="s">
        <v>141</v>
      </c>
      <c r="AW351" s="12" t="s">
        <v>4</v>
      </c>
      <c r="AX351" s="12" t="s">
        <v>78</v>
      </c>
      <c r="AY351" s="179" t="s">
        <v>166</v>
      </c>
    </row>
    <row r="352" spans="2:65" s="12" customFormat="1" ht="11.25">
      <c r="B352" s="177"/>
      <c r="D352" s="178" t="s">
        <v>174</v>
      </c>
      <c r="E352" s="179" t="s">
        <v>1</v>
      </c>
      <c r="F352" s="180" t="s">
        <v>1304</v>
      </c>
      <c r="H352" s="181">
        <v>3.24</v>
      </c>
      <c r="I352" s="182"/>
      <c r="J352" s="182"/>
      <c r="M352" s="177"/>
      <c r="N352" s="183"/>
      <c r="X352" s="184"/>
      <c r="AT352" s="179" t="s">
        <v>174</v>
      </c>
      <c r="AU352" s="179" t="s">
        <v>141</v>
      </c>
      <c r="AV352" s="12" t="s">
        <v>141</v>
      </c>
      <c r="AW352" s="12" t="s">
        <v>4</v>
      </c>
      <c r="AX352" s="12" t="s">
        <v>78</v>
      </c>
      <c r="AY352" s="179" t="s">
        <v>166</v>
      </c>
    </row>
    <row r="353" spans="2:65" s="12" customFormat="1" ht="11.25">
      <c r="B353" s="177"/>
      <c r="D353" s="178" t="s">
        <v>174</v>
      </c>
      <c r="E353" s="179" t="s">
        <v>1</v>
      </c>
      <c r="F353" s="180" t="s">
        <v>1305</v>
      </c>
      <c r="H353" s="181">
        <v>3.24</v>
      </c>
      <c r="I353" s="182"/>
      <c r="J353" s="182"/>
      <c r="M353" s="177"/>
      <c r="N353" s="183"/>
      <c r="X353" s="184"/>
      <c r="AT353" s="179" t="s">
        <v>174</v>
      </c>
      <c r="AU353" s="179" t="s">
        <v>141</v>
      </c>
      <c r="AV353" s="12" t="s">
        <v>141</v>
      </c>
      <c r="AW353" s="12" t="s">
        <v>4</v>
      </c>
      <c r="AX353" s="12" t="s">
        <v>78</v>
      </c>
      <c r="AY353" s="179" t="s">
        <v>166</v>
      </c>
    </row>
    <row r="354" spans="2:65" s="12" customFormat="1" ht="11.25">
      <c r="B354" s="177"/>
      <c r="D354" s="178" t="s">
        <v>174</v>
      </c>
      <c r="E354" s="179" t="s">
        <v>1</v>
      </c>
      <c r="F354" s="180" t="s">
        <v>1306</v>
      </c>
      <c r="H354" s="181">
        <v>3.24</v>
      </c>
      <c r="I354" s="182"/>
      <c r="J354" s="182"/>
      <c r="M354" s="177"/>
      <c r="N354" s="183"/>
      <c r="X354" s="184"/>
      <c r="AT354" s="179" t="s">
        <v>174</v>
      </c>
      <c r="AU354" s="179" t="s">
        <v>141</v>
      </c>
      <c r="AV354" s="12" t="s">
        <v>141</v>
      </c>
      <c r="AW354" s="12" t="s">
        <v>4</v>
      </c>
      <c r="AX354" s="12" t="s">
        <v>78</v>
      </c>
      <c r="AY354" s="179" t="s">
        <v>166</v>
      </c>
    </row>
    <row r="355" spans="2:65" s="12" customFormat="1" ht="11.25">
      <c r="B355" s="177"/>
      <c r="D355" s="178" t="s">
        <v>174</v>
      </c>
      <c r="E355" s="179" t="s">
        <v>1</v>
      </c>
      <c r="F355" s="180" t="s">
        <v>1307</v>
      </c>
      <c r="H355" s="181">
        <v>3.24</v>
      </c>
      <c r="I355" s="182"/>
      <c r="J355" s="182"/>
      <c r="M355" s="177"/>
      <c r="N355" s="183"/>
      <c r="X355" s="184"/>
      <c r="AT355" s="179" t="s">
        <v>174</v>
      </c>
      <c r="AU355" s="179" t="s">
        <v>141</v>
      </c>
      <c r="AV355" s="12" t="s">
        <v>141</v>
      </c>
      <c r="AW355" s="12" t="s">
        <v>4</v>
      </c>
      <c r="AX355" s="12" t="s">
        <v>78</v>
      </c>
      <c r="AY355" s="179" t="s">
        <v>166</v>
      </c>
    </row>
    <row r="356" spans="2:65" s="12" customFormat="1" ht="11.25">
      <c r="B356" s="177"/>
      <c r="D356" s="178" t="s">
        <v>174</v>
      </c>
      <c r="E356" s="179" t="s">
        <v>1</v>
      </c>
      <c r="F356" s="180" t="s">
        <v>1308</v>
      </c>
      <c r="H356" s="181">
        <v>3.24</v>
      </c>
      <c r="I356" s="182"/>
      <c r="J356" s="182"/>
      <c r="M356" s="177"/>
      <c r="N356" s="183"/>
      <c r="X356" s="184"/>
      <c r="AT356" s="179" t="s">
        <v>174</v>
      </c>
      <c r="AU356" s="179" t="s">
        <v>141</v>
      </c>
      <c r="AV356" s="12" t="s">
        <v>141</v>
      </c>
      <c r="AW356" s="12" t="s">
        <v>4</v>
      </c>
      <c r="AX356" s="12" t="s">
        <v>78</v>
      </c>
      <c r="AY356" s="179" t="s">
        <v>166</v>
      </c>
    </row>
    <row r="357" spans="2:65" s="14" customFormat="1" ht="11.25">
      <c r="B357" s="191"/>
      <c r="D357" s="178" t="s">
        <v>174</v>
      </c>
      <c r="E357" s="192" t="s">
        <v>1</v>
      </c>
      <c r="F357" s="193" t="s">
        <v>182</v>
      </c>
      <c r="H357" s="194">
        <v>75.239999999999995</v>
      </c>
      <c r="I357" s="195"/>
      <c r="J357" s="195"/>
      <c r="M357" s="191"/>
      <c r="N357" s="196"/>
      <c r="X357" s="197"/>
      <c r="AT357" s="192" t="s">
        <v>174</v>
      </c>
      <c r="AU357" s="192" t="s">
        <v>141</v>
      </c>
      <c r="AV357" s="14" t="s">
        <v>183</v>
      </c>
      <c r="AW357" s="14" t="s">
        <v>4</v>
      </c>
      <c r="AX357" s="14" t="s">
        <v>86</v>
      </c>
      <c r="AY357" s="192" t="s">
        <v>166</v>
      </c>
    </row>
    <row r="358" spans="2:65" s="1" customFormat="1" ht="24.2" customHeight="1">
      <c r="B358" s="136"/>
      <c r="C358" s="198" t="s">
        <v>302</v>
      </c>
      <c r="D358" s="198" t="s">
        <v>203</v>
      </c>
      <c r="E358" s="199" t="s">
        <v>586</v>
      </c>
      <c r="F358" s="200" t="s">
        <v>587</v>
      </c>
      <c r="G358" s="201" t="s">
        <v>199</v>
      </c>
      <c r="H358" s="202">
        <v>78.25</v>
      </c>
      <c r="I358" s="203"/>
      <c r="J358" s="204"/>
      <c r="K358" s="205">
        <f>ROUND(P358*H358,2)</f>
        <v>0</v>
      </c>
      <c r="L358" s="204"/>
      <c r="M358" s="206"/>
      <c r="N358" s="207" t="s">
        <v>1</v>
      </c>
      <c r="O358" s="135" t="s">
        <v>42</v>
      </c>
      <c r="P358" s="35">
        <f>I358+J358</f>
        <v>0</v>
      </c>
      <c r="Q358" s="35">
        <f>ROUND(I358*H358,2)</f>
        <v>0</v>
      </c>
      <c r="R358" s="35">
        <f>ROUND(J358*H358,2)</f>
        <v>0</v>
      </c>
      <c r="T358" s="174">
        <f>S358*H358</f>
        <v>0</v>
      </c>
      <c r="U358" s="174">
        <v>1.9199999999999998E-2</v>
      </c>
      <c r="V358" s="174">
        <f>U358*H358</f>
        <v>1.5024</v>
      </c>
      <c r="W358" s="174">
        <v>0</v>
      </c>
      <c r="X358" s="175">
        <f>W358*H358</f>
        <v>0</v>
      </c>
      <c r="AR358" s="176" t="s">
        <v>334</v>
      </c>
      <c r="AT358" s="176" t="s">
        <v>203</v>
      </c>
      <c r="AU358" s="176" t="s">
        <v>141</v>
      </c>
      <c r="AY358" s="17" t="s">
        <v>166</v>
      </c>
      <c r="BE358" s="101">
        <f>IF(O358="základná",K358,0)</f>
        <v>0</v>
      </c>
      <c r="BF358" s="101">
        <f>IF(O358="znížená",K358,0)</f>
        <v>0</v>
      </c>
      <c r="BG358" s="101">
        <f>IF(O358="zákl. prenesená",K358,0)</f>
        <v>0</v>
      </c>
      <c r="BH358" s="101">
        <f>IF(O358="zníž. prenesená",K358,0)</f>
        <v>0</v>
      </c>
      <c r="BI358" s="101">
        <f>IF(O358="nulová",K358,0)</f>
        <v>0</v>
      </c>
      <c r="BJ358" s="17" t="s">
        <v>141</v>
      </c>
      <c r="BK358" s="101">
        <f>ROUND(P358*H358,2)</f>
        <v>0</v>
      </c>
      <c r="BL358" s="17" t="s">
        <v>252</v>
      </c>
      <c r="BM358" s="176" t="s">
        <v>1309</v>
      </c>
    </row>
    <row r="359" spans="2:65" s="12" customFormat="1" ht="11.25">
      <c r="B359" s="177"/>
      <c r="D359" s="178" t="s">
        <v>174</v>
      </c>
      <c r="F359" s="180" t="s">
        <v>1310</v>
      </c>
      <c r="H359" s="181">
        <v>78.25</v>
      </c>
      <c r="I359" s="182"/>
      <c r="J359" s="182"/>
      <c r="M359" s="177"/>
      <c r="N359" s="183"/>
      <c r="X359" s="184"/>
      <c r="AT359" s="179" t="s">
        <v>174</v>
      </c>
      <c r="AU359" s="179" t="s">
        <v>141</v>
      </c>
      <c r="AV359" s="12" t="s">
        <v>141</v>
      </c>
      <c r="AW359" s="12" t="s">
        <v>3</v>
      </c>
      <c r="AX359" s="12" t="s">
        <v>86</v>
      </c>
      <c r="AY359" s="179" t="s">
        <v>166</v>
      </c>
    </row>
    <row r="360" spans="2:65" s="1" customFormat="1" ht="24.2" customHeight="1">
      <c r="B360" s="136"/>
      <c r="C360" s="165" t="s">
        <v>308</v>
      </c>
      <c r="D360" s="165" t="s">
        <v>168</v>
      </c>
      <c r="E360" s="166" t="s">
        <v>591</v>
      </c>
      <c r="F360" s="167" t="s">
        <v>592</v>
      </c>
      <c r="G360" s="168" t="s">
        <v>533</v>
      </c>
      <c r="H360" s="208"/>
      <c r="I360" s="170"/>
      <c r="J360" s="170"/>
      <c r="K360" s="171">
        <f>ROUND(P360*H360,2)</f>
        <v>0</v>
      </c>
      <c r="L360" s="172"/>
      <c r="M360" s="36"/>
      <c r="N360" s="173" t="s">
        <v>1</v>
      </c>
      <c r="O360" s="135" t="s">
        <v>42</v>
      </c>
      <c r="P360" s="35">
        <f>I360+J360</f>
        <v>0</v>
      </c>
      <c r="Q360" s="35">
        <f>ROUND(I360*H360,2)</f>
        <v>0</v>
      </c>
      <c r="R360" s="35">
        <f>ROUND(J360*H360,2)</f>
        <v>0</v>
      </c>
      <c r="T360" s="174">
        <f>S360*H360</f>
        <v>0</v>
      </c>
      <c r="U360" s="174">
        <v>0</v>
      </c>
      <c r="V360" s="174">
        <f>U360*H360</f>
        <v>0</v>
      </c>
      <c r="W360" s="174">
        <v>0</v>
      </c>
      <c r="X360" s="175">
        <f>W360*H360</f>
        <v>0</v>
      </c>
      <c r="AR360" s="176" t="s">
        <v>252</v>
      </c>
      <c r="AT360" s="176" t="s">
        <v>168</v>
      </c>
      <c r="AU360" s="176" t="s">
        <v>141</v>
      </c>
      <c r="AY360" s="17" t="s">
        <v>166</v>
      </c>
      <c r="BE360" s="101">
        <f>IF(O360="základná",K360,0)</f>
        <v>0</v>
      </c>
      <c r="BF360" s="101">
        <f>IF(O360="znížená",K360,0)</f>
        <v>0</v>
      </c>
      <c r="BG360" s="101">
        <f>IF(O360="zákl. prenesená",K360,0)</f>
        <v>0</v>
      </c>
      <c r="BH360" s="101">
        <f>IF(O360="zníž. prenesená",K360,0)</f>
        <v>0</v>
      </c>
      <c r="BI360" s="101">
        <f>IF(O360="nulová",K360,0)</f>
        <v>0</v>
      </c>
      <c r="BJ360" s="17" t="s">
        <v>141</v>
      </c>
      <c r="BK360" s="101">
        <f>ROUND(P360*H360,2)</f>
        <v>0</v>
      </c>
      <c r="BL360" s="17" t="s">
        <v>252</v>
      </c>
      <c r="BM360" s="176" t="s">
        <v>1311</v>
      </c>
    </row>
    <row r="361" spans="2:65" s="11" customFormat="1" ht="22.9" customHeight="1">
      <c r="B361" s="152"/>
      <c r="D361" s="153" t="s">
        <v>77</v>
      </c>
      <c r="E361" s="163" t="s">
        <v>834</v>
      </c>
      <c r="F361" s="163" t="s">
        <v>835</v>
      </c>
      <c r="I361" s="155"/>
      <c r="J361" s="155"/>
      <c r="K361" s="164">
        <f>BK361</f>
        <v>0</v>
      </c>
      <c r="M361" s="152"/>
      <c r="N361" s="157"/>
      <c r="Q361" s="158">
        <f>SUM(Q362:Q430)</f>
        <v>0</v>
      </c>
      <c r="R361" s="158">
        <f>SUM(R362:R430)</f>
        <v>0</v>
      </c>
      <c r="T361" s="159">
        <f>SUM(T362:T430)</f>
        <v>0</v>
      </c>
      <c r="V361" s="159">
        <f>SUM(V362:V430)</f>
        <v>5.287476E-2</v>
      </c>
      <c r="X361" s="160">
        <f>SUM(X362:X430)</f>
        <v>0</v>
      </c>
      <c r="AR361" s="153" t="s">
        <v>141</v>
      </c>
      <c r="AT361" s="161" t="s">
        <v>77</v>
      </c>
      <c r="AU361" s="161" t="s">
        <v>86</v>
      </c>
      <c r="AY361" s="153" t="s">
        <v>166</v>
      </c>
      <c r="BK361" s="162">
        <f>SUM(BK362:BK430)</f>
        <v>0</v>
      </c>
    </row>
    <row r="362" spans="2:65" s="1" customFormat="1" ht="24.2" customHeight="1">
      <c r="B362" s="136"/>
      <c r="C362" s="165" t="s">
        <v>313</v>
      </c>
      <c r="D362" s="165" t="s">
        <v>168</v>
      </c>
      <c r="E362" s="166" t="s">
        <v>836</v>
      </c>
      <c r="F362" s="167" t="s">
        <v>837</v>
      </c>
      <c r="G362" s="168" t="s">
        <v>216</v>
      </c>
      <c r="H362" s="169">
        <v>58.756</v>
      </c>
      <c r="I362" s="170"/>
      <c r="J362" s="170"/>
      <c r="K362" s="171">
        <f>ROUND(P362*H362,2)</f>
        <v>0</v>
      </c>
      <c r="L362" s="172"/>
      <c r="M362" s="36"/>
      <c r="N362" s="173" t="s">
        <v>1</v>
      </c>
      <c r="O362" s="135" t="s">
        <v>42</v>
      </c>
      <c r="P362" s="35">
        <f>I362+J362</f>
        <v>0</v>
      </c>
      <c r="Q362" s="35">
        <f>ROUND(I362*H362,2)</f>
        <v>0</v>
      </c>
      <c r="R362" s="35">
        <f>ROUND(J362*H362,2)</f>
        <v>0</v>
      </c>
      <c r="T362" s="174">
        <f>S362*H362</f>
        <v>0</v>
      </c>
      <c r="U362" s="174">
        <v>1.0000000000000001E-5</v>
      </c>
      <c r="V362" s="174">
        <f>U362*H362</f>
        <v>5.875600000000001E-4</v>
      </c>
      <c r="W362" s="174">
        <v>0</v>
      </c>
      <c r="X362" s="175">
        <f>W362*H362</f>
        <v>0</v>
      </c>
      <c r="AR362" s="176" t="s">
        <v>252</v>
      </c>
      <c r="AT362" s="176" t="s">
        <v>168</v>
      </c>
      <c r="AU362" s="176" t="s">
        <v>141</v>
      </c>
      <c r="AY362" s="17" t="s">
        <v>166</v>
      </c>
      <c r="BE362" s="101">
        <f>IF(O362="základná",K362,0)</f>
        <v>0</v>
      </c>
      <c r="BF362" s="101">
        <f>IF(O362="znížená",K362,0)</f>
        <v>0</v>
      </c>
      <c r="BG362" s="101">
        <f>IF(O362="zákl. prenesená",K362,0)</f>
        <v>0</v>
      </c>
      <c r="BH362" s="101">
        <f>IF(O362="zníž. prenesená",K362,0)</f>
        <v>0</v>
      </c>
      <c r="BI362" s="101">
        <f>IF(O362="nulová",K362,0)</f>
        <v>0</v>
      </c>
      <c r="BJ362" s="17" t="s">
        <v>141</v>
      </c>
      <c r="BK362" s="101">
        <f>ROUND(P362*H362,2)</f>
        <v>0</v>
      </c>
      <c r="BL362" s="17" t="s">
        <v>252</v>
      </c>
      <c r="BM362" s="176" t="s">
        <v>1312</v>
      </c>
    </row>
    <row r="363" spans="2:65" s="12" customFormat="1" ht="11.25">
      <c r="B363" s="177"/>
      <c r="D363" s="178" t="s">
        <v>174</v>
      </c>
      <c r="E363" s="179" t="s">
        <v>1</v>
      </c>
      <c r="F363" s="180" t="s">
        <v>1313</v>
      </c>
      <c r="H363" s="181">
        <v>5</v>
      </c>
      <c r="I363" s="182"/>
      <c r="J363" s="182"/>
      <c r="M363" s="177"/>
      <c r="N363" s="183"/>
      <c r="X363" s="184"/>
      <c r="AT363" s="179" t="s">
        <v>174</v>
      </c>
      <c r="AU363" s="179" t="s">
        <v>141</v>
      </c>
      <c r="AV363" s="12" t="s">
        <v>141</v>
      </c>
      <c r="AW363" s="12" t="s">
        <v>4</v>
      </c>
      <c r="AX363" s="12" t="s">
        <v>78</v>
      </c>
      <c r="AY363" s="179" t="s">
        <v>166</v>
      </c>
    </row>
    <row r="364" spans="2:65" s="12" customFormat="1" ht="11.25">
      <c r="B364" s="177"/>
      <c r="D364" s="178" t="s">
        <v>174</v>
      </c>
      <c r="E364" s="179" t="s">
        <v>1</v>
      </c>
      <c r="F364" s="180" t="s">
        <v>1314</v>
      </c>
      <c r="H364" s="181">
        <v>5</v>
      </c>
      <c r="I364" s="182"/>
      <c r="J364" s="182"/>
      <c r="M364" s="177"/>
      <c r="N364" s="183"/>
      <c r="X364" s="184"/>
      <c r="AT364" s="179" t="s">
        <v>174</v>
      </c>
      <c r="AU364" s="179" t="s">
        <v>141</v>
      </c>
      <c r="AV364" s="12" t="s">
        <v>141</v>
      </c>
      <c r="AW364" s="12" t="s">
        <v>4</v>
      </c>
      <c r="AX364" s="12" t="s">
        <v>78</v>
      </c>
      <c r="AY364" s="179" t="s">
        <v>166</v>
      </c>
    </row>
    <row r="365" spans="2:65" s="12" customFormat="1" ht="11.25">
      <c r="B365" s="177"/>
      <c r="D365" s="178" t="s">
        <v>174</v>
      </c>
      <c r="E365" s="179" t="s">
        <v>1</v>
      </c>
      <c r="F365" s="180" t="s">
        <v>1315</v>
      </c>
      <c r="H365" s="181">
        <v>3.7</v>
      </c>
      <c r="I365" s="182"/>
      <c r="J365" s="182"/>
      <c r="M365" s="177"/>
      <c r="N365" s="183"/>
      <c r="X365" s="184"/>
      <c r="AT365" s="179" t="s">
        <v>174</v>
      </c>
      <c r="AU365" s="179" t="s">
        <v>141</v>
      </c>
      <c r="AV365" s="12" t="s">
        <v>141</v>
      </c>
      <c r="AW365" s="12" t="s">
        <v>4</v>
      </c>
      <c r="AX365" s="12" t="s">
        <v>78</v>
      </c>
      <c r="AY365" s="179" t="s">
        <v>166</v>
      </c>
    </row>
    <row r="366" spans="2:65" s="12" customFormat="1" ht="11.25">
      <c r="B366" s="177"/>
      <c r="D366" s="178" t="s">
        <v>174</v>
      </c>
      <c r="E366" s="179" t="s">
        <v>1</v>
      </c>
      <c r="F366" s="180" t="s">
        <v>1316</v>
      </c>
      <c r="H366" s="181">
        <v>3.7</v>
      </c>
      <c r="I366" s="182"/>
      <c r="J366" s="182"/>
      <c r="M366" s="177"/>
      <c r="N366" s="183"/>
      <c r="X366" s="184"/>
      <c r="AT366" s="179" t="s">
        <v>174</v>
      </c>
      <c r="AU366" s="179" t="s">
        <v>141</v>
      </c>
      <c r="AV366" s="12" t="s">
        <v>141</v>
      </c>
      <c r="AW366" s="12" t="s">
        <v>4</v>
      </c>
      <c r="AX366" s="12" t="s">
        <v>78</v>
      </c>
      <c r="AY366" s="179" t="s">
        <v>166</v>
      </c>
    </row>
    <row r="367" spans="2:65" s="12" customFormat="1" ht="11.25">
      <c r="B367" s="177"/>
      <c r="D367" s="178" t="s">
        <v>174</v>
      </c>
      <c r="E367" s="179" t="s">
        <v>1</v>
      </c>
      <c r="F367" s="180" t="s">
        <v>1317</v>
      </c>
      <c r="H367" s="181">
        <v>3.7</v>
      </c>
      <c r="I367" s="182"/>
      <c r="J367" s="182"/>
      <c r="M367" s="177"/>
      <c r="N367" s="183"/>
      <c r="X367" s="184"/>
      <c r="AT367" s="179" t="s">
        <v>174</v>
      </c>
      <c r="AU367" s="179" t="s">
        <v>141</v>
      </c>
      <c r="AV367" s="12" t="s">
        <v>141</v>
      </c>
      <c r="AW367" s="12" t="s">
        <v>4</v>
      </c>
      <c r="AX367" s="12" t="s">
        <v>78</v>
      </c>
      <c r="AY367" s="179" t="s">
        <v>166</v>
      </c>
    </row>
    <row r="368" spans="2:65" s="12" customFormat="1" ht="11.25">
      <c r="B368" s="177"/>
      <c r="D368" s="178" t="s">
        <v>174</v>
      </c>
      <c r="E368" s="179" t="s">
        <v>1</v>
      </c>
      <c r="F368" s="180" t="s">
        <v>1318</v>
      </c>
      <c r="H368" s="181">
        <v>4.8</v>
      </c>
      <c r="I368" s="182"/>
      <c r="J368" s="182"/>
      <c r="M368" s="177"/>
      <c r="N368" s="183"/>
      <c r="X368" s="184"/>
      <c r="AT368" s="179" t="s">
        <v>174</v>
      </c>
      <c r="AU368" s="179" t="s">
        <v>141</v>
      </c>
      <c r="AV368" s="12" t="s">
        <v>141</v>
      </c>
      <c r="AW368" s="12" t="s">
        <v>4</v>
      </c>
      <c r="AX368" s="12" t="s">
        <v>78</v>
      </c>
      <c r="AY368" s="179" t="s">
        <v>166</v>
      </c>
    </row>
    <row r="369" spans="2:65" s="12" customFormat="1" ht="11.25">
      <c r="B369" s="177"/>
      <c r="D369" s="178" t="s">
        <v>174</v>
      </c>
      <c r="E369" s="179" t="s">
        <v>1</v>
      </c>
      <c r="F369" s="180" t="s">
        <v>1319</v>
      </c>
      <c r="H369" s="181">
        <v>3.7</v>
      </c>
      <c r="I369" s="182"/>
      <c r="J369" s="182"/>
      <c r="M369" s="177"/>
      <c r="N369" s="183"/>
      <c r="X369" s="184"/>
      <c r="AT369" s="179" t="s">
        <v>174</v>
      </c>
      <c r="AU369" s="179" t="s">
        <v>141</v>
      </c>
      <c r="AV369" s="12" t="s">
        <v>141</v>
      </c>
      <c r="AW369" s="12" t="s">
        <v>4</v>
      </c>
      <c r="AX369" s="12" t="s">
        <v>78</v>
      </c>
      <c r="AY369" s="179" t="s">
        <v>166</v>
      </c>
    </row>
    <row r="370" spans="2:65" s="12" customFormat="1" ht="11.25">
      <c r="B370" s="177"/>
      <c r="D370" s="178" t="s">
        <v>174</v>
      </c>
      <c r="E370" s="179" t="s">
        <v>1</v>
      </c>
      <c r="F370" s="180" t="s">
        <v>1320</v>
      </c>
      <c r="H370" s="181">
        <v>3.8</v>
      </c>
      <c r="I370" s="182"/>
      <c r="J370" s="182"/>
      <c r="M370" s="177"/>
      <c r="N370" s="183"/>
      <c r="X370" s="184"/>
      <c r="AT370" s="179" t="s">
        <v>174</v>
      </c>
      <c r="AU370" s="179" t="s">
        <v>141</v>
      </c>
      <c r="AV370" s="12" t="s">
        <v>141</v>
      </c>
      <c r="AW370" s="12" t="s">
        <v>4</v>
      </c>
      <c r="AX370" s="12" t="s">
        <v>78</v>
      </c>
      <c r="AY370" s="179" t="s">
        <v>166</v>
      </c>
    </row>
    <row r="371" spans="2:65" s="12" customFormat="1" ht="11.25">
      <c r="B371" s="177"/>
      <c r="D371" s="178" t="s">
        <v>174</v>
      </c>
      <c r="E371" s="179" t="s">
        <v>1</v>
      </c>
      <c r="F371" s="180" t="s">
        <v>1321</v>
      </c>
      <c r="H371" s="181">
        <v>4.9000000000000004</v>
      </c>
      <c r="I371" s="182"/>
      <c r="J371" s="182"/>
      <c r="M371" s="177"/>
      <c r="N371" s="183"/>
      <c r="X371" s="184"/>
      <c r="AT371" s="179" t="s">
        <v>174</v>
      </c>
      <c r="AU371" s="179" t="s">
        <v>141</v>
      </c>
      <c r="AV371" s="12" t="s">
        <v>141</v>
      </c>
      <c r="AW371" s="12" t="s">
        <v>4</v>
      </c>
      <c r="AX371" s="12" t="s">
        <v>78</v>
      </c>
      <c r="AY371" s="179" t="s">
        <v>166</v>
      </c>
    </row>
    <row r="372" spans="2:65" s="12" customFormat="1" ht="11.25">
      <c r="B372" s="177"/>
      <c r="D372" s="178" t="s">
        <v>174</v>
      </c>
      <c r="E372" s="179" t="s">
        <v>1</v>
      </c>
      <c r="F372" s="180" t="s">
        <v>1322</v>
      </c>
      <c r="H372" s="181">
        <v>4.9000000000000004</v>
      </c>
      <c r="I372" s="182"/>
      <c r="J372" s="182"/>
      <c r="M372" s="177"/>
      <c r="N372" s="183"/>
      <c r="X372" s="184"/>
      <c r="AT372" s="179" t="s">
        <v>174</v>
      </c>
      <c r="AU372" s="179" t="s">
        <v>141</v>
      </c>
      <c r="AV372" s="12" t="s">
        <v>141</v>
      </c>
      <c r="AW372" s="12" t="s">
        <v>4</v>
      </c>
      <c r="AX372" s="12" t="s">
        <v>78</v>
      </c>
      <c r="AY372" s="179" t="s">
        <v>166</v>
      </c>
    </row>
    <row r="373" spans="2:65" s="12" customFormat="1" ht="11.25">
      <c r="B373" s="177"/>
      <c r="D373" s="178" t="s">
        <v>174</v>
      </c>
      <c r="E373" s="179" t="s">
        <v>1</v>
      </c>
      <c r="F373" s="180" t="s">
        <v>1323</v>
      </c>
      <c r="H373" s="181">
        <v>4.3</v>
      </c>
      <c r="I373" s="182"/>
      <c r="J373" s="182"/>
      <c r="M373" s="177"/>
      <c r="N373" s="183"/>
      <c r="X373" s="184"/>
      <c r="AT373" s="179" t="s">
        <v>174</v>
      </c>
      <c r="AU373" s="179" t="s">
        <v>141</v>
      </c>
      <c r="AV373" s="12" t="s">
        <v>141</v>
      </c>
      <c r="AW373" s="12" t="s">
        <v>4</v>
      </c>
      <c r="AX373" s="12" t="s">
        <v>78</v>
      </c>
      <c r="AY373" s="179" t="s">
        <v>166</v>
      </c>
    </row>
    <row r="374" spans="2:65" s="12" customFormat="1" ht="11.25">
      <c r="B374" s="177"/>
      <c r="D374" s="178" t="s">
        <v>174</v>
      </c>
      <c r="E374" s="179" t="s">
        <v>1</v>
      </c>
      <c r="F374" s="180" t="s">
        <v>1324</v>
      </c>
      <c r="H374" s="181">
        <v>6.2560000000000002</v>
      </c>
      <c r="I374" s="182"/>
      <c r="J374" s="182"/>
      <c r="M374" s="177"/>
      <c r="N374" s="183"/>
      <c r="X374" s="184"/>
      <c r="AT374" s="179" t="s">
        <v>174</v>
      </c>
      <c r="AU374" s="179" t="s">
        <v>141</v>
      </c>
      <c r="AV374" s="12" t="s">
        <v>141</v>
      </c>
      <c r="AW374" s="12" t="s">
        <v>4</v>
      </c>
      <c r="AX374" s="12" t="s">
        <v>78</v>
      </c>
      <c r="AY374" s="179" t="s">
        <v>166</v>
      </c>
    </row>
    <row r="375" spans="2:65" s="12" customFormat="1" ht="11.25">
      <c r="B375" s="177"/>
      <c r="D375" s="178" t="s">
        <v>174</v>
      </c>
      <c r="E375" s="179" t="s">
        <v>1</v>
      </c>
      <c r="F375" s="180" t="s">
        <v>1325</v>
      </c>
      <c r="H375" s="181">
        <v>5</v>
      </c>
      <c r="I375" s="182"/>
      <c r="J375" s="182"/>
      <c r="M375" s="177"/>
      <c r="N375" s="183"/>
      <c r="X375" s="184"/>
      <c r="AT375" s="179" t="s">
        <v>174</v>
      </c>
      <c r="AU375" s="179" t="s">
        <v>141</v>
      </c>
      <c r="AV375" s="12" t="s">
        <v>141</v>
      </c>
      <c r="AW375" s="12" t="s">
        <v>4</v>
      </c>
      <c r="AX375" s="12" t="s">
        <v>78</v>
      </c>
      <c r="AY375" s="179" t="s">
        <v>166</v>
      </c>
    </row>
    <row r="376" spans="2:65" s="14" customFormat="1" ht="11.25">
      <c r="B376" s="191"/>
      <c r="D376" s="178" t="s">
        <v>174</v>
      </c>
      <c r="E376" s="192" t="s">
        <v>1</v>
      </c>
      <c r="F376" s="193" t="s">
        <v>182</v>
      </c>
      <c r="H376" s="194">
        <v>58.755999999999993</v>
      </c>
      <c r="I376" s="195"/>
      <c r="J376" s="195"/>
      <c r="M376" s="191"/>
      <c r="N376" s="196"/>
      <c r="X376" s="197"/>
      <c r="AT376" s="192" t="s">
        <v>174</v>
      </c>
      <c r="AU376" s="192" t="s">
        <v>141</v>
      </c>
      <c r="AV376" s="14" t="s">
        <v>183</v>
      </c>
      <c r="AW376" s="14" t="s">
        <v>4</v>
      </c>
      <c r="AX376" s="14" t="s">
        <v>86</v>
      </c>
      <c r="AY376" s="192" t="s">
        <v>166</v>
      </c>
    </row>
    <row r="377" spans="2:65" s="1" customFormat="1" ht="16.5" customHeight="1">
      <c r="B377" s="136"/>
      <c r="C377" s="198" t="s">
        <v>318</v>
      </c>
      <c r="D377" s="198" t="s">
        <v>203</v>
      </c>
      <c r="E377" s="199" t="s">
        <v>850</v>
      </c>
      <c r="F377" s="200" t="s">
        <v>851</v>
      </c>
      <c r="G377" s="201" t="s">
        <v>216</v>
      </c>
      <c r="H377" s="202">
        <v>59.344000000000001</v>
      </c>
      <c r="I377" s="203"/>
      <c r="J377" s="204"/>
      <c r="K377" s="205">
        <f>ROUND(P377*H377,2)</f>
        <v>0</v>
      </c>
      <c r="L377" s="204"/>
      <c r="M377" s="206"/>
      <c r="N377" s="207" t="s">
        <v>1</v>
      </c>
      <c r="O377" s="135" t="s">
        <v>42</v>
      </c>
      <c r="P377" s="35">
        <f>I377+J377</f>
        <v>0</v>
      </c>
      <c r="Q377" s="35">
        <f>ROUND(I377*H377,2)</f>
        <v>0</v>
      </c>
      <c r="R377" s="35">
        <f>ROUND(J377*H377,2)</f>
        <v>0</v>
      </c>
      <c r="T377" s="174">
        <f>S377*H377</f>
        <v>0</v>
      </c>
      <c r="U377" s="174">
        <v>6.9999999999999999E-4</v>
      </c>
      <c r="V377" s="174">
        <f>U377*H377</f>
        <v>4.1540800000000003E-2</v>
      </c>
      <c r="W377" s="174">
        <v>0</v>
      </c>
      <c r="X377" s="175">
        <f>W377*H377</f>
        <v>0</v>
      </c>
      <c r="AR377" s="176" t="s">
        <v>334</v>
      </c>
      <c r="AT377" s="176" t="s">
        <v>203</v>
      </c>
      <c r="AU377" s="176" t="s">
        <v>141</v>
      </c>
      <c r="AY377" s="17" t="s">
        <v>166</v>
      </c>
      <c r="BE377" s="101">
        <f>IF(O377="základná",K377,0)</f>
        <v>0</v>
      </c>
      <c r="BF377" s="101">
        <f>IF(O377="znížená",K377,0)</f>
        <v>0</v>
      </c>
      <c r="BG377" s="101">
        <f>IF(O377="zákl. prenesená",K377,0)</f>
        <v>0</v>
      </c>
      <c r="BH377" s="101">
        <f>IF(O377="zníž. prenesená",K377,0)</f>
        <v>0</v>
      </c>
      <c r="BI377" s="101">
        <f>IF(O377="nulová",K377,0)</f>
        <v>0</v>
      </c>
      <c r="BJ377" s="17" t="s">
        <v>141</v>
      </c>
      <c r="BK377" s="101">
        <f>ROUND(P377*H377,2)</f>
        <v>0</v>
      </c>
      <c r="BL377" s="17" t="s">
        <v>252</v>
      </c>
      <c r="BM377" s="176" t="s">
        <v>1326</v>
      </c>
    </row>
    <row r="378" spans="2:65" s="12" customFormat="1" ht="11.25">
      <c r="B378" s="177"/>
      <c r="D378" s="178" t="s">
        <v>174</v>
      </c>
      <c r="F378" s="180" t="s">
        <v>1327</v>
      </c>
      <c r="H378" s="181">
        <v>59.344000000000001</v>
      </c>
      <c r="I378" s="182"/>
      <c r="J378" s="182"/>
      <c r="M378" s="177"/>
      <c r="N378" s="183"/>
      <c r="X378" s="184"/>
      <c r="AT378" s="179" t="s">
        <v>174</v>
      </c>
      <c r="AU378" s="179" t="s">
        <v>141</v>
      </c>
      <c r="AV378" s="12" t="s">
        <v>141</v>
      </c>
      <c r="AW378" s="12" t="s">
        <v>3</v>
      </c>
      <c r="AX378" s="12" t="s">
        <v>86</v>
      </c>
      <c r="AY378" s="179" t="s">
        <v>166</v>
      </c>
    </row>
    <row r="379" spans="2:65" s="1" customFormat="1" ht="24.2" customHeight="1">
      <c r="B379" s="136"/>
      <c r="C379" s="165" t="s">
        <v>323</v>
      </c>
      <c r="D379" s="165" t="s">
        <v>168</v>
      </c>
      <c r="E379" s="166" t="s">
        <v>854</v>
      </c>
      <c r="F379" s="167" t="s">
        <v>855</v>
      </c>
      <c r="G379" s="168" t="s">
        <v>199</v>
      </c>
      <c r="H379" s="169">
        <v>37.340000000000003</v>
      </c>
      <c r="I379" s="170"/>
      <c r="J379" s="170"/>
      <c r="K379" s="171">
        <f>ROUND(P379*H379,2)</f>
        <v>0</v>
      </c>
      <c r="L379" s="172"/>
      <c r="M379" s="36"/>
      <c r="N379" s="173" t="s">
        <v>1</v>
      </c>
      <c r="O379" s="135" t="s">
        <v>42</v>
      </c>
      <c r="P379" s="35">
        <f>I379+J379</f>
        <v>0</v>
      </c>
      <c r="Q379" s="35">
        <f>ROUND(I379*H379,2)</f>
        <v>0</v>
      </c>
      <c r="R379" s="35">
        <f>ROUND(J379*H379,2)</f>
        <v>0</v>
      </c>
      <c r="T379" s="174">
        <f>S379*H379</f>
        <v>0</v>
      </c>
      <c r="U379" s="174">
        <v>2.0000000000000002E-5</v>
      </c>
      <c r="V379" s="174">
        <f>U379*H379</f>
        <v>7.4680000000000015E-4</v>
      </c>
      <c r="W379" s="174">
        <v>0</v>
      </c>
      <c r="X379" s="175">
        <f>W379*H379</f>
        <v>0</v>
      </c>
      <c r="AR379" s="176" t="s">
        <v>252</v>
      </c>
      <c r="AT379" s="176" t="s">
        <v>168</v>
      </c>
      <c r="AU379" s="176" t="s">
        <v>141</v>
      </c>
      <c r="AY379" s="17" t="s">
        <v>166</v>
      </c>
      <c r="BE379" s="101">
        <f>IF(O379="základná",K379,0)</f>
        <v>0</v>
      </c>
      <c r="BF379" s="101">
        <f>IF(O379="znížená",K379,0)</f>
        <v>0</v>
      </c>
      <c r="BG379" s="101">
        <f>IF(O379="zákl. prenesená",K379,0)</f>
        <v>0</v>
      </c>
      <c r="BH379" s="101">
        <f>IF(O379="zníž. prenesená",K379,0)</f>
        <v>0</v>
      </c>
      <c r="BI379" s="101">
        <f>IF(O379="nulová",K379,0)</f>
        <v>0</v>
      </c>
      <c r="BJ379" s="17" t="s">
        <v>141</v>
      </c>
      <c r="BK379" s="101">
        <f>ROUND(P379*H379,2)</f>
        <v>0</v>
      </c>
      <c r="BL379" s="17" t="s">
        <v>252</v>
      </c>
      <c r="BM379" s="176" t="s">
        <v>1328</v>
      </c>
    </row>
    <row r="380" spans="2:65" s="12" customFormat="1" ht="11.25">
      <c r="B380" s="177"/>
      <c r="D380" s="178" t="s">
        <v>174</v>
      </c>
      <c r="E380" s="179" t="s">
        <v>1</v>
      </c>
      <c r="F380" s="180" t="s">
        <v>1329</v>
      </c>
      <c r="H380" s="181">
        <v>3.42</v>
      </c>
      <c r="I380" s="182"/>
      <c r="J380" s="182"/>
      <c r="M380" s="177"/>
      <c r="N380" s="183"/>
      <c r="X380" s="184"/>
      <c r="AT380" s="179" t="s">
        <v>174</v>
      </c>
      <c r="AU380" s="179" t="s">
        <v>141</v>
      </c>
      <c r="AV380" s="12" t="s">
        <v>141</v>
      </c>
      <c r="AW380" s="12" t="s">
        <v>4</v>
      </c>
      <c r="AX380" s="12" t="s">
        <v>78</v>
      </c>
      <c r="AY380" s="179" t="s">
        <v>166</v>
      </c>
    </row>
    <row r="381" spans="2:65" s="12" customFormat="1" ht="11.25">
      <c r="B381" s="177"/>
      <c r="D381" s="178" t="s">
        <v>174</v>
      </c>
      <c r="E381" s="179" t="s">
        <v>1</v>
      </c>
      <c r="F381" s="180" t="s">
        <v>1330</v>
      </c>
      <c r="H381" s="181">
        <v>3.42</v>
      </c>
      <c r="I381" s="182"/>
      <c r="J381" s="182"/>
      <c r="M381" s="177"/>
      <c r="N381" s="183"/>
      <c r="X381" s="184"/>
      <c r="AT381" s="179" t="s">
        <v>174</v>
      </c>
      <c r="AU381" s="179" t="s">
        <v>141</v>
      </c>
      <c r="AV381" s="12" t="s">
        <v>141</v>
      </c>
      <c r="AW381" s="12" t="s">
        <v>4</v>
      </c>
      <c r="AX381" s="12" t="s">
        <v>78</v>
      </c>
      <c r="AY381" s="179" t="s">
        <v>166</v>
      </c>
    </row>
    <row r="382" spans="2:65" s="12" customFormat="1" ht="11.25">
      <c r="B382" s="177"/>
      <c r="D382" s="178" t="s">
        <v>174</v>
      </c>
      <c r="E382" s="179" t="s">
        <v>1</v>
      </c>
      <c r="F382" s="180" t="s">
        <v>1331</v>
      </c>
      <c r="H382" s="181">
        <v>2.25</v>
      </c>
      <c r="I382" s="182"/>
      <c r="J382" s="182"/>
      <c r="M382" s="177"/>
      <c r="N382" s="183"/>
      <c r="X382" s="184"/>
      <c r="AT382" s="179" t="s">
        <v>174</v>
      </c>
      <c r="AU382" s="179" t="s">
        <v>141</v>
      </c>
      <c r="AV382" s="12" t="s">
        <v>141</v>
      </c>
      <c r="AW382" s="12" t="s">
        <v>4</v>
      </c>
      <c r="AX382" s="12" t="s">
        <v>78</v>
      </c>
      <c r="AY382" s="179" t="s">
        <v>166</v>
      </c>
    </row>
    <row r="383" spans="2:65" s="12" customFormat="1" ht="11.25">
      <c r="B383" s="177"/>
      <c r="D383" s="178" t="s">
        <v>174</v>
      </c>
      <c r="E383" s="179" t="s">
        <v>1</v>
      </c>
      <c r="F383" s="180" t="s">
        <v>1332</v>
      </c>
      <c r="H383" s="181">
        <v>2.25</v>
      </c>
      <c r="I383" s="182"/>
      <c r="J383" s="182"/>
      <c r="M383" s="177"/>
      <c r="N383" s="183"/>
      <c r="X383" s="184"/>
      <c r="AT383" s="179" t="s">
        <v>174</v>
      </c>
      <c r="AU383" s="179" t="s">
        <v>141</v>
      </c>
      <c r="AV383" s="12" t="s">
        <v>141</v>
      </c>
      <c r="AW383" s="12" t="s">
        <v>4</v>
      </c>
      <c r="AX383" s="12" t="s">
        <v>78</v>
      </c>
      <c r="AY383" s="179" t="s">
        <v>166</v>
      </c>
    </row>
    <row r="384" spans="2:65" s="12" customFormat="1" ht="11.25">
      <c r="B384" s="177"/>
      <c r="D384" s="178" t="s">
        <v>174</v>
      </c>
      <c r="E384" s="179" t="s">
        <v>1</v>
      </c>
      <c r="F384" s="180" t="s">
        <v>1333</v>
      </c>
      <c r="H384" s="181">
        <v>2.25</v>
      </c>
      <c r="I384" s="182"/>
      <c r="J384" s="182"/>
      <c r="M384" s="177"/>
      <c r="N384" s="183"/>
      <c r="X384" s="184"/>
      <c r="AT384" s="179" t="s">
        <v>174</v>
      </c>
      <c r="AU384" s="179" t="s">
        <v>141</v>
      </c>
      <c r="AV384" s="12" t="s">
        <v>141</v>
      </c>
      <c r="AW384" s="12" t="s">
        <v>4</v>
      </c>
      <c r="AX384" s="12" t="s">
        <v>78</v>
      </c>
      <c r="AY384" s="179" t="s">
        <v>166</v>
      </c>
    </row>
    <row r="385" spans="2:65" s="12" customFormat="1" ht="11.25">
      <c r="B385" s="177"/>
      <c r="D385" s="178" t="s">
        <v>174</v>
      </c>
      <c r="E385" s="179" t="s">
        <v>1</v>
      </c>
      <c r="F385" s="180" t="s">
        <v>1334</v>
      </c>
      <c r="H385" s="181">
        <v>3.4</v>
      </c>
      <c r="I385" s="182"/>
      <c r="J385" s="182"/>
      <c r="M385" s="177"/>
      <c r="N385" s="183"/>
      <c r="X385" s="184"/>
      <c r="AT385" s="179" t="s">
        <v>174</v>
      </c>
      <c r="AU385" s="179" t="s">
        <v>141</v>
      </c>
      <c r="AV385" s="12" t="s">
        <v>141</v>
      </c>
      <c r="AW385" s="12" t="s">
        <v>4</v>
      </c>
      <c r="AX385" s="12" t="s">
        <v>78</v>
      </c>
      <c r="AY385" s="179" t="s">
        <v>166</v>
      </c>
    </row>
    <row r="386" spans="2:65" s="12" customFormat="1" ht="11.25">
      <c r="B386" s="177"/>
      <c r="D386" s="178" t="s">
        <v>174</v>
      </c>
      <c r="E386" s="179" t="s">
        <v>1</v>
      </c>
      <c r="F386" s="180" t="s">
        <v>1335</v>
      </c>
      <c r="H386" s="181">
        <v>2.25</v>
      </c>
      <c r="I386" s="182"/>
      <c r="J386" s="182"/>
      <c r="M386" s="177"/>
      <c r="N386" s="183"/>
      <c r="X386" s="184"/>
      <c r="AT386" s="179" t="s">
        <v>174</v>
      </c>
      <c r="AU386" s="179" t="s">
        <v>141</v>
      </c>
      <c r="AV386" s="12" t="s">
        <v>141</v>
      </c>
      <c r="AW386" s="12" t="s">
        <v>4</v>
      </c>
      <c r="AX386" s="12" t="s">
        <v>78</v>
      </c>
      <c r="AY386" s="179" t="s">
        <v>166</v>
      </c>
    </row>
    <row r="387" spans="2:65" s="12" customFormat="1" ht="11.25">
      <c r="B387" s="177"/>
      <c r="D387" s="178" t="s">
        <v>174</v>
      </c>
      <c r="E387" s="179" t="s">
        <v>1</v>
      </c>
      <c r="F387" s="180" t="s">
        <v>1336</v>
      </c>
      <c r="H387" s="181">
        <v>2.16</v>
      </c>
      <c r="I387" s="182"/>
      <c r="J387" s="182"/>
      <c r="M387" s="177"/>
      <c r="N387" s="183"/>
      <c r="X387" s="184"/>
      <c r="AT387" s="179" t="s">
        <v>174</v>
      </c>
      <c r="AU387" s="179" t="s">
        <v>141</v>
      </c>
      <c r="AV387" s="12" t="s">
        <v>141</v>
      </c>
      <c r="AW387" s="12" t="s">
        <v>4</v>
      </c>
      <c r="AX387" s="12" t="s">
        <v>78</v>
      </c>
      <c r="AY387" s="179" t="s">
        <v>166</v>
      </c>
    </row>
    <row r="388" spans="2:65" s="12" customFormat="1" ht="11.25">
      <c r="B388" s="177"/>
      <c r="D388" s="178" t="s">
        <v>174</v>
      </c>
      <c r="E388" s="179" t="s">
        <v>1</v>
      </c>
      <c r="F388" s="180" t="s">
        <v>1337</v>
      </c>
      <c r="H388" s="181">
        <v>3.24</v>
      </c>
      <c r="I388" s="182"/>
      <c r="J388" s="182"/>
      <c r="M388" s="177"/>
      <c r="N388" s="183"/>
      <c r="X388" s="184"/>
      <c r="AT388" s="179" t="s">
        <v>174</v>
      </c>
      <c r="AU388" s="179" t="s">
        <v>141</v>
      </c>
      <c r="AV388" s="12" t="s">
        <v>141</v>
      </c>
      <c r="AW388" s="12" t="s">
        <v>4</v>
      </c>
      <c r="AX388" s="12" t="s">
        <v>78</v>
      </c>
      <c r="AY388" s="179" t="s">
        <v>166</v>
      </c>
    </row>
    <row r="389" spans="2:65" s="12" customFormat="1" ht="11.25">
      <c r="B389" s="177"/>
      <c r="D389" s="178" t="s">
        <v>174</v>
      </c>
      <c r="E389" s="179" t="s">
        <v>1</v>
      </c>
      <c r="F389" s="180" t="s">
        <v>1338</v>
      </c>
      <c r="H389" s="181">
        <v>3.24</v>
      </c>
      <c r="I389" s="182"/>
      <c r="J389" s="182"/>
      <c r="M389" s="177"/>
      <c r="N389" s="183"/>
      <c r="X389" s="184"/>
      <c r="AT389" s="179" t="s">
        <v>174</v>
      </c>
      <c r="AU389" s="179" t="s">
        <v>141</v>
      </c>
      <c r="AV389" s="12" t="s">
        <v>141</v>
      </c>
      <c r="AW389" s="12" t="s">
        <v>4</v>
      </c>
      <c r="AX389" s="12" t="s">
        <v>78</v>
      </c>
      <c r="AY389" s="179" t="s">
        <v>166</v>
      </c>
    </row>
    <row r="390" spans="2:65" s="12" customFormat="1" ht="11.25">
      <c r="B390" s="177"/>
      <c r="D390" s="178" t="s">
        <v>174</v>
      </c>
      <c r="E390" s="179" t="s">
        <v>1</v>
      </c>
      <c r="F390" s="180" t="s">
        <v>1339</v>
      </c>
      <c r="H390" s="181">
        <v>2.66</v>
      </c>
      <c r="I390" s="182"/>
      <c r="J390" s="182"/>
      <c r="M390" s="177"/>
      <c r="N390" s="183"/>
      <c r="X390" s="184"/>
      <c r="AT390" s="179" t="s">
        <v>174</v>
      </c>
      <c r="AU390" s="179" t="s">
        <v>141</v>
      </c>
      <c r="AV390" s="12" t="s">
        <v>141</v>
      </c>
      <c r="AW390" s="12" t="s">
        <v>4</v>
      </c>
      <c r="AX390" s="12" t="s">
        <v>78</v>
      </c>
      <c r="AY390" s="179" t="s">
        <v>166</v>
      </c>
    </row>
    <row r="391" spans="2:65" s="12" customFormat="1" ht="11.25">
      <c r="B391" s="177"/>
      <c r="D391" s="178" t="s">
        <v>174</v>
      </c>
      <c r="E391" s="179" t="s">
        <v>1</v>
      </c>
      <c r="F391" s="180" t="s">
        <v>1340</v>
      </c>
      <c r="H391" s="181">
        <v>3.38</v>
      </c>
      <c r="I391" s="182"/>
      <c r="J391" s="182"/>
      <c r="M391" s="177"/>
      <c r="N391" s="183"/>
      <c r="X391" s="184"/>
      <c r="AT391" s="179" t="s">
        <v>174</v>
      </c>
      <c r="AU391" s="179" t="s">
        <v>141</v>
      </c>
      <c r="AV391" s="12" t="s">
        <v>141</v>
      </c>
      <c r="AW391" s="12" t="s">
        <v>4</v>
      </c>
      <c r="AX391" s="12" t="s">
        <v>78</v>
      </c>
      <c r="AY391" s="179" t="s">
        <v>166</v>
      </c>
    </row>
    <row r="392" spans="2:65" s="12" customFormat="1" ht="11.25">
      <c r="B392" s="177"/>
      <c r="D392" s="178" t="s">
        <v>174</v>
      </c>
      <c r="E392" s="179" t="s">
        <v>1</v>
      </c>
      <c r="F392" s="180" t="s">
        <v>1341</v>
      </c>
      <c r="H392" s="181">
        <v>3.42</v>
      </c>
      <c r="I392" s="182"/>
      <c r="J392" s="182"/>
      <c r="M392" s="177"/>
      <c r="N392" s="183"/>
      <c r="X392" s="184"/>
      <c r="AT392" s="179" t="s">
        <v>174</v>
      </c>
      <c r="AU392" s="179" t="s">
        <v>141</v>
      </c>
      <c r="AV392" s="12" t="s">
        <v>141</v>
      </c>
      <c r="AW392" s="12" t="s">
        <v>4</v>
      </c>
      <c r="AX392" s="12" t="s">
        <v>78</v>
      </c>
      <c r="AY392" s="179" t="s">
        <v>166</v>
      </c>
    </row>
    <row r="393" spans="2:65" s="14" customFormat="1" ht="11.25">
      <c r="B393" s="191"/>
      <c r="D393" s="178" t="s">
        <v>174</v>
      </c>
      <c r="E393" s="192" t="s">
        <v>1</v>
      </c>
      <c r="F393" s="193" t="s">
        <v>182</v>
      </c>
      <c r="H393" s="194">
        <v>37.340000000000003</v>
      </c>
      <c r="I393" s="195"/>
      <c r="J393" s="195"/>
      <c r="M393" s="191"/>
      <c r="N393" s="196"/>
      <c r="X393" s="197"/>
      <c r="AT393" s="192" t="s">
        <v>174</v>
      </c>
      <c r="AU393" s="192" t="s">
        <v>141</v>
      </c>
      <c r="AV393" s="14" t="s">
        <v>183</v>
      </c>
      <c r="AW393" s="14" t="s">
        <v>4</v>
      </c>
      <c r="AX393" s="14" t="s">
        <v>86</v>
      </c>
      <c r="AY393" s="192" t="s">
        <v>166</v>
      </c>
    </row>
    <row r="394" spans="2:65" s="1" customFormat="1" ht="16.5" customHeight="1">
      <c r="B394" s="136"/>
      <c r="C394" s="198" t="s">
        <v>329</v>
      </c>
      <c r="D394" s="198" t="s">
        <v>203</v>
      </c>
      <c r="E394" s="199" t="s">
        <v>857</v>
      </c>
      <c r="F394" s="200" t="s">
        <v>858</v>
      </c>
      <c r="G394" s="201" t="s">
        <v>199</v>
      </c>
      <c r="H394" s="202">
        <v>38.087000000000003</v>
      </c>
      <c r="I394" s="203"/>
      <c r="J394" s="204"/>
      <c r="K394" s="205">
        <f>ROUND(P394*H394,2)</f>
        <v>0</v>
      </c>
      <c r="L394" s="204"/>
      <c r="M394" s="206"/>
      <c r="N394" s="207" t="s">
        <v>1</v>
      </c>
      <c r="O394" s="135" t="s">
        <v>42</v>
      </c>
      <c r="P394" s="35">
        <f>I394+J394</f>
        <v>0</v>
      </c>
      <c r="Q394" s="35">
        <f>ROUND(I394*H394,2)</f>
        <v>0</v>
      </c>
      <c r="R394" s="35">
        <f>ROUND(J394*H394,2)</f>
        <v>0</v>
      </c>
      <c r="T394" s="174">
        <f>S394*H394</f>
        <v>0</v>
      </c>
      <c r="U394" s="174">
        <v>0</v>
      </c>
      <c r="V394" s="174">
        <f>U394*H394</f>
        <v>0</v>
      </c>
      <c r="W394" s="174">
        <v>0</v>
      </c>
      <c r="X394" s="175">
        <f>W394*H394</f>
        <v>0</v>
      </c>
      <c r="AR394" s="176" t="s">
        <v>334</v>
      </c>
      <c r="AT394" s="176" t="s">
        <v>203</v>
      </c>
      <c r="AU394" s="176" t="s">
        <v>141</v>
      </c>
      <c r="AY394" s="17" t="s">
        <v>166</v>
      </c>
      <c r="BE394" s="101">
        <f>IF(O394="základná",K394,0)</f>
        <v>0</v>
      </c>
      <c r="BF394" s="101">
        <f>IF(O394="znížená",K394,0)</f>
        <v>0</v>
      </c>
      <c r="BG394" s="101">
        <f>IF(O394="zákl. prenesená",K394,0)</f>
        <v>0</v>
      </c>
      <c r="BH394" s="101">
        <f>IF(O394="zníž. prenesená",K394,0)</f>
        <v>0</v>
      </c>
      <c r="BI394" s="101">
        <f>IF(O394="nulová",K394,0)</f>
        <v>0</v>
      </c>
      <c r="BJ394" s="17" t="s">
        <v>141</v>
      </c>
      <c r="BK394" s="101">
        <f>ROUND(P394*H394,2)</f>
        <v>0</v>
      </c>
      <c r="BL394" s="17" t="s">
        <v>252</v>
      </c>
      <c r="BM394" s="176" t="s">
        <v>1342</v>
      </c>
    </row>
    <row r="395" spans="2:65" s="12" customFormat="1" ht="11.25">
      <c r="B395" s="177"/>
      <c r="D395" s="178" t="s">
        <v>174</v>
      </c>
      <c r="F395" s="180" t="s">
        <v>1343</v>
      </c>
      <c r="H395" s="181">
        <v>38.087000000000003</v>
      </c>
      <c r="I395" s="182"/>
      <c r="J395" s="182"/>
      <c r="M395" s="177"/>
      <c r="N395" s="183"/>
      <c r="X395" s="184"/>
      <c r="AT395" s="179" t="s">
        <v>174</v>
      </c>
      <c r="AU395" s="179" t="s">
        <v>141</v>
      </c>
      <c r="AV395" s="12" t="s">
        <v>141</v>
      </c>
      <c r="AW395" s="12" t="s">
        <v>3</v>
      </c>
      <c r="AX395" s="12" t="s">
        <v>86</v>
      </c>
      <c r="AY395" s="179" t="s">
        <v>166</v>
      </c>
    </row>
    <row r="396" spans="2:65" s="1" customFormat="1" ht="21.75" customHeight="1">
      <c r="B396" s="136"/>
      <c r="C396" s="165" t="s">
        <v>334</v>
      </c>
      <c r="D396" s="165" t="s">
        <v>168</v>
      </c>
      <c r="E396" s="166" t="s">
        <v>861</v>
      </c>
      <c r="F396" s="167" t="s">
        <v>862</v>
      </c>
      <c r="G396" s="168" t="s">
        <v>199</v>
      </c>
      <c r="H396" s="169">
        <v>37.340000000000003</v>
      </c>
      <c r="I396" s="170"/>
      <c r="J396" s="170"/>
      <c r="K396" s="171">
        <f>ROUND(P396*H396,2)</f>
        <v>0</v>
      </c>
      <c r="L396" s="172"/>
      <c r="M396" s="36"/>
      <c r="N396" s="173" t="s">
        <v>1</v>
      </c>
      <c r="O396" s="135" t="s">
        <v>42</v>
      </c>
      <c r="P396" s="35">
        <f>I396+J396</f>
        <v>0</v>
      </c>
      <c r="Q396" s="35">
        <f>ROUND(I396*H396,2)</f>
        <v>0</v>
      </c>
      <c r="R396" s="35">
        <f>ROUND(J396*H396,2)</f>
        <v>0</v>
      </c>
      <c r="T396" s="174">
        <f>S396*H396</f>
        <v>0</v>
      </c>
      <c r="U396" s="174">
        <v>0</v>
      </c>
      <c r="V396" s="174">
        <f>U396*H396</f>
        <v>0</v>
      </c>
      <c r="W396" s="174">
        <v>0</v>
      </c>
      <c r="X396" s="175">
        <f>W396*H396</f>
        <v>0</v>
      </c>
      <c r="AR396" s="176" t="s">
        <v>252</v>
      </c>
      <c r="AT396" s="176" t="s">
        <v>168</v>
      </c>
      <c r="AU396" s="176" t="s">
        <v>141</v>
      </c>
      <c r="AY396" s="17" t="s">
        <v>166</v>
      </c>
      <c r="BE396" s="101">
        <f>IF(O396="základná",K396,0)</f>
        <v>0</v>
      </c>
      <c r="BF396" s="101">
        <f>IF(O396="znížená",K396,0)</f>
        <v>0</v>
      </c>
      <c r="BG396" s="101">
        <f>IF(O396="zákl. prenesená",K396,0)</f>
        <v>0</v>
      </c>
      <c r="BH396" s="101">
        <f>IF(O396="zníž. prenesená",K396,0)</f>
        <v>0</v>
      </c>
      <c r="BI396" s="101">
        <f>IF(O396="nulová",K396,0)</f>
        <v>0</v>
      </c>
      <c r="BJ396" s="17" t="s">
        <v>141</v>
      </c>
      <c r="BK396" s="101">
        <f>ROUND(P396*H396,2)</f>
        <v>0</v>
      </c>
      <c r="BL396" s="17" t="s">
        <v>252</v>
      </c>
      <c r="BM396" s="176" t="s">
        <v>1344</v>
      </c>
    </row>
    <row r="397" spans="2:65" s="12" customFormat="1" ht="11.25">
      <c r="B397" s="177"/>
      <c r="D397" s="178" t="s">
        <v>174</v>
      </c>
      <c r="E397" s="179" t="s">
        <v>1</v>
      </c>
      <c r="F397" s="180" t="s">
        <v>1329</v>
      </c>
      <c r="H397" s="181">
        <v>3.42</v>
      </c>
      <c r="I397" s="182"/>
      <c r="J397" s="182"/>
      <c r="M397" s="177"/>
      <c r="N397" s="183"/>
      <c r="X397" s="184"/>
      <c r="AT397" s="179" t="s">
        <v>174</v>
      </c>
      <c r="AU397" s="179" t="s">
        <v>141</v>
      </c>
      <c r="AV397" s="12" t="s">
        <v>141</v>
      </c>
      <c r="AW397" s="12" t="s">
        <v>4</v>
      </c>
      <c r="AX397" s="12" t="s">
        <v>78</v>
      </c>
      <c r="AY397" s="179" t="s">
        <v>166</v>
      </c>
    </row>
    <row r="398" spans="2:65" s="12" customFormat="1" ht="11.25">
      <c r="B398" s="177"/>
      <c r="D398" s="178" t="s">
        <v>174</v>
      </c>
      <c r="E398" s="179" t="s">
        <v>1</v>
      </c>
      <c r="F398" s="180" t="s">
        <v>1330</v>
      </c>
      <c r="H398" s="181">
        <v>3.42</v>
      </c>
      <c r="I398" s="182"/>
      <c r="J398" s="182"/>
      <c r="M398" s="177"/>
      <c r="N398" s="183"/>
      <c r="X398" s="184"/>
      <c r="AT398" s="179" t="s">
        <v>174</v>
      </c>
      <c r="AU398" s="179" t="s">
        <v>141</v>
      </c>
      <c r="AV398" s="12" t="s">
        <v>141</v>
      </c>
      <c r="AW398" s="12" t="s">
        <v>4</v>
      </c>
      <c r="AX398" s="12" t="s">
        <v>78</v>
      </c>
      <c r="AY398" s="179" t="s">
        <v>166</v>
      </c>
    </row>
    <row r="399" spans="2:65" s="12" customFormat="1" ht="11.25">
      <c r="B399" s="177"/>
      <c r="D399" s="178" t="s">
        <v>174</v>
      </c>
      <c r="E399" s="179" t="s">
        <v>1</v>
      </c>
      <c r="F399" s="180" t="s">
        <v>1331</v>
      </c>
      <c r="H399" s="181">
        <v>2.25</v>
      </c>
      <c r="I399" s="182"/>
      <c r="J399" s="182"/>
      <c r="M399" s="177"/>
      <c r="N399" s="183"/>
      <c r="X399" s="184"/>
      <c r="AT399" s="179" t="s">
        <v>174</v>
      </c>
      <c r="AU399" s="179" t="s">
        <v>141</v>
      </c>
      <c r="AV399" s="12" t="s">
        <v>141</v>
      </c>
      <c r="AW399" s="12" t="s">
        <v>4</v>
      </c>
      <c r="AX399" s="12" t="s">
        <v>78</v>
      </c>
      <c r="AY399" s="179" t="s">
        <v>166</v>
      </c>
    </row>
    <row r="400" spans="2:65" s="12" customFormat="1" ht="11.25">
      <c r="B400" s="177"/>
      <c r="D400" s="178" t="s">
        <v>174</v>
      </c>
      <c r="E400" s="179" t="s">
        <v>1</v>
      </c>
      <c r="F400" s="180" t="s">
        <v>1332</v>
      </c>
      <c r="H400" s="181">
        <v>2.25</v>
      </c>
      <c r="I400" s="182"/>
      <c r="J400" s="182"/>
      <c r="M400" s="177"/>
      <c r="N400" s="183"/>
      <c r="X400" s="184"/>
      <c r="AT400" s="179" t="s">
        <v>174</v>
      </c>
      <c r="AU400" s="179" t="s">
        <v>141</v>
      </c>
      <c r="AV400" s="12" t="s">
        <v>141</v>
      </c>
      <c r="AW400" s="12" t="s">
        <v>4</v>
      </c>
      <c r="AX400" s="12" t="s">
        <v>78</v>
      </c>
      <c r="AY400" s="179" t="s">
        <v>166</v>
      </c>
    </row>
    <row r="401" spans="2:65" s="12" customFormat="1" ht="11.25">
      <c r="B401" s="177"/>
      <c r="D401" s="178" t="s">
        <v>174</v>
      </c>
      <c r="E401" s="179" t="s">
        <v>1</v>
      </c>
      <c r="F401" s="180" t="s">
        <v>1333</v>
      </c>
      <c r="H401" s="181">
        <v>2.25</v>
      </c>
      <c r="I401" s="182"/>
      <c r="J401" s="182"/>
      <c r="M401" s="177"/>
      <c r="N401" s="183"/>
      <c r="X401" s="184"/>
      <c r="AT401" s="179" t="s">
        <v>174</v>
      </c>
      <c r="AU401" s="179" t="s">
        <v>141</v>
      </c>
      <c r="AV401" s="12" t="s">
        <v>141</v>
      </c>
      <c r="AW401" s="12" t="s">
        <v>4</v>
      </c>
      <c r="AX401" s="12" t="s">
        <v>78</v>
      </c>
      <c r="AY401" s="179" t="s">
        <v>166</v>
      </c>
    </row>
    <row r="402" spans="2:65" s="12" customFormat="1" ht="11.25">
      <c r="B402" s="177"/>
      <c r="D402" s="178" t="s">
        <v>174</v>
      </c>
      <c r="E402" s="179" t="s">
        <v>1</v>
      </c>
      <c r="F402" s="180" t="s">
        <v>1334</v>
      </c>
      <c r="H402" s="181">
        <v>3.4</v>
      </c>
      <c r="I402" s="182"/>
      <c r="J402" s="182"/>
      <c r="M402" s="177"/>
      <c r="N402" s="183"/>
      <c r="X402" s="184"/>
      <c r="AT402" s="179" t="s">
        <v>174</v>
      </c>
      <c r="AU402" s="179" t="s">
        <v>141</v>
      </c>
      <c r="AV402" s="12" t="s">
        <v>141</v>
      </c>
      <c r="AW402" s="12" t="s">
        <v>4</v>
      </c>
      <c r="AX402" s="12" t="s">
        <v>78</v>
      </c>
      <c r="AY402" s="179" t="s">
        <v>166</v>
      </c>
    </row>
    <row r="403" spans="2:65" s="12" customFormat="1" ht="11.25">
      <c r="B403" s="177"/>
      <c r="D403" s="178" t="s">
        <v>174</v>
      </c>
      <c r="E403" s="179" t="s">
        <v>1</v>
      </c>
      <c r="F403" s="180" t="s">
        <v>1335</v>
      </c>
      <c r="H403" s="181">
        <v>2.25</v>
      </c>
      <c r="I403" s="182"/>
      <c r="J403" s="182"/>
      <c r="M403" s="177"/>
      <c r="N403" s="183"/>
      <c r="X403" s="184"/>
      <c r="AT403" s="179" t="s">
        <v>174</v>
      </c>
      <c r="AU403" s="179" t="s">
        <v>141</v>
      </c>
      <c r="AV403" s="12" t="s">
        <v>141</v>
      </c>
      <c r="AW403" s="12" t="s">
        <v>4</v>
      </c>
      <c r="AX403" s="12" t="s">
        <v>78</v>
      </c>
      <c r="AY403" s="179" t="s">
        <v>166</v>
      </c>
    </row>
    <row r="404" spans="2:65" s="12" customFormat="1" ht="11.25">
      <c r="B404" s="177"/>
      <c r="D404" s="178" t="s">
        <v>174</v>
      </c>
      <c r="E404" s="179" t="s">
        <v>1</v>
      </c>
      <c r="F404" s="180" t="s">
        <v>1336</v>
      </c>
      <c r="H404" s="181">
        <v>2.16</v>
      </c>
      <c r="I404" s="182"/>
      <c r="J404" s="182"/>
      <c r="M404" s="177"/>
      <c r="N404" s="183"/>
      <c r="X404" s="184"/>
      <c r="AT404" s="179" t="s">
        <v>174</v>
      </c>
      <c r="AU404" s="179" t="s">
        <v>141</v>
      </c>
      <c r="AV404" s="12" t="s">
        <v>141</v>
      </c>
      <c r="AW404" s="12" t="s">
        <v>4</v>
      </c>
      <c r="AX404" s="12" t="s">
        <v>78</v>
      </c>
      <c r="AY404" s="179" t="s">
        <v>166</v>
      </c>
    </row>
    <row r="405" spans="2:65" s="12" customFormat="1" ht="11.25">
      <c r="B405" s="177"/>
      <c r="D405" s="178" t="s">
        <v>174</v>
      </c>
      <c r="E405" s="179" t="s">
        <v>1</v>
      </c>
      <c r="F405" s="180" t="s">
        <v>1337</v>
      </c>
      <c r="H405" s="181">
        <v>3.24</v>
      </c>
      <c r="I405" s="182"/>
      <c r="J405" s="182"/>
      <c r="M405" s="177"/>
      <c r="N405" s="183"/>
      <c r="X405" s="184"/>
      <c r="AT405" s="179" t="s">
        <v>174</v>
      </c>
      <c r="AU405" s="179" t="s">
        <v>141</v>
      </c>
      <c r="AV405" s="12" t="s">
        <v>141</v>
      </c>
      <c r="AW405" s="12" t="s">
        <v>4</v>
      </c>
      <c r="AX405" s="12" t="s">
        <v>78</v>
      </c>
      <c r="AY405" s="179" t="s">
        <v>166</v>
      </c>
    </row>
    <row r="406" spans="2:65" s="12" customFormat="1" ht="11.25">
      <c r="B406" s="177"/>
      <c r="D406" s="178" t="s">
        <v>174</v>
      </c>
      <c r="E406" s="179" t="s">
        <v>1</v>
      </c>
      <c r="F406" s="180" t="s">
        <v>1338</v>
      </c>
      <c r="H406" s="181">
        <v>3.24</v>
      </c>
      <c r="I406" s="182"/>
      <c r="J406" s="182"/>
      <c r="M406" s="177"/>
      <c r="N406" s="183"/>
      <c r="X406" s="184"/>
      <c r="AT406" s="179" t="s">
        <v>174</v>
      </c>
      <c r="AU406" s="179" t="s">
        <v>141</v>
      </c>
      <c r="AV406" s="12" t="s">
        <v>141</v>
      </c>
      <c r="AW406" s="12" t="s">
        <v>4</v>
      </c>
      <c r="AX406" s="12" t="s">
        <v>78</v>
      </c>
      <c r="AY406" s="179" t="s">
        <v>166</v>
      </c>
    </row>
    <row r="407" spans="2:65" s="12" customFormat="1" ht="11.25">
      <c r="B407" s="177"/>
      <c r="D407" s="178" t="s">
        <v>174</v>
      </c>
      <c r="E407" s="179" t="s">
        <v>1</v>
      </c>
      <c r="F407" s="180" t="s">
        <v>1339</v>
      </c>
      <c r="H407" s="181">
        <v>2.66</v>
      </c>
      <c r="I407" s="182"/>
      <c r="J407" s="182"/>
      <c r="M407" s="177"/>
      <c r="N407" s="183"/>
      <c r="X407" s="184"/>
      <c r="AT407" s="179" t="s">
        <v>174</v>
      </c>
      <c r="AU407" s="179" t="s">
        <v>141</v>
      </c>
      <c r="AV407" s="12" t="s">
        <v>141</v>
      </c>
      <c r="AW407" s="12" t="s">
        <v>4</v>
      </c>
      <c r="AX407" s="12" t="s">
        <v>78</v>
      </c>
      <c r="AY407" s="179" t="s">
        <v>166</v>
      </c>
    </row>
    <row r="408" spans="2:65" s="12" customFormat="1" ht="11.25">
      <c r="B408" s="177"/>
      <c r="D408" s="178" t="s">
        <v>174</v>
      </c>
      <c r="E408" s="179" t="s">
        <v>1</v>
      </c>
      <c r="F408" s="180" t="s">
        <v>1340</v>
      </c>
      <c r="H408" s="181">
        <v>3.38</v>
      </c>
      <c r="I408" s="182"/>
      <c r="J408" s="182"/>
      <c r="M408" s="177"/>
      <c r="N408" s="183"/>
      <c r="X408" s="184"/>
      <c r="AT408" s="179" t="s">
        <v>174</v>
      </c>
      <c r="AU408" s="179" t="s">
        <v>141</v>
      </c>
      <c r="AV408" s="12" t="s">
        <v>141</v>
      </c>
      <c r="AW408" s="12" t="s">
        <v>4</v>
      </c>
      <c r="AX408" s="12" t="s">
        <v>78</v>
      </c>
      <c r="AY408" s="179" t="s">
        <v>166</v>
      </c>
    </row>
    <row r="409" spans="2:65" s="12" customFormat="1" ht="11.25">
      <c r="B409" s="177"/>
      <c r="D409" s="178" t="s">
        <v>174</v>
      </c>
      <c r="E409" s="179" t="s">
        <v>1</v>
      </c>
      <c r="F409" s="180" t="s">
        <v>1341</v>
      </c>
      <c r="H409" s="181">
        <v>3.42</v>
      </c>
      <c r="I409" s="182"/>
      <c r="J409" s="182"/>
      <c r="M409" s="177"/>
      <c r="N409" s="183"/>
      <c r="X409" s="184"/>
      <c r="AT409" s="179" t="s">
        <v>174</v>
      </c>
      <c r="AU409" s="179" t="s">
        <v>141</v>
      </c>
      <c r="AV409" s="12" t="s">
        <v>141</v>
      </c>
      <c r="AW409" s="12" t="s">
        <v>4</v>
      </c>
      <c r="AX409" s="12" t="s">
        <v>78</v>
      </c>
      <c r="AY409" s="179" t="s">
        <v>166</v>
      </c>
    </row>
    <row r="410" spans="2:65" s="14" customFormat="1" ht="11.25">
      <c r="B410" s="191"/>
      <c r="D410" s="178" t="s">
        <v>174</v>
      </c>
      <c r="E410" s="192" t="s">
        <v>1</v>
      </c>
      <c r="F410" s="193" t="s">
        <v>182</v>
      </c>
      <c r="H410" s="194">
        <v>37.340000000000003</v>
      </c>
      <c r="I410" s="195"/>
      <c r="J410" s="195"/>
      <c r="M410" s="191"/>
      <c r="N410" s="196"/>
      <c r="X410" s="197"/>
      <c r="AT410" s="192" t="s">
        <v>174</v>
      </c>
      <c r="AU410" s="192" t="s">
        <v>141</v>
      </c>
      <c r="AV410" s="14" t="s">
        <v>183</v>
      </c>
      <c r="AW410" s="14" t="s">
        <v>4</v>
      </c>
      <c r="AX410" s="14" t="s">
        <v>86</v>
      </c>
      <c r="AY410" s="192" t="s">
        <v>166</v>
      </c>
    </row>
    <row r="411" spans="2:65" s="1" customFormat="1" ht="24.2" customHeight="1">
      <c r="B411" s="136"/>
      <c r="C411" s="198" t="s">
        <v>339</v>
      </c>
      <c r="D411" s="198" t="s">
        <v>203</v>
      </c>
      <c r="E411" s="199" t="s">
        <v>864</v>
      </c>
      <c r="F411" s="200" t="s">
        <v>865</v>
      </c>
      <c r="G411" s="201" t="s">
        <v>199</v>
      </c>
      <c r="H411" s="202">
        <v>38.46</v>
      </c>
      <c r="I411" s="203"/>
      <c r="J411" s="204"/>
      <c r="K411" s="205">
        <f>ROUND(P411*H411,2)</f>
        <v>0</v>
      </c>
      <c r="L411" s="204"/>
      <c r="M411" s="206"/>
      <c r="N411" s="207" t="s">
        <v>1</v>
      </c>
      <c r="O411" s="135" t="s">
        <v>42</v>
      </c>
      <c r="P411" s="35">
        <f>I411+J411</f>
        <v>0</v>
      </c>
      <c r="Q411" s="35">
        <f>ROUND(I411*H411,2)</f>
        <v>0</v>
      </c>
      <c r="R411" s="35">
        <f>ROUND(J411*H411,2)</f>
        <v>0</v>
      </c>
      <c r="T411" s="174">
        <f>S411*H411</f>
        <v>0</v>
      </c>
      <c r="U411" s="174">
        <v>1.8000000000000001E-4</v>
      </c>
      <c r="V411" s="174">
        <f>U411*H411</f>
        <v>6.9228000000000007E-3</v>
      </c>
      <c r="W411" s="174">
        <v>0</v>
      </c>
      <c r="X411" s="175">
        <f>W411*H411</f>
        <v>0</v>
      </c>
      <c r="AR411" s="176" t="s">
        <v>334</v>
      </c>
      <c r="AT411" s="176" t="s">
        <v>203</v>
      </c>
      <c r="AU411" s="176" t="s">
        <v>141</v>
      </c>
      <c r="AY411" s="17" t="s">
        <v>166</v>
      </c>
      <c r="BE411" s="101">
        <f>IF(O411="základná",K411,0)</f>
        <v>0</v>
      </c>
      <c r="BF411" s="101">
        <f>IF(O411="znížená",K411,0)</f>
        <v>0</v>
      </c>
      <c r="BG411" s="101">
        <f>IF(O411="zákl. prenesená",K411,0)</f>
        <v>0</v>
      </c>
      <c r="BH411" s="101">
        <f>IF(O411="zníž. prenesená",K411,0)</f>
        <v>0</v>
      </c>
      <c r="BI411" s="101">
        <f>IF(O411="nulová",K411,0)</f>
        <v>0</v>
      </c>
      <c r="BJ411" s="17" t="s">
        <v>141</v>
      </c>
      <c r="BK411" s="101">
        <f>ROUND(P411*H411,2)</f>
        <v>0</v>
      </c>
      <c r="BL411" s="17" t="s">
        <v>252</v>
      </c>
      <c r="BM411" s="176" t="s">
        <v>1345</v>
      </c>
    </row>
    <row r="412" spans="2:65" s="12" customFormat="1" ht="11.25">
      <c r="B412" s="177"/>
      <c r="D412" s="178" t="s">
        <v>174</v>
      </c>
      <c r="F412" s="180" t="s">
        <v>1346</v>
      </c>
      <c r="H412" s="181">
        <v>38.46</v>
      </c>
      <c r="I412" s="182"/>
      <c r="J412" s="182"/>
      <c r="M412" s="177"/>
      <c r="N412" s="183"/>
      <c r="X412" s="184"/>
      <c r="AT412" s="179" t="s">
        <v>174</v>
      </c>
      <c r="AU412" s="179" t="s">
        <v>141</v>
      </c>
      <c r="AV412" s="12" t="s">
        <v>141</v>
      </c>
      <c r="AW412" s="12" t="s">
        <v>3</v>
      </c>
      <c r="AX412" s="12" t="s">
        <v>86</v>
      </c>
      <c r="AY412" s="179" t="s">
        <v>166</v>
      </c>
    </row>
    <row r="413" spans="2:65" s="1" customFormat="1" ht="24.2" customHeight="1">
      <c r="B413" s="136"/>
      <c r="C413" s="165" t="s">
        <v>344</v>
      </c>
      <c r="D413" s="165" t="s">
        <v>168</v>
      </c>
      <c r="E413" s="166" t="s">
        <v>868</v>
      </c>
      <c r="F413" s="167" t="s">
        <v>869</v>
      </c>
      <c r="G413" s="168" t="s">
        <v>199</v>
      </c>
      <c r="H413" s="169">
        <v>37.340000000000003</v>
      </c>
      <c r="I413" s="170"/>
      <c r="J413" s="170"/>
      <c r="K413" s="171">
        <f>ROUND(P413*H413,2)</f>
        <v>0</v>
      </c>
      <c r="L413" s="172"/>
      <c r="M413" s="36"/>
      <c r="N413" s="173" t="s">
        <v>1</v>
      </c>
      <c r="O413" s="135" t="s">
        <v>42</v>
      </c>
      <c r="P413" s="35">
        <f>I413+J413</f>
        <v>0</v>
      </c>
      <c r="Q413" s="35">
        <f>ROUND(I413*H413,2)</f>
        <v>0</v>
      </c>
      <c r="R413" s="35">
        <f>ROUND(J413*H413,2)</f>
        <v>0</v>
      </c>
      <c r="T413" s="174">
        <f>S413*H413</f>
        <v>0</v>
      </c>
      <c r="U413" s="174">
        <v>0</v>
      </c>
      <c r="V413" s="174">
        <f>U413*H413</f>
        <v>0</v>
      </c>
      <c r="W413" s="174">
        <v>0</v>
      </c>
      <c r="X413" s="175">
        <f>W413*H413</f>
        <v>0</v>
      </c>
      <c r="AR413" s="176" t="s">
        <v>252</v>
      </c>
      <c r="AT413" s="176" t="s">
        <v>168</v>
      </c>
      <c r="AU413" s="176" t="s">
        <v>141</v>
      </c>
      <c r="AY413" s="17" t="s">
        <v>166</v>
      </c>
      <c r="BE413" s="101">
        <f>IF(O413="základná",K413,0)</f>
        <v>0</v>
      </c>
      <c r="BF413" s="101">
        <f>IF(O413="znížená",K413,0)</f>
        <v>0</v>
      </c>
      <c r="BG413" s="101">
        <f>IF(O413="zákl. prenesená",K413,0)</f>
        <v>0</v>
      </c>
      <c r="BH413" s="101">
        <f>IF(O413="zníž. prenesená",K413,0)</f>
        <v>0</v>
      </c>
      <c r="BI413" s="101">
        <f>IF(O413="nulová",K413,0)</f>
        <v>0</v>
      </c>
      <c r="BJ413" s="17" t="s">
        <v>141</v>
      </c>
      <c r="BK413" s="101">
        <f>ROUND(P413*H413,2)</f>
        <v>0</v>
      </c>
      <c r="BL413" s="17" t="s">
        <v>252</v>
      </c>
      <c r="BM413" s="176" t="s">
        <v>1347</v>
      </c>
    </row>
    <row r="414" spans="2:65" s="12" customFormat="1" ht="11.25">
      <c r="B414" s="177"/>
      <c r="D414" s="178" t="s">
        <v>174</v>
      </c>
      <c r="E414" s="179" t="s">
        <v>1</v>
      </c>
      <c r="F414" s="180" t="s">
        <v>1329</v>
      </c>
      <c r="H414" s="181">
        <v>3.42</v>
      </c>
      <c r="I414" s="182"/>
      <c r="J414" s="182"/>
      <c r="M414" s="177"/>
      <c r="N414" s="183"/>
      <c r="X414" s="184"/>
      <c r="AT414" s="179" t="s">
        <v>174</v>
      </c>
      <c r="AU414" s="179" t="s">
        <v>141</v>
      </c>
      <c r="AV414" s="12" t="s">
        <v>141</v>
      </c>
      <c r="AW414" s="12" t="s">
        <v>4</v>
      </c>
      <c r="AX414" s="12" t="s">
        <v>78</v>
      </c>
      <c r="AY414" s="179" t="s">
        <v>166</v>
      </c>
    </row>
    <row r="415" spans="2:65" s="12" customFormat="1" ht="11.25">
      <c r="B415" s="177"/>
      <c r="D415" s="178" t="s">
        <v>174</v>
      </c>
      <c r="E415" s="179" t="s">
        <v>1</v>
      </c>
      <c r="F415" s="180" t="s">
        <v>1330</v>
      </c>
      <c r="H415" s="181">
        <v>3.42</v>
      </c>
      <c r="I415" s="182"/>
      <c r="J415" s="182"/>
      <c r="M415" s="177"/>
      <c r="N415" s="183"/>
      <c r="X415" s="184"/>
      <c r="AT415" s="179" t="s">
        <v>174</v>
      </c>
      <c r="AU415" s="179" t="s">
        <v>141</v>
      </c>
      <c r="AV415" s="12" t="s">
        <v>141</v>
      </c>
      <c r="AW415" s="12" t="s">
        <v>4</v>
      </c>
      <c r="AX415" s="12" t="s">
        <v>78</v>
      </c>
      <c r="AY415" s="179" t="s">
        <v>166</v>
      </c>
    </row>
    <row r="416" spans="2:65" s="12" customFormat="1" ht="11.25">
      <c r="B416" s="177"/>
      <c r="D416" s="178" t="s">
        <v>174</v>
      </c>
      <c r="E416" s="179" t="s">
        <v>1</v>
      </c>
      <c r="F416" s="180" t="s">
        <v>1331</v>
      </c>
      <c r="H416" s="181">
        <v>2.25</v>
      </c>
      <c r="I416" s="182"/>
      <c r="J416" s="182"/>
      <c r="M416" s="177"/>
      <c r="N416" s="183"/>
      <c r="X416" s="184"/>
      <c r="AT416" s="179" t="s">
        <v>174</v>
      </c>
      <c r="AU416" s="179" t="s">
        <v>141</v>
      </c>
      <c r="AV416" s="12" t="s">
        <v>141</v>
      </c>
      <c r="AW416" s="12" t="s">
        <v>4</v>
      </c>
      <c r="AX416" s="12" t="s">
        <v>78</v>
      </c>
      <c r="AY416" s="179" t="s">
        <v>166</v>
      </c>
    </row>
    <row r="417" spans="2:65" s="12" customFormat="1" ht="11.25">
      <c r="B417" s="177"/>
      <c r="D417" s="178" t="s">
        <v>174</v>
      </c>
      <c r="E417" s="179" t="s">
        <v>1</v>
      </c>
      <c r="F417" s="180" t="s">
        <v>1332</v>
      </c>
      <c r="H417" s="181">
        <v>2.25</v>
      </c>
      <c r="I417" s="182"/>
      <c r="J417" s="182"/>
      <c r="M417" s="177"/>
      <c r="N417" s="183"/>
      <c r="X417" s="184"/>
      <c r="AT417" s="179" t="s">
        <v>174</v>
      </c>
      <c r="AU417" s="179" t="s">
        <v>141</v>
      </c>
      <c r="AV417" s="12" t="s">
        <v>141</v>
      </c>
      <c r="AW417" s="12" t="s">
        <v>4</v>
      </c>
      <c r="AX417" s="12" t="s">
        <v>78</v>
      </c>
      <c r="AY417" s="179" t="s">
        <v>166</v>
      </c>
    </row>
    <row r="418" spans="2:65" s="12" customFormat="1" ht="11.25">
      <c r="B418" s="177"/>
      <c r="D418" s="178" t="s">
        <v>174</v>
      </c>
      <c r="E418" s="179" t="s">
        <v>1</v>
      </c>
      <c r="F418" s="180" t="s">
        <v>1333</v>
      </c>
      <c r="H418" s="181">
        <v>2.25</v>
      </c>
      <c r="I418" s="182"/>
      <c r="J418" s="182"/>
      <c r="M418" s="177"/>
      <c r="N418" s="183"/>
      <c r="X418" s="184"/>
      <c r="AT418" s="179" t="s">
        <v>174</v>
      </c>
      <c r="AU418" s="179" t="s">
        <v>141</v>
      </c>
      <c r="AV418" s="12" t="s">
        <v>141</v>
      </c>
      <c r="AW418" s="12" t="s">
        <v>4</v>
      </c>
      <c r="AX418" s="12" t="s">
        <v>78</v>
      </c>
      <c r="AY418" s="179" t="s">
        <v>166</v>
      </c>
    </row>
    <row r="419" spans="2:65" s="12" customFormat="1" ht="11.25">
      <c r="B419" s="177"/>
      <c r="D419" s="178" t="s">
        <v>174</v>
      </c>
      <c r="E419" s="179" t="s">
        <v>1</v>
      </c>
      <c r="F419" s="180" t="s">
        <v>1334</v>
      </c>
      <c r="H419" s="181">
        <v>3.4</v>
      </c>
      <c r="I419" s="182"/>
      <c r="J419" s="182"/>
      <c r="M419" s="177"/>
      <c r="N419" s="183"/>
      <c r="X419" s="184"/>
      <c r="AT419" s="179" t="s">
        <v>174</v>
      </c>
      <c r="AU419" s="179" t="s">
        <v>141</v>
      </c>
      <c r="AV419" s="12" t="s">
        <v>141</v>
      </c>
      <c r="AW419" s="12" t="s">
        <v>4</v>
      </c>
      <c r="AX419" s="12" t="s">
        <v>78</v>
      </c>
      <c r="AY419" s="179" t="s">
        <v>166</v>
      </c>
    </row>
    <row r="420" spans="2:65" s="12" customFormat="1" ht="11.25">
      <c r="B420" s="177"/>
      <c r="D420" s="178" t="s">
        <v>174</v>
      </c>
      <c r="E420" s="179" t="s">
        <v>1</v>
      </c>
      <c r="F420" s="180" t="s">
        <v>1335</v>
      </c>
      <c r="H420" s="181">
        <v>2.25</v>
      </c>
      <c r="I420" s="182"/>
      <c r="J420" s="182"/>
      <c r="M420" s="177"/>
      <c r="N420" s="183"/>
      <c r="X420" s="184"/>
      <c r="AT420" s="179" t="s">
        <v>174</v>
      </c>
      <c r="AU420" s="179" t="s">
        <v>141</v>
      </c>
      <c r="AV420" s="12" t="s">
        <v>141</v>
      </c>
      <c r="AW420" s="12" t="s">
        <v>4</v>
      </c>
      <c r="AX420" s="12" t="s">
        <v>78</v>
      </c>
      <c r="AY420" s="179" t="s">
        <v>166</v>
      </c>
    </row>
    <row r="421" spans="2:65" s="12" customFormat="1" ht="11.25">
      <c r="B421" s="177"/>
      <c r="D421" s="178" t="s">
        <v>174</v>
      </c>
      <c r="E421" s="179" t="s">
        <v>1</v>
      </c>
      <c r="F421" s="180" t="s">
        <v>1336</v>
      </c>
      <c r="H421" s="181">
        <v>2.16</v>
      </c>
      <c r="I421" s="182"/>
      <c r="J421" s="182"/>
      <c r="M421" s="177"/>
      <c r="N421" s="183"/>
      <c r="X421" s="184"/>
      <c r="AT421" s="179" t="s">
        <v>174</v>
      </c>
      <c r="AU421" s="179" t="s">
        <v>141</v>
      </c>
      <c r="AV421" s="12" t="s">
        <v>141</v>
      </c>
      <c r="AW421" s="12" t="s">
        <v>4</v>
      </c>
      <c r="AX421" s="12" t="s">
        <v>78</v>
      </c>
      <c r="AY421" s="179" t="s">
        <v>166</v>
      </c>
    </row>
    <row r="422" spans="2:65" s="12" customFormat="1" ht="11.25">
      <c r="B422" s="177"/>
      <c r="D422" s="178" t="s">
        <v>174</v>
      </c>
      <c r="E422" s="179" t="s">
        <v>1</v>
      </c>
      <c r="F422" s="180" t="s">
        <v>1337</v>
      </c>
      <c r="H422" s="181">
        <v>3.24</v>
      </c>
      <c r="I422" s="182"/>
      <c r="J422" s="182"/>
      <c r="M422" s="177"/>
      <c r="N422" s="183"/>
      <c r="X422" s="184"/>
      <c r="AT422" s="179" t="s">
        <v>174</v>
      </c>
      <c r="AU422" s="179" t="s">
        <v>141</v>
      </c>
      <c r="AV422" s="12" t="s">
        <v>141</v>
      </c>
      <c r="AW422" s="12" t="s">
        <v>4</v>
      </c>
      <c r="AX422" s="12" t="s">
        <v>78</v>
      </c>
      <c r="AY422" s="179" t="s">
        <v>166</v>
      </c>
    </row>
    <row r="423" spans="2:65" s="12" customFormat="1" ht="11.25">
      <c r="B423" s="177"/>
      <c r="D423" s="178" t="s">
        <v>174</v>
      </c>
      <c r="E423" s="179" t="s">
        <v>1</v>
      </c>
      <c r="F423" s="180" t="s">
        <v>1338</v>
      </c>
      <c r="H423" s="181">
        <v>3.24</v>
      </c>
      <c r="I423" s="182"/>
      <c r="J423" s="182"/>
      <c r="M423" s="177"/>
      <c r="N423" s="183"/>
      <c r="X423" s="184"/>
      <c r="AT423" s="179" t="s">
        <v>174</v>
      </c>
      <c r="AU423" s="179" t="s">
        <v>141</v>
      </c>
      <c r="AV423" s="12" t="s">
        <v>141</v>
      </c>
      <c r="AW423" s="12" t="s">
        <v>4</v>
      </c>
      <c r="AX423" s="12" t="s">
        <v>78</v>
      </c>
      <c r="AY423" s="179" t="s">
        <v>166</v>
      </c>
    </row>
    <row r="424" spans="2:65" s="12" customFormat="1" ht="11.25">
      <c r="B424" s="177"/>
      <c r="D424" s="178" t="s">
        <v>174</v>
      </c>
      <c r="E424" s="179" t="s">
        <v>1</v>
      </c>
      <c r="F424" s="180" t="s">
        <v>1339</v>
      </c>
      <c r="H424" s="181">
        <v>2.66</v>
      </c>
      <c r="I424" s="182"/>
      <c r="J424" s="182"/>
      <c r="M424" s="177"/>
      <c r="N424" s="183"/>
      <c r="X424" s="184"/>
      <c r="AT424" s="179" t="s">
        <v>174</v>
      </c>
      <c r="AU424" s="179" t="s">
        <v>141</v>
      </c>
      <c r="AV424" s="12" t="s">
        <v>141</v>
      </c>
      <c r="AW424" s="12" t="s">
        <v>4</v>
      </c>
      <c r="AX424" s="12" t="s">
        <v>78</v>
      </c>
      <c r="AY424" s="179" t="s">
        <v>166</v>
      </c>
    </row>
    <row r="425" spans="2:65" s="12" customFormat="1" ht="11.25">
      <c r="B425" s="177"/>
      <c r="D425" s="178" t="s">
        <v>174</v>
      </c>
      <c r="E425" s="179" t="s">
        <v>1</v>
      </c>
      <c r="F425" s="180" t="s">
        <v>1340</v>
      </c>
      <c r="H425" s="181">
        <v>3.38</v>
      </c>
      <c r="I425" s="182"/>
      <c r="J425" s="182"/>
      <c r="M425" s="177"/>
      <c r="N425" s="183"/>
      <c r="X425" s="184"/>
      <c r="AT425" s="179" t="s">
        <v>174</v>
      </c>
      <c r="AU425" s="179" t="s">
        <v>141</v>
      </c>
      <c r="AV425" s="12" t="s">
        <v>141</v>
      </c>
      <c r="AW425" s="12" t="s">
        <v>4</v>
      </c>
      <c r="AX425" s="12" t="s">
        <v>78</v>
      </c>
      <c r="AY425" s="179" t="s">
        <v>166</v>
      </c>
    </row>
    <row r="426" spans="2:65" s="12" customFormat="1" ht="11.25">
      <c r="B426" s="177"/>
      <c r="D426" s="178" t="s">
        <v>174</v>
      </c>
      <c r="E426" s="179" t="s">
        <v>1</v>
      </c>
      <c r="F426" s="180" t="s">
        <v>1341</v>
      </c>
      <c r="H426" s="181">
        <v>3.42</v>
      </c>
      <c r="I426" s="182"/>
      <c r="J426" s="182"/>
      <c r="M426" s="177"/>
      <c r="N426" s="183"/>
      <c r="X426" s="184"/>
      <c r="AT426" s="179" t="s">
        <v>174</v>
      </c>
      <c r="AU426" s="179" t="s">
        <v>141</v>
      </c>
      <c r="AV426" s="12" t="s">
        <v>141</v>
      </c>
      <c r="AW426" s="12" t="s">
        <v>4</v>
      </c>
      <c r="AX426" s="12" t="s">
        <v>78</v>
      </c>
      <c r="AY426" s="179" t="s">
        <v>166</v>
      </c>
    </row>
    <row r="427" spans="2:65" s="14" customFormat="1" ht="11.25">
      <c r="B427" s="191"/>
      <c r="D427" s="178" t="s">
        <v>174</v>
      </c>
      <c r="E427" s="192" t="s">
        <v>1</v>
      </c>
      <c r="F427" s="193" t="s">
        <v>182</v>
      </c>
      <c r="H427" s="194">
        <v>37.340000000000003</v>
      </c>
      <c r="I427" s="195"/>
      <c r="J427" s="195"/>
      <c r="M427" s="191"/>
      <c r="N427" s="196"/>
      <c r="X427" s="197"/>
      <c r="AT427" s="192" t="s">
        <v>174</v>
      </c>
      <c r="AU427" s="192" t="s">
        <v>141</v>
      </c>
      <c r="AV427" s="14" t="s">
        <v>183</v>
      </c>
      <c r="AW427" s="14" t="s">
        <v>4</v>
      </c>
      <c r="AX427" s="14" t="s">
        <v>86</v>
      </c>
      <c r="AY427" s="192" t="s">
        <v>166</v>
      </c>
    </row>
    <row r="428" spans="2:65" s="1" customFormat="1" ht="24.2" customHeight="1">
      <c r="B428" s="136"/>
      <c r="C428" s="198" t="s">
        <v>348</v>
      </c>
      <c r="D428" s="198" t="s">
        <v>203</v>
      </c>
      <c r="E428" s="199" t="s">
        <v>871</v>
      </c>
      <c r="F428" s="200" t="s">
        <v>872</v>
      </c>
      <c r="G428" s="201" t="s">
        <v>199</v>
      </c>
      <c r="H428" s="202">
        <v>38.46</v>
      </c>
      <c r="I428" s="203"/>
      <c r="J428" s="204"/>
      <c r="K428" s="205">
        <f>ROUND(P428*H428,2)</f>
        <v>0</v>
      </c>
      <c r="L428" s="204"/>
      <c r="M428" s="206"/>
      <c r="N428" s="207" t="s">
        <v>1</v>
      </c>
      <c r="O428" s="135" t="s">
        <v>42</v>
      </c>
      <c r="P428" s="35">
        <f>I428+J428</f>
        <v>0</v>
      </c>
      <c r="Q428" s="35">
        <f>ROUND(I428*H428,2)</f>
        <v>0</v>
      </c>
      <c r="R428" s="35">
        <f>ROUND(J428*H428,2)</f>
        <v>0</v>
      </c>
      <c r="T428" s="174">
        <f>S428*H428</f>
        <v>0</v>
      </c>
      <c r="U428" s="174">
        <v>8.0000000000000007E-5</v>
      </c>
      <c r="V428" s="174">
        <f>U428*H428</f>
        <v>3.0768000000000002E-3</v>
      </c>
      <c r="W428" s="174">
        <v>0</v>
      </c>
      <c r="X428" s="175">
        <f>W428*H428</f>
        <v>0</v>
      </c>
      <c r="AR428" s="176" t="s">
        <v>334</v>
      </c>
      <c r="AT428" s="176" t="s">
        <v>203</v>
      </c>
      <c r="AU428" s="176" t="s">
        <v>141</v>
      </c>
      <c r="AY428" s="17" t="s">
        <v>166</v>
      </c>
      <c r="BE428" s="101">
        <f>IF(O428="základná",K428,0)</f>
        <v>0</v>
      </c>
      <c r="BF428" s="101">
        <f>IF(O428="znížená",K428,0)</f>
        <v>0</v>
      </c>
      <c r="BG428" s="101">
        <f>IF(O428="zákl. prenesená",K428,0)</f>
        <v>0</v>
      </c>
      <c r="BH428" s="101">
        <f>IF(O428="zníž. prenesená",K428,0)</f>
        <v>0</v>
      </c>
      <c r="BI428" s="101">
        <f>IF(O428="nulová",K428,0)</f>
        <v>0</v>
      </c>
      <c r="BJ428" s="17" t="s">
        <v>141</v>
      </c>
      <c r="BK428" s="101">
        <f>ROUND(P428*H428,2)</f>
        <v>0</v>
      </c>
      <c r="BL428" s="17" t="s">
        <v>252</v>
      </c>
      <c r="BM428" s="176" t="s">
        <v>1348</v>
      </c>
    </row>
    <row r="429" spans="2:65" s="12" customFormat="1" ht="11.25">
      <c r="B429" s="177"/>
      <c r="D429" s="178" t="s">
        <v>174</v>
      </c>
      <c r="F429" s="180" t="s">
        <v>1346</v>
      </c>
      <c r="H429" s="181">
        <v>38.46</v>
      </c>
      <c r="I429" s="182"/>
      <c r="J429" s="182"/>
      <c r="M429" s="177"/>
      <c r="N429" s="183"/>
      <c r="X429" s="184"/>
      <c r="AT429" s="179" t="s">
        <v>174</v>
      </c>
      <c r="AU429" s="179" t="s">
        <v>141</v>
      </c>
      <c r="AV429" s="12" t="s">
        <v>141</v>
      </c>
      <c r="AW429" s="12" t="s">
        <v>3</v>
      </c>
      <c r="AX429" s="12" t="s">
        <v>86</v>
      </c>
      <c r="AY429" s="179" t="s">
        <v>166</v>
      </c>
    </row>
    <row r="430" spans="2:65" s="1" customFormat="1" ht="24.2" customHeight="1">
      <c r="B430" s="136"/>
      <c r="C430" s="165" t="s">
        <v>352</v>
      </c>
      <c r="D430" s="165" t="s">
        <v>168</v>
      </c>
      <c r="E430" s="166" t="s">
        <v>874</v>
      </c>
      <c r="F430" s="167" t="s">
        <v>875</v>
      </c>
      <c r="G430" s="168" t="s">
        <v>533</v>
      </c>
      <c r="H430" s="208"/>
      <c r="I430" s="170"/>
      <c r="J430" s="170"/>
      <c r="K430" s="171">
        <f>ROUND(P430*H430,2)</f>
        <v>0</v>
      </c>
      <c r="L430" s="172"/>
      <c r="M430" s="36"/>
      <c r="N430" s="173" t="s">
        <v>1</v>
      </c>
      <c r="O430" s="135" t="s">
        <v>42</v>
      </c>
      <c r="P430" s="35">
        <f>I430+J430</f>
        <v>0</v>
      </c>
      <c r="Q430" s="35">
        <f>ROUND(I430*H430,2)</f>
        <v>0</v>
      </c>
      <c r="R430" s="35">
        <f>ROUND(J430*H430,2)</f>
        <v>0</v>
      </c>
      <c r="T430" s="174">
        <f>S430*H430</f>
        <v>0</v>
      </c>
      <c r="U430" s="174">
        <v>0</v>
      </c>
      <c r="V430" s="174">
        <f>U430*H430</f>
        <v>0</v>
      </c>
      <c r="W430" s="174">
        <v>0</v>
      </c>
      <c r="X430" s="175">
        <f>W430*H430</f>
        <v>0</v>
      </c>
      <c r="AR430" s="176" t="s">
        <v>252</v>
      </c>
      <c r="AT430" s="176" t="s">
        <v>168</v>
      </c>
      <c r="AU430" s="176" t="s">
        <v>141</v>
      </c>
      <c r="AY430" s="17" t="s">
        <v>166</v>
      </c>
      <c r="BE430" s="101">
        <f>IF(O430="základná",K430,0)</f>
        <v>0</v>
      </c>
      <c r="BF430" s="101">
        <f>IF(O430="znížená",K430,0)</f>
        <v>0</v>
      </c>
      <c r="BG430" s="101">
        <f>IF(O430="zákl. prenesená",K430,0)</f>
        <v>0</v>
      </c>
      <c r="BH430" s="101">
        <f>IF(O430="zníž. prenesená",K430,0)</f>
        <v>0</v>
      </c>
      <c r="BI430" s="101">
        <f>IF(O430="nulová",K430,0)</f>
        <v>0</v>
      </c>
      <c r="BJ430" s="17" t="s">
        <v>141</v>
      </c>
      <c r="BK430" s="101">
        <f>ROUND(P430*H430,2)</f>
        <v>0</v>
      </c>
      <c r="BL430" s="17" t="s">
        <v>252</v>
      </c>
      <c r="BM430" s="176" t="s">
        <v>1349</v>
      </c>
    </row>
    <row r="431" spans="2:65" s="11" customFormat="1" ht="22.9" customHeight="1">
      <c r="B431" s="152"/>
      <c r="D431" s="153" t="s">
        <v>77</v>
      </c>
      <c r="E431" s="163" t="s">
        <v>877</v>
      </c>
      <c r="F431" s="163" t="s">
        <v>878</v>
      </c>
      <c r="I431" s="155"/>
      <c r="J431" s="155"/>
      <c r="K431" s="164">
        <f>BK431</f>
        <v>0</v>
      </c>
      <c r="M431" s="152"/>
      <c r="N431" s="157"/>
      <c r="Q431" s="158">
        <f>SUM(Q432:Q466)</f>
        <v>0</v>
      </c>
      <c r="R431" s="158">
        <f>SUM(R432:R466)</f>
        <v>0</v>
      </c>
      <c r="T431" s="159">
        <f>SUM(T432:T466)</f>
        <v>0</v>
      </c>
      <c r="V431" s="159">
        <f>SUM(V432:V466)</f>
        <v>0.1734327</v>
      </c>
      <c r="X431" s="160">
        <f>SUM(X432:X466)</f>
        <v>0</v>
      </c>
      <c r="AR431" s="153" t="s">
        <v>141</v>
      </c>
      <c r="AT431" s="161" t="s">
        <v>77</v>
      </c>
      <c r="AU431" s="161" t="s">
        <v>86</v>
      </c>
      <c r="AY431" s="153" t="s">
        <v>166</v>
      </c>
      <c r="BK431" s="162">
        <f>SUM(BK432:BK466)</f>
        <v>0</v>
      </c>
    </row>
    <row r="432" spans="2:65" s="1" customFormat="1" ht="24.2" customHeight="1">
      <c r="B432" s="136"/>
      <c r="C432" s="165" t="s">
        <v>358</v>
      </c>
      <c r="D432" s="165" t="s">
        <v>168</v>
      </c>
      <c r="E432" s="166" t="s">
        <v>879</v>
      </c>
      <c r="F432" s="167" t="s">
        <v>880</v>
      </c>
      <c r="G432" s="168" t="s">
        <v>199</v>
      </c>
      <c r="H432" s="169">
        <v>217.47</v>
      </c>
      <c r="I432" s="170"/>
      <c r="J432" s="170"/>
      <c r="K432" s="171">
        <f>ROUND(P432*H432,2)</f>
        <v>0</v>
      </c>
      <c r="L432" s="172"/>
      <c r="M432" s="36"/>
      <c r="N432" s="173" t="s">
        <v>1</v>
      </c>
      <c r="O432" s="135" t="s">
        <v>42</v>
      </c>
      <c r="P432" s="35">
        <f>I432+J432</f>
        <v>0</v>
      </c>
      <c r="Q432" s="35">
        <f>ROUND(I432*H432,2)</f>
        <v>0</v>
      </c>
      <c r="R432" s="35">
        <f>ROUND(J432*H432,2)</f>
        <v>0</v>
      </c>
      <c r="T432" s="174">
        <f>S432*H432</f>
        <v>0</v>
      </c>
      <c r="U432" s="174">
        <v>1.0000000000000001E-5</v>
      </c>
      <c r="V432" s="174">
        <f>U432*H432</f>
        <v>2.1747000000000003E-3</v>
      </c>
      <c r="W432" s="174">
        <v>0</v>
      </c>
      <c r="X432" s="175">
        <f>W432*H432</f>
        <v>0</v>
      </c>
      <c r="AR432" s="176" t="s">
        <v>252</v>
      </c>
      <c r="AT432" s="176" t="s">
        <v>168</v>
      </c>
      <c r="AU432" s="176" t="s">
        <v>141</v>
      </c>
      <c r="AY432" s="17" t="s">
        <v>166</v>
      </c>
      <c r="BE432" s="101">
        <f>IF(O432="základná",K432,0)</f>
        <v>0</v>
      </c>
      <c r="BF432" s="101">
        <f>IF(O432="znížená",K432,0)</f>
        <v>0</v>
      </c>
      <c r="BG432" s="101">
        <f>IF(O432="zákl. prenesená",K432,0)</f>
        <v>0</v>
      </c>
      <c r="BH432" s="101">
        <f>IF(O432="zníž. prenesená",K432,0)</f>
        <v>0</v>
      </c>
      <c r="BI432" s="101">
        <f>IF(O432="nulová",K432,0)</f>
        <v>0</v>
      </c>
      <c r="BJ432" s="17" t="s">
        <v>141</v>
      </c>
      <c r="BK432" s="101">
        <f>ROUND(P432*H432,2)</f>
        <v>0</v>
      </c>
      <c r="BL432" s="17" t="s">
        <v>252</v>
      </c>
      <c r="BM432" s="176" t="s">
        <v>1350</v>
      </c>
    </row>
    <row r="433" spans="2:65" s="12" customFormat="1" ht="11.25">
      <c r="B433" s="177"/>
      <c r="D433" s="178" t="s">
        <v>174</v>
      </c>
      <c r="E433" s="179" t="s">
        <v>1</v>
      </c>
      <c r="F433" s="180" t="s">
        <v>1351</v>
      </c>
      <c r="H433" s="181">
        <v>54.48</v>
      </c>
      <c r="I433" s="182"/>
      <c r="J433" s="182"/>
      <c r="M433" s="177"/>
      <c r="N433" s="183"/>
      <c r="X433" s="184"/>
      <c r="AT433" s="179" t="s">
        <v>174</v>
      </c>
      <c r="AU433" s="179" t="s">
        <v>141</v>
      </c>
      <c r="AV433" s="12" t="s">
        <v>141</v>
      </c>
      <c r="AW433" s="12" t="s">
        <v>4</v>
      </c>
      <c r="AX433" s="12" t="s">
        <v>78</v>
      </c>
      <c r="AY433" s="179" t="s">
        <v>166</v>
      </c>
    </row>
    <row r="434" spans="2:65" s="12" customFormat="1" ht="11.25">
      <c r="B434" s="177"/>
      <c r="D434" s="178" t="s">
        <v>174</v>
      </c>
      <c r="E434" s="179" t="s">
        <v>1</v>
      </c>
      <c r="F434" s="180" t="s">
        <v>1352</v>
      </c>
      <c r="H434" s="181">
        <v>13.65</v>
      </c>
      <c r="I434" s="182"/>
      <c r="J434" s="182"/>
      <c r="M434" s="177"/>
      <c r="N434" s="183"/>
      <c r="X434" s="184"/>
      <c r="AT434" s="179" t="s">
        <v>174</v>
      </c>
      <c r="AU434" s="179" t="s">
        <v>141</v>
      </c>
      <c r="AV434" s="12" t="s">
        <v>141</v>
      </c>
      <c r="AW434" s="12" t="s">
        <v>4</v>
      </c>
      <c r="AX434" s="12" t="s">
        <v>78</v>
      </c>
      <c r="AY434" s="179" t="s">
        <v>166</v>
      </c>
    </row>
    <row r="435" spans="2:65" s="12" customFormat="1" ht="11.25">
      <c r="B435" s="177"/>
      <c r="D435" s="178" t="s">
        <v>174</v>
      </c>
      <c r="E435" s="179" t="s">
        <v>1</v>
      </c>
      <c r="F435" s="180" t="s">
        <v>1353</v>
      </c>
      <c r="H435" s="181">
        <v>13.65</v>
      </c>
      <c r="I435" s="182"/>
      <c r="J435" s="182"/>
      <c r="M435" s="177"/>
      <c r="N435" s="183"/>
      <c r="X435" s="184"/>
      <c r="AT435" s="179" t="s">
        <v>174</v>
      </c>
      <c r="AU435" s="179" t="s">
        <v>141</v>
      </c>
      <c r="AV435" s="12" t="s">
        <v>141</v>
      </c>
      <c r="AW435" s="12" t="s">
        <v>4</v>
      </c>
      <c r="AX435" s="12" t="s">
        <v>78</v>
      </c>
      <c r="AY435" s="179" t="s">
        <v>166</v>
      </c>
    </row>
    <row r="436" spans="2:65" s="12" customFormat="1" ht="11.25">
      <c r="B436" s="177"/>
      <c r="D436" s="178" t="s">
        <v>174</v>
      </c>
      <c r="E436" s="179" t="s">
        <v>1</v>
      </c>
      <c r="F436" s="180" t="s">
        <v>1354</v>
      </c>
      <c r="H436" s="181">
        <v>10.7</v>
      </c>
      <c r="I436" s="182"/>
      <c r="J436" s="182"/>
      <c r="M436" s="177"/>
      <c r="N436" s="183"/>
      <c r="X436" s="184"/>
      <c r="AT436" s="179" t="s">
        <v>174</v>
      </c>
      <c r="AU436" s="179" t="s">
        <v>141</v>
      </c>
      <c r="AV436" s="12" t="s">
        <v>141</v>
      </c>
      <c r="AW436" s="12" t="s">
        <v>4</v>
      </c>
      <c r="AX436" s="12" t="s">
        <v>78</v>
      </c>
      <c r="AY436" s="179" t="s">
        <v>166</v>
      </c>
    </row>
    <row r="437" spans="2:65" s="12" customFormat="1" ht="11.25">
      <c r="B437" s="177"/>
      <c r="D437" s="178" t="s">
        <v>174</v>
      </c>
      <c r="E437" s="179" t="s">
        <v>1</v>
      </c>
      <c r="F437" s="180" t="s">
        <v>1355</v>
      </c>
      <c r="H437" s="181">
        <v>10.7</v>
      </c>
      <c r="I437" s="182"/>
      <c r="J437" s="182"/>
      <c r="M437" s="177"/>
      <c r="N437" s="183"/>
      <c r="X437" s="184"/>
      <c r="AT437" s="179" t="s">
        <v>174</v>
      </c>
      <c r="AU437" s="179" t="s">
        <v>141</v>
      </c>
      <c r="AV437" s="12" t="s">
        <v>141</v>
      </c>
      <c r="AW437" s="12" t="s">
        <v>4</v>
      </c>
      <c r="AX437" s="12" t="s">
        <v>78</v>
      </c>
      <c r="AY437" s="179" t="s">
        <v>166</v>
      </c>
    </row>
    <row r="438" spans="2:65" s="12" customFormat="1" ht="11.25">
      <c r="B438" s="177"/>
      <c r="D438" s="178" t="s">
        <v>174</v>
      </c>
      <c r="E438" s="179" t="s">
        <v>1</v>
      </c>
      <c r="F438" s="180" t="s">
        <v>1356</v>
      </c>
      <c r="H438" s="181">
        <v>9.5</v>
      </c>
      <c r="I438" s="182"/>
      <c r="J438" s="182"/>
      <c r="M438" s="177"/>
      <c r="N438" s="183"/>
      <c r="X438" s="184"/>
      <c r="AT438" s="179" t="s">
        <v>174</v>
      </c>
      <c r="AU438" s="179" t="s">
        <v>141</v>
      </c>
      <c r="AV438" s="12" t="s">
        <v>141</v>
      </c>
      <c r="AW438" s="12" t="s">
        <v>4</v>
      </c>
      <c r="AX438" s="12" t="s">
        <v>78</v>
      </c>
      <c r="AY438" s="179" t="s">
        <v>166</v>
      </c>
    </row>
    <row r="439" spans="2:65" s="12" customFormat="1" ht="11.25">
      <c r="B439" s="177"/>
      <c r="D439" s="178" t="s">
        <v>174</v>
      </c>
      <c r="E439" s="179" t="s">
        <v>1</v>
      </c>
      <c r="F439" s="180" t="s">
        <v>1357</v>
      </c>
      <c r="H439" s="181">
        <v>10.9</v>
      </c>
      <c r="I439" s="182"/>
      <c r="J439" s="182"/>
      <c r="M439" s="177"/>
      <c r="N439" s="183"/>
      <c r="X439" s="184"/>
      <c r="AT439" s="179" t="s">
        <v>174</v>
      </c>
      <c r="AU439" s="179" t="s">
        <v>141</v>
      </c>
      <c r="AV439" s="12" t="s">
        <v>141</v>
      </c>
      <c r="AW439" s="12" t="s">
        <v>4</v>
      </c>
      <c r="AX439" s="12" t="s">
        <v>78</v>
      </c>
      <c r="AY439" s="179" t="s">
        <v>166</v>
      </c>
    </row>
    <row r="440" spans="2:65" s="12" customFormat="1" ht="11.25">
      <c r="B440" s="177"/>
      <c r="D440" s="178" t="s">
        <v>174</v>
      </c>
      <c r="E440" s="179" t="s">
        <v>1</v>
      </c>
      <c r="F440" s="180" t="s">
        <v>1358</v>
      </c>
      <c r="H440" s="181">
        <v>11.4</v>
      </c>
      <c r="I440" s="182"/>
      <c r="J440" s="182"/>
      <c r="M440" s="177"/>
      <c r="N440" s="183"/>
      <c r="X440" s="184"/>
      <c r="AT440" s="179" t="s">
        <v>174</v>
      </c>
      <c r="AU440" s="179" t="s">
        <v>141</v>
      </c>
      <c r="AV440" s="12" t="s">
        <v>141</v>
      </c>
      <c r="AW440" s="12" t="s">
        <v>4</v>
      </c>
      <c r="AX440" s="12" t="s">
        <v>78</v>
      </c>
      <c r="AY440" s="179" t="s">
        <v>166</v>
      </c>
    </row>
    <row r="441" spans="2:65" s="12" customFormat="1" ht="11.25">
      <c r="B441" s="177"/>
      <c r="D441" s="178" t="s">
        <v>174</v>
      </c>
      <c r="E441" s="179" t="s">
        <v>1</v>
      </c>
      <c r="F441" s="180" t="s">
        <v>1359</v>
      </c>
      <c r="H441" s="181">
        <v>14.4</v>
      </c>
      <c r="I441" s="182"/>
      <c r="J441" s="182"/>
      <c r="M441" s="177"/>
      <c r="N441" s="183"/>
      <c r="X441" s="184"/>
      <c r="AT441" s="179" t="s">
        <v>174</v>
      </c>
      <c r="AU441" s="179" t="s">
        <v>141</v>
      </c>
      <c r="AV441" s="12" t="s">
        <v>141</v>
      </c>
      <c r="AW441" s="12" t="s">
        <v>4</v>
      </c>
      <c r="AX441" s="12" t="s">
        <v>78</v>
      </c>
      <c r="AY441" s="179" t="s">
        <v>166</v>
      </c>
    </row>
    <row r="442" spans="2:65" s="12" customFormat="1" ht="11.25">
      <c r="B442" s="177"/>
      <c r="D442" s="178" t="s">
        <v>174</v>
      </c>
      <c r="E442" s="179" t="s">
        <v>1</v>
      </c>
      <c r="F442" s="180" t="s">
        <v>1360</v>
      </c>
      <c r="H442" s="181">
        <v>13.3</v>
      </c>
      <c r="I442" s="182"/>
      <c r="J442" s="182"/>
      <c r="M442" s="177"/>
      <c r="N442" s="183"/>
      <c r="X442" s="184"/>
      <c r="AT442" s="179" t="s">
        <v>174</v>
      </c>
      <c r="AU442" s="179" t="s">
        <v>141</v>
      </c>
      <c r="AV442" s="12" t="s">
        <v>141</v>
      </c>
      <c r="AW442" s="12" t="s">
        <v>4</v>
      </c>
      <c r="AX442" s="12" t="s">
        <v>78</v>
      </c>
      <c r="AY442" s="179" t="s">
        <v>166</v>
      </c>
    </row>
    <row r="443" spans="2:65" s="12" customFormat="1" ht="11.25">
      <c r="B443" s="177"/>
      <c r="D443" s="178" t="s">
        <v>174</v>
      </c>
      <c r="E443" s="179" t="s">
        <v>1</v>
      </c>
      <c r="F443" s="180" t="s">
        <v>1361</v>
      </c>
      <c r="H443" s="181">
        <v>13.3</v>
      </c>
      <c r="I443" s="182"/>
      <c r="J443" s="182"/>
      <c r="M443" s="177"/>
      <c r="N443" s="183"/>
      <c r="X443" s="184"/>
      <c r="AT443" s="179" t="s">
        <v>174</v>
      </c>
      <c r="AU443" s="179" t="s">
        <v>141</v>
      </c>
      <c r="AV443" s="12" t="s">
        <v>141</v>
      </c>
      <c r="AW443" s="12" t="s">
        <v>4</v>
      </c>
      <c r="AX443" s="12" t="s">
        <v>78</v>
      </c>
      <c r="AY443" s="179" t="s">
        <v>166</v>
      </c>
    </row>
    <row r="444" spans="2:65" s="12" customFormat="1" ht="11.25">
      <c r="B444" s="177"/>
      <c r="D444" s="178" t="s">
        <v>174</v>
      </c>
      <c r="E444" s="179" t="s">
        <v>1</v>
      </c>
      <c r="F444" s="180" t="s">
        <v>1362</v>
      </c>
      <c r="H444" s="181">
        <v>14.9</v>
      </c>
      <c r="I444" s="182"/>
      <c r="J444" s="182"/>
      <c r="M444" s="177"/>
      <c r="N444" s="183"/>
      <c r="X444" s="184"/>
      <c r="AT444" s="179" t="s">
        <v>174</v>
      </c>
      <c r="AU444" s="179" t="s">
        <v>141</v>
      </c>
      <c r="AV444" s="12" t="s">
        <v>141</v>
      </c>
      <c r="AW444" s="12" t="s">
        <v>4</v>
      </c>
      <c r="AX444" s="12" t="s">
        <v>78</v>
      </c>
      <c r="AY444" s="179" t="s">
        <v>166</v>
      </c>
    </row>
    <row r="445" spans="2:65" s="12" customFormat="1" ht="11.25">
      <c r="B445" s="177"/>
      <c r="D445" s="178" t="s">
        <v>174</v>
      </c>
      <c r="E445" s="179" t="s">
        <v>1</v>
      </c>
      <c r="F445" s="180" t="s">
        <v>1363</v>
      </c>
      <c r="H445" s="181">
        <v>12.94</v>
      </c>
      <c r="I445" s="182"/>
      <c r="J445" s="182"/>
      <c r="M445" s="177"/>
      <c r="N445" s="183"/>
      <c r="X445" s="184"/>
      <c r="AT445" s="179" t="s">
        <v>174</v>
      </c>
      <c r="AU445" s="179" t="s">
        <v>141</v>
      </c>
      <c r="AV445" s="12" t="s">
        <v>141</v>
      </c>
      <c r="AW445" s="12" t="s">
        <v>4</v>
      </c>
      <c r="AX445" s="12" t="s">
        <v>78</v>
      </c>
      <c r="AY445" s="179" t="s">
        <v>166</v>
      </c>
    </row>
    <row r="446" spans="2:65" s="12" customFormat="1" ht="11.25">
      <c r="B446" s="177"/>
      <c r="D446" s="178" t="s">
        <v>174</v>
      </c>
      <c r="E446" s="179" t="s">
        <v>1</v>
      </c>
      <c r="F446" s="180" t="s">
        <v>1364</v>
      </c>
      <c r="H446" s="181">
        <v>13.65</v>
      </c>
      <c r="I446" s="182"/>
      <c r="J446" s="182"/>
      <c r="M446" s="177"/>
      <c r="N446" s="183"/>
      <c r="X446" s="184"/>
      <c r="AT446" s="179" t="s">
        <v>174</v>
      </c>
      <c r="AU446" s="179" t="s">
        <v>141</v>
      </c>
      <c r="AV446" s="12" t="s">
        <v>141</v>
      </c>
      <c r="AW446" s="12" t="s">
        <v>4</v>
      </c>
      <c r="AX446" s="12" t="s">
        <v>78</v>
      </c>
      <c r="AY446" s="179" t="s">
        <v>166</v>
      </c>
    </row>
    <row r="447" spans="2:65" s="14" customFormat="1" ht="11.25">
      <c r="B447" s="191"/>
      <c r="D447" s="178" t="s">
        <v>174</v>
      </c>
      <c r="E447" s="192" t="s">
        <v>1</v>
      </c>
      <c r="F447" s="193" t="s">
        <v>182</v>
      </c>
      <c r="H447" s="194">
        <v>217.47000000000006</v>
      </c>
      <c r="I447" s="195"/>
      <c r="J447" s="195"/>
      <c r="M447" s="191"/>
      <c r="N447" s="196"/>
      <c r="X447" s="197"/>
      <c r="AT447" s="192" t="s">
        <v>174</v>
      </c>
      <c r="AU447" s="192" t="s">
        <v>141</v>
      </c>
      <c r="AV447" s="14" t="s">
        <v>183</v>
      </c>
      <c r="AW447" s="14" t="s">
        <v>4</v>
      </c>
      <c r="AX447" s="14" t="s">
        <v>86</v>
      </c>
      <c r="AY447" s="192" t="s">
        <v>166</v>
      </c>
    </row>
    <row r="448" spans="2:65" s="1" customFormat="1" ht="16.5" customHeight="1">
      <c r="B448" s="136"/>
      <c r="C448" s="198" t="s">
        <v>364</v>
      </c>
      <c r="D448" s="198" t="s">
        <v>203</v>
      </c>
      <c r="E448" s="199" t="s">
        <v>893</v>
      </c>
      <c r="F448" s="200" t="s">
        <v>894</v>
      </c>
      <c r="G448" s="201" t="s">
        <v>199</v>
      </c>
      <c r="H448" s="202">
        <v>228.34399999999999</v>
      </c>
      <c r="I448" s="203"/>
      <c r="J448" s="204"/>
      <c r="K448" s="205">
        <f>ROUND(P448*H448,2)</f>
        <v>0</v>
      </c>
      <c r="L448" s="204"/>
      <c r="M448" s="206"/>
      <c r="N448" s="207" t="s">
        <v>1</v>
      </c>
      <c r="O448" s="135" t="s">
        <v>42</v>
      </c>
      <c r="P448" s="35">
        <f>I448+J448</f>
        <v>0</v>
      </c>
      <c r="Q448" s="35">
        <f>ROUND(I448*H448,2)</f>
        <v>0</v>
      </c>
      <c r="R448" s="35">
        <f>ROUND(J448*H448,2)</f>
        <v>0</v>
      </c>
      <c r="T448" s="174">
        <f>S448*H448</f>
        <v>0</v>
      </c>
      <c r="U448" s="174">
        <v>7.5000000000000002E-4</v>
      </c>
      <c r="V448" s="174">
        <f>U448*H448</f>
        <v>0.17125799999999999</v>
      </c>
      <c r="W448" s="174">
        <v>0</v>
      </c>
      <c r="X448" s="175">
        <f>W448*H448</f>
        <v>0</v>
      </c>
      <c r="AR448" s="176" t="s">
        <v>334</v>
      </c>
      <c r="AT448" s="176" t="s">
        <v>203</v>
      </c>
      <c r="AU448" s="176" t="s">
        <v>141</v>
      </c>
      <c r="AY448" s="17" t="s">
        <v>166</v>
      </c>
      <c r="BE448" s="101">
        <f>IF(O448="základná",K448,0)</f>
        <v>0</v>
      </c>
      <c r="BF448" s="101">
        <f>IF(O448="znížená",K448,0)</f>
        <v>0</v>
      </c>
      <c r="BG448" s="101">
        <f>IF(O448="zákl. prenesená",K448,0)</f>
        <v>0</v>
      </c>
      <c r="BH448" s="101">
        <f>IF(O448="zníž. prenesená",K448,0)</f>
        <v>0</v>
      </c>
      <c r="BI448" s="101">
        <f>IF(O448="nulová",K448,0)</f>
        <v>0</v>
      </c>
      <c r="BJ448" s="17" t="s">
        <v>141</v>
      </c>
      <c r="BK448" s="101">
        <f>ROUND(P448*H448,2)</f>
        <v>0</v>
      </c>
      <c r="BL448" s="17" t="s">
        <v>252</v>
      </c>
      <c r="BM448" s="176" t="s">
        <v>1365</v>
      </c>
    </row>
    <row r="449" spans="2:65" s="12" customFormat="1" ht="11.25">
      <c r="B449" s="177"/>
      <c r="D449" s="178" t="s">
        <v>174</v>
      </c>
      <c r="F449" s="180" t="s">
        <v>1366</v>
      </c>
      <c r="H449" s="181">
        <v>228.34399999999999</v>
      </c>
      <c r="I449" s="182"/>
      <c r="J449" s="182"/>
      <c r="M449" s="177"/>
      <c r="N449" s="183"/>
      <c r="X449" s="184"/>
      <c r="AT449" s="179" t="s">
        <v>174</v>
      </c>
      <c r="AU449" s="179" t="s">
        <v>141</v>
      </c>
      <c r="AV449" s="12" t="s">
        <v>141</v>
      </c>
      <c r="AW449" s="12" t="s">
        <v>3</v>
      </c>
      <c r="AX449" s="12" t="s">
        <v>86</v>
      </c>
      <c r="AY449" s="179" t="s">
        <v>166</v>
      </c>
    </row>
    <row r="450" spans="2:65" s="1" customFormat="1" ht="16.5" customHeight="1">
      <c r="B450" s="136"/>
      <c r="C450" s="165" t="s">
        <v>372</v>
      </c>
      <c r="D450" s="165" t="s">
        <v>168</v>
      </c>
      <c r="E450" s="166" t="s">
        <v>897</v>
      </c>
      <c r="F450" s="167" t="s">
        <v>898</v>
      </c>
      <c r="G450" s="168" t="s">
        <v>199</v>
      </c>
      <c r="H450" s="169">
        <v>217.47</v>
      </c>
      <c r="I450" s="170"/>
      <c r="J450" s="170"/>
      <c r="K450" s="171">
        <f>ROUND(P450*H450,2)</f>
        <v>0</v>
      </c>
      <c r="L450" s="172"/>
      <c r="M450" s="36"/>
      <c r="N450" s="173" t="s">
        <v>1</v>
      </c>
      <c r="O450" s="135" t="s">
        <v>42</v>
      </c>
      <c r="P450" s="35">
        <f>I450+J450</f>
        <v>0</v>
      </c>
      <c r="Q450" s="35">
        <f>ROUND(I450*H450,2)</f>
        <v>0</v>
      </c>
      <c r="R450" s="35">
        <f>ROUND(J450*H450,2)</f>
        <v>0</v>
      </c>
      <c r="T450" s="174">
        <f>S450*H450</f>
        <v>0</v>
      </c>
      <c r="U450" s="174">
        <v>0</v>
      </c>
      <c r="V450" s="174">
        <f>U450*H450</f>
        <v>0</v>
      </c>
      <c r="W450" s="174">
        <v>0</v>
      </c>
      <c r="X450" s="175">
        <f>W450*H450</f>
        <v>0</v>
      </c>
      <c r="AR450" s="176" t="s">
        <v>252</v>
      </c>
      <c r="AT450" s="176" t="s">
        <v>168</v>
      </c>
      <c r="AU450" s="176" t="s">
        <v>141</v>
      </c>
      <c r="AY450" s="17" t="s">
        <v>166</v>
      </c>
      <c r="BE450" s="101">
        <f>IF(O450="základná",K450,0)</f>
        <v>0</v>
      </c>
      <c r="BF450" s="101">
        <f>IF(O450="znížená",K450,0)</f>
        <v>0</v>
      </c>
      <c r="BG450" s="101">
        <f>IF(O450="zákl. prenesená",K450,0)</f>
        <v>0</v>
      </c>
      <c r="BH450" s="101">
        <f>IF(O450="zníž. prenesená",K450,0)</f>
        <v>0</v>
      </c>
      <c r="BI450" s="101">
        <f>IF(O450="nulová",K450,0)</f>
        <v>0</v>
      </c>
      <c r="BJ450" s="17" t="s">
        <v>141</v>
      </c>
      <c r="BK450" s="101">
        <f>ROUND(P450*H450,2)</f>
        <v>0</v>
      </c>
      <c r="BL450" s="17" t="s">
        <v>252</v>
      </c>
      <c r="BM450" s="176" t="s">
        <v>1367</v>
      </c>
    </row>
    <row r="451" spans="2:65" s="12" customFormat="1" ht="11.25">
      <c r="B451" s="177"/>
      <c r="D451" s="178" t="s">
        <v>174</v>
      </c>
      <c r="E451" s="179" t="s">
        <v>1</v>
      </c>
      <c r="F451" s="180" t="s">
        <v>1351</v>
      </c>
      <c r="H451" s="181">
        <v>54.48</v>
      </c>
      <c r="I451" s="182"/>
      <c r="J451" s="182"/>
      <c r="M451" s="177"/>
      <c r="N451" s="183"/>
      <c r="X451" s="184"/>
      <c r="AT451" s="179" t="s">
        <v>174</v>
      </c>
      <c r="AU451" s="179" t="s">
        <v>141</v>
      </c>
      <c r="AV451" s="12" t="s">
        <v>141</v>
      </c>
      <c r="AW451" s="12" t="s">
        <v>4</v>
      </c>
      <c r="AX451" s="12" t="s">
        <v>78</v>
      </c>
      <c r="AY451" s="179" t="s">
        <v>166</v>
      </c>
    </row>
    <row r="452" spans="2:65" s="12" customFormat="1" ht="11.25">
      <c r="B452" s="177"/>
      <c r="D452" s="178" t="s">
        <v>174</v>
      </c>
      <c r="E452" s="179" t="s">
        <v>1</v>
      </c>
      <c r="F452" s="180" t="s">
        <v>1352</v>
      </c>
      <c r="H452" s="181">
        <v>13.65</v>
      </c>
      <c r="I452" s="182"/>
      <c r="J452" s="182"/>
      <c r="M452" s="177"/>
      <c r="N452" s="183"/>
      <c r="X452" s="184"/>
      <c r="AT452" s="179" t="s">
        <v>174</v>
      </c>
      <c r="AU452" s="179" t="s">
        <v>141</v>
      </c>
      <c r="AV452" s="12" t="s">
        <v>141</v>
      </c>
      <c r="AW452" s="12" t="s">
        <v>4</v>
      </c>
      <c r="AX452" s="12" t="s">
        <v>78</v>
      </c>
      <c r="AY452" s="179" t="s">
        <v>166</v>
      </c>
    </row>
    <row r="453" spans="2:65" s="12" customFormat="1" ht="11.25">
      <c r="B453" s="177"/>
      <c r="D453" s="178" t="s">
        <v>174</v>
      </c>
      <c r="E453" s="179" t="s">
        <v>1</v>
      </c>
      <c r="F453" s="180" t="s">
        <v>1353</v>
      </c>
      <c r="H453" s="181">
        <v>13.65</v>
      </c>
      <c r="I453" s="182"/>
      <c r="J453" s="182"/>
      <c r="M453" s="177"/>
      <c r="N453" s="183"/>
      <c r="X453" s="184"/>
      <c r="AT453" s="179" t="s">
        <v>174</v>
      </c>
      <c r="AU453" s="179" t="s">
        <v>141</v>
      </c>
      <c r="AV453" s="12" t="s">
        <v>141</v>
      </c>
      <c r="AW453" s="12" t="s">
        <v>4</v>
      </c>
      <c r="AX453" s="12" t="s">
        <v>78</v>
      </c>
      <c r="AY453" s="179" t="s">
        <v>166</v>
      </c>
    </row>
    <row r="454" spans="2:65" s="12" customFormat="1" ht="11.25">
      <c r="B454" s="177"/>
      <c r="D454" s="178" t="s">
        <v>174</v>
      </c>
      <c r="E454" s="179" t="s">
        <v>1</v>
      </c>
      <c r="F454" s="180" t="s">
        <v>1354</v>
      </c>
      <c r="H454" s="181">
        <v>10.7</v>
      </c>
      <c r="I454" s="182"/>
      <c r="J454" s="182"/>
      <c r="M454" s="177"/>
      <c r="N454" s="183"/>
      <c r="X454" s="184"/>
      <c r="AT454" s="179" t="s">
        <v>174</v>
      </c>
      <c r="AU454" s="179" t="s">
        <v>141</v>
      </c>
      <c r="AV454" s="12" t="s">
        <v>141</v>
      </c>
      <c r="AW454" s="12" t="s">
        <v>4</v>
      </c>
      <c r="AX454" s="12" t="s">
        <v>78</v>
      </c>
      <c r="AY454" s="179" t="s">
        <v>166</v>
      </c>
    </row>
    <row r="455" spans="2:65" s="12" customFormat="1" ht="11.25">
      <c r="B455" s="177"/>
      <c r="D455" s="178" t="s">
        <v>174</v>
      </c>
      <c r="E455" s="179" t="s">
        <v>1</v>
      </c>
      <c r="F455" s="180" t="s">
        <v>1355</v>
      </c>
      <c r="H455" s="181">
        <v>10.7</v>
      </c>
      <c r="I455" s="182"/>
      <c r="J455" s="182"/>
      <c r="M455" s="177"/>
      <c r="N455" s="183"/>
      <c r="X455" s="184"/>
      <c r="AT455" s="179" t="s">
        <v>174</v>
      </c>
      <c r="AU455" s="179" t="s">
        <v>141</v>
      </c>
      <c r="AV455" s="12" t="s">
        <v>141</v>
      </c>
      <c r="AW455" s="12" t="s">
        <v>4</v>
      </c>
      <c r="AX455" s="12" t="s">
        <v>78</v>
      </c>
      <c r="AY455" s="179" t="s">
        <v>166</v>
      </c>
    </row>
    <row r="456" spans="2:65" s="12" customFormat="1" ht="11.25">
      <c r="B456" s="177"/>
      <c r="D456" s="178" t="s">
        <v>174</v>
      </c>
      <c r="E456" s="179" t="s">
        <v>1</v>
      </c>
      <c r="F456" s="180" t="s">
        <v>1356</v>
      </c>
      <c r="H456" s="181">
        <v>9.5</v>
      </c>
      <c r="I456" s="182"/>
      <c r="J456" s="182"/>
      <c r="M456" s="177"/>
      <c r="N456" s="183"/>
      <c r="X456" s="184"/>
      <c r="AT456" s="179" t="s">
        <v>174</v>
      </c>
      <c r="AU456" s="179" t="s">
        <v>141</v>
      </c>
      <c r="AV456" s="12" t="s">
        <v>141</v>
      </c>
      <c r="AW456" s="12" t="s">
        <v>4</v>
      </c>
      <c r="AX456" s="12" t="s">
        <v>78</v>
      </c>
      <c r="AY456" s="179" t="s">
        <v>166</v>
      </c>
    </row>
    <row r="457" spans="2:65" s="12" customFormat="1" ht="11.25">
      <c r="B457" s="177"/>
      <c r="D457" s="178" t="s">
        <v>174</v>
      </c>
      <c r="E457" s="179" t="s">
        <v>1</v>
      </c>
      <c r="F457" s="180" t="s">
        <v>1357</v>
      </c>
      <c r="H457" s="181">
        <v>10.9</v>
      </c>
      <c r="I457" s="182"/>
      <c r="J457" s="182"/>
      <c r="M457" s="177"/>
      <c r="N457" s="183"/>
      <c r="X457" s="184"/>
      <c r="AT457" s="179" t="s">
        <v>174</v>
      </c>
      <c r="AU457" s="179" t="s">
        <v>141</v>
      </c>
      <c r="AV457" s="12" t="s">
        <v>141</v>
      </c>
      <c r="AW457" s="12" t="s">
        <v>4</v>
      </c>
      <c r="AX457" s="12" t="s">
        <v>78</v>
      </c>
      <c r="AY457" s="179" t="s">
        <v>166</v>
      </c>
    </row>
    <row r="458" spans="2:65" s="12" customFormat="1" ht="11.25">
      <c r="B458" s="177"/>
      <c r="D458" s="178" t="s">
        <v>174</v>
      </c>
      <c r="E458" s="179" t="s">
        <v>1</v>
      </c>
      <c r="F458" s="180" t="s">
        <v>1358</v>
      </c>
      <c r="H458" s="181">
        <v>11.4</v>
      </c>
      <c r="I458" s="182"/>
      <c r="J458" s="182"/>
      <c r="M458" s="177"/>
      <c r="N458" s="183"/>
      <c r="X458" s="184"/>
      <c r="AT458" s="179" t="s">
        <v>174</v>
      </c>
      <c r="AU458" s="179" t="s">
        <v>141</v>
      </c>
      <c r="AV458" s="12" t="s">
        <v>141</v>
      </c>
      <c r="AW458" s="12" t="s">
        <v>4</v>
      </c>
      <c r="AX458" s="12" t="s">
        <v>78</v>
      </c>
      <c r="AY458" s="179" t="s">
        <v>166</v>
      </c>
    </row>
    <row r="459" spans="2:65" s="12" customFormat="1" ht="11.25">
      <c r="B459" s="177"/>
      <c r="D459" s="178" t="s">
        <v>174</v>
      </c>
      <c r="E459" s="179" t="s">
        <v>1</v>
      </c>
      <c r="F459" s="180" t="s">
        <v>1359</v>
      </c>
      <c r="H459" s="181">
        <v>14.4</v>
      </c>
      <c r="I459" s="182"/>
      <c r="J459" s="182"/>
      <c r="M459" s="177"/>
      <c r="N459" s="183"/>
      <c r="X459" s="184"/>
      <c r="AT459" s="179" t="s">
        <v>174</v>
      </c>
      <c r="AU459" s="179" t="s">
        <v>141</v>
      </c>
      <c r="AV459" s="12" t="s">
        <v>141</v>
      </c>
      <c r="AW459" s="12" t="s">
        <v>4</v>
      </c>
      <c r="AX459" s="12" t="s">
        <v>78</v>
      </c>
      <c r="AY459" s="179" t="s">
        <v>166</v>
      </c>
    </row>
    <row r="460" spans="2:65" s="12" customFormat="1" ht="11.25">
      <c r="B460" s="177"/>
      <c r="D460" s="178" t="s">
        <v>174</v>
      </c>
      <c r="E460" s="179" t="s">
        <v>1</v>
      </c>
      <c r="F460" s="180" t="s">
        <v>1360</v>
      </c>
      <c r="H460" s="181">
        <v>13.3</v>
      </c>
      <c r="I460" s="182"/>
      <c r="J460" s="182"/>
      <c r="M460" s="177"/>
      <c r="N460" s="183"/>
      <c r="X460" s="184"/>
      <c r="AT460" s="179" t="s">
        <v>174</v>
      </c>
      <c r="AU460" s="179" t="s">
        <v>141</v>
      </c>
      <c r="AV460" s="12" t="s">
        <v>141</v>
      </c>
      <c r="AW460" s="12" t="s">
        <v>4</v>
      </c>
      <c r="AX460" s="12" t="s">
        <v>78</v>
      </c>
      <c r="AY460" s="179" t="s">
        <v>166</v>
      </c>
    </row>
    <row r="461" spans="2:65" s="12" customFormat="1" ht="11.25">
      <c r="B461" s="177"/>
      <c r="D461" s="178" t="s">
        <v>174</v>
      </c>
      <c r="E461" s="179" t="s">
        <v>1</v>
      </c>
      <c r="F461" s="180" t="s">
        <v>1361</v>
      </c>
      <c r="H461" s="181">
        <v>13.3</v>
      </c>
      <c r="I461" s="182"/>
      <c r="J461" s="182"/>
      <c r="M461" s="177"/>
      <c r="N461" s="183"/>
      <c r="X461" s="184"/>
      <c r="AT461" s="179" t="s">
        <v>174</v>
      </c>
      <c r="AU461" s="179" t="s">
        <v>141</v>
      </c>
      <c r="AV461" s="12" t="s">
        <v>141</v>
      </c>
      <c r="AW461" s="12" t="s">
        <v>4</v>
      </c>
      <c r="AX461" s="12" t="s">
        <v>78</v>
      </c>
      <c r="AY461" s="179" t="s">
        <v>166</v>
      </c>
    </row>
    <row r="462" spans="2:65" s="12" customFormat="1" ht="11.25">
      <c r="B462" s="177"/>
      <c r="D462" s="178" t="s">
        <v>174</v>
      </c>
      <c r="E462" s="179" t="s">
        <v>1</v>
      </c>
      <c r="F462" s="180" t="s">
        <v>1362</v>
      </c>
      <c r="H462" s="181">
        <v>14.9</v>
      </c>
      <c r="I462" s="182"/>
      <c r="J462" s="182"/>
      <c r="M462" s="177"/>
      <c r="N462" s="183"/>
      <c r="X462" s="184"/>
      <c r="AT462" s="179" t="s">
        <v>174</v>
      </c>
      <c r="AU462" s="179" t="s">
        <v>141</v>
      </c>
      <c r="AV462" s="12" t="s">
        <v>141</v>
      </c>
      <c r="AW462" s="12" t="s">
        <v>4</v>
      </c>
      <c r="AX462" s="12" t="s">
        <v>78</v>
      </c>
      <c r="AY462" s="179" t="s">
        <v>166</v>
      </c>
    </row>
    <row r="463" spans="2:65" s="12" customFormat="1" ht="11.25">
      <c r="B463" s="177"/>
      <c r="D463" s="178" t="s">
        <v>174</v>
      </c>
      <c r="E463" s="179" t="s">
        <v>1</v>
      </c>
      <c r="F463" s="180" t="s">
        <v>1363</v>
      </c>
      <c r="H463" s="181">
        <v>12.94</v>
      </c>
      <c r="I463" s="182"/>
      <c r="J463" s="182"/>
      <c r="M463" s="177"/>
      <c r="N463" s="183"/>
      <c r="X463" s="184"/>
      <c r="AT463" s="179" t="s">
        <v>174</v>
      </c>
      <c r="AU463" s="179" t="s">
        <v>141</v>
      </c>
      <c r="AV463" s="12" t="s">
        <v>141</v>
      </c>
      <c r="AW463" s="12" t="s">
        <v>4</v>
      </c>
      <c r="AX463" s="12" t="s">
        <v>78</v>
      </c>
      <c r="AY463" s="179" t="s">
        <v>166</v>
      </c>
    </row>
    <row r="464" spans="2:65" s="12" customFormat="1" ht="11.25">
      <c r="B464" s="177"/>
      <c r="D464" s="178" t="s">
        <v>174</v>
      </c>
      <c r="E464" s="179" t="s">
        <v>1</v>
      </c>
      <c r="F464" s="180" t="s">
        <v>1364</v>
      </c>
      <c r="H464" s="181">
        <v>13.65</v>
      </c>
      <c r="I464" s="182"/>
      <c r="J464" s="182"/>
      <c r="M464" s="177"/>
      <c r="N464" s="183"/>
      <c r="X464" s="184"/>
      <c r="AT464" s="179" t="s">
        <v>174</v>
      </c>
      <c r="AU464" s="179" t="s">
        <v>141</v>
      </c>
      <c r="AV464" s="12" t="s">
        <v>141</v>
      </c>
      <c r="AW464" s="12" t="s">
        <v>4</v>
      </c>
      <c r="AX464" s="12" t="s">
        <v>78</v>
      </c>
      <c r="AY464" s="179" t="s">
        <v>166</v>
      </c>
    </row>
    <row r="465" spans="2:65" s="14" customFormat="1" ht="11.25">
      <c r="B465" s="191"/>
      <c r="D465" s="178" t="s">
        <v>174</v>
      </c>
      <c r="E465" s="192" t="s">
        <v>1</v>
      </c>
      <c r="F465" s="193" t="s">
        <v>182</v>
      </c>
      <c r="H465" s="194">
        <v>217.47000000000006</v>
      </c>
      <c r="I465" s="195"/>
      <c r="J465" s="195"/>
      <c r="M465" s="191"/>
      <c r="N465" s="196"/>
      <c r="X465" s="197"/>
      <c r="AT465" s="192" t="s">
        <v>174</v>
      </c>
      <c r="AU465" s="192" t="s">
        <v>141</v>
      </c>
      <c r="AV465" s="14" t="s">
        <v>183</v>
      </c>
      <c r="AW465" s="14" t="s">
        <v>4</v>
      </c>
      <c r="AX465" s="14" t="s">
        <v>86</v>
      </c>
      <c r="AY465" s="192" t="s">
        <v>166</v>
      </c>
    </row>
    <row r="466" spans="2:65" s="1" customFormat="1" ht="24.2" customHeight="1">
      <c r="B466" s="136"/>
      <c r="C466" s="165" t="s">
        <v>378</v>
      </c>
      <c r="D466" s="165" t="s">
        <v>168</v>
      </c>
      <c r="E466" s="166" t="s">
        <v>900</v>
      </c>
      <c r="F466" s="167" t="s">
        <v>901</v>
      </c>
      <c r="G466" s="168" t="s">
        <v>533</v>
      </c>
      <c r="H466" s="208"/>
      <c r="I466" s="170"/>
      <c r="J466" s="170"/>
      <c r="K466" s="171">
        <f>ROUND(P466*H466,2)</f>
        <v>0</v>
      </c>
      <c r="L466" s="172"/>
      <c r="M466" s="36"/>
      <c r="N466" s="173" t="s">
        <v>1</v>
      </c>
      <c r="O466" s="135" t="s">
        <v>42</v>
      </c>
      <c r="P466" s="35">
        <f>I466+J466</f>
        <v>0</v>
      </c>
      <c r="Q466" s="35">
        <f>ROUND(I466*H466,2)</f>
        <v>0</v>
      </c>
      <c r="R466" s="35">
        <f>ROUND(J466*H466,2)</f>
        <v>0</v>
      </c>
      <c r="T466" s="174">
        <f>S466*H466</f>
        <v>0</v>
      </c>
      <c r="U466" s="174">
        <v>0</v>
      </c>
      <c r="V466" s="174">
        <f>U466*H466</f>
        <v>0</v>
      </c>
      <c r="W466" s="174">
        <v>0</v>
      </c>
      <c r="X466" s="175">
        <f>W466*H466</f>
        <v>0</v>
      </c>
      <c r="AR466" s="176" t="s">
        <v>252</v>
      </c>
      <c r="AT466" s="176" t="s">
        <v>168</v>
      </c>
      <c r="AU466" s="176" t="s">
        <v>141</v>
      </c>
      <c r="AY466" s="17" t="s">
        <v>166</v>
      </c>
      <c r="BE466" s="101">
        <f>IF(O466="základná",K466,0)</f>
        <v>0</v>
      </c>
      <c r="BF466" s="101">
        <f>IF(O466="znížená",K466,0)</f>
        <v>0</v>
      </c>
      <c r="BG466" s="101">
        <f>IF(O466="zákl. prenesená",K466,0)</f>
        <v>0</v>
      </c>
      <c r="BH466" s="101">
        <f>IF(O466="zníž. prenesená",K466,0)</f>
        <v>0</v>
      </c>
      <c r="BI466" s="101">
        <f>IF(O466="nulová",K466,0)</f>
        <v>0</v>
      </c>
      <c r="BJ466" s="17" t="s">
        <v>141</v>
      </c>
      <c r="BK466" s="101">
        <f>ROUND(P466*H466,2)</f>
        <v>0</v>
      </c>
      <c r="BL466" s="17" t="s">
        <v>252</v>
      </c>
      <c r="BM466" s="176" t="s">
        <v>1368</v>
      </c>
    </row>
    <row r="467" spans="2:65" s="11" customFormat="1" ht="22.9" customHeight="1">
      <c r="B467" s="152"/>
      <c r="D467" s="153" t="s">
        <v>77</v>
      </c>
      <c r="E467" s="163" t="s">
        <v>903</v>
      </c>
      <c r="F467" s="163" t="s">
        <v>904</v>
      </c>
      <c r="I467" s="155"/>
      <c r="J467" s="155"/>
      <c r="K467" s="164">
        <f>BK467</f>
        <v>0</v>
      </c>
      <c r="M467" s="152"/>
      <c r="N467" s="157"/>
      <c r="Q467" s="158">
        <f>SUM(Q468:Q500)</f>
        <v>0</v>
      </c>
      <c r="R467" s="158">
        <f>SUM(R468:R500)</f>
        <v>0</v>
      </c>
      <c r="T467" s="159">
        <f>SUM(T468:T500)</f>
        <v>0</v>
      </c>
      <c r="V467" s="159">
        <f>SUM(V468:V500)</f>
        <v>4.4073459999999995</v>
      </c>
      <c r="X467" s="160">
        <f>SUM(X468:X500)</f>
        <v>0</v>
      </c>
      <c r="AR467" s="153" t="s">
        <v>141</v>
      </c>
      <c r="AT467" s="161" t="s">
        <v>77</v>
      </c>
      <c r="AU467" s="161" t="s">
        <v>86</v>
      </c>
      <c r="AY467" s="153" t="s">
        <v>166</v>
      </c>
      <c r="BK467" s="162">
        <f>SUM(BK468:BK500)</f>
        <v>0</v>
      </c>
    </row>
    <row r="468" spans="2:65" s="1" customFormat="1" ht="33" customHeight="1">
      <c r="B468" s="136"/>
      <c r="C468" s="165" t="s">
        <v>383</v>
      </c>
      <c r="D468" s="165" t="s">
        <v>168</v>
      </c>
      <c r="E468" s="166" t="s">
        <v>905</v>
      </c>
      <c r="F468" s="167" t="s">
        <v>906</v>
      </c>
      <c r="G468" s="168" t="s">
        <v>199</v>
      </c>
      <c r="H468" s="169">
        <v>345.40699999999998</v>
      </c>
      <c r="I468" s="170"/>
      <c r="J468" s="170"/>
      <c r="K468" s="171">
        <f>ROUND(P468*H468,2)</f>
        <v>0</v>
      </c>
      <c r="L468" s="172"/>
      <c r="M468" s="36"/>
      <c r="N468" s="173" t="s">
        <v>1</v>
      </c>
      <c r="O468" s="135" t="s">
        <v>42</v>
      </c>
      <c r="P468" s="35">
        <f>I468+J468</f>
        <v>0</v>
      </c>
      <c r="Q468" s="35">
        <f>ROUND(I468*H468,2)</f>
        <v>0</v>
      </c>
      <c r="R468" s="35">
        <f>ROUND(J468*H468,2)</f>
        <v>0</v>
      </c>
      <c r="T468" s="174">
        <f>S468*H468</f>
        <v>0</v>
      </c>
      <c r="U468" s="174">
        <v>2.8E-3</v>
      </c>
      <c r="V468" s="174">
        <f>U468*H468</f>
        <v>0.96713959999999999</v>
      </c>
      <c r="W468" s="174">
        <v>0</v>
      </c>
      <c r="X468" s="175">
        <f>W468*H468</f>
        <v>0</v>
      </c>
      <c r="AR468" s="176" t="s">
        <v>252</v>
      </c>
      <c r="AT468" s="176" t="s">
        <v>168</v>
      </c>
      <c r="AU468" s="176" t="s">
        <v>141</v>
      </c>
      <c r="AY468" s="17" t="s">
        <v>166</v>
      </c>
      <c r="BE468" s="101">
        <f>IF(O468="základná",K468,0)</f>
        <v>0</v>
      </c>
      <c r="BF468" s="101">
        <f>IF(O468="znížená",K468,0)</f>
        <v>0</v>
      </c>
      <c r="BG468" s="101">
        <f>IF(O468="zákl. prenesená",K468,0)</f>
        <v>0</v>
      </c>
      <c r="BH468" s="101">
        <f>IF(O468="zníž. prenesená",K468,0)</f>
        <v>0</v>
      </c>
      <c r="BI468" s="101">
        <f>IF(O468="nulová",K468,0)</f>
        <v>0</v>
      </c>
      <c r="BJ468" s="17" t="s">
        <v>141</v>
      </c>
      <c r="BK468" s="101">
        <f>ROUND(P468*H468,2)</f>
        <v>0</v>
      </c>
      <c r="BL468" s="17" t="s">
        <v>252</v>
      </c>
      <c r="BM468" s="176" t="s">
        <v>1369</v>
      </c>
    </row>
    <row r="469" spans="2:65" s="12" customFormat="1" ht="11.25">
      <c r="B469" s="177"/>
      <c r="D469" s="178" t="s">
        <v>174</v>
      </c>
      <c r="E469" s="179" t="s">
        <v>1</v>
      </c>
      <c r="F469" s="180" t="s">
        <v>1262</v>
      </c>
      <c r="H469" s="181">
        <v>17.827999999999999</v>
      </c>
      <c r="I469" s="182"/>
      <c r="J469" s="182"/>
      <c r="M469" s="177"/>
      <c r="N469" s="183"/>
      <c r="X469" s="184"/>
      <c r="AT469" s="179" t="s">
        <v>174</v>
      </c>
      <c r="AU469" s="179" t="s">
        <v>141</v>
      </c>
      <c r="AV469" s="12" t="s">
        <v>141</v>
      </c>
      <c r="AW469" s="12" t="s">
        <v>4</v>
      </c>
      <c r="AX469" s="12" t="s">
        <v>78</v>
      </c>
      <c r="AY469" s="179" t="s">
        <v>166</v>
      </c>
    </row>
    <row r="470" spans="2:65" s="12" customFormat="1" ht="11.25">
      <c r="B470" s="177"/>
      <c r="D470" s="178" t="s">
        <v>174</v>
      </c>
      <c r="E470" s="179" t="s">
        <v>1</v>
      </c>
      <c r="F470" s="180" t="s">
        <v>1263</v>
      </c>
      <c r="H470" s="181">
        <v>21.734000000000002</v>
      </c>
      <c r="I470" s="182"/>
      <c r="J470" s="182"/>
      <c r="M470" s="177"/>
      <c r="N470" s="183"/>
      <c r="X470" s="184"/>
      <c r="AT470" s="179" t="s">
        <v>174</v>
      </c>
      <c r="AU470" s="179" t="s">
        <v>141</v>
      </c>
      <c r="AV470" s="12" t="s">
        <v>141</v>
      </c>
      <c r="AW470" s="12" t="s">
        <v>4</v>
      </c>
      <c r="AX470" s="12" t="s">
        <v>78</v>
      </c>
      <c r="AY470" s="179" t="s">
        <v>166</v>
      </c>
    </row>
    <row r="471" spans="2:65" s="12" customFormat="1" ht="11.25">
      <c r="B471" s="177"/>
      <c r="D471" s="178" t="s">
        <v>174</v>
      </c>
      <c r="E471" s="179" t="s">
        <v>1</v>
      </c>
      <c r="F471" s="180" t="s">
        <v>1264</v>
      </c>
      <c r="H471" s="181">
        <v>23.445</v>
      </c>
      <c r="I471" s="182"/>
      <c r="J471" s="182"/>
      <c r="M471" s="177"/>
      <c r="N471" s="183"/>
      <c r="X471" s="184"/>
      <c r="AT471" s="179" t="s">
        <v>174</v>
      </c>
      <c r="AU471" s="179" t="s">
        <v>141</v>
      </c>
      <c r="AV471" s="12" t="s">
        <v>141</v>
      </c>
      <c r="AW471" s="12" t="s">
        <v>4</v>
      </c>
      <c r="AX471" s="12" t="s">
        <v>78</v>
      </c>
      <c r="AY471" s="179" t="s">
        <v>166</v>
      </c>
    </row>
    <row r="472" spans="2:65" s="12" customFormat="1" ht="11.25">
      <c r="B472" s="177"/>
      <c r="D472" s="178" t="s">
        <v>174</v>
      </c>
      <c r="E472" s="179" t="s">
        <v>1</v>
      </c>
      <c r="F472" s="180" t="s">
        <v>1265</v>
      </c>
      <c r="H472" s="181">
        <v>23.445</v>
      </c>
      <c r="I472" s="182"/>
      <c r="J472" s="182"/>
      <c r="M472" s="177"/>
      <c r="N472" s="183"/>
      <c r="X472" s="184"/>
      <c r="AT472" s="179" t="s">
        <v>174</v>
      </c>
      <c r="AU472" s="179" t="s">
        <v>141</v>
      </c>
      <c r="AV472" s="12" t="s">
        <v>141</v>
      </c>
      <c r="AW472" s="12" t="s">
        <v>4</v>
      </c>
      <c r="AX472" s="12" t="s">
        <v>78</v>
      </c>
      <c r="AY472" s="179" t="s">
        <v>166</v>
      </c>
    </row>
    <row r="473" spans="2:65" s="12" customFormat="1" ht="11.25">
      <c r="B473" s="177"/>
      <c r="D473" s="178" t="s">
        <v>174</v>
      </c>
      <c r="E473" s="179" t="s">
        <v>1</v>
      </c>
      <c r="F473" s="180" t="s">
        <v>1266</v>
      </c>
      <c r="H473" s="181">
        <v>23.445</v>
      </c>
      <c r="I473" s="182"/>
      <c r="J473" s="182"/>
      <c r="M473" s="177"/>
      <c r="N473" s="183"/>
      <c r="X473" s="184"/>
      <c r="AT473" s="179" t="s">
        <v>174</v>
      </c>
      <c r="AU473" s="179" t="s">
        <v>141</v>
      </c>
      <c r="AV473" s="12" t="s">
        <v>141</v>
      </c>
      <c r="AW473" s="12" t="s">
        <v>4</v>
      </c>
      <c r="AX473" s="12" t="s">
        <v>78</v>
      </c>
      <c r="AY473" s="179" t="s">
        <v>166</v>
      </c>
    </row>
    <row r="474" spans="2:65" s="12" customFormat="1" ht="11.25">
      <c r="B474" s="177"/>
      <c r="D474" s="178" t="s">
        <v>174</v>
      </c>
      <c r="E474" s="179" t="s">
        <v>1</v>
      </c>
      <c r="F474" s="180" t="s">
        <v>1267</v>
      </c>
      <c r="H474" s="181">
        <v>23.445</v>
      </c>
      <c r="I474" s="182"/>
      <c r="J474" s="182"/>
      <c r="M474" s="177"/>
      <c r="N474" s="183"/>
      <c r="X474" s="184"/>
      <c r="AT474" s="179" t="s">
        <v>174</v>
      </c>
      <c r="AU474" s="179" t="s">
        <v>141</v>
      </c>
      <c r="AV474" s="12" t="s">
        <v>141</v>
      </c>
      <c r="AW474" s="12" t="s">
        <v>4</v>
      </c>
      <c r="AX474" s="12" t="s">
        <v>78</v>
      </c>
      <c r="AY474" s="179" t="s">
        <v>166</v>
      </c>
    </row>
    <row r="475" spans="2:65" s="12" customFormat="1" ht="11.25">
      <c r="B475" s="177"/>
      <c r="D475" s="178" t="s">
        <v>174</v>
      </c>
      <c r="E475" s="179" t="s">
        <v>1</v>
      </c>
      <c r="F475" s="180" t="s">
        <v>1268</v>
      </c>
      <c r="H475" s="181">
        <v>23.445</v>
      </c>
      <c r="I475" s="182"/>
      <c r="J475" s="182"/>
      <c r="M475" s="177"/>
      <c r="N475" s="183"/>
      <c r="X475" s="184"/>
      <c r="AT475" s="179" t="s">
        <v>174</v>
      </c>
      <c r="AU475" s="179" t="s">
        <v>141</v>
      </c>
      <c r="AV475" s="12" t="s">
        <v>141</v>
      </c>
      <c r="AW475" s="12" t="s">
        <v>4</v>
      </c>
      <c r="AX475" s="12" t="s">
        <v>78</v>
      </c>
      <c r="AY475" s="179" t="s">
        <v>166</v>
      </c>
    </row>
    <row r="476" spans="2:65" s="12" customFormat="1" ht="11.25">
      <c r="B476" s="177"/>
      <c r="D476" s="178" t="s">
        <v>174</v>
      </c>
      <c r="E476" s="179" t="s">
        <v>1</v>
      </c>
      <c r="F476" s="180" t="s">
        <v>1269</v>
      </c>
      <c r="H476" s="181">
        <v>23.71</v>
      </c>
      <c r="I476" s="182"/>
      <c r="J476" s="182"/>
      <c r="M476" s="177"/>
      <c r="N476" s="183"/>
      <c r="X476" s="184"/>
      <c r="AT476" s="179" t="s">
        <v>174</v>
      </c>
      <c r="AU476" s="179" t="s">
        <v>141</v>
      </c>
      <c r="AV476" s="12" t="s">
        <v>141</v>
      </c>
      <c r="AW476" s="12" t="s">
        <v>4</v>
      </c>
      <c r="AX476" s="12" t="s">
        <v>78</v>
      </c>
      <c r="AY476" s="179" t="s">
        <v>166</v>
      </c>
    </row>
    <row r="477" spans="2:65" s="12" customFormat="1" ht="11.25">
      <c r="B477" s="177"/>
      <c r="D477" s="178" t="s">
        <v>174</v>
      </c>
      <c r="E477" s="179" t="s">
        <v>1</v>
      </c>
      <c r="F477" s="180" t="s">
        <v>1270</v>
      </c>
      <c r="H477" s="181">
        <v>23.71</v>
      </c>
      <c r="I477" s="182"/>
      <c r="J477" s="182"/>
      <c r="M477" s="177"/>
      <c r="N477" s="183"/>
      <c r="X477" s="184"/>
      <c r="AT477" s="179" t="s">
        <v>174</v>
      </c>
      <c r="AU477" s="179" t="s">
        <v>141</v>
      </c>
      <c r="AV477" s="12" t="s">
        <v>141</v>
      </c>
      <c r="AW477" s="12" t="s">
        <v>4</v>
      </c>
      <c r="AX477" s="12" t="s">
        <v>78</v>
      </c>
      <c r="AY477" s="179" t="s">
        <v>166</v>
      </c>
    </row>
    <row r="478" spans="2:65" s="12" customFormat="1" ht="11.25">
      <c r="B478" s="177"/>
      <c r="D478" s="178" t="s">
        <v>174</v>
      </c>
      <c r="E478" s="179" t="s">
        <v>1</v>
      </c>
      <c r="F478" s="180" t="s">
        <v>1271</v>
      </c>
      <c r="H478" s="181">
        <v>23.445</v>
      </c>
      <c r="I478" s="182"/>
      <c r="J478" s="182"/>
      <c r="M478" s="177"/>
      <c r="N478" s="183"/>
      <c r="X478" s="184"/>
      <c r="AT478" s="179" t="s">
        <v>174</v>
      </c>
      <c r="AU478" s="179" t="s">
        <v>141</v>
      </c>
      <c r="AV478" s="12" t="s">
        <v>141</v>
      </c>
      <c r="AW478" s="12" t="s">
        <v>4</v>
      </c>
      <c r="AX478" s="12" t="s">
        <v>78</v>
      </c>
      <c r="AY478" s="179" t="s">
        <v>166</v>
      </c>
    </row>
    <row r="479" spans="2:65" s="12" customFormat="1" ht="11.25">
      <c r="B479" s="177"/>
      <c r="D479" s="178" t="s">
        <v>174</v>
      </c>
      <c r="E479" s="179" t="s">
        <v>1</v>
      </c>
      <c r="F479" s="180" t="s">
        <v>1272</v>
      </c>
      <c r="H479" s="181">
        <v>23.71</v>
      </c>
      <c r="I479" s="182"/>
      <c r="J479" s="182"/>
      <c r="M479" s="177"/>
      <c r="N479" s="183"/>
      <c r="X479" s="184"/>
      <c r="AT479" s="179" t="s">
        <v>174</v>
      </c>
      <c r="AU479" s="179" t="s">
        <v>141</v>
      </c>
      <c r="AV479" s="12" t="s">
        <v>141</v>
      </c>
      <c r="AW479" s="12" t="s">
        <v>4</v>
      </c>
      <c r="AX479" s="12" t="s">
        <v>78</v>
      </c>
      <c r="AY479" s="179" t="s">
        <v>166</v>
      </c>
    </row>
    <row r="480" spans="2:65" s="12" customFormat="1" ht="11.25">
      <c r="B480" s="177"/>
      <c r="D480" s="178" t="s">
        <v>174</v>
      </c>
      <c r="E480" s="179" t="s">
        <v>1</v>
      </c>
      <c r="F480" s="180" t="s">
        <v>1273</v>
      </c>
      <c r="H480" s="181">
        <v>23.71</v>
      </c>
      <c r="I480" s="182"/>
      <c r="J480" s="182"/>
      <c r="M480" s="177"/>
      <c r="N480" s="183"/>
      <c r="X480" s="184"/>
      <c r="AT480" s="179" t="s">
        <v>174</v>
      </c>
      <c r="AU480" s="179" t="s">
        <v>141</v>
      </c>
      <c r="AV480" s="12" t="s">
        <v>141</v>
      </c>
      <c r="AW480" s="12" t="s">
        <v>4</v>
      </c>
      <c r="AX480" s="12" t="s">
        <v>78</v>
      </c>
      <c r="AY480" s="179" t="s">
        <v>166</v>
      </c>
    </row>
    <row r="481" spans="2:65" s="12" customFormat="1" ht="11.25">
      <c r="B481" s="177"/>
      <c r="D481" s="178" t="s">
        <v>174</v>
      </c>
      <c r="E481" s="179" t="s">
        <v>1</v>
      </c>
      <c r="F481" s="180" t="s">
        <v>1274</v>
      </c>
      <c r="H481" s="181">
        <v>23.445</v>
      </c>
      <c r="I481" s="182"/>
      <c r="J481" s="182"/>
      <c r="M481" s="177"/>
      <c r="N481" s="183"/>
      <c r="X481" s="184"/>
      <c r="AT481" s="179" t="s">
        <v>174</v>
      </c>
      <c r="AU481" s="179" t="s">
        <v>141</v>
      </c>
      <c r="AV481" s="12" t="s">
        <v>141</v>
      </c>
      <c r="AW481" s="12" t="s">
        <v>4</v>
      </c>
      <c r="AX481" s="12" t="s">
        <v>78</v>
      </c>
      <c r="AY481" s="179" t="s">
        <v>166</v>
      </c>
    </row>
    <row r="482" spans="2:65" s="12" customFormat="1" ht="11.25">
      <c r="B482" s="177"/>
      <c r="D482" s="178" t="s">
        <v>174</v>
      </c>
      <c r="E482" s="179" t="s">
        <v>1</v>
      </c>
      <c r="F482" s="180" t="s">
        <v>1275</v>
      </c>
      <c r="H482" s="181">
        <v>23.445</v>
      </c>
      <c r="I482" s="182"/>
      <c r="J482" s="182"/>
      <c r="M482" s="177"/>
      <c r="N482" s="183"/>
      <c r="X482" s="184"/>
      <c r="AT482" s="179" t="s">
        <v>174</v>
      </c>
      <c r="AU482" s="179" t="s">
        <v>141</v>
      </c>
      <c r="AV482" s="12" t="s">
        <v>141</v>
      </c>
      <c r="AW482" s="12" t="s">
        <v>4</v>
      </c>
      <c r="AX482" s="12" t="s">
        <v>78</v>
      </c>
      <c r="AY482" s="179" t="s">
        <v>166</v>
      </c>
    </row>
    <row r="483" spans="2:65" s="12" customFormat="1" ht="11.25">
      <c r="B483" s="177"/>
      <c r="D483" s="178" t="s">
        <v>174</v>
      </c>
      <c r="E483" s="179" t="s">
        <v>1</v>
      </c>
      <c r="F483" s="180" t="s">
        <v>1276</v>
      </c>
      <c r="H483" s="181">
        <v>23.445</v>
      </c>
      <c r="I483" s="182"/>
      <c r="J483" s="182"/>
      <c r="M483" s="177"/>
      <c r="N483" s="183"/>
      <c r="X483" s="184"/>
      <c r="AT483" s="179" t="s">
        <v>174</v>
      </c>
      <c r="AU483" s="179" t="s">
        <v>141</v>
      </c>
      <c r="AV483" s="12" t="s">
        <v>141</v>
      </c>
      <c r="AW483" s="12" t="s">
        <v>4</v>
      </c>
      <c r="AX483" s="12" t="s">
        <v>78</v>
      </c>
      <c r="AY483" s="179" t="s">
        <v>166</v>
      </c>
    </row>
    <row r="484" spans="2:65" s="14" customFormat="1" ht="11.25">
      <c r="B484" s="191"/>
      <c r="D484" s="178" t="s">
        <v>174</v>
      </c>
      <c r="E484" s="192" t="s">
        <v>1</v>
      </c>
      <c r="F484" s="193" t="s">
        <v>182</v>
      </c>
      <c r="H484" s="194">
        <v>345.40699999999998</v>
      </c>
      <c r="I484" s="195"/>
      <c r="J484" s="195"/>
      <c r="M484" s="191"/>
      <c r="N484" s="196"/>
      <c r="X484" s="197"/>
      <c r="AT484" s="192" t="s">
        <v>174</v>
      </c>
      <c r="AU484" s="192" t="s">
        <v>141</v>
      </c>
      <c r="AV484" s="14" t="s">
        <v>183</v>
      </c>
      <c r="AW484" s="14" t="s">
        <v>4</v>
      </c>
      <c r="AX484" s="14" t="s">
        <v>86</v>
      </c>
      <c r="AY484" s="192" t="s">
        <v>166</v>
      </c>
    </row>
    <row r="485" spans="2:65" s="1" customFormat="1" ht="16.5" customHeight="1">
      <c r="B485" s="136"/>
      <c r="C485" s="198" t="s">
        <v>387</v>
      </c>
      <c r="D485" s="198" t="s">
        <v>203</v>
      </c>
      <c r="E485" s="199" t="s">
        <v>908</v>
      </c>
      <c r="F485" s="200" t="s">
        <v>909</v>
      </c>
      <c r="G485" s="201" t="s">
        <v>199</v>
      </c>
      <c r="H485" s="202">
        <v>277.43599999999998</v>
      </c>
      <c r="I485" s="203"/>
      <c r="J485" s="204"/>
      <c r="K485" s="205">
        <f>ROUND(P485*H485,2)</f>
        <v>0</v>
      </c>
      <c r="L485" s="204"/>
      <c r="M485" s="206"/>
      <c r="N485" s="207" t="s">
        <v>1</v>
      </c>
      <c r="O485" s="135" t="s">
        <v>42</v>
      </c>
      <c r="P485" s="35">
        <f>I485+J485</f>
        <v>0</v>
      </c>
      <c r="Q485" s="35">
        <f>ROUND(I485*H485,2)</f>
        <v>0</v>
      </c>
      <c r="R485" s="35">
        <f>ROUND(J485*H485,2)</f>
        <v>0</v>
      </c>
      <c r="T485" s="174">
        <f>S485*H485</f>
        <v>0</v>
      </c>
      <c r="U485" s="174">
        <v>1.24E-2</v>
      </c>
      <c r="V485" s="174">
        <f>U485*H485</f>
        <v>3.4402063999999997</v>
      </c>
      <c r="W485" s="174">
        <v>0</v>
      </c>
      <c r="X485" s="175">
        <f>W485*H485</f>
        <v>0</v>
      </c>
      <c r="AR485" s="176" t="s">
        <v>334</v>
      </c>
      <c r="AT485" s="176" t="s">
        <v>203</v>
      </c>
      <c r="AU485" s="176" t="s">
        <v>141</v>
      </c>
      <c r="AY485" s="17" t="s">
        <v>166</v>
      </c>
      <c r="BE485" s="101">
        <f>IF(O485="základná",K485,0)</f>
        <v>0</v>
      </c>
      <c r="BF485" s="101">
        <f>IF(O485="znížená",K485,0)</f>
        <v>0</v>
      </c>
      <c r="BG485" s="101">
        <f>IF(O485="zákl. prenesená",K485,0)</f>
        <v>0</v>
      </c>
      <c r="BH485" s="101">
        <f>IF(O485="zníž. prenesená",K485,0)</f>
        <v>0</v>
      </c>
      <c r="BI485" s="101">
        <f>IF(O485="nulová",K485,0)</f>
        <v>0</v>
      </c>
      <c r="BJ485" s="17" t="s">
        <v>141</v>
      </c>
      <c r="BK485" s="101">
        <f>ROUND(P485*H485,2)</f>
        <v>0</v>
      </c>
      <c r="BL485" s="17" t="s">
        <v>252</v>
      </c>
      <c r="BM485" s="176" t="s">
        <v>1370</v>
      </c>
    </row>
    <row r="486" spans="2:65" s="12" customFormat="1" ht="11.25">
      <c r="B486" s="177"/>
      <c r="D486" s="178" t="s">
        <v>174</v>
      </c>
      <c r="E486" s="179" t="s">
        <v>1</v>
      </c>
      <c r="F486" s="180" t="s">
        <v>746</v>
      </c>
      <c r="H486" s="181">
        <v>21.855</v>
      </c>
      <c r="I486" s="182"/>
      <c r="J486" s="182"/>
      <c r="M486" s="177"/>
      <c r="N486" s="183"/>
      <c r="X486" s="184"/>
      <c r="AT486" s="179" t="s">
        <v>174</v>
      </c>
      <c r="AU486" s="179" t="s">
        <v>141</v>
      </c>
      <c r="AV486" s="12" t="s">
        <v>141</v>
      </c>
      <c r="AW486" s="12" t="s">
        <v>4</v>
      </c>
      <c r="AX486" s="12" t="s">
        <v>78</v>
      </c>
      <c r="AY486" s="179" t="s">
        <v>166</v>
      </c>
    </row>
    <row r="487" spans="2:65" s="12" customFormat="1" ht="11.25">
      <c r="B487" s="177"/>
      <c r="D487" s="178" t="s">
        <v>174</v>
      </c>
      <c r="E487" s="179" t="s">
        <v>1</v>
      </c>
      <c r="F487" s="180" t="s">
        <v>747</v>
      </c>
      <c r="H487" s="181">
        <v>19.47</v>
      </c>
      <c r="I487" s="182"/>
      <c r="J487" s="182"/>
      <c r="M487" s="177"/>
      <c r="N487" s="183"/>
      <c r="X487" s="184"/>
      <c r="AT487" s="179" t="s">
        <v>174</v>
      </c>
      <c r="AU487" s="179" t="s">
        <v>141</v>
      </c>
      <c r="AV487" s="12" t="s">
        <v>141</v>
      </c>
      <c r="AW487" s="12" t="s">
        <v>4</v>
      </c>
      <c r="AX487" s="12" t="s">
        <v>78</v>
      </c>
      <c r="AY487" s="179" t="s">
        <v>166</v>
      </c>
    </row>
    <row r="488" spans="2:65" s="12" customFormat="1" ht="11.25">
      <c r="B488" s="177"/>
      <c r="D488" s="178" t="s">
        <v>174</v>
      </c>
      <c r="E488" s="179" t="s">
        <v>1</v>
      </c>
      <c r="F488" s="180" t="s">
        <v>748</v>
      </c>
      <c r="H488" s="181">
        <v>14.17</v>
      </c>
      <c r="I488" s="182"/>
      <c r="J488" s="182"/>
      <c r="M488" s="177"/>
      <c r="N488" s="183"/>
      <c r="X488" s="184"/>
      <c r="AT488" s="179" t="s">
        <v>174</v>
      </c>
      <c r="AU488" s="179" t="s">
        <v>141</v>
      </c>
      <c r="AV488" s="12" t="s">
        <v>141</v>
      </c>
      <c r="AW488" s="12" t="s">
        <v>4</v>
      </c>
      <c r="AX488" s="12" t="s">
        <v>78</v>
      </c>
      <c r="AY488" s="179" t="s">
        <v>166</v>
      </c>
    </row>
    <row r="489" spans="2:65" s="12" customFormat="1" ht="11.25">
      <c r="B489" s="177"/>
      <c r="D489" s="178" t="s">
        <v>174</v>
      </c>
      <c r="E489" s="179" t="s">
        <v>1</v>
      </c>
      <c r="F489" s="180" t="s">
        <v>749</v>
      </c>
      <c r="H489" s="181">
        <v>23.445</v>
      </c>
      <c r="I489" s="182"/>
      <c r="J489" s="182"/>
      <c r="M489" s="177"/>
      <c r="N489" s="183"/>
      <c r="X489" s="184"/>
      <c r="AT489" s="179" t="s">
        <v>174</v>
      </c>
      <c r="AU489" s="179" t="s">
        <v>141</v>
      </c>
      <c r="AV489" s="12" t="s">
        <v>141</v>
      </c>
      <c r="AW489" s="12" t="s">
        <v>4</v>
      </c>
      <c r="AX489" s="12" t="s">
        <v>78</v>
      </c>
      <c r="AY489" s="179" t="s">
        <v>166</v>
      </c>
    </row>
    <row r="490" spans="2:65" s="12" customFormat="1" ht="11.25">
      <c r="B490" s="177"/>
      <c r="D490" s="178" t="s">
        <v>174</v>
      </c>
      <c r="E490" s="179" t="s">
        <v>1</v>
      </c>
      <c r="F490" s="180" t="s">
        <v>750</v>
      </c>
      <c r="H490" s="181">
        <v>23.71</v>
      </c>
      <c r="I490" s="182"/>
      <c r="J490" s="182"/>
      <c r="M490" s="177"/>
      <c r="N490" s="183"/>
      <c r="X490" s="184"/>
      <c r="AT490" s="179" t="s">
        <v>174</v>
      </c>
      <c r="AU490" s="179" t="s">
        <v>141</v>
      </c>
      <c r="AV490" s="12" t="s">
        <v>141</v>
      </c>
      <c r="AW490" s="12" t="s">
        <v>4</v>
      </c>
      <c r="AX490" s="12" t="s">
        <v>78</v>
      </c>
      <c r="AY490" s="179" t="s">
        <v>166</v>
      </c>
    </row>
    <row r="491" spans="2:65" s="12" customFormat="1" ht="11.25">
      <c r="B491" s="177"/>
      <c r="D491" s="178" t="s">
        <v>174</v>
      </c>
      <c r="E491" s="179" t="s">
        <v>1</v>
      </c>
      <c r="F491" s="180" t="s">
        <v>751</v>
      </c>
      <c r="H491" s="181">
        <v>23.445</v>
      </c>
      <c r="I491" s="182"/>
      <c r="J491" s="182"/>
      <c r="M491" s="177"/>
      <c r="N491" s="183"/>
      <c r="X491" s="184"/>
      <c r="AT491" s="179" t="s">
        <v>174</v>
      </c>
      <c r="AU491" s="179" t="s">
        <v>141</v>
      </c>
      <c r="AV491" s="12" t="s">
        <v>141</v>
      </c>
      <c r="AW491" s="12" t="s">
        <v>4</v>
      </c>
      <c r="AX491" s="12" t="s">
        <v>78</v>
      </c>
      <c r="AY491" s="179" t="s">
        <v>166</v>
      </c>
    </row>
    <row r="492" spans="2:65" s="12" customFormat="1" ht="11.25">
      <c r="B492" s="177"/>
      <c r="D492" s="178" t="s">
        <v>174</v>
      </c>
      <c r="E492" s="179" t="s">
        <v>1</v>
      </c>
      <c r="F492" s="180" t="s">
        <v>752</v>
      </c>
      <c r="H492" s="181">
        <v>23.445</v>
      </c>
      <c r="I492" s="182"/>
      <c r="J492" s="182"/>
      <c r="M492" s="177"/>
      <c r="N492" s="183"/>
      <c r="X492" s="184"/>
      <c r="AT492" s="179" t="s">
        <v>174</v>
      </c>
      <c r="AU492" s="179" t="s">
        <v>141</v>
      </c>
      <c r="AV492" s="12" t="s">
        <v>141</v>
      </c>
      <c r="AW492" s="12" t="s">
        <v>4</v>
      </c>
      <c r="AX492" s="12" t="s">
        <v>78</v>
      </c>
      <c r="AY492" s="179" t="s">
        <v>166</v>
      </c>
    </row>
    <row r="493" spans="2:65" s="12" customFormat="1" ht="11.25">
      <c r="B493" s="177"/>
      <c r="D493" s="178" t="s">
        <v>174</v>
      </c>
      <c r="E493" s="179" t="s">
        <v>1</v>
      </c>
      <c r="F493" s="180" t="s">
        <v>753</v>
      </c>
      <c r="H493" s="181">
        <v>23.445</v>
      </c>
      <c r="I493" s="182"/>
      <c r="J493" s="182"/>
      <c r="M493" s="177"/>
      <c r="N493" s="183"/>
      <c r="X493" s="184"/>
      <c r="AT493" s="179" t="s">
        <v>174</v>
      </c>
      <c r="AU493" s="179" t="s">
        <v>141</v>
      </c>
      <c r="AV493" s="12" t="s">
        <v>141</v>
      </c>
      <c r="AW493" s="12" t="s">
        <v>4</v>
      </c>
      <c r="AX493" s="12" t="s">
        <v>78</v>
      </c>
      <c r="AY493" s="179" t="s">
        <v>166</v>
      </c>
    </row>
    <row r="494" spans="2:65" s="12" customFormat="1" ht="11.25">
      <c r="B494" s="177"/>
      <c r="D494" s="178" t="s">
        <v>174</v>
      </c>
      <c r="E494" s="179" t="s">
        <v>1</v>
      </c>
      <c r="F494" s="180" t="s">
        <v>754</v>
      </c>
      <c r="H494" s="181">
        <v>23.445</v>
      </c>
      <c r="I494" s="182"/>
      <c r="J494" s="182"/>
      <c r="M494" s="177"/>
      <c r="N494" s="183"/>
      <c r="X494" s="184"/>
      <c r="AT494" s="179" t="s">
        <v>174</v>
      </c>
      <c r="AU494" s="179" t="s">
        <v>141</v>
      </c>
      <c r="AV494" s="12" t="s">
        <v>141</v>
      </c>
      <c r="AW494" s="12" t="s">
        <v>4</v>
      </c>
      <c r="AX494" s="12" t="s">
        <v>78</v>
      </c>
      <c r="AY494" s="179" t="s">
        <v>166</v>
      </c>
    </row>
    <row r="495" spans="2:65" s="12" customFormat="1" ht="11.25">
      <c r="B495" s="177"/>
      <c r="D495" s="178" t="s">
        <v>174</v>
      </c>
      <c r="E495" s="179" t="s">
        <v>1</v>
      </c>
      <c r="F495" s="180" t="s">
        <v>755</v>
      </c>
      <c r="H495" s="181">
        <v>23.445</v>
      </c>
      <c r="I495" s="182"/>
      <c r="J495" s="182"/>
      <c r="M495" s="177"/>
      <c r="N495" s="183"/>
      <c r="X495" s="184"/>
      <c r="AT495" s="179" t="s">
        <v>174</v>
      </c>
      <c r="AU495" s="179" t="s">
        <v>141</v>
      </c>
      <c r="AV495" s="12" t="s">
        <v>141</v>
      </c>
      <c r="AW495" s="12" t="s">
        <v>4</v>
      </c>
      <c r="AX495" s="12" t="s">
        <v>78</v>
      </c>
      <c r="AY495" s="179" t="s">
        <v>166</v>
      </c>
    </row>
    <row r="496" spans="2:65" s="12" customFormat="1" ht="11.25">
      <c r="B496" s="177"/>
      <c r="D496" s="178" t="s">
        <v>174</v>
      </c>
      <c r="E496" s="179" t="s">
        <v>1</v>
      </c>
      <c r="F496" s="180" t="s">
        <v>756</v>
      </c>
      <c r="H496" s="181">
        <v>23.445</v>
      </c>
      <c r="I496" s="182"/>
      <c r="J496" s="182"/>
      <c r="M496" s="177"/>
      <c r="N496" s="183"/>
      <c r="X496" s="184"/>
      <c r="AT496" s="179" t="s">
        <v>174</v>
      </c>
      <c r="AU496" s="179" t="s">
        <v>141</v>
      </c>
      <c r="AV496" s="12" t="s">
        <v>141</v>
      </c>
      <c r="AW496" s="12" t="s">
        <v>4</v>
      </c>
      <c r="AX496" s="12" t="s">
        <v>78</v>
      </c>
      <c r="AY496" s="179" t="s">
        <v>166</v>
      </c>
    </row>
    <row r="497" spans="2:65" s="12" customFormat="1" ht="11.25">
      <c r="B497" s="177"/>
      <c r="D497" s="178" t="s">
        <v>174</v>
      </c>
      <c r="E497" s="179" t="s">
        <v>1</v>
      </c>
      <c r="F497" s="180" t="s">
        <v>757</v>
      </c>
      <c r="H497" s="181">
        <v>23.445</v>
      </c>
      <c r="I497" s="182"/>
      <c r="J497" s="182"/>
      <c r="M497" s="177"/>
      <c r="N497" s="183"/>
      <c r="X497" s="184"/>
      <c r="AT497" s="179" t="s">
        <v>174</v>
      </c>
      <c r="AU497" s="179" t="s">
        <v>141</v>
      </c>
      <c r="AV497" s="12" t="s">
        <v>141</v>
      </c>
      <c r="AW497" s="12" t="s">
        <v>4</v>
      </c>
      <c r="AX497" s="12" t="s">
        <v>78</v>
      </c>
      <c r="AY497" s="179" t="s">
        <v>166</v>
      </c>
    </row>
    <row r="498" spans="2:65" s="14" customFormat="1" ht="11.25">
      <c r="B498" s="191"/>
      <c r="D498" s="178" t="s">
        <v>174</v>
      </c>
      <c r="E498" s="192" t="s">
        <v>1</v>
      </c>
      <c r="F498" s="193" t="s">
        <v>182</v>
      </c>
      <c r="H498" s="194">
        <v>266.76499999999999</v>
      </c>
      <c r="I498" s="195"/>
      <c r="J498" s="195"/>
      <c r="M498" s="191"/>
      <c r="N498" s="196"/>
      <c r="X498" s="197"/>
      <c r="AT498" s="192" t="s">
        <v>174</v>
      </c>
      <c r="AU498" s="192" t="s">
        <v>141</v>
      </c>
      <c r="AV498" s="14" t="s">
        <v>183</v>
      </c>
      <c r="AW498" s="14" t="s">
        <v>4</v>
      </c>
      <c r="AX498" s="14" t="s">
        <v>86</v>
      </c>
      <c r="AY498" s="192" t="s">
        <v>166</v>
      </c>
    </row>
    <row r="499" spans="2:65" s="12" customFormat="1" ht="11.25">
      <c r="B499" s="177"/>
      <c r="D499" s="178" t="s">
        <v>174</v>
      </c>
      <c r="F499" s="180" t="s">
        <v>911</v>
      </c>
      <c r="H499" s="181">
        <v>277.43599999999998</v>
      </c>
      <c r="I499" s="182"/>
      <c r="J499" s="182"/>
      <c r="M499" s="177"/>
      <c r="N499" s="183"/>
      <c r="X499" s="184"/>
      <c r="AT499" s="179" t="s">
        <v>174</v>
      </c>
      <c r="AU499" s="179" t="s">
        <v>141</v>
      </c>
      <c r="AV499" s="12" t="s">
        <v>141</v>
      </c>
      <c r="AW499" s="12" t="s">
        <v>3</v>
      </c>
      <c r="AX499" s="12" t="s">
        <v>86</v>
      </c>
      <c r="AY499" s="179" t="s">
        <v>166</v>
      </c>
    </row>
    <row r="500" spans="2:65" s="1" customFormat="1" ht="24.2" customHeight="1">
      <c r="B500" s="136"/>
      <c r="C500" s="165" t="s">
        <v>392</v>
      </c>
      <c r="D500" s="165" t="s">
        <v>168</v>
      </c>
      <c r="E500" s="166" t="s">
        <v>912</v>
      </c>
      <c r="F500" s="167" t="s">
        <v>913</v>
      </c>
      <c r="G500" s="168" t="s">
        <v>533</v>
      </c>
      <c r="H500" s="208"/>
      <c r="I500" s="170"/>
      <c r="J500" s="170"/>
      <c r="K500" s="171">
        <f>ROUND(P500*H500,2)</f>
        <v>0</v>
      </c>
      <c r="L500" s="172"/>
      <c r="M500" s="36"/>
      <c r="N500" s="173" t="s">
        <v>1</v>
      </c>
      <c r="O500" s="135" t="s">
        <v>42</v>
      </c>
      <c r="P500" s="35">
        <f>I500+J500</f>
        <v>0</v>
      </c>
      <c r="Q500" s="35">
        <f>ROUND(I500*H500,2)</f>
        <v>0</v>
      </c>
      <c r="R500" s="35">
        <f>ROUND(J500*H500,2)</f>
        <v>0</v>
      </c>
      <c r="T500" s="174">
        <f>S500*H500</f>
        <v>0</v>
      </c>
      <c r="U500" s="174">
        <v>0</v>
      </c>
      <c r="V500" s="174">
        <f>U500*H500</f>
        <v>0</v>
      </c>
      <c r="W500" s="174">
        <v>0</v>
      </c>
      <c r="X500" s="175">
        <f>W500*H500</f>
        <v>0</v>
      </c>
      <c r="AR500" s="176" t="s">
        <v>252</v>
      </c>
      <c r="AT500" s="176" t="s">
        <v>168</v>
      </c>
      <c r="AU500" s="176" t="s">
        <v>141</v>
      </c>
      <c r="AY500" s="17" t="s">
        <v>166</v>
      </c>
      <c r="BE500" s="101">
        <f>IF(O500="základná",K500,0)</f>
        <v>0</v>
      </c>
      <c r="BF500" s="101">
        <f>IF(O500="znížená",K500,0)</f>
        <v>0</v>
      </c>
      <c r="BG500" s="101">
        <f>IF(O500="zákl. prenesená",K500,0)</f>
        <v>0</v>
      </c>
      <c r="BH500" s="101">
        <f>IF(O500="zníž. prenesená",K500,0)</f>
        <v>0</v>
      </c>
      <c r="BI500" s="101">
        <f>IF(O500="nulová",K500,0)</f>
        <v>0</v>
      </c>
      <c r="BJ500" s="17" t="s">
        <v>141</v>
      </c>
      <c r="BK500" s="101">
        <f>ROUND(P500*H500,2)</f>
        <v>0</v>
      </c>
      <c r="BL500" s="17" t="s">
        <v>252</v>
      </c>
      <c r="BM500" s="176" t="s">
        <v>1371</v>
      </c>
    </row>
    <row r="501" spans="2:65" s="11" customFormat="1" ht="22.9" customHeight="1">
      <c r="B501" s="152"/>
      <c r="D501" s="153" t="s">
        <v>77</v>
      </c>
      <c r="E501" s="163" t="s">
        <v>915</v>
      </c>
      <c r="F501" s="163" t="s">
        <v>916</v>
      </c>
      <c r="I501" s="155"/>
      <c r="J501" s="155"/>
      <c r="K501" s="164">
        <f>BK501</f>
        <v>0</v>
      </c>
      <c r="M501" s="152"/>
      <c r="N501" s="157"/>
      <c r="Q501" s="158">
        <f>SUM(Q502:Q561)</f>
        <v>0</v>
      </c>
      <c r="R501" s="158">
        <f>SUM(R502:R561)</f>
        <v>0</v>
      </c>
      <c r="T501" s="159">
        <f>SUM(T502:T561)</f>
        <v>0</v>
      </c>
      <c r="V501" s="159">
        <f>SUM(V502:V561)</f>
        <v>0.32204966999999995</v>
      </c>
      <c r="X501" s="160">
        <f>SUM(X502:X561)</f>
        <v>0</v>
      </c>
      <c r="AR501" s="153" t="s">
        <v>141</v>
      </c>
      <c r="AT501" s="161" t="s">
        <v>77</v>
      </c>
      <c r="AU501" s="161" t="s">
        <v>86</v>
      </c>
      <c r="AY501" s="153" t="s">
        <v>166</v>
      </c>
      <c r="BK501" s="162">
        <f>SUM(BK502:BK561)</f>
        <v>0</v>
      </c>
    </row>
    <row r="502" spans="2:65" s="1" customFormat="1" ht="24.2" customHeight="1">
      <c r="B502" s="136"/>
      <c r="C502" s="165" t="s">
        <v>397</v>
      </c>
      <c r="D502" s="165" t="s">
        <v>168</v>
      </c>
      <c r="E502" s="166" t="s">
        <v>917</v>
      </c>
      <c r="F502" s="167" t="s">
        <v>918</v>
      </c>
      <c r="G502" s="168" t="s">
        <v>199</v>
      </c>
      <c r="H502" s="169">
        <v>785.48699999999997</v>
      </c>
      <c r="I502" s="170"/>
      <c r="J502" s="170"/>
      <c r="K502" s="171">
        <f>ROUND(P502*H502,2)</f>
        <v>0</v>
      </c>
      <c r="L502" s="172"/>
      <c r="M502" s="36"/>
      <c r="N502" s="173" t="s">
        <v>1</v>
      </c>
      <c r="O502" s="135" t="s">
        <v>42</v>
      </c>
      <c r="P502" s="35">
        <f>I502+J502</f>
        <v>0</v>
      </c>
      <c r="Q502" s="35">
        <f>ROUND(I502*H502,2)</f>
        <v>0</v>
      </c>
      <c r="R502" s="35">
        <f>ROUND(J502*H502,2)</f>
        <v>0</v>
      </c>
      <c r="T502" s="174">
        <f>S502*H502</f>
        <v>0</v>
      </c>
      <c r="U502" s="174">
        <v>1.2999999999999999E-4</v>
      </c>
      <c r="V502" s="174">
        <f>U502*H502</f>
        <v>0.10211330999999998</v>
      </c>
      <c r="W502" s="174">
        <v>0</v>
      </c>
      <c r="X502" s="175">
        <f>W502*H502</f>
        <v>0</v>
      </c>
      <c r="AR502" s="176" t="s">
        <v>252</v>
      </c>
      <c r="AT502" s="176" t="s">
        <v>168</v>
      </c>
      <c r="AU502" s="176" t="s">
        <v>141</v>
      </c>
      <c r="AY502" s="17" t="s">
        <v>166</v>
      </c>
      <c r="BE502" s="101">
        <f>IF(O502="základná",K502,0)</f>
        <v>0</v>
      </c>
      <c r="BF502" s="101">
        <f>IF(O502="znížená",K502,0)</f>
        <v>0</v>
      </c>
      <c r="BG502" s="101">
        <f>IF(O502="zákl. prenesená",K502,0)</f>
        <v>0</v>
      </c>
      <c r="BH502" s="101">
        <f>IF(O502="zníž. prenesená",K502,0)</f>
        <v>0</v>
      </c>
      <c r="BI502" s="101">
        <f>IF(O502="nulová",K502,0)</f>
        <v>0</v>
      </c>
      <c r="BJ502" s="17" t="s">
        <v>141</v>
      </c>
      <c r="BK502" s="101">
        <f>ROUND(P502*H502,2)</f>
        <v>0</v>
      </c>
      <c r="BL502" s="17" t="s">
        <v>252</v>
      </c>
      <c r="BM502" s="176" t="s">
        <v>1372</v>
      </c>
    </row>
    <row r="503" spans="2:65" s="12" customFormat="1" ht="22.5">
      <c r="B503" s="177"/>
      <c r="D503" s="178" t="s">
        <v>174</v>
      </c>
      <c r="E503" s="179" t="s">
        <v>1</v>
      </c>
      <c r="F503" s="180" t="s">
        <v>1233</v>
      </c>
      <c r="H503" s="181">
        <v>154.982</v>
      </c>
      <c r="I503" s="182"/>
      <c r="J503" s="182"/>
      <c r="M503" s="177"/>
      <c r="N503" s="183"/>
      <c r="X503" s="184"/>
      <c r="AT503" s="179" t="s">
        <v>174</v>
      </c>
      <c r="AU503" s="179" t="s">
        <v>141</v>
      </c>
      <c r="AV503" s="12" t="s">
        <v>141</v>
      </c>
      <c r="AW503" s="12" t="s">
        <v>4</v>
      </c>
      <c r="AX503" s="12" t="s">
        <v>78</v>
      </c>
      <c r="AY503" s="179" t="s">
        <v>166</v>
      </c>
    </row>
    <row r="504" spans="2:65" s="12" customFormat="1" ht="22.5">
      <c r="B504" s="177"/>
      <c r="D504" s="178" t="s">
        <v>174</v>
      </c>
      <c r="E504" s="179" t="s">
        <v>1</v>
      </c>
      <c r="F504" s="180" t="s">
        <v>1234</v>
      </c>
      <c r="H504" s="181">
        <v>69.325000000000003</v>
      </c>
      <c r="I504" s="182"/>
      <c r="J504" s="182"/>
      <c r="M504" s="177"/>
      <c r="N504" s="183"/>
      <c r="X504" s="184"/>
      <c r="AT504" s="179" t="s">
        <v>174</v>
      </c>
      <c r="AU504" s="179" t="s">
        <v>141</v>
      </c>
      <c r="AV504" s="12" t="s">
        <v>141</v>
      </c>
      <c r="AW504" s="12" t="s">
        <v>4</v>
      </c>
      <c r="AX504" s="12" t="s">
        <v>78</v>
      </c>
      <c r="AY504" s="179" t="s">
        <v>166</v>
      </c>
    </row>
    <row r="505" spans="2:65" s="12" customFormat="1" ht="11.25">
      <c r="B505" s="177"/>
      <c r="D505" s="178" t="s">
        <v>174</v>
      </c>
      <c r="E505" s="179" t="s">
        <v>1</v>
      </c>
      <c r="F505" s="180" t="s">
        <v>1235</v>
      </c>
      <c r="H505" s="181">
        <v>14.48</v>
      </c>
      <c r="I505" s="182"/>
      <c r="J505" s="182"/>
      <c r="M505" s="177"/>
      <c r="N505" s="183"/>
      <c r="X505" s="184"/>
      <c r="AT505" s="179" t="s">
        <v>174</v>
      </c>
      <c r="AU505" s="179" t="s">
        <v>141</v>
      </c>
      <c r="AV505" s="12" t="s">
        <v>141</v>
      </c>
      <c r="AW505" s="12" t="s">
        <v>4</v>
      </c>
      <c r="AX505" s="12" t="s">
        <v>78</v>
      </c>
      <c r="AY505" s="179" t="s">
        <v>166</v>
      </c>
    </row>
    <row r="506" spans="2:65" s="12" customFormat="1" ht="22.5">
      <c r="B506" s="177"/>
      <c r="D506" s="178" t="s">
        <v>174</v>
      </c>
      <c r="E506" s="179" t="s">
        <v>1</v>
      </c>
      <c r="F506" s="180" t="s">
        <v>1236</v>
      </c>
      <c r="H506" s="181">
        <v>29.175000000000001</v>
      </c>
      <c r="I506" s="182"/>
      <c r="J506" s="182"/>
      <c r="M506" s="177"/>
      <c r="N506" s="183"/>
      <c r="X506" s="184"/>
      <c r="AT506" s="179" t="s">
        <v>174</v>
      </c>
      <c r="AU506" s="179" t="s">
        <v>141</v>
      </c>
      <c r="AV506" s="12" t="s">
        <v>141</v>
      </c>
      <c r="AW506" s="12" t="s">
        <v>4</v>
      </c>
      <c r="AX506" s="12" t="s">
        <v>78</v>
      </c>
      <c r="AY506" s="179" t="s">
        <v>166</v>
      </c>
    </row>
    <row r="507" spans="2:65" s="12" customFormat="1" ht="11.25">
      <c r="B507" s="177"/>
      <c r="D507" s="178" t="s">
        <v>174</v>
      </c>
      <c r="E507" s="179" t="s">
        <v>1</v>
      </c>
      <c r="F507" s="180" t="s">
        <v>1237</v>
      </c>
      <c r="H507" s="181">
        <v>15.01</v>
      </c>
      <c r="I507" s="182"/>
      <c r="J507" s="182"/>
      <c r="M507" s="177"/>
      <c r="N507" s="183"/>
      <c r="X507" s="184"/>
      <c r="AT507" s="179" t="s">
        <v>174</v>
      </c>
      <c r="AU507" s="179" t="s">
        <v>141</v>
      </c>
      <c r="AV507" s="12" t="s">
        <v>141</v>
      </c>
      <c r="AW507" s="12" t="s">
        <v>4</v>
      </c>
      <c r="AX507" s="12" t="s">
        <v>78</v>
      </c>
      <c r="AY507" s="179" t="s">
        <v>166</v>
      </c>
    </row>
    <row r="508" spans="2:65" s="12" customFormat="1" ht="22.5">
      <c r="B508" s="177"/>
      <c r="D508" s="178" t="s">
        <v>174</v>
      </c>
      <c r="E508" s="179" t="s">
        <v>1</v>
      </c>
      <c r="F508" s="180" t="s">
        <v>1238</v>
      </c>
      <c r="H508" s="181">
        <v>29.925000000000001</v>
      </c>
      <c r="I508" s="182"/>
      <c r="J508" s="182"/>
      <c r="M508" s="177"/>
      <c r="N508" s="183"/>
      <c r="X508" s="184"/>
      <c r="AT508" s="179" t="s">
        <v>174</v>
      </c>
      <c r="AU508" s="179" t="s">
        <v>141</v>
      </c>
      <c r="AV508" s="12" t="s">
        <v>141</v>
      </c>
      <c r="AW508" s="12" t="s">
        <v>4</v>
      </c>
      <c r="AX508" s="12" t="s">
        <v>78</v>
      </c>
      <c r="AY508" s="179" t="s">
        <v>166</v>
      </c>
    </row>
    <row r="509" spans="2:65" s="12" customFormat="1" ht="11.25">
      <c r="B509" s="177"/>
      <c r="D509" s="178" t="s">
        <v>174</v>
      </c>
      <c r="E509" s="179" t="s">
        <v>1</v>
      </c>
      <c r="F509" s="180" t="s">
        <v>1239</v>
      </c>
      <c r="H509" s="181">
        <v>11.365</v>
      </c>
      <c r="I509" s="182"/>
      <c r="J509" s="182"/>
      <c r="M509" s="177"/>
      <c r="N509" s="183"/>
      <c r="X509" s="184"/>
      <c r="AT509" s="179" t="s">
        <v>174</v>
      </c>
      <c r="AU509" s="179" t="s">
        <v>141</v>
      </c>
      <c r="AV509" s="12" t="s">
        <v>141</v>
      </c>
      <c r="AW509" s="12" t="s">
        <v>4</v>
      </c>
      <c r="AX509" s="12" t="s">
        <v>78</v>
      </c>
      <c r="AY509" s="179" t="s">
        <v>166</v>
      </c>
    </row>
    <row r="510" spans="2:65" s="12" customFormat="1" ht="22.5">
      <c r="B510" s="177"/>
      <c r="D510" s="178" t="s">
        <v>174</v>
      </c>
      <c r="E510" s="179" t="s">
        <v>1</v>
      </c>
      <c r="F510" s="180" t="s">
        <v>1240</v>
      </c>
      <c r="H510" s="181">
        <v>28.66</v>
      </c>
      <c r="I510" s="182"/>
      <c r="J510" s="182"/>
      <c r="M510" s="177"/>
      <c r="N510" s="183"/>
      <c r="X510" s="184"/>
      <c r="AT510" s="179" t="s">
        <v>174</v>
      </c>
      <c r="AU510" s="179" t="s">
        <v>141</v>
      </c>
      <c r="AV510" s="12" t="s">
        <v>141</v>
      </c>
      <c r="AW510" s="12" t="s">
        <v>4</v>
      </c>
      <c r="AX510" s="12" t="s">
        <v>78</v>
      </c>
      <c r="AY510" s="179" t="s">
        <v>166</v>
      </c>
    </row>
    <row r="511" spans="2:65" s="12" customFormat="1" ht="22.5">
      <c r="B511" s="177"/>
      <c r="D511" s="178" t="s">
        <v>174</v>
      </c>
      <c r="E511" s="179" t="s">
        <v>1</v>
      </c>
      <c r="F511" s="180" t="s">
        <v>1241</v>
      </c>
      <c r="H511" s="181">
        <v>11.147</v>
      </c>
      <c r="I511" s="182"/>
      <c r="J511" s="182"/>
      <c r="M511" s="177"/>
      <c r="N511" s="183"/>
      <c r="X511" s="184"/>
      <c r="AT511" s="179" t="s">
        <v>174</v>
      </c>
      <c r="AU511" s="179" t="s">
        <v>141</v>
      </c>
      <c r="AV511" s="12" t="s">
        <v>141</v>
      </c>
      <c r="AW511" s="12" t="s">
        <v>4</v>
      </c>
      <c r="AX511" s="12" t="s">
        <v>78</v>
      </c>
      <c r="AY511" s="179" t="s">
        <v>166</v>
      </c>
    </row>
    <row r="512" spans="2:65" s="12" customFormat="1" ht="22.5">
      <c r="B512" s="177"/>
      <c r="D512" s="178" t="s">
        <v>174</v>
      </c>
      <c r="E512" s="179" t="s">
        <v>1</v>
      </c>
      <c r="F512" s="180" t="s">
        <v>1242</v>
      </c>
      <c r="H512" s="181">
        <v>28.577999999999999</v>
      </c>
      <c r="I512" s="182"/>
      <c r="J512" s="182"/>
      <c r="M512" s="177"/>
      <c r="N512" s="183"/>
      <c r="X512" s="184"/>
      <c r="AT512" s="179" t="s">
        <v>174</v>
      </c>
      <c r="AU512" s="179" t="s">
        <v>141</v>
      </c>
      <c r="AV512" s="12" t="s">
        <v>141</v>
      </c>
      <c r="AW512" s="12" t="s">
        <v>4</v>
      </c>
      <c r="AX512" s="12" t="s">
        <v>78</v>
      </c>
      <c r="AY512" s="179" t="s">
        <v>166</v>
      </c>
    </row>
    <row r="513" spans="2:51" s="12" customFormat="1" ht="22.5">
      <c r="B513" s="177"/>
      <c r="D513" s="178" t="s">
        <v>174</v>
      </c>
      <c r="E513" s="179" t="s">
        <v>1</v>
      </c>
      <c r="F513" s="180" t="s">
        <v>1243</v>
      </c>
      <c r="H513" s="181">
        <v>13.24</v>
      </c>
      <c r="I513" s="182"/>
      <c r="J513" s="182"/>
      <c r="M513" s="177"/>
      <c r="N513" s="183"/>
      <c r="X513" s="184"/>
      <c r="AT513" s="179" t="s">
        <v>174</v>
      </c>
      <c r="AU513" s="179" t="s">
        <v>141</v>
      </c>
      <c r="AV513" s="12" t="s">
        <v>141</v>
      </c>
      <c r="AW513" s="12" t="s">
        <v>4</v>
      </c>
      <c r="AX513" s="12" t="s">
        <v>78</v>
      </c>
      <c r="AY513" s="179" t="s">
        <v>166</v>
      </c>
    </row>
    <row r="514" spans="2:51" s="12" customFormat="1" ht="22.5">
      <c r="B514" s="177"/>
      <c r="D514" s="178" t="s">
        <v>174</v>
      </c>
      <c r="E514" s="179" t="s">
        <v>1</v>
      </c>
      <c r="F514" s="180" t="s">
        <v>1244</v>
      </c>
      <c r="H514" s="181">
        <v>28.577999999999999</v>
      </c>
      <c r="I514" s="182"/>
      <c r="J514" s="182"/>
      <c r="M514" s="177"/>
      <c r="N514" s="183"/>
      <c r="X514" s="184"/>
      <c r="AT514" s="179" t="s">
        <v>174</v>
      </c>
      <c r="AU514" s="179" t="s">
        <v>141</v>
      </c>
      <c r="AV514" s="12" t="s">
        <v>141</v>
      </c>
      <c r="AW514" s="12" t="s">
        <v>4</v>
      </c>
      <c r="AX514" s="12" t="s">
        <v>78</v>
      </c>
      <c r="AY514" s="179" t="s">
        <v>166</v>
      </c>
    </row>
    <row r="515" spans="2:51" s="12" customFormat="1" ht="11.25">
      <c r="B515" s="177"/>
      <c r="D515" s="178" t="s">
        <v>174</v>
      </c>
      <c r="E515" s="179" t="s">
        <v>1</v>
      </c>
      <c r="F515" s="180" t="s">
        <v>1245</v>
      </c>
      <c r="H515" s="181">
        <v>15.404999999999999</v>
      </c>
      <c r="I515" s="182"/>
      <c r="J515" s="182"/>
      <c r="M515" s="177"/>
      <c r="N515" s="183"/>
      <c r="X515" s="184"/>
      <c r="AT515" s="179" t="s">
        <v>174</v>
      </c>
      <c r="AU515" s="179" t="s">
        <v>141</v>
      </c>
      <c r="AV515" s="12" t="s">
        <v>141</v>
      </c>
      <c r="AW515" s="12" t="s">
        <v>4</v>
      </c>
      <c r="AX515" s="12" t="s">
        <v>78</v>
      </c>
      <c r="AY515" s="179" t="s">
        <v>166</v>
      </c>
    </row>
    <row r="516" spans="2:51" s="12" customFormat="1" ht="22.5">
      <c r="B516" s="177"/>
      <c r="D516" s="178" t="s">
        <v>174</v>
      </c>
      <c r="E516" s="179" t="s">
        <v>1</v>
      </c>
      <c r="F516" s="180" t="s">
        <v>1246</v>
      </c>
      <c r="H516" s="181">
        <v>28.265000000000001</v>
      </c>
      <c r="I516" s="182"/>
      <c r="J516" s="182"/>
      <c r="M516" s="177"/>
      <c r="N516" s="183"/>
      <c r="X516" s="184"/>
      <c r="AT516" s="179" t="s">
        <v>174</v>
      </c>
      <c r="AU516" s="179" t="s">
        <v>141</v>
      </c>
      <c r="AV516" s="12" t="s">
        <v>141</v>
      </c>
      <c r="AW516" s="12" t="s">
        <v>4</v>
      </c>
      <c r="AX516" s="12" t="s">
        <v>78</v>
      </c>
      <c r="AY516" s="179" t="s">
        <v>166</v>
      </c>
    </row>
    <row r="517" spans="2:51" s="12" customFormat="1" ht="11.25">
      <c r="B517" s="177"/>
      <c r="D517" s="178" t="s">
        <v>174</v>
      </c>
      <c r="E517" s="179" t="s">
        <v>1</v>
      </c>
      <c r="F517" s="180" t="s">
        <v>1247</v>
      </c>
      <c r="H517" s="181">
        <v>11.565</v>
      </c>
      <c r="I517" s="182"/>
      <c r="J517" s="182"/>
      <c r="M517" s="177"/>
      <c r="N517" s="183"/>
      <c r="X517" s="184"/>
      <c r="AT517" s="179" t="s">
        <v>174</v>
      </c>
      <c r="AU517" s="179" t="s">
        <v>141</v>
      </c>
      <c r="AV517" s="12" t="s">
        <v>141</v>
      </c>
      <c r="AW517" s="12" t="s">
        <v>4</v>
      </c>
      <c r="AX517" s="12" t="s">
        <v>78</v>
      </c>
      <c r="AY517" s="179" t="s">
        <v>166</v>
      </c>
    </row>
    <row r="518" spans="2:51" s="12" customFormat="1" ht="22.5">
      <c r="B518" s="177"/>
      <c r="D518" s="178" t="s">
        <v>174</v>
      </c>
      <c r="E518" s="179" t="s">
        <v>1</v>
      </c>
      <c r="F518" s="180" t="s">
        <v>1248</v>
      </c>
      <c r="H518" s="181">
        <v>26.899000000000001</v>
      </c>
      <c r="I518" s="182"/>
      <c r="J518" s="182"/>
      <c r="M518" s="177"/>
      <c r="N518" s="183"/>
      <c r="X518" s="184"/>
      <c r="AT518" s="179" t="s">
        <v>174</v>
      </c>
      <c r="AU518" s="179" t="s">
        <v>141</v>
      </c>
      <c r="AV518" s="12" t="s">
        <v>141</v>
      </c>
      <c r="AW518" s="12" t="s">
        <v>4</v>
      </c>
      <c r="AX518" s="12" t="s">
        <v>78</v>
      </c>
      <c r="AY518" s="179" t="s">
        <v>166</v>
      </c>
    </row>
    <row r="519" spans="2:51" s="12" customFormat="1" ht="22.5">
      <c r="B519" s="177"/>
      <c r="D519" s="178" t="s">
        <v>174</v>
      </c>
      <c r="E519" s="179" t="s">
        <v>1</v>
      </c>
      <c r="F519" s="180" t="s">
        <v>1249</v>
      </c>
      <c r="H519" s="181">
        <v>31.434999999999999</v>
      </c>
      <c r="I519" s="182"/>
      <c r="J519" s="182"/>
      <c r="M519" s="177"/>
      <c r="N519" s="183"/>
      <c r="X519" s="184"/>
      <c r="AT519" s="179" t="s">
        <v>174</v>
      </c>
      <c r="AU519" s="179" t="s">
        <v>141</v>
      </c>
      <c r="AV519" s="12" t="s">
        <v>141</v>
      </c>
      <c r="AW519" s="12" t="s">
        <v>4</v>
      </c>
      <c r="AX519" s="12" t="s">
        <v>78</v>
      </c>
      <c r="AY519" s="179" t="s">
        <v>166</v>
      </c>
    </row>
    <row r="520" spans="2:51" s="12" customFormat="1" ht="11.25">
      <c r="B520" s="177"/>
      <c r="D520" s="178" t="s">
        <v>174</v>
      </c>
      <c r="E520" s="179" t="s">
        <v>1</v>
      </c>
      <c r="F520" s="180" t="s">
        <v>1250</v>
      </c>
      <c r="H520" s="181">
        <v>11.3</v>
      </c>
      <c r="I520" s="182"/>
      <c r="J520" s="182"/>
      <c r="M520" s="177"/>
      <c r="N520" s="183"/>
      <c r="X520" s="184"/>
      <c r="AT520" s="179" t="s">
        <v>174</v>
      </c>
      <c r="AU520" s="179" t="s">
        <v>141</v>
      </c>
      <c r="AV520" s="12" t="s">
        <v>141</v>
      </c>
      <c r="AW520" s="12" t="s">
        <v>4</v>
      </c>
      <c r="AX520" s="12" t="s">
        <v>78</v>
      </c>
      <c r="AY520" s="179" t="s">
        <v>166</v>
      </c>
    </row>
    <row r="521" spans="2:51" s="12" customFormat="1" ht="11.25">
      <c r="B521" s="177"/>
      <c r="D521" s="178" t="s">
        <v>174</v>
      </c>
      <c r="E521" s="179" t="s">
        <v>1</v>
      </c>
      <c r="F521" s="180" t="s">
        <v>1251</v>
      </c>
      <c r="H521" s="181">
        <v>14.48</v>
      </c>
      <c r="I521" s="182"/>
      <c r="J521" s="182"/>
      <c r="M521" s="177"/>
      <c r="N521" s="183"/>
      <c r="X521" s="184"/>
      <c r="AT521" s="179" t="s">
        <v>174</v>
      </c>
      <c r="AU521" s="179" t="s">
        <v>141</v>
      </c>
      <c r="AV521" s="12" t="s">
        <v>141</v>
      </c>
      <c r="AW521" s="12" t="s">
        <v>4</v>
      </c>
      <c r="AX521" s="12" t="s">
        <v>78</v>
      </c>
      <c r="AY521" s="179" t="s">
        <v>166</v>
      </c>
    </row>
    <row r="522" spans="2:51" s="12" customFormat="1" ht="22.5">
      <c r="B522" s="177"/>
      <c r="D522" s="178" t="s">
        <v>174</v>
      </c>
      <c r="E522" s="179" t="s">
        <v>1</v>
      </c>
      <c r="F522" s="180" t="s">
        <v>1252</v>
      </c>
      <c r="H522" s="181">
        <v>30.638000000000002</v>
      </c>
      <c r="I522" s="182"/>
      <c r="J522" s="182"/>
      <c r="M522" s="177"/>
      <c r="N522" s="183"/>
      <c r="X522" s="184"/>
      <c r="AT522" s="179" t="s">
        <v>174</v>
      </c>
      <c r="AU522" s="179" t="s">
        <v>141</v>
      </c>
      <c r="AV522" s="12" t="s">
        <v>141</v>
      </c>
      <c r="AW522" s="12" t="s">
        <v>4</v>
      </c>
      <c r="AX522" s="12" t="s">
        <v>78</v>
      </c>
      <c r="AY522" s="179" t="s">
        <v>166</v>
      </c>
    </row>
    <row r="523" spans="2:51" s="12" customFormat="1" ht="11.25">
      <c r="B523" s="177"/>
      <c r="D523" s="178" t="s">
        <v>174</v>
      </c>
      <c r="E523" s="179" t="s">
        <v>1</v>
      </c>
      <c r="F523" s="180" t="s">
        <v>1253</v>
      </c>
      <c r="H523" s="181">
        <v>14.744999999999999</v>
      </c>
      <c r="I523" s="182"/>
      <c r="J523" s="182"/>
      <c r="M523" s="177"/>
      <c r="N523" s="183"/>
      <c r="X523" s="184"/>
      <c r="AT523" s="179" t="s">
        <v>174</v>
      </c>
      <c r="AU523" s="179" t="s">
        <v>141</v>
      </c>
      <c r="AV523" s="12" t="s">
        <v>141</v>
      </c>
      <c r="AW523" s="12" t="s">
        <v>4</v>
      </c>
      <c r="AX523" s="12" t="s">
        <v>78</v>
      </c>
      <c r="AY523" s="179" t="s">
        <v>166</v>
      </c>
    </row>
    <row r="524" spans="2:51" s="12" customFormat="1" ht="22.5">
      <c r="B524" s="177"/>
      <c r="D524" s="178" t="s">
        <v>174</v>
      </c>
      <c r="E524" s="179" t="s">
        <v>1</v>
      </c>
      <c r="F524" s="180" t="s">
        <v>1254</v>
      </c>
      <c r="H524" s="181">
        <v>29.257999999999999</v>
      </c>
      <c r="I524" s="182"/>
      <c r="J524" s="182"/>
      <c r="M524" s="177"/>
      <c r="N524" s="183"/>
      <c r="X524" s="184"/>
      <c r="AT524" s="179" t="s">
        <v>174</v>
      </c>
      <c r="AU524" s="179" t="s">
        <v>141</v>
      </c>
      <c r="AV524" s="12" t="s">
        <v>141</v>
      </c>
      <c r="AW524" s="12" t="s">
        <v>4</v>
      </c>
      <c r="AX524" s="12" t="s">
        <v>78</v>
      </c>
      <c r="AY524" s="179" t="s">
        <v>166</v>
      </c>
    </row>
    <row r="525" spans="2:51" s="12" customFormat="1" ht="11.25">
      <c r="B525" s="177"/>
      <c r="D525" s="178" t="s">
        <v>174</v>
      </c>
      <c r="E525" s="179" t="s">
        <v>1</v>
      </c>
      <c r="F525" s="180" t="s">
        <v>1255</v>
      </c>
      <c r="H525" s="181">
        <v>13.154999999999999</v>
      </c>
      <c r="I525" s="182"/>
      <c r="J525" s="182"/>
      <c r="M525" s="177"/>
      <c r="N525" s="183"/>
      <c r="X525" s="184"/>
      <c r="AT525" s="179" t="s">
        <v>174</v>
      </c>
      <c r="AU525" s="179" t="s">
        <v>141</v>
      </c>
      <c r="AV525" s="12" t="s">
        <v>141</v>
      </c>
      <c r="AW525" s="12" t="s">
        <v>4</v>
      </c>
      <c r="AX525" s="12" t="s">
        <v>78</v>
      </c>
      <c r="AY525" s="179" t="s">
        <v>166</v>
      </c>
    </row>
    <row r="526" spans="2:51" s="12" customFormat="1" ht="22.5">
      <c r="B526" s="177"/>
      <c r="D526" s="178" t="s">
        <v>174</v>
      </c>
      <c r="E526" s="179" t="s">
        <v>1</v>
      </c>
      <c r="F526" s="180" t="s">
        <v>1256</v>
      </c>
      <c r="H526" s="181">
        <v>30.207000000000001</v>
      </c>
      <c r="I526" s="182"/>
      <c r="J526" s="182"/>
      <c r="M526" s="177"/>
      <c r="N526" s="183"/>
      <c r="X526" s="184"/>
      <c r="AT526" s="179" t="s">
        <v>174</v>
      </c>
      <c r="AU526" s="179" t="s">
        <v>141</v>
      </c>
      <c r="AV526" s="12" t="s">
        <v>141</v>
      </c>
      <c r="AW526" s="12" t="s">
        <v>4</v>
      </c>
      <c r="AX526" s="12" t="s">
        <v>78</v>
      </c>
      <c r="AY526" s="179" t="s">
        <v>166</v>
      </c>
    </row>
    <row r="527" spans="2:51" s="12" customFormat="1" ht="22.5">
      <c r="B527" s="177"/>
      <c r="D527" s="178" t="s">
        <v>174</v>
      </c>
      <c r="E527" s="179" t="s">
        <v>1</v>
      </c>
      <c r="F527" s="180" t="s">
        <v>1257</v>
      </c>
      <c r="H527" s="181">
        <v>18.338000000000001</v>
      </c>
      <c r="I527" s="182"/>
      <c r="J527" s="182"/>
      <c r="M527" s="177"/>
      <c r="N527" s="183"/>
      <c r="X527" s="184"/>
      <c r="AT527" s="179" t="s">
        <v>174</v>
      </c>
      <c r="AU527" s="179" t="s">
        <v>141</v>
      </c>
      <c r="AV527" s="12" t="s">
        <v>141</v>
      </c>
      <c r="AW527" s="12" t="s">
        <v>4</v>
      </c>
      <c r="AX527" s="12" t="s">
        <v>78</v>
      </c>
      <c r="AY527" s="179" t="s">
        <v>166</v>
      </c>
    </row>
    <row r="528" spans="2:51" s="12" customFormat="1" ht="22.5">
      <c r="B528" s="177"/>
      <c r="D528" s="178" t="s">
        <v>174</v>
      </c>
      <c r="E528" s="179" t="s">
        <v>1</v>
      </c>
      <c r="F528" s="180" t="s">
        <v>1258</v>
      </c>
      <c r="H528" s="181">
        <v>30.699000000000002</v>
      </c>
      <c r="I528" s="182"/>
      <c r="J528" s="182"/>
      <c r="M528" s="177"/>
      <c r="N528" s="183"/>
      <c r="X528" s="184"/>
      <c r="AT528" s="179" t="s">
        <v>174</v>
      </c>
      <c r="AU528" s="179" t="s">
        <v>141</v>
      </c>
      <c r="AV528" s="12" t="s">
        <v>141</v>
      </c>
      <c r="AW528" s="12" t="s">
        <v>4</v>
      </c>
      <c r="AX528" s="12" t="s">
        <v>78</v>
      </c>
      <c r="AY528" s="179" t="s">
        <v>166</v>
      </c>
    </row>
    <row r="529" spans="2:65" s="12" customFormat="1" ht="11.25">
      <c r="B529" s="177"/>
      <c r="D529" s="178" t="s">
        <v>174</v>
      </c>
      <c r="E529" s="179" t="s">
        <v>1</v>
      </c>
      <c r="F529" s="180" t="s">
        <v>1259</v>
      </c>
      <c r="H529" s="181">
        <v>15.54</v>
      </c>
      <c r="I529" s="182"/>
      <c r="J529" s="182"/>
      <c r="M529" s="177"/>
      <c r="N529" s="183"/>
      <c r="X529" s="184"/>
      <c r="AT529" s="179" t="s">
        <v>174</v>
      </c>
      <c r="AU529" s="179" t="s">
        <v>141</v>
      </c>
      <c r="AV529" s="12" t="s">
        <v>141</v>
      </c>
      <c r="AW529" s="12" t="s">
        <v>4</v>
      </c>
      <c r="AX529" s="12" t="s">
        <v>78</v>
      </c>
      <c r="AY529" s="179" t="s">
        <v>166</v>
      </c>
    </row>
    <row r="530" spans="2:65" s="12" customFormat="1" ht="22.5">
      <c r="B530" s="177"/>
      <c r="D530" s="178" t="s">
        <v>174</v>
      </c>
      <c r="E530" s="179" t="s">
        <v>1</v>
      </c>
      <c r="F530" s="180" t="s">
        <v>1260</v>
      </c>
      <c r="H530" s="181">
        <v>29.093</v>
      </c>
      <c r="I530" s="182"/>
      <c r="J530" s="182"/>
      <c r="M530" s="177"/>
      <c r="N530" s="183"/>
      <c r="X530" s="184"/>
      <c r="AT530" s="179" t="s">
        <v>174</v>
      </c>
      <c r="AU530" s="179" t="s">
        <v>141</v>
      </c>
      <c r="AV530" s="12" t="s">
        <v>141</v>
      </c>
      <c r="AW530" s="12" t="s">
        <v>4</v>
      </c>
      <c r="AX530" s="12" t="s">
        <v>78</v>
      </c>
      <c r="AY530" s="179" t="s">
        <v>166</v>
      </c>
    </row>
    <row r="531" spans="2:65" s="14" customFormat="1" ht="11.25">
      <c r="B531" s="191"/>
      <c r="D531" s="178" t="s">
        <v>174</v>
      </c>
      <c r="E531" s="192" t="s">
        <v>1</v>
      </c>
      <c r="F531" s="193" t="s">
        <v>182</v>
      </c>
      <c r="H531" s="194">
        <v>785.48699999999974</v>
      </c>
      <c r="I531" s="195"/>
      <c r="J531" s="195"/>
      <c r="M531" s="191"/>
      <c r="N531" s="196"/>
      <c r="X531" s="197"/>
      <c r="AT531" s="192" t="s">
        <v>174</v>
      </c>
      <c r="AU531" s="192" t="s">
        <v>141</v>
      </c>
      <c r="AV531" s="14" t="s">
        <v>183</v>
      </c>
      <c r="AW531" s="14" t="s">
        <v>4</v>
      </c>
      <c r="AX531" s="14" t="s">
        <v>86</v>
      </c>
      <c r="AY531" s="192" t="s">
        <v>166</v>
      </c>
    </row>
    <row r="532" spans="2:65" s="1" customFormat="1" ht="33" customHeight="1">
      <c r="B532" s="136"/>
      <c r="C532" s="165" t="s">
        <v>402</v>
      </c>
      <c r="D532" s="165" t="s">
        <v>168</v>
      </c>
      <c r="E532" s="166" t="s">
        <v>921</v>
      </c>
      <c r="F532" s="167" t="s">
        <v>922</v>
      </c>
      <c r="G532" s="168" t="s">
        <v>199</v>
      </c>
      <c r="H532" s="169">
        <v>785.48699999999997</v>
      </c>
      <c r="I532" s="170"/>
      <c r="J532" s="170"/>
      <c r="K532" s="171">
        <f>ROUND(P532*H532,2)</f>
        <v>0</v>
      </c>
      <c r="L532" s="172"/>
      <c r="M532" s="36"/>
      <c r="N532" s="173" t="s">
        <v>1</v>
      </c>
      <c r="O532" s="135" t="s">
        <v>42</v>
      </c>
      <c r="P532" s="35">
        <f>I532+J532</f>
        <v>0</v>
      </c>
      <c r="Q532" s="35">
        <f>ROUND(I532*H532,2)</f>
        <v>0</v>
      </c>
      <c r="R532" s="35">
        <f>ROUND(J532*H532,2)</f>
        <v>0</v>
      </c>
      <c r="T532" s="174">
        <f>S532*H532</f>
        <v>0</v>
      </c>
      <c r="U532" s="174">
        <v>2.7999999999999998E-4</v>
      </c>
      <c r="V532" s="174">
        <f>U532*H532</f>
        <v>0.21993635999999997</v>
      </c>
      <c r="W532" s="174">
        <v>0</v>
      </c>
      <c r="X532" s="175">
        <f>W532*H532</f>
        <v>0</v>
      </c>
      <c r="AR532" s="176" t="s">
        <v>252</v>
      </c>
      <c r="AT532" s="176" t="s">
        <v>168</v>
      </c>
      <c r="AU532" s="176" t="s">
        <v>141</v>
      </c>
      <c r="AY532" s="17" t="s">
        <v>166</v>
      </c>
      <c r="BE532" s="101">
        <f>IF(O532="základná",K532,0)</f>
        <v>0</v>
      </c>
      <c r="BF532" s="101">
        <f>IF(O532="znížená",K532,0)</f>
        <v>0</v>
      </c>
      <c r="BG532" s="101">
        <f>IF(O532="zákl. prenesená",K532,0)</f>
        <v>0</v>
      </c>
      <c r="BH532" s="101">
        <f>IF(O532="zníž. prenesená",K532,0)</f>
        <v>0</v>
      </c>
      <c r="BI532" s="101">
        <f>IF(O532="nulová",K532,0)</f>
        <v>0</v>
      </c>
      <c r="BJ532" s="17" t="s">
        <v>141</v>
      </c>
      <c r="BK532" s="101">
        <f>ROUND(P532*H532,2)</f>
        <v>0</v>
      </c>
      <c r="BL532" s="17" t="s">
        <v>252</v>
      </c>
      <c r="BM532" s="176" t="s">
        <v>1373</v>
      </c>
    </row>
    <row r="533" spans="2:65" s="12" customFormat="1" ht="22.5">
      <c r="B533" s="177"/>
      <c r="D533" s="178" t="s">
        <v>174</v>
      </c>
      <c r="E533" s="179" t="s">
        <v>1</v>
      </c>
      <c r="F533" s="180" t="s">
        <v>1233</v>
      </c>
      <c r="H533" s="181">
        <v>154.982</v>
      </c>
      <c r="I533" s="182"/>
      <c r="J533" s="182"/>
      <c r="M533" s="177"/>
      <c r="N533" s="183"/>
      <c r="X533" s="184"/>
      <c r="AT533" s="179" t="s">
        <v>174</v>
      </c>
      <c r="AU533" s="179" t="s">
        <v>141</v>
      </c>
      <c r="AV533" s="12" t="s">
        <v>141</v>
      </c>
      <c r="AW533" s="12" t="s">
        <v>4</v>
      </c>
      <c r="AX533" s="12" t="s">
        <v>78</v>
      </c>
      <c r="AY533" s="179" t="s">
        <v>166</v>
      </c>
    </row>
    <row r="534" spans="2:65" s="12" customFormat="1" ht="22.5">
      <c r="B534" s="177"/>
      <c r="D534" s="178" t="s">
        <v>174</v>
      </c>
      <c r="E534" s="179" t="s">
        <v>1</v>
      </c>
      <c r="F534" s="180" t="s">
        <v>1234</v>
      </c>
      <c r="H534" s="181">
        <v>69.325000000000003</v>
      </c>
      <c r="I534" s="182"/>
      <c r="J534" s="182"/>
      <c r="M534" s="177"/>
      <c r="N534" s="183"/>
      <c r="X534" s="184"/>
      <c r="AT534" s="179" t="s">
        <v>174</v>
      </c>
      <c r="AU534" s="179" t="s">
        <v>141</v>
      </c>
      <c r="AV534" s="12" t="s">
        <v>141</v>
      </c>
      <c r="AW534" s="12" t="s">
        <v>4</v>
      </c>
      <c r="AX534" s="12" t="s">
        <v>78</v>
      </c>
      <c r="AY534" s="179" t="s">
        <v>166</v>
      </c>
    </row>
    <row r="535" spans="2:65" s="12" customFormat="1" ht="11.25">
      <c r="B535" s="177"/>
      <c r="D535" s="178" t="s">
        <v>174</v>
      </c>
      <c r="E535" s="179" t="s">
        <v>1</v>
      </c>
      <c r="F535" s="180" t="s">
        <v>1235</v>
      </c>
      <c r="H535" s="181">
        <v>14.48</v>
      </c>
      <c r="I535" s="182"/>
      <c r="J535" s="182"/>
      <c r="M535" s="177"/>
      <c r="N535" s="183"/>
      <c r="X535" s="184"/>
      <c r="AT535" s="179" t="s">
        <v>174</v>
      </c>
      <c r="AU535" s="179" t="s">
        <v>141</v>
      </c>
      <c r="AV535" s="12" t="s">
        <v>141</v>
      </c>
      <c r="AW535" s="12" t="s">
        <v>4</v>
      </c>
      <c r="AX535" s="12" t="s">
        <v>78</v>
      </c>
      <c r="AY535" s="179" t="s">
        <v>166</v>
      </c>
    </row>
    <row r="536" spans="2:65" s="12" customFormat="1" ht="22.5">
      <c r="B536" s="177"/>
      <c r="D536" s="178" t="s">
        <v>174</v>
      </c>
      <c r="E536" s="179" t="s">
        <v>1</v>
      </c>
      <c r="F536" s="180" t="s">
        <v>1236</v>
      </c>
      <c r="H536" s="181">
        <v>29.175000000000001</v>
      </c>
      <c r="I536" s="182"/>
      <c r="J536" s="182"/>
      <c r="M536" s="177"/>
      <c r="N536" s="183"/>
      <c r="X536" s="184"/>
      <c r="AT536" s="179" t="s">
        <v>174</v>
      </c>
      <c r="AU536" s="179" t="s">
        <v>141</v>
      </c>
      <c r="AV536" s="12" t="s">
        <v>141</v>
      </c>
      <c r="AW536" s="12" t="s">
        <v>4</v>
      </c>
      <c r="AX536" s="12" t="s">
        <v>78</v>
      </c>
      <c r="AY536" s="179" t="s">
        <v>166</v>
      </c>
    </row>
    <row r="537" spans="2:65" s="12" customFormat="1" ht="11.25">
      <c r="B537" s="177"/>
      <c r="D537" s="178" t="s">
        <v>174</v>
      </c>
      <c r="E537" s="179" t="s">
        <v>1</v>
      </c>
      <c r="F537" s="180" t="s">
        <v>1237</v>
      </c>
      <c r="H537" s="181">
        <v>15.01</v>
      </c>
      <c r="I537" s="182"/>
      <c r="J537" s="182"/>
      <c r="M537" s="177"/>
      <c r="N537" s="183"/>
      <c r="X537" s="184"/>
      <c r="AT537" s="179" t="s">
        <v>174</v>
      </c>
      <c r="AU537" s="179" t="s">
        <v>141</v>
      </c>
      <c r="AV537" s="12" t="s">
        <v>141</v>
      </c>
      <c r="AW537" s="12" t="s">
        <v>4</v>
      </c>
      <c r="AX537" s="12" t="s">
        <v>78</v>
      </c>
      <c r="AY537" s="179" t="s">
        <v>166</v>
      </c>
    </row>
    <row r="538" spans="2:65" s="12" customFormat="1" ht="22.5">
      <c r="B538" s="177"/>
      <c r="D538" s="178" t="s">
        <v>174</v>
      </c>
      <c r="E538" s="179" t="s">
        <v>1</v>
      </c>
      <c r="F538" s="180" t="s">
        <v>1238</v>
      </c>
      <c r="H538" s="181">
        <v>29.925000000000001</v>
      </c>
      <c r="I538" s="182"/>
      <c r="J538" s="182"/>
      <c r="M538" s="177"/>
      <c r="N538" s="183"/>
      <c r="X538" s="184"/>
      <c r="AT538" s="179" t="s">
        <v>174</v>
      </c>
      <c r="AU538" s="179" t="s">
        <v>141</v>
      </c>
      <c r="AV538" s="12" t="s">
        <v>141</v>
      </c>
      <c r="AW538" s="12" t="s">
        <v>4</v>
      </c>
      <c r="AX538" s="12" t="s">
        <v>78</v>
      </c>
      <c r="AY538" s="179" t="s">
        <v>166</v>
      </c>
    </row>
    <row r="539" spans="2:65" s="12" customFormat="1" ht="11.25">
      <c r="B539" s="177"/>
      <c r="D539" s="178" t="s">
        <v>174</v>
      </c>
      <c r="E539" s="179" t="s">
        <v>1</v>
      </c>
      <c r="F539" s="180" t="s">
        <v>1239</v>
      </c>
      <c r="H539" s="181">
        <v>11.365</v>
      </c>
      <c r="I539" s="182"/>
      <c r="J539" s="182"/>
      <c r="M539" s="177"/>
      <c r="N539" s="183"/>
      <c r="X539" s="184"/>
      <c r="AT539" s="179" t="s">
        <v>174</v>
      </c>
      <c r="AU539" s="179" t="s">
        <v>141</v>
      </c>
      <c r="AV539" s="12" t="s">
        <v>141</v>
      </c>
      <c r="AW539" s="12" t="s">
        <v>4</v>
      </c>
      <c r="AX539" s="12" t="s">
        <v>78</v>
      </c>
      <c r="AY539" s="179" t="s">
        <v>166</v>
      </c>
    </row>
    <row r="540" spans="2:65" s="12" customFormat="1" ht="22.5">
      <c r="B540" s="177"/>
      <c r="D540" s="178" t="s">
        <v>174</v>
      </c>
      <c r="E540" s="179" t="s">
        <v>1</v>
      </c>
      <c r="F540" s="180" t="s">
        <v>1240</v>
      </c>
      <c r="H540" s="181">
        <v>28.66</v>
      </c>
      <c r="I540" s="182"/>
      <c r="J540" s="182"/>
      <c r="M540" s="177"/>
      <c r="N540" s="183"/>
      <c r="X540" s="184"/>
      <c r="AT540" s="179" t="s">
        <v>174</v>
      </c>
      <c r="AU540" s="179" t="s">
        <v>141</v>
      </c>
      <c r="AV540" s="12" t="s">
        <v>141</v>
      </c>
      <c r="AW540" s="12" t="s">
        <v>4</v>
      </c>
      <c r="AX540" s="12" t="s">
        <v>78</v>
      </c>
      <c r="AY540" s="179" t="s">
        <v>166</v>
      </c>
    </row>
    <row r="541" spans="2:65" s="12" customFormat="1" ht="22.5">
      <c r="B541" s="177"/>
      <c r="D541" s="178" t="s">
        <v>174</v>
      </c>
      <c r="E541" s="179" t="s">
        <v>1</v>
      </c>
      <c r="F541" s="180" t="s">
        <v>1241</v>
      </c>
      <c r="H541" s="181">
        <v>11.147</v>
      </c>
      <c r="I541" s="182"/>
      <c r="J541" s="182"/>
      <c r="M541" s="177"/>
      <c r="N541" s="183"/>
      <c r="X541" s="184"/>
      <c r="AT541" s="179" t="s">
        <v>174</v>
      </c>
      <c r="AU541" s="179" t="s">
        <v>141</v>
      </c>
      <c r="AV541" s="12" t="s">
        <v>141</v>
      </c>
      <c r="AW541" s="12" t="s">
        <v>4</v>
      </c>
      <c r="AX541" s="12" t="s">
        <v>78</v>
      </c>
      <c r="AY541" s="179" t="s">
        <v>166</v>
      </c>
    </row>
    <row r="542" spans="2:65" s="12" customFormat="1" ht="22.5">
      <c r="B542" s="177"/>
      <c r="D542" s="178" t="s">
        <v>174</v>
      </c>
      <c r="E542" s="179" t="s">
        <v>1</v>
      </c>
      <c r="F542" s="180" t="s">
        <v>1242</v>
      </c>
      <c r="H542" s="181">
        <v>28.577999999999999</v>
      </c>
      <c r="I542" s="182"/>
      <c r="J542" s="182"/>
      <c r="M542" s="177"/>
      <c r="N542" s="183"/>
      <c r="X542" s="184"/>
      <c r="AT542" s="179" t="s">
        <v>174</v>
      </c>
      <c r="AU542" s="179" t="s">
        <v>141</v>
      </c>
      <c r="AV542" s="12" t="s">
        <v>141</v>
      </c>
      <c r="AW542" s="12" t="s">
        <v>4</v>
      </c>
      <c r="AX542" s="12" t="s">
        <v>78</v>
      </c>
      <c r="AY542" s="179" t="s">
        <v>166</v>
      </c>
    </row>
    <row r="543" spans="2:65" s="12" customFormat="1" ht="22.5">
      <c r="B543" s="177"/>
      <c r="D543" s="178" t="s">
        <v>174</v>
      </c>
      <c r="E543" s="179" t="s">
        <v>1</v>
      </c>
      <c r="F543" s="180" t="s">
        <v>1243</v>
      </c>
      <c r="H543" s="181">
        <v>13.24</v>
      </c>
      <c r="I543" s="182"/>
      <c r="J543" s="182"/>
      <c r="M543" s="177"/>
      <c r="N543" s="183"/>
      <c r="X543" s="184"/>
      <c r="AT543" s="179" t="s">
        <v>174</v>
      </c>
      <c r="AU543" s="179" t="s">
        <v>141</v>
      </c>
      <c r="AV543" s="12" t="s">
        <v>141</v>
      </c>
      <c r="AW543" s="12" t="s">
        <v>4</v>
      </c>
      <c r="AX543" s="12" t="s">
        <v>78</v>
      </c>
      <c r="AY543" s="179" t="s">
        <v>166</v>
      </c>
    </row>
    <row r="544" spans="2:65" s="12" customFormat="1" ht="22.5">
      <c r="B544" s="177"/>
      <c r="D544" s="178" t="s">
        <v>174</v>
      </c>
      <c r="E544" s="179" t="s">
        <v>1</v>
      </c>
      <c r="F544" s="180" t="s">
        <v>1244</v>
      </c>
      <c r="H544" s="181">
        <v>28.577999999999999</v>
      </c>
      <c r="I544" s="182"/>
      <c r="J544" s="182"/>
      <c r="M544" s="177"/>
      <c r="N544" s="183"/>
      <c r="X544" s="184"/>
      <c r="AT544" s="179" t="s">
        <v>174</v>
      </c>
      <c r="AU544" s="179" t="s">
        <v>141</v>
      </c>
      <c r="AV544" s="12" t="s">
        <v>141</v>
      </c>
      <c r="AW544" s="12" t="s">
        <v>4</v>
      </c>
      <c r="AX544" s="12" t="s">
        <v>78</v>
      </c>
      <c r="AY544" s="179" t="s">
        <v>166</v>
      </c>
    </row>
    <row r="545" spans="2:51" s="12" customFormat="1" ht="11.25">
      <c r="B545" s="177"/>
      <c r="D545" s="178" t="s">
        <v>174</v>
      </c>
      <c r="E545" s="179" t="s">
        <v>1</v>
      </c>
      <c r="F545" s="180" t="s">
        <v>1245</v>
      </c>
      <c r="H545" s="181">
        <v>15.404999999999999</v>
      </c>
      <c r="I545" s="182"/>
      <c r="J545" s="182"/>
      <c r="M545" s="177"/>
      <c r="N545" s="183"/>
      <c r="X545" s="184"/>
      <c r="AT545" s="179" t="s">
        <v>174</v>
      </c>
      <c r="AU545" s="179" t="s">
        <v>141</v>
      </c>
      <c r="AV545" s="12" t="s">
        <v>141</v>
      </c>
      <c r="AW545" s="12" t="s">
        <v>4</v>
      </c>
      <c r="AX545" s="12" t="s">
        <v>78</v>
      </c>
      <c r="AY545" s="179" t="s">
        <v>166</v>
      </c>
    </row>
    <row r="546" spans="2:51" s="12" customFormat="1" ht="22.5">
      <c r="B546" s="177"/>
      <c r="D546" s="178" t="s">
        <v>174</v>
      </c>
      <c r="E546" s="179" t="s">
        <v>1</v>
      </c>
      <c r="F546" s="180" t="s">
        <v>1246</v>
      </c>
      <c r="H546" s="181">
        <v>28.265000000000001</v>
      </c>
      <c r="I546" s="182"/>
      <c r="J546" s="182"/>
      <c r="M546" s="177"/>
      <c r="N546" s="183"/>
      <c r="X546" s="184"/>
      <c r="AT546" s="179" t="s">
        <v>174</v>
      </c>
      <c r="AU546" s="179" t="s">
        <v>141</v>
      </c>
      <c r="AV546" s="12" t="s">
        <v>141</v>
      </c>
      <c r="AW546" s="12" t="s">
        <v>4</v>
      </c>
      <c r="AX546" s="12" t="s">
        <v>78</v>
      </c>
      <c r="AY546" s="179" t="s">
        <v>166</v>
      </c>
    </row>
    <row r="547" spans="2:51" s="12" customFormat="1" ht="11.25">
      <c r="B547" s="177"/>
      <c r="D547" s="178" t="s">
        <v>174</v>
      </c>
      <c r="E547" s="179" t="s">
        <v>1</v>
      </c>
      <c r="F547" s="180" t="s">
        <v>1247</v>
      </c>
      <c r="H547" s="181">
        <v>11.565</v>
      </c>
      <c r="I547" s="182"/>
      <c r="J547" s="182"/>
      <c r="M547" s="177"/>
      <c r="N547" s="183"/>
      <c r="X547" s="184"/>
      <c r="AT547" s="179" t="s">
        <v>174</v>
      </c>
      <c r="AU547" s="179" t="s">
        <v>141</v>
      </c>
      <c r="AV547" s="12" t="s">
        <v>141</v>
      </c>
      <c r="AW547" s="12" t="s">
        <v>4</v>
      </c>
      <c r="AX547" s="12" t="s">
        <v>78</v>
      </c>
      <c r="AY547" s="179" t="s">
        <v>166</v>
      </c>
    </row>
    <row r="548" spans="2:51" s="12" customFormat="1" ht="22.5">
      <c r="B548" s="177"/>
      <c r="D548" s="178" t="s">
        <v>174</v>
      </c>
      <c r="E548" s="179" t="s">
        <v>1</v>
      </c>
      <c r="F548" s="180" t="s">
        <v>1248</v>
      </c>
      <c r="H548" s="181">
        <v>26.899000000000001</v>
      </c>
      <c r="I548" s="182"/>
      <c r="J548" s="182"/>
      <c r="M548" s="177"/>
      <c r="N548" s="183"/>
      <c r="X548" s="184"/>
      <c r="AT548" s="179" t="s">
        <v>174</v>
      </c>
      <c r="AU548" s="179" t="s">
        <v>141</v>
      </c>
      <c r="AV548" s="12" t="s">
        <v>141</v>
      </c>
      <c r="AW548" s="12" t="s">
        <v>4</v>
      </c>
      <c r="AX548" s="12" t="s">
        <v>78</v>
      </c>
      <c r="AY548" s="179" t="s">
        <v>166</v>
      </c>
    </row>
    <row r="549" spans="2:51" s="12" customFormat="1" ht="22.5">
      <c r="B549" s="177"/>
      <c r="D549" s="178" t="s">
        <v>174</v>
      </c>
      <c r="E549" s="179" t="s">
        <v>1</v>
      </c>
      <c r="F549" s="180" t="s">
        <v>1249</v>
      </c>
      <c r="H549" s="181">
        <v>31.434999999999999</v>
      </c>
      <c r="I549" s="182"/>
      <c r="J549" s="182"/>
      <c r="M549" s="177"/>
      <c r="N549" s="183"/>
      <c r="X549" s="184"/>
      <c r="AT549" s="179" t="s">
        <v>174</v>
      </c>
      <c r="AU549" s="179" t="s">
        <v>141</v>
      </c>
      <c r="AV549" s="12" t="s">
        <v>141</v>
      </c>
      <c r="AW549" s="12" t="s">
        <v>4</v>
      </c>
      <c r="AX549" s="12" t="s">
        <v>78</v>
      </c>
      <c r="AY549" s="179" t="s">
        <v>166</v>
      </c>
    </row>
    <row r="550" spans="2:51" s="12" customFormat="1" ht="11.25">
      <c r="B550" s="177"/>
      <c r="D550" s="178" t="s">
        <v>174</v>
      </c>
      <c r="E550" s="179" t="s">
        <v>1</v>
      </c>
      <c r="F550" s="180" t="s">
        <v>1250</v>
      </c>
      <c r="H550" s="181">
        <v>11.3</v>
      </c>
      <c r="I550" s="182"/>
      <c r="J550" s="182"/>
      <c r="M550" s="177"/>
      <c r="N550" s="183"/>
      <c r="X550" s="184"/>
      <c r="AT550" s="179" t="s">
        <v>174</v>
      </c>
      <c r="AU550" s="179" t="s">
        <v>141</v>
      </c>
      <c r="AV550" s="12" t="s">
        <v>141</v>
      </c>
      <c r="AW550" s="12" t="s">
        <v>4</v>
      </c>
      <c r="AX550" s="12" t="s">
        <v>78</v>
      </c>
      <c r="AY550" s="179" t="s">
        <v>166</v>
      </c>
    </row>
    <row r="551" spans="2:51" s="12" customFormat="1" ht="11.25">
      <c r="B551" s="177"/>
      <c r="D551" s="178" t="s">
        <v>174</v>
      </c>
      <c r="E551" s="179" t="s">
        <v>1</v>
      </c>
      <c r="F551" s="180" t="s">
        <v>1251</v>
      </c>
      <c r="H551" s="181">
        <v>14.48</v>
      </c>
      <c r="I551" s="182"/>
      <c r="J551" s="182"/>
      <c r="M551" s="177"/>
      <c r="N551" s="183"/>
      <c r="X551" s="184"/>
      <c r="AT551" s="179" t="s">
        <v>174</v>
      </c>
      <c r="AU551" s="179" t="s">
        <v>141</v>
      </c>
      <c r="AV551" s="12" t="s">
        <v>141</v>
      </c>
      <c r="AW551" s="12" t="s">
        <v>4</v>
      </c>
      <c r="AX551" s="12" t="s">
        <v>78</v>
      </c>
      <c r="AY551" s="179" t="s">
        <v>166</v>
      </c>
    </row>
    <row r="552" spans="2:51" s="12" customFormat="1" ht="22.5">
      <c r="B552" s="177"/>
      <c r="D552" s="178" t="s">
        <v>174</v>
      </c>
      <c r="E552" s="179" t="s">
        <v>1</v>
      </c>
      <c r="F552" s="180" t="s">
        <v>1252</v>
      </c>
      <c r="H552" s="181">
        <v>30.638000000000002</v>
      </c>
      <c r="I552" s="182"/>
      <c r="J552" s="182"/>
      <c r="M552" s="177"/>
      <c r="N552" s="183"/>
      <c r="X552" s="184"/>
      <c r="AT552" s="179" t="s">
        <v>174</v>
      </c>
      <c r="AU552" s="179" t="s">
        <v>141</v>
      </c>
      <c r="AV552" s="12" t="s">
        <v>141</v>
      </c>
      <c r="AW552" s="12" t="s">
        <v>4</v>
      </c>
      <c r="AX552" s="12" t="s">
        <v>78</v>
      </c>
      <c r="AY552" s="179" t="s">
        <v>166</v>
      </c>
    </row>
    <row r="553" spans="2:51" s="12" customFormat="1" ht="11.25">
      <c r="B553" s="177"/>
      <c r="D553" s="178" t="s">
        <v>174</v>
      </c>
      <c r="E553" s="179" t="s">
        <v>1</v>
      </c>
      <c r="F553" s="180" t="s">
        <v>1253</v>
      </c>
      <c r="H553" s="181">
        <v>14.744999999999999</v>
      </c>
      <c r="I553" s="182"/>
      <c r="J553" s="182"/>
      <c r="M553" s="177"/>
      <c r="N553" s="183"/>
      <c r="X553" s="184"/>
      <c r="AT553" s="179" t="s">
        <v>174</v>
      </c>
      <c r="AU553" s="179" t="s">
        <v>141</v>
      </c>
      <c r="AV553" s="12" t="s">
        <v>141</v>
      </c>
      <c r="AW553" s="12" t="s">
        <v>4</v>
      </c>
      <c r="AX553" s="12" t="s">
        <v>78</v>
      </c>
      <c r="AY553" s="179" t="s">
        <v>166</v>
      </c>
    </row>
    <row r="554" spans="2:51" s="12" customFormat="1" ht="22.5">
      <c r="B554" s="177"/>
      <c r="D554" s="178" t="s">
        <v>174</v>
      </c>
      <c r="E554" s="179" t="s">
        <v>1</v>
      </c>
      <c r="F554" s="180" t="s">
        <v>1254</v>
      </c>
      <c r="H554" s="181">
        <v>29.257999999999999</v>
      </c>
      <c r="I554" s="182"/>
      <c r="J554" s="182"/>
      <c r="M554" s="177"/>
      <c r="N554" s="183"/>
      <c r="X554" s="184"/>
      <c r="AT554" s="179" t="s">
        <v>174</v>
      </c>
      <c r="AU554" s="179" t="s">
        <v>141</v>
      </c>
      <c r="AV554" s="12" t="s">
        <v>141</v>
      </c>
      <c r="AW554" s="12" t="s">
        <v>4</v>
      </c>
      <c r="AX554" s="12" t="s">
        <v>78</v>
      </c>
      <c r="AY554" s="179" t="s">
        <v>166</v>
      </c>
    </row>
    <row r="555" spans="2:51" s="12" customFormat="1" ht="11.25">
      <c r="B555" s="177"/>
      <c r="D555" s="178" t="s">
        <v>174</v>
      </c>
      <c r="E555" s="179" t="s">
        <v>1</v>
      </c>
      <c r="F555" s="180" t="s">
        <v>1255</v>
      </c>
      <c r="H555" s="181">
        <v>13.154999999999999</v>
      </c>
      <c r="I555" s="182"/>
      <c r="J555" s="182"/>
      <c r="M555" s="177"/>
      <c r="N555" s="183"/>
      <c r="X555" s="184"/>
      <c r="AT555" s="179" t="s">
        <v>174</v>
      </c>
      <c r="AU555" s="179" t="s">
        <v>141</v>
      </c>
      <c r="AV555" s="12" t="s">
        <v>141</v>
      </c>
      <c r="AW555" s="12" t="s">
        <v>4</v>
      </c>
      <c r="AX555" s="12" t="s">
        <v>78</v>
      </c>
      <c r="AY555" s="179" t="s">
        <v>166</v>
      </c>
    </row>
    <row r="556" spans="2:51" s="12" customFormat="1" ht="22.5">
      <c r="B556" s="177"/>
      <c r="D556" s="178" t="s">
        <v>174</v>
      </c>
      <c r="E556" s="179" t="s">
        <v>1</v>
      </c>
      <c r="F556" s="180" t="s">
        <v>1256</v>
      </c>
      <c r="H556" s="181">
        <v>30.207000000000001</v>
      </c>
      <c r="I556" s="182"/>
      <c r="J556" s="182"/>
      <c r="M556" s="177"/>
      <c r="N556" s="183"/>
      <c r="X556" s="184"/>
      <c r="AT556" s="179" t="s">
        <v>174</v>
      </c>
      <c r="AU556" s="179" t="s">
        <v>141</v>
      </c>
      <c r="AV556" s="12" t="s">
        <v>141</v>
      </c>
      <c r="AW556" s="12" t="s">
        <v>4</v>
      </c>
      <c r="AX556" s="12" t="s">
        <v>78</v>
      </c>
      <c r="AY556" s="179" t="s">
        <v>166</v>
      </c>
    </row>
    <row r="557" spans="2:51" s="12" customFormat="1" ht="22.5">
      <c r="B557" s="177"/>
      <c r="D557" s="178" t="s">
        <v>174</v>
      </c>
      <c r="E557" s="179" t="s">
        <v>1</v>
      </c>
      <c r="F557" s="180" t="s">
        <v>1257</v>
      </c>
      <c r="H557" s="181">
        <v>18.338000000000001</v>
      </c>
      <c r="I557" s="182"/>
      <c r="J557" s="182"/>
      <c r="M557" s="177"/>
      <c r="N557" s="183"/>
      <c r="X557" s="184"/>
      <c r="AT557" s="179" t="s">
        <v>174</v>
      </c>
      <c r="AU557" s="179" t="s">
        <v>141</v>
      </c>
      <c r="AV557" s="12" t="s">
        <v>141</v>
      </c>
      <c r="AW557" s="12" t="s">
        <v>4</v>
      </c>
      <c r="AX557" s="12" t="s">
        <v>78</v>
      </c>
      <c r="AY557" s="179" t="s">
        <v>166</v>
      </c>
    </row>
    <row r="558" spans="2:51" s="12" customFormat="1" ht="22.5">
      <c r="B558" s="177"/>
      <c r="D558" s="178" t="s">
        <v>174</v>
      </c>
      <c r="E558" s="179" t="s">
        <v>1</v>
      </c>
      <c r="F558" s="180" t="s">
        <v>1258</v>
      </c>
      <c r="H558" s="181">
        <v>30.699000000000002</v>
      </c>
      <c r="I558" s="182"/>
      <c r="J558" s="182"/>
      <c r="M558" s="177"/>
      <c r="N558" s="183"/>
      <c r="X558" s="184"/>
      <c r="AT558" s="179" t="s">
        <v>174</v>
      </c>
      <c r="AU558" s="179" t="s">
        <v>141</v>
      </c>
      <c r="AV558" s="12" t="s">
        <v>141</v>
      </c>
      <c r="AW558" s="12" t="s">
        <v>4</v>
      </c>
      <c r="AX558" s="12" t="s">
        <v>78</v>
      </c>
      <c r="AY558" s="179" t="s">
        <v>166</v>
      </c>
    </row>
    <row r="559" spans="2:51" s="12" customFormat="1" ht="11.25">
      <c r="B559" s="177"/>
      <c r="D559" s="178" t="s">
        <v>174</v>
      </c>
      <c r="E559" s="179" t="s">
        <v>1</v>
      </c>
      <c r="F559" s="180" t="s">
        <v>1259</v>
      </c>
      <c r="H559" s="181">
        <v>15.54</v>
      </c>
      <c r="I559" s="182"/>
      <c r="J559" s="182"/>
      <c r="M559" s="177"/>
      <c r="N559" s="183"/>
      <c r="X559" s="184"/>
      <c r="AT559" s="179" t="s">
        <v>174</v>
      </c>
      <c r="AU559" s="179" t="s">
        <v>141</v>
      </c>
      <c r="AV559" s="12" t="s">
        <v>141</v>
      </c>
      <c r="AW559" s="12" t="s">
        <v>4</v>
      </c>
      <c r="AX559" s="12" t="s">
        <v>78</v>
      </c>
      <c r="AY559" s="179" t="s">
        <v>166</v>
      </c>
    </row>
    <row r="560" spans="2:51" s="12" customFormat="1" ht="22.5">
      <c r="B560" s="177"/>
      <c r="D560" s="178" t="s">
        <v>174</v>
      </c>
      <c r="E560" s="179" t="s">
        <v>1</v>
      </c>
      <c r="F560" s="180" t="s">
        <v>1260</v>
      </c>
      <c r="H560" s="181">
        <v>29.093</v>
      </c>
      <c r="I560" s="182"/>
      <c r="J560" s="182"/>
      <c r="M560" s="177"/>
      <c r="N560" s="183"/>
      <c r="X560" s="184"/>
      <c r="AT560" s="179" t="s">
        <v>174</v>
      </c>
      <c r="AU560" s="179" t="s">
        <v>141</v>
      </c>
      <c r="AV560" s="12" t="s">
        <v>141</v>
      </c>
      <c r="AW560" s="12" t="s">
        <v>4</v>
      </c>
      <c r="AX560" s="12" t="s">
        <v>78</v>
      </c>
      <c r="AY560" s="179" t="s">
        <v>166</v>
      </c>
    </row>
    <row r="561" spans="2:51" s="14" customFormat="1" ht="11.25">
      <c r="B561" s="191"/>
      <c r="D561" s="178" t="s">
        <v>174</v>
      </c>
      <c r="E561" s="192" t="s">
        <v>1</v>
      </c>
      <c r="F561" s="193" t="s">
        <v>182</v>
      </c>
      <c r="H561" s="194">
        <v>785.48699999999974</v>
      </c>
      <c r="I561" s="195"/>
      <c r="J561" s="195"/>
      <c r="M561" s="191"/>
      <c r="N561" s="225"/>
      <c r="O561" s="226"/>
      <c r="P561" s="226"/>
      <c r="Q561" s="226"/>
      <c r="R561" s="226"/>
      <c r="S561" s="226"/>
      <c r="T561" s="226"/>
      <c r="U561" s="226"/>
      <c r="V561" s="226"/>
      <c r="W561" s="226"/>
      <c r="X561" s="227"/>
      <c r="AT561" s="192" t="s">
        <v>174</v>
      </c>
      <c r="AU561" s="192" t="s">
        <v>141</v>
      </c>
      <c r="AV561" s="14" t="s">
        <v>183</v>
      </c>
      <c r="AW561" s="14" t="s">
        <v>4</v>
      </c>
      <c r="AX561" s="14" t="s">
        <v>86</v>
      </c>
      <c r="AY561" s="192" t="s">
        <v>166</v>
      </c>
    </row>
    <row r="562" spans="2:51" s="1" customFormat="1" ht="6.95" customHeight="1">
      <c r="B562" s="51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36"/>
    </row>
  </sheetData>
  <autoFilter ref="C139:L561" xr:uid="{00000000-0009-0000-0000-000004000000}"/>
  <mergeCells count="14">
    <mergeCell ref="D118:F118"/>
    <mergeCell ref="E130:H130"/>
    <mergeCell ref="E132:H132"/>
    <mergeCell ref="M2:Z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63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78</v>
      </c>
    </row>
    <row r="4" spans="2:46" ht="24.95" customHeight="1">
      <c r="B4" s="20"/>
      <c r="D4" s="21" t="s">
        <v>115</v>
      </c>
      <c r="M4" s="20"/>
      <c r="N4" s="108" t="s">
        <v>10</v>
      </c>
      <c r="AT4" s="17" t="s">
        <v>3</v>
      </c>
    </row>
    <row r="5" spans="2:46" ht="6.95" customHeight="1">
      <c r="B5" s="20"/>
      <c r="M5" s="20"/>
    </row>
    <row r="6" spans="2:46" ht="12" customHeight="1">
      <c r="B6" s="20"/>
      <c r="D6" s="27" t="s">
        <v>16</v>
      </c>
      <c r="M6" s="20"/>
    </row>
    <row r="7" spans="2:46" ht="16.5" customHeight="1">
      <c r="B7" s="20"/>
      <c r="E7" s="280" t="str">
        <f>'Rekapitulácia stavby'!K6</f>
        <v>Franko-rozpracovaný rozpočet</v>
      </c>
      <c r="F7" s="281"/>
      <c r="G7" s="281"/>
      <c r="H7" s="281"/>
      <c r="M7" s="20"/>
    </row>
    <row r="8" spans="2:46" s="1" customFormat="1" ht="12" customHeight="1">
      <c r="B8" s="36"/>
      <c r="D8" s="27" t="s">
        <v>116</v>
      </c>
      <c r="M8" s="36"/>
    </row>
    <row r="9" spans="2:46" s="1" customFormat="1" ht="16.5" customHeight="1">
      <c r="B9" s="36"/>
      <c r="E9" s="237" t="s">
        <v>1374</v>
      </c>
      <c r="F9" s="282"/>
      <c r="G9" s="282"/>
      <c r="H9" s="282"/>
      <c r="M9" s="36"/>
    </row>
    <row r="10" spans="2:46" s="1" customFormat="1" ht="11.25">
      <c r="B10" s="36"/>
      <c r="M10" s="36"/>
    </row>
    <row r="11" spans="2:46" s="1" customFormat="1" ht="12" customHeight="1">
      <c r="B11" s="36"/>
      <c r="D11" s="27" t="s">
        <v>18</v>
      </c>
      <c r="F11" s="25" t="s">
        <v>1</v>
      </c>
      <c r="I11" s="27" t="s">
        <v>19</v>
      </c>
      <c r="J11" s="25" t="s">
        <v>1</v>
      </c>
      <c r="M11" s="36"/>
    </row>
    <row r="12" spans="2:46" s="1" customFormat="1" ht="12" customHeight="1">
      <c r="B12" s="36"/>
      <c r="D12" s="27" t="s">
        <v>20</v>
      </c>
      <c r="F12" s="25" t="s">
        <v>21</v>
      </c>
      <c r="I12" s="27" t="s">
        <v>22</v>
      </c>
      <c r="J12" s="59" t="str">
        <f>'Rekapitulácia stavby'!AN8</f>
        <v>15. 7. 2023</v>
      </c>
      <c r="M12" s="36"/>
    </row>
    <row r="13" spans="2:46" s="1" customFormat="1" ht="10.9" customHeight="1">
      <c r="B13" s="36"/>
      <c r="M13" s="36"/>
    </row>
    <row r="14" spans="2:46" s="1" customFormat="1" ht="12" customHeight="1">
      <c r="B14" s="36"/>
      <c r="D14" s="27" t="s">
        <v>24</v>
      </c>
      <c r="I14" s="27" t="s">
        <v>25</v>
      </c>
      <c r="J14" s="25" t="str">
        <f>IF('Rekapitulácia stavby'!AN10="","",'Rekapitulácia stavby'!AN10)</f>
        <v/>
      </c>
      <c r="M14" s="36"/>
    </row>
    <row r="15" spans="2:46" s="1" customFormat="1" ht="18" customHeight="1">
      <c r="B15" s="36"/>
      <c r="E15" s="25" t="str">
        <f>IF('Rekapitulácia stavby'!E11="","",'Rekapitulácia stavby'!E11)</f>
        <v xml:space="preserve"> </v>
      </c>
      <c r="I15" s="27" t="s">
        <v>26</v>
      </c>
      <c r="J15" s="25" t="str">
        <f>IF('Rekapitulácia stavby'!AN11="","",'Rekapitulácia stavby'!AN11)</f>
        <v/>
      </c>
      <c r="M15" s="36"/>
    </row>
    <row r="16" spans="2:46" s="1" customFormat="1" ht="6.95" customHeight="1">
      <c r="B16" s="36"/>
      <c r="M16" s="36"/>
    </row>
    <row r="17" spans="2:13" s="1" customFormat="1" ht="12" customHeight="1">
      <c r="B17" s="36"/>
      <c r="D17" s="27" t="s">
        <v>27</v>
      </c>
      <c r="I17" s="27" t="s">
        <v>25</v>
      </c>
      <c r="J17" s="28" t="str">
        <f>'Rekapitulácia stavby'!AN13</f>
        <v>Vyplň údaj</v>
      </c>
      <c r="M17" s="36"/>
    </row>
    <row r="18" spans="2:13" s="1" customFormat="1" ht="18" customHeight="1">
      <c r="B18" s="36"/>
      <c r="E18" s="283" t="str">
        <f>'Rekapitulácia stavby'!E14</f>
        <v>Vyplň údaj</v>
      </c>
      <c r="F18" s="242"/>
      <c r="G18" s="242"/>
      <c r="H18" s="242"/>
      <c r="I18" s="27" t="s">
        <v>26</v>
      </c>
      <c r="J18" s="28" t="str">
        <f>'Rekapitulácia stavby'!AN14</f>
        <v>Vyplň údaj</v>
      </c>
      <c r="M18" s="36"/>
    </row>
    <row r="19" spans="2:13" s="1" customFormat="1" ht="6.95" customHeight="1">
      <c r="B19" s="36"/>
      <c r="M19" s="36"/>
    </row>
    <row r="20" spans="2:13" s="1" customFormat="1" ht="12" customHeight="1">
      <c r="B20" s="36"/>
      <c r="D20" s="27" t="s">
        <v>29</v>
      </c>
      <c r="I20" s="27" t="s">
        <v>25</v>
      </c>
      <c r="J20" s="25" t="str">
        <f>IF('Rekapitulácia stavby'!AN16="","",'Rekapitulácia stavby'!AN16)</f>
        <v/>
      </c>
      <c r="M20" s="36"/>
    </row>
    <row r="21" spans="2:13" s="1" customFormat="1" ht="18" customHeight="1">
      <c r="B21" s="36"/>
      <c r="E21" s="25" t="str">
        <f>IF('Rekapitulácia stavby'!E17="","",'Rekapitulácia stavby'!E17)</f>
        <v xml:space="preserve"> </v>
      </c>
      <c r="I21" s="27" t="s">
        <v>26</v>
      </c>
      <c r="J21" s="25" t="str">
        <f>IF('Rekapitulácia stavby'!AN17="","",'Rekapitulácia stavby'!AN17)</f>
        <v/>
      </c>
      <c r="M21" s="36"/>
    </row>
    <row r="22" spans="2:13" s="1" customFormat="1" ht="6.95" customHeight="1">
      <c r="B22" s="36"/>
      <c r="M22" s="36"/>
    </row>
    <row r="23" spans="2:13" s="1" customFormat="1" ht="12" customHeight="1">
      <c r="B23" s="36"/>
      <c r="D23" s="27" t="s">
        <v>30</v>
      </c>
      <c r="I23" s="27" t="s">
        <v>25</v>
      </c>
      <c r="J23" s="25" t="str">
        <f>IF('Rekapitulácia stavby'!AN19="","",'Rekapitulácia stavby'!AN19)</f>
        <v/>
      </c>
      <c r="M23" s="36"/>
    </row>
    <row r="24" spans="2:13" s="1" customFormat="1" ht="18" customHeight="1">
      <c r="B24" s="36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M24" s="36"/>
    </row>
    <row r="25" spans="2:13" s="1" customFormat="1" ht="6.95" customHeight="1">
      <c r="B25" s="36"/>
      <c r="M25" s="36"/>
    </row>
    <row r="26" spans="2:13" s="1" customFormat="1" ht="12" customHeight="1">
      <c r="B26" s="36"/>
      <c r="D26" s="27" t="s">
        <v>31</v>
      </c>
      <c r="M26" s="36"/>
    </row>
    <row r="27" spans="2:13" s="7" customFormat="1" ht="16.5" customHeight="1">
      <c r="B27" s="109"/>
      <c r="E27" s="247" t="s">
        <v>1</v>
      </c>
      <c r="F27" s="247"/>
      <c r="G27" s="247"/>
      <c r="H27" s="247"/>
      <c r="M27" s="109"/>
    </row>
    <row r="28" spans="2:13" s="1" customFormat="1" ht="6.95" customHeight="1">
      <c r="B28" s="36"/>
      <c r="M28" s="36"/>
    </row>
    <row r="29" spans="2:13" s="1" customFormat="1" ht="6.95" customHeight="1">
      <c r="B29" s="36"/>
      <c r="D29" s="60"/>
      <c r="E29" s="60"/>
      <c r="F29" s="60"/>
      <c r="G29" s="60"/>
      <c r="H29" s="60"/>
      <c r="I29" s="60"/>
      <c r="J29" s="60"/>
      <c r="K29" s="60"/>
      <c r="L29" s="60"/>
      <c r="M29" s="36"/>
    </row>
    <row r="30" spans="2:13" s="1" customFormat="1" ht="14.45" customHeight="1">
      <c r="B30" s="36"/>
      <c r="D30" s="25" t="s">
        <v>118</v>
      </c>
      <c r="K30" s="33">
        <f>K96</f>
        <v>0</v>
      </c>
      <c r="M30" s="36"/>
    </row>
    <row r="31" spans="2:13" s="1" customFormat="1" ht="12.75">
      <c r="B31" s="36"/>
      <c r="E31" s="27" t="s">
        <v>33</v>
      </c>
      <c r="K31" s="110">
        <f>I96</f>
        <v>0</v>
      </c>
      <c r="M31" s="36"/>
    </row>
    <row r="32" spans="2:13" s="1" customFormat="1" ht="12.75">
      <c r="B32" s="36"/>
      <c r="E32" s="27" t="s">
        <v>34</v>
      </c>
      <c r="K32" s="110">
        <f>J96</f>
        <v>0</v>
      </c>
      <c r="M32" s="36"/>
    </row>
    <row r="33" spans="2:13" s="1" customFormat="1" ht="14.45" customHeight="1">
      <c r="B33" s="36"/>
      <c r="D33" s="32" t="s">
        <v>109</v>
      </c>
      <c r="K33" s="33">
        <f>K103</f>
        <v>0</v>
      </c>
      <c r="M33" s="36"/>
    </row>
    <row r="34" spans="2:13" s="1" customFormat="1" ht="25.35" customHeight="1">
      <c r="B34" s="36"/>
      <c r="D34" s="111" t="s">
        <v>36</v>
      </c>
      <c r="K34" s="73">
        <f>ROUND(K30 + K33, 2)</f>
        <v>0</v>
      </c>
      <c r="M34" s="36"/>
    </row>
    <row r="35" spans="2:13" s="1" customFormat="1" ht="6.95" customHeight="1">
      <c r="B35" s="36"/>
      <c r="D35" s="60"/>
      <c r="E35" s="60"/>
      <c r="F35" s="60"/>
      <c r="G35" s="60"/>
      <c r="H35" s="60"/>
      <c r="I35" s="60"/>
      <c r="J35" s="60"/>
      <c r="K35" s="60"/>
      <c r="L35" s="60"/>
      <c r="M35" s="36"/>
    </row>
    <row r="36" spans="2:13" s="1" customFormat="1" ht="14.45" customHeight="1">
      <c r="B36" s="36"/>
      <c r="F36" s="39" t="s">
        <v>38</v>
      </c>
      <c r="I36" s="39" t="s">
        <v>37</v>
      </c>
      <c r="K36" s="39" t="s">
        <v>39</v>
      </c>
      <c r="M36" s="36"/>
    </row>
    <row r="37" spans="2:13" s="1" customFormat="1" ht="14.45" customHeight="1">
      <c r="B37" s="36"/>
      <c r="D37" s="62" t="s">
        <v>40</v>
      </c>
      <c r="E37" s="41" t="s">
        <v>41</v>
      </c>
      <c r="F37" s="112">
        <f>ROUND((SUM(BE103:BE110) + SUM(BE130:BE222)),  2)</f>
        <v>0</v>
      </c>
      <c r="G37" s="113"/>
      <c r="H37" s="113"/>
      <c r="I37" s="114">
        <v>0.2</v>
      </c>
      <c r="J37" s="113"/>
      <c r="K37" s="112">
        <f>ROUND(((SUM(BE103:BE110) + SUM(BE130:BE222))*I37),  2)</f>
        <v>0</v>
      </c>
      <c r="M37" s="36"/>
    </row>
    <row r="38" spans="2:13" s="1" customFormat="1" ht="14.45" customHeight="1">
      <c r="B38" s="36"/>
      <c r="E38" s="41" t="s">
        <v>42</v>
      </c>
      <c r="F38" s="112">
        <f>ROUND((SUM(BF103:BF110) + SUM(BF130:BF222)),  2)</f>
        <v>0</v>
      </c>
      <c r="G38" s="113"/>
      <c r="H38" s="113"/>
      <c r="I38" s="114">
        <v>0.2</v>
      </c>
      <c r="J38" s="113"/>
      <c r="K38" s="112">
        <f>ROUND(((SUM(BF103:BF110) + SUM(BF130:BF222))*I38),  2)</f>
        <v>0</v>
      </c>
      <c r="M38" s="36"/>
    </row>
    <row r="39" spans="2:13" s="1" customFormat="1" ht="14.45" hidden="1" customHeight="1">
      <c r="B39" s="36"/>
      <c r="E39" s="27" t="s">
        <v>43</v>
      </c>
      <c r="F39" s="110">
        <f>ROUND((SUM(BG103:BG110) + SUM(BG130:BG222)),  2)</f>
        <v>0</v>
      </c>
      <c r="I39" s="115">
        <v>0.2</v>
      </c>
      <c r="K39" s="110">
        <f>0</f>
        <v>0</v>
      </c>
      <c r="M39" s="36"/>
    </row>
    <row r="40" spans="2:13" s="1" customFormat="1" ht="14.45" hidden="1" customHeight="1">
      <c r="B40" s="36"/>
      <c r="E40" s="27" t="s">
        <v>44</v>
      </c>
      <c r="F40" s="110">
        <f>ROUND((SUM(BH103:BH110) + SUM(BH130:BH222)),  2)</f>
        <v>0</v>
      </c>
      <c r="I40" s="115">
        <v>0.2</v>
      </c>
      <c r="K40" s="110">
        <f>0</f>
        <v>0</v>
      </c>
      <c r="M40" s="36"/>
    </row>
    <row r="41" spans="2:13" s="1" customFormat="1" ht="14.45" hidden="1" customHeight="1">
      <c r="B41" s="36"/>
      <c r="E41" s="41" t="s">
        <v>45</v>
      </c>
      <c r="F41" s="112">
        <f>ROUND((SUM(BI103:BI110) + SUM(BI130:BI222)),  2)</f>
        <v>0</v>
      </c>
      <c r="G41" s="113"/>
      <c r="H41" s="113"/>
      <c r="I41" s="114">
        <v>0</v>
      </c>
      <c r="J41" s="113"/>
      <c r="K41" s="112">
        <f>0</f>
        <v>0</v>
      </c>
      <c r="M41" s="36"/>
    </row>
    <row r="42" spans="2:13" s="1" customFormat="1" ht="6.95" customHeight="1">
      <c r="B42" s="36"/>
      <c r="M42" s="36"/>
    </row>
    <row r="43" spans="2:13" s="1" customFormat="1" ht="25.35" customHeight="1">
      <c r="B43" s="36"/>
      <c r="C43" s="106"/>
      <c r="D43" s="116" t="s">
        <v>46</v>
      </c>
      <c r="E43" s="64"/>
      <c r="F43" s="64"/>
      <c r="G43" s="117" t="s">
        <v>47</v>
      </c>
      <c r="H43" s="118" t="s">
        <v>48</v>
      </c>
      <c r="I43" s="64"/>
      <c r="J43" s="64"/>
      <c r="K43" s="119">
        <f>SUM(K34:K41)</f>
        <v>0</v>
      </c>
      <c r="L43" s="120"/>
      <c r="M43" s="36"/>
    </row>
    <row r="44" spans="2:13" s="1" customFormat="1" ht="14.45" customHeight="1">
      <c r="B44" s="36"/>
      <c r="M44" s="36"/>
    </row>
    <row r="45" spans="2:13" ht="14.45" customHeight="1">
      <c r="B45" s="20"/>
      <c r="M45" s="20"/>
    </row>
    <row r="46" spans="2:13" ht="14.45" customHeight="1">
      <c r="B46" s="20"/>
      <c r="M46" s="20"/>
    </row>
    <row r="47" spans="2:13" ht="14.45" customHeight="1">
      <c r="B47" s="20"/>
      <c r="M47" s="20"/>
    </row>
    <row r="48" spans="2:13" ht="14.45" customHeight="1">
      <c r="B48" s="20"/>
      <c r="M48" s="20"/>
    </row>
    <row r="49" spans="2:13" ht="14.45" customHeight="1">
      <c r="B49" s="20"/>
      <c r="M49" s="20"/>
    </row>
    <row r="50" spans="2:13" s="1" customFormat="1" ht="14.45" customHeight="1">
      <c r="B50" s="36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9"/>
      <c r="M50" s="36"/>
    </row>
    <row r="51" spans="2:13" ht="11.25">
      <c r="B51" s="20"/>
      <c r="M51" s="20"/>
    </row>
    <row r="52" spans="2:13" ht="11.25">
      <c r="B52" s="20"/>
      <c r="M52" s="20"/>
    </row>
    <row r="53" spans="2:13" ht="11.25">
      <c r="B53" s="20"/>
      <c r="M53" s="20"/>
    </row>
    <row r="54" spans="2:13" ht="11.25">
      <c r="B54" s="20"/>
      <c r="M54" s="20"/>
    </row>
    <row r="55" spans="2:13" ht="11.25">
      <c r="B55" s="20"/>
      <c r="M55" s="20"/>
    </row>
    <row r="56" spans="2:13" ht="11.25">
      <c r="B56" s="20"/>
      <c r="M56" s="20"/>
    </row>
    <row r="57" spans="2:13" ht="11.25">
      <c r="B57" s="20"/>
      <c r="M57" s="20"/>
    </row>
    <row r="58" spans="2:13" ht="11.25">
      <c r="B58" s="20"/>
      <c r="M58" s="20"/>
    </row>
    <row r="59" spans="2:13" ht="11.25">
      <c r="B59" s="20"/>
      <c r="M59" s="20"/>
    </row>
    <row r="60" spans="2:13" ht="11.25">
      <c r="B60" s="20"/>
      <c r="M60" s="20"/>
    </row>
    <row r="61" spans="2:13" s="1" customFormat="1" ht="12.75">
      <c r="B61" s="36"/>
      <c r="D61" s="50" t="s">
        <v>51</v>
      </c>
      <c r="E61" s="38"/>
      <c r="F61" s="121" t="s">
        <v>52</v>
      </c>
      <c r="G61" s="50" t="s">
        <v>51</v>
      </c>
      <c r="H61" s="38"/>
      <c r="I61" s="38"/>
      <c r="J61" s="122" t="s">
        <v>52</v>
      </c>
      <c r="K61" s="38"/>
      <c r="L61" s="38"/>
      <c r="M61" s="36"/>
    </row>
    <row r="62" spans="2:13" ht="11.25">
      <c r="B62" s="20"/>
      <c r="M62" s="20"/>
    </row>
    <row r="63" spans="2:13" ht="11.25">
      <c r="B63" s="20"/>
      <c r="M63" s="20"/>
    </row>
    <row r="64" spans="2:13" ht="11.25">
      <c r="B64" s="20"/>
      <c r="M64" s="20"/>
    </row>
    <row r="65" spans="2:13" s="1" customFormat="1" ht="12.75">
      <c r="B65" s="36"/>
      <c r="D65" s="48" t="s">
        <v>53</v>
      </c>
      <c r="E65" s="49"/>
      <c r="F65" s="49"/>
      <c r="G65" s="48" t="s">
        <v>54</v>
      </c>
      <c r="H65" s="49"/>
      <c r="I65" s="49"/>
      <c r="J65" s="49"/>
      <c r="K65" s="49"/>
      <c r="L65" s="49"/>
      <c r="M65" s="36"/>
    </row>
    <row r="66" spans="2:13" ht="11.25">
      <c r="B66" s="20"/>
      <c r="M66" s="20"/>
    </row>
    <row r="67" spans="2:13" ht="11.25">
      <c r="B67" s="20"/>
      <c r="M67" s="20"/>
    </row>
    <row r="68" spans="2:13" ht="11.25">
      <c r="B68" s="20"/>
      <c r="M68" s="20"/>
    </row>
    <row r="69" spans="2:13" ht="11.25">
      <c r="B69" s="20"/>
      <c r="M69" s="20"/>
    </row>
    <row r="70" spans="2:13" ht="11.25">
      <c r="B70" s="20"/>
      <c r="M70" s="20"/>
    </row>
    <row r="71" spans="2:13" ht="11.25">
      <c r="B71" s="20"/>
      <c r="M71" s="20"/>
    </row>
    <row r="72" spans="2:13" ht="11.25">
      <c r="B72" s="20"/>
      <c r="M72" s="20"/>
    </row>
    <row r="73" spans="2:13" ht="11.25">
      <c r="B73" s="20"/>
      <c r="M73" s="20"/>
    </row>
    <row r="74" spans="2:13" ht="11.25">
      <c r="B74" s="20"/>
      <c r="M74" s="20"/>
    </row>
    <row r="75" spans="2:13" ht="11.25">
      <c r="B75" s="20"/>
      <c r="M75" s="20"/>
    </row>
    <row r="76" spans="2:13" s="1" customFormat="1" ht="12.75">
      <c r="B76" s="36"/>
      <c r="D76" s="50" t="s">
        <v>51</v>
      </c>
      <c r="E76" s="38"/>
      <c r="F76" s="121" t="s">
        <v>52</v>
      </c>
      <c r="G76" s="50" t="s">
        <v>51</v>
      </c>
      <c r="H76" s="38"/>
      <c r="I76" s="38"/>
      <c r="J76" s="122" t="s">
        <v>52</v>
      </c>
      <c r="K76" s="38"/>
      <c r="L76" s="38"/>
      <c r="M76" s="36"/>
    </row>
    <row r="77" spans="2:13" s="1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6"/>
    </row>
    <row r="81" spans="2:47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36"/>
    </row>
    <row r="82" spans="2:47" s="1" customFormat="1" ht="24.95" customHeight="1">
      <c r="B82" s="36"/>
      <c r="C82" s="21" t="s">
        <v>119</v>
      </c>
      <c r="M82" s="36"/>
    </row>
    <row r="83" spans="2:47" s="1" customFormat="1" ht="6.95" customHeight="1">
      <c r="B83" s="36"/>
      <c r="M83" s="36"/>
    </row>
    <row r="84" spans="2:47" s="1" customFormat="1" ht="12" customHeight="1">
      <c r="B84" s="36"/>
      <c r="C84" s="27" t="s">
        <v>16</v>
      </c>
      <c r="M84" s="36"/>
    </row>
    <row r="85" spans="2:47" s="1" customFormat="1" ht="16.5" customHeight="1">
      <c r="B85" s="36"/>
      <c r="E85" s="280" t="str">
        <f>E7</f>
        <v>Franko-rozpracovaný rozpočet</v>
      </c>
      <c r="F85" s="281"/>
      <c r="G85" s="281"/>
      <c r="H85" s="281"/>
      <c r="M85" s="36"/>
    </row>
    <row r="86" spans="2:47" s="1" customFormat="1" ht="12" customHeight="1">
      <c r="B86" s="36"/>
      <c r="C86" s="27" t="s">
        <v>116</v>
      </c>
      <c r="M86" s="36"/>
    </row>
    <row r="87" spans="2:47" s="1" customFormat="1" ht="16.5" customHeight="1">
      <c r="B87" s="36"/>
      <c r="E87" s="237" t="str">
        <f>E9</f>
        <v>23-40-06 - Zateplenie</v>
      </c>
      <c r="F87" s="282"/>
      <c r="G87" s="282"/>
      <c r="H87" s="282"/>
      <c r="M87" s="36"/>
    </row>
    <row r="88" spans="2:47" s="1" customFormat="1" ht="6.95" customHeight="1">
      <c r="B88" s="36"/>
      <c r="M88" s="36"/>
    </row>
    <row r="89" spans="2:47" s="1" customFormat="1" ht="12" customHeight="1">
      <c r="B89" s="36"/>
      <c r="C89" s="27" t="s">
        <v>20</v>
      </c>
      <c r="F89" s="25" t="str">
        <f>F12</f>
        <v xml:space="preserve"> </v>
      </c>
      <c r="I89" s="27" t="s">
        <v>22</v>
      </c>
      <c r="J89" s="59" t="str">
        <f>IF(J12="","",J12)</f>
        <v>15. 7. 2023</v>
      </c>
      <c r="M89" s="36"/>
    </row>
    <row r="90" spans="2:47" s="1" customFormat="1" ht="6.95" customHeight="1">
      <c r="B90" s="36"/>
      <c r="M90" s="36"/>
    </row>
    <row r="91" spans="2:47" s="1" customFormat="1" ht="15.2" customHeight="1">
      <c r="B91" s="36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 xml:space="preserve"> </v>
      </c>
      <c r="M91" s="36"/>
    </row>
    <row r="92" spans="2:47" s="1" customFormat="1" ht="15.2" customHeight="1">
      <c r="B92" s="36"/>
      <c r="C92" s="27" t="s">
        <v>27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M92" s="36"/>
    </row>
    <row r="93" spans="2:47" s="1" customFormat="1" ht="10.35" customHeight="1">
      <c r="B93" s="36"/>
      <c r="M93" s="36"/>
    </row>
    <row r="94" spans="2:47" s="1" customFormat="1" ht="29.25" customHeight="1">
      <c r="B94" s="36"/>
      <c r="C94" s="123" t="s">
        <v>120</v>
      </c>
      <c r="D94" s="106"/>
      <c r="E94" s="106"/>
      <c r="F94" s="106"/>
      <c r="G94" s="106"/>
      <c r="H94" s="106"/>
      <c r="I94" s="124" t="s">
        <v>121</v>
      </c>
      <c r="J94" s="124" t="s">
        <v>122</v>
      </c>
      <c r="K94" s="124" t="s">
        <v>123</v>
      </c>
      <c r="L94" s="106"/>
      <c r="M94" s="36"/>
    </row>
    <row r="95" spans="2:47" s="1" customFormat="1" ht="10.35" customHeight="1">
      <c r="B95" s="36"/>
      <c r="M95" s="36"/>
    </row>
    <row r="96" spans="2:47" s="1" customFormat="1" ht="22.9" customHeight="1">
      <c r="B96" s="36"/>
      <c r="C96" s="125" t="s">
        <v>124</v>
      </c>
      <c r="I96" s="73">
        <f t="shared" ref="I96:J98" si="0">Q130</f>
        <v>0</v>
      </c>
      <c r="J96" s="73">
        <f t="shared" si="0"/>
        <v>0</v>
      </c>
      <c r="K96" s="73">
        <f>K130</f>
        <v>0</v>
      </c>
      <c r="M96" s="36"/>
      <c r="AU96" s="17" t="s">
        <v>125</v>
      </c>
    </row>
    <row r="97" spans="2:65" s="8" customFormat="1" ht="24.95" customHeight="1">
      <c r="B97" s="126"/>
      <c r="D97" s="127" t="s">
        <v>126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29">
        <f>K131</f>
        <v>0</v>
      </c>
      <c r="M97" s="126"/>
    </row>
    <row r="98" spans="2:65" s="9" customFormat="1" ht="19.899999999999999" customHeight="1">
      <c r="B98" s="130"/>
      <c r="D98" s="131" t="s">
        <v>132</v>
      </c>
      <c r="E98" s="132"/>
      <c r="F98" s="132"/>
      <c r="G98" s="132"/>
      <c r="H98" s="132"/>
      <c r="I98" s="133">
        <f t="shared" si="0"/>
        <v>0</v>
      </c>
      <c r="J98" s="133">
        <f t="shared" si="0"/>
        <v>0</v>
      </c>
      <c r="K98" s="133">
        <f>K132</f>
        <v>0</v>
      </c>
      <c r="M98" s="130"/>
    </row>
    <row r="99" spans="2:65" s="9" customFormat="1" ht="19.899999999999999" customHeight="1">
      <c r="B99" s="130"/>
      <c r="D99" s="131" t="s">
        <v>595</v>
      </c>
      <c r="E99" s="132"/>
      <c r="F99" s="132"/>
      <c r="G99" s="132"/>
      <c r="H99" s="132"/>
      <c r="I99" s="133">
        <f>Q186</f>
        <v>0</v>
      </c>
      <c r="J99" s="133">
        <f>R186</f>
        <v>0</v>
      </c>
      <c r="K99" s="133">
        <f>K186</f>
        <v>0</v>
      </c>
      <c r="M99" s="130"/>
    </row>
    <row r="100" spans="2:65" s="9" customFormat="1" ht="19.899999999999999" customHeight="1">
      <c r="B100" s="130"/>
      <c r="D100" s="131" t="s">
        <v>133</v>
      </c>
      <c r="E100" s="132"/>
      <c r="F100" s="132"/>
      <c r="G100" s="132"/>
      <c r="H100" s="132"/>
      <c r="I100" s="133">
        <f>Q221</f>
        <v>0</v>
      </c>
      <c r="J100" s="133">
        <f>R221</f>
        <v>0</v>
      </c>
      <c r="K100" s="133">
        <f>K221</f>
        <v>0</v>
      </c>
      <c r="M100" s="130"/>
    </row>
    <row r="101" spans="2:65" s="1" customFormat="1" ht="21.75" customHeight="1">
      <c r="B101" s="36"/>
      <c r="M101" s="36"/>
    </row>
    <row r="102" spans="2:65" s="1" customFormat="1" ht="6.95" customHeight="1">
      <c r="B102" s="36"/>
      <c r="M102" s="36"/>
    </row>
    <row r="103" spans="2:65" s="1" customFormat="1" ht="29.25" customHeight="1">
      <c r="B103" s="36"/>
      <c r="C103" s="125" t="s">
        <v>138</v>
      </c>
      <c r="K103" s="134">
        <f>ROUND(K104 + K105 + K106 + K107 + K108 + K109,2)</f>
        <v>0</v>
      </c>
      <c r="M103" s="36"/>
      <c r="O103" s="135" t="s">
        <v>40</v>
      </c>
    </row>
    <row r="104" spans="2:65" s="1" customFormat="1" ht="18" customHeight="1">
      <c r="B104" s="136"/>
      <c r="C104" s="137"/>
      <c r="D104" s="234" t="s">
        <v>139</v>
      </c>
      <c r="E104" s="284"/>
      <c r="F104" s="284"/>
      <c r="G104" s="137"/>
      <c r="H104" s="137"/>
      <c r="I104" s="137"/>
      <c r="J104" s="137"/>
      <c r="K104" s="97">
        <v>0</v>
      </c>
      <c r="L104" s="137"/>
      <c r="M104" s="136"/>
      <c r="N104" s="137"/>
      <c r="O104" s="139" t="s">
        <v>42</v>
      </c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40" t="s">
        <v>140</v>
      </c>
      <c r="AZ104" s="137"/>
      <c r="BA104" s="137"/>
      <c r="BB104" s="137"/>
      <c r="BC104" s="137"/>
      <c r="BD104" s="137"/>
      <c r="BE104" s="141">
        <f t="shared" ref="BE104:BE109" si="1">IF(O104="základná",K104,0)</f>
        <v>0</v>
      </c>
      <c r="BF104" s="141">
        <f t="shared" ref="BF104:BF109" si="2">IF(O104="znížená",K104,0)</f>
        <v>0</v>
      </c>
      <c r="BG104" s="141">
        <f t="shared" ref="BG104:BG109" si="3">IF(O104="zákl. prenesená",K104,0)</f>
        <v>0</v>
      </c>
      <c r="BH104" s="141">
        <f t="shared" ref="BH104:BH109" si="4">IF(O104="zníž. prenesená",K104,0)</f>
        <v>0</v>
      </c>
      <c r="BI104" s="141">
        <f t="shared" ref="BI104:BI109" si="5">IF(O104="nulová",K104,0)</f>
        <v>0</v>
      </c>
      <c r="BJ104" s="140" t="s">
        <v>141</v>
      </c>
      <c r="BK104" s="137"/>
      <c r="BL104" s="137"/>
      <c r="BM104" s="137"/>
    </row>
    <row r="105" spans="2:65" s="1" customFormat="1" ht="18" customHeight="1">
      <c r="B105" s="136"/>
      <c r="C105" s="137"/>
      <c r="D105" s="234" t="s">
        <v>142</v>
      </c>
      <c r="E105" s="284"/>
      <c r="F105" s="284"/>
      <c r="G105" s="137"/>
      <c r="H105" s="137"/>
      <c r="I105" s="137"/>
      <c r="J105" s="137"/>
      <c r="K105" s="97">
        <v>0</v>
      </c>
      <c r="L105" s="137"/>
      <c r="M105" s="136"/>
      <c r="N105" s="137"/>
      <c r="O105" s="139" t="s">
        <v>42</v>
      </c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40" t="s">
        <v>140</v>
      </c>
      <c r="AZ105" s="137"/>
      <c r="BA105" s="137"/>
      <c r="BB105" s="137"/>
      <c r="BC105" s="137"/>
      <c r="BD105" s="137"/>
      <c r="BE105" s="141">
        <f t="shared" si="1"/>
        <v>0</v>
      </c>
      <c r="BF105" s="141">
        <f t="shared" si="2"/>
        <v>0</v>
      </c>
      <c r="BG105" s="141">
        <f t="shared" si="3"/>
        <v>0</v>
      </c>
      <c r="BH105" s="141">
        <f t="shared" si="4"/>
        <v>0</v>
      </c>
      <c r="BI105" s="141">
        <f t="shared" si="5"/>
        <v>0</v>
      </c>
      <c r="BJ105" s="140" t="s">
        <v>141</v>
      </c>
      <c r="BK105" s="137"/>
      <c r="BL105" s="137"/>
      <c r="BM105" s="137"/>
    </row>
    <row r="106" spans="2:65" s="1" customFormat="1" ht="18" customHeight="1">
      <c r="B106" s="136"/>
      <c r="C106" s="137"/>
      <c r="D106" s="234" t="s">
        <v>143</v>
      </c>
      <c r="E106" s="284"/>
      <c r="F106" s="284"/>
      <c r="G106" s="137"/>
      <c r="H106" s="137"/>
      <c r="I106" s="137"/>
      <c r="J106" s="137"/>
      <c r="K106" s="97">
        <v>0</v>
      </c>
      <c r="L106" s="137"/>
      <c r="M106" s="136"/>
      <c r="N106" s="137"/>
      <c r="O106" s="139" t="s">
        <v>42</v>
      </c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40" t="s">
        <v>140</v>
      </c>
      <c r="AZ106" s="137"/>
      <c r="BA106" s="137"/>
      <c r="BB106" s="137"/>
      <c r="BC106" s="137"/>
      <c r="BD106" s="137"/>
      <c r="BE106" s="141">
        <f t="shared" si="1"/>
        <v>0</v>
      </c>
      <c r="BF106" s="141">
        <f t="shared" si="2"/>
        <v>0</v>
      </c>
      <c r="BG106" s="141">
        <f t="shared" si="3"/>
        <v>0</v>
      </c>
      <c r="BH106" s="141">
        <f t="shared" si="4"/>
        <v>0</v>
      </c>
      <c r="BI106" s="141">
        <f t="shared" si="5"/>
        <v>0</v>
      </c>
      <c r="BJ106" s="140" t="s">
        <v>141</v>
      </c>
      <c r="BK106" s="137"/>
      <c r="BL106" s="137"/>
      <c r="BM106" s="137"/>
    </row>
    <row r="107" spans="2:65" s="1" customFormat="1" ht="18" customHeight="1">
      <c r="B107" s="136"/>
      <c r="C107" s="137"/>
      <c r="D107" s="234" t="s">
        <v>144</v>
      </c>
      <c r="E107" s="284"/>
      <c r="F107" s="284"/>
      <c r="G107" s="137"/>
      <c r="H107" s="137"/>
      <c r="I107" s="137"/>
      <c r="J107" s="137"/>
      <c r="K107" s="97">
        <v>0</v>
      </c>
      <c r="L107" s="137"/>
      <c r="M107" s="136"/>
      <c r="N107" s="137"/>
      <c r="O107" s="139" t="s">
        <v>42</v>
      </c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40" t="s">
        <v>140</v>
      </c>
      <c r="AZ107" s="137"/>
      <c r="BA107" s="137"/>
      <c r="BB107" s="137"/>
      <c r="BC107" s="137"/>
      <c r="BD107" s="137"/>
      <c r="BE107" s="141">
        <f t="shared" si="1"/>
        <v>0</v>
      </c>
      <c r="BF107" s="141">
        <f t="shared" si="2"/>
        <v>0</v>
      </c>
      <c r="BG107" s="141">
        <f t="shared" si="3"/>
        <v>0</v>
      </c>
      <c r="BH107" s="141">
        <f t="shared" si="4"/>
        <v>0</v>
      </c>
      <c r="BI107" s="141">
        <f t="shared" si="5"/>
        <v>0</v>
      </c>
      <c r="BJ107" s="140" t="s">
        <v>141</v>
      </c>
      <c r="BK107" s="137"/>
      <c r="BL107" s="137"/>
      <c r="BM107" s="137"/>
    </row>
    <row r="108" spans="2:65" s="1" customFormat="1" ht="18" customHeight="1">
      <c r="B108" s="136"/>
      <c r="C108" s="137"/>
      <c r="D108" s="234" t="s">
        <v>145</v>
      </c>
      <c r="E108" s="284"/>
      <c r="F108" s="284"/>
      <c r="G108" s="137"/>
      <c r="H108" s="137"/>
      <c r="I108" s="137"/>
      <c r="J108" s="137"/>
      <c r="K108" s="97">
        <v>0</v>
      </c>
      <c r="L108" s="137"/>
      <c r="M108" s="136"/>
      <c r="N108" s="137"/>
      <c r="O108" s="139" t="s">
        <v>42</v>
      </c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40" t="s">
        <v>140</v>
      </c>
      <c r="AZ108" s="137"/>
      <c r="BA108" s="137"/>
      <c r="BB108" s="137"/>
      <c r="BC108" s="137"/>
      <c r="BD108" s="137"/>
      <c r="BE108" s="141">
        <f t="shared" si="1"/>
        <v>0</v>
      </c>
      <c r="BF108" s="141">
        <f t="shared" si="2"/>
        <v>0</v>
      </c>
      <c r="BG108" s="141">
        <f t="shared" si="3"/>
        <v>0</v>
      </c>
      <c r="BH108" s="141">
        <f t="shared" si="4"/>
        <v>0</v>
      </c>
      <c r="BI108" s="141">
        <f t="shared" si="5"/>
        <v>0</v>
      </c>
      <c r="BJ108" s="140" t="s">
        <v>141</v>
      </c>
      <c r="BK108" s="137"/>
      <c r="BL108" s="137"/>
      <c r="BM108" s="137"/>
    </row>
    <row r="109" spans="2:65" s="1" customFormat="1" ht="18" customHeight="1">
      <c r="B109" s="136"/>
      <c r="C109" s="137"/>
      <c r="D109" s="138" t="s">
        <v>146</v>
      </c>
      <c r="E109" s="137"/>
      <c r="F109" s="137"/>
      <c r="G109" s="137"/>
      <c r="H109" s="137"/>
      <c r="I109" s="137"/>
      <c r="J109" s="137"/>
      <c r="K109" s="97">
        <f>ROUND(K30*T109,2)</f>
        <v>0</v>
      </c>
      <c r="L109" s="137"/>
      <c r="M109" s="136"/>
      <c r="N109" s="137"/>
      <c r="O109" s="139" t="s">
        <v>42</v>
      </c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40" t="s">
        <v>147</v>
      </c>
      <c r="AZ109" s="137"/>
      <c r="BA109" s="137"/>
      <c r="BB109" s="137"/>
      <c r="BC109" s="137"/>
      <c r="BD109" s="137"/>
      <c r="BE109" s="141">
        <f t="shared" si="1"/>
        <v>0</v>
      </c>
      <c r="BF109" s="141">
        <f t="shared" si="2"/>
        <v>0</v>
      </c>
      <c r="BG109" s="141">
        <f t="shared" si="3"/>
        <v>0</v>
      </c>
      <c r="BH109" s="141">
        <f t="shared" si="4"/>
        <v>0</v>
      </c>
      <c r="BI109" s="141">
        <f t="shared" si="5"/>
        <v>0</v>
      </c>
      <c r="BJ109" s="140" t="s">
        <v>141</v>
      </c>
      <c r="BK109" s="137"/>
      <c r="BL109" s="137"/>
      <c r="BM109" s="137"/>
    </row>
    <row r="110" spans="2:65" s="1" customFormat="1" ht="11.25">
      <c r="B110" s="36"/>
      <c r="M110" s="36"/>
    </row>
    <row r="111" spans="2:65" s="1" customFormat="1" ht="29.25" customHeight="1">
      <c r="B111" s="36"/>
      <c r="C111" s="105" t="s">
        <v>114</v>
      </c>
      <c r="D111" s="106"/>
      <c r="E111" s="106"/>
      <c r="F111" s="106"/>
      <c r="G111" s="106"/>
      <c r="H111" s="106"/>
      <c r="I111" s="106"/>
      <c r="J111" s="106"/>
      <c r="K111" s="107">
        <f>ROUND(K96+K103,2)</f>
        <v>0</v>
      </c>
      <c r="L111" s="106"/>
      <c r="M111" s="36"/>
    </row>
    <row r="112" spans="2:65" s="1" customFormat="1" ht="6.95" customHeight="1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36"/>
    </row>
    <row r="116" spans="2:13" s="1" customFormat="1" ht="6.95" customHeight="1"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36"/>
    </row>
    <row r="117" spans="2:13" s="1" customFormat="1" ht="24.95" customHeight="1">
      <c r="B117" s="36"/>
      <c r="C117" s="21" t="s">
        <v>148</v>
      </c>
      <c r="M117" s="36"/>
    </row>
    <row r="118" spans="2:13" s="1" customFormat="1" ht="6.95" customHeight="1">
      <c r="B118" s="36"/>
      <c r="M118" s="36"/>
    </row>
    <row r="119" spans="2:13" s="1" customFormat="1" ht="12" customHeight="1">
      <c r="B119" s="36"/>
      <c r="C119" s="27" t="s">
        <v>16</v>
      </c>
      <c r="M119" s="36"/>
    </row>
    <row r="120" spans="2:13" s="1" customFormat="1" ht="16.5" customHeight="1">
      <c r="B120" s="36"/>
      <c r="E120" s="280" t="str">
        <f>E7</f>
        <v>Franko-rozpracovaný rozpočet</v>
      </c>
      <c r="F120" s="281"/>
      <c r="G120" s="281"/>
      <c r="H120" s="281"/>
      <c r="M120" s="36"/>
    </row>
    <row r="121" spans="2:13" s="1" customFormat="1" ht="12" customHeight="1">
      <c r="B121" s="36"/>
      <c r="C121" s="27" t="s">
        <v>116</v>
      </c>
      <c r="M121" s="36"/>
    </row>
    <row r="122" spans="2:13" s="1" customFormat="1" ht="16.5" customHeight="1">
      <c r="B122" s="36"/>
      <c r="E122" s="237" t="str">
        <f>E9</f>
        <v>23-40-06 - Zateplenie</v>
      </c>
      <c r="F122" s="282"/>
      <c r="G122" s="282"/>
      <c r="H122" s="282"/>
      <c r="M122" s="36"/>
    </row>
    <row r="123" spans="2:13" s="1" customFormat="1" ht="6.95" customHeight="1">
      <c r="B123" s="36"/>
      <c r="M123" s="36"/>
    </row>
    <row r="124" spans="2:13" s="1" customFormat="1" ht="12" customHeight="1">
      <c r="B124" s="36"/>
      <c r="C124" s="27" t="s">
        <v>20</v>
      </c>
      <c r="F124" s="25" t="str">
        <f>F12</f>
        <v xml:space="preserve"> </v>
      </c>
      <c r="I124" s="27" t="s">
        <v>22</v>
      </c>
      <c r="J124" s="59" t="str">
        <f>IF(J12="","",J12)</f>
        <v>15. 7. 2023</v>
      </c>
      <c r="M124" s="36"/>
    </row>
    <row r="125" spans="2:13" s="1" customFormat="1" ht="6.95" customHeight="1">
      <c r="B125" s="36"/>
      <c r="M125" s="36"/>
    </row>
    <row r="126" spans="2:13" s="1" customFormat="1" ht="15.2" customHeight="1">
      <c r="B126" s="36"/>
      <c r="C126" s="27" t="s">
        <v>24</v>
      </c>
      <c r="F126" s="25" t="str">
        <f>E15</f>
        <v xml:space="preserve"> </v>
      </c>
      <c r="I126" s="27" t="s">
        <v>29</v>
      </c>
      <c r="J126" s="30" t="str">
        <f>E21</f>
        <v xml:space="preserve"> </v>
      </c>
      <c r="M126" s="36"/>
    </row>
    <row r="127" spans="2:13" s="1" customFormat="1" ht="15.2" customHeight="1">
      <c r="B127" s="36"/>
      <c r="C127" s="27" t="s">
        <v>27</v>
      </c>
      <c r="F127" s="25" t="str">
        <f>IF(E18="","",E18)</f>
        <v>Vyplň údaj</v>
      </c>
      <c r="I127" s="27" t="s">
        <v>30</v>
      </c>
      <c r="J127" s="30" t="str">
        <f>E24</f>
        <v xml:space="preserve"> </v>
      </c>
      <c r="M127" s="36"/>
    </row>
    <row r="128" spans="2:13" s="1" customFormat="1" ht="10.35" customHeight="1">
      <c r="B128" s="36"/>
      <c r="M128" s="36"/>
    </row>
    <row r="129" spans="2:65" s="10" customFormat="1" ht="29.25" customHeight="1">
      <c r="B129" s="142"/>
      <c r="C129" s="143" t="s">
        <v>149</v>
      </c>
      <c r="D129" s="144" t="s">
        <v>61</v>
      </c>
      <c r="E129" s="144" t="s">
        <v>57</v>
      </c>
      <c r="F129" s="144" t="s">
        <v>58</v>
      </c>
      <c r="G129" s="144" t="s">
        <v>150</v>
      </c>
      <c r="H129" s="144" t="s">
        <v>151</v>
      </c>
      <c r="I129" s="144" t="s">
        <v>152</v>
      </c>
      <c r="J129" s="144" t="s">
        <v>153</v>
      </c>
      <c r="K129" s="145" t="s">
        <v>123</v>
      </c>
      <c r="L129" s="146" t="s">
        <v>154</v>
      </c>
      <c r="M129" s="142"/>
      <c r="N129" s="66" t="s">
        <v>1</v>
      </c>
      <c r="O129" s="67" t="s">
        <v>40</v>
      </c>
      <c r="P129" s="67" t="s">
        <v>155</v>
      </c>
      <c r="Q129" s="67" t="s">
        <v>156</v>
      </c>
      <c r="R129" s="67" t="s">
        <v>157</v>
      </c>
      <c r="S129" s="67" t="s">
        <v>158</v>
      </c>
      <c r="T129" s="67" t="s">
        <v>159</v>
      </c>
      <c r="U129" s="67" t="s">
        <v>160</v>
      </c>
      <c r="V129" s="67" t="s">
        <v>161</v>
      </c>
      <c r="W129" s="67" t="s">
        <v>162</v>
      </c>
      <c r="X129" s="68" t="s">
        <v>163</v>
      </c>
    </row>
    <row r="130" spans="2:65" s="1" customFormat="1" ht="22.9" customHeight="1">
      <c r="B130" s="36"/>
      <c r="C130" s="71" t="s">
        <v>118</v>
      </c>
      <c r="K130" s="147">
        <f>BK130</f>
        <v>0</v>
      </c>
      <c r="M130" s="36"/>
      <c r="N130" s="69"/>
      <c r="O130" s="60"/>
      <c r="P130" s="60"/>
      <c r="Q130" s="148">
        <f>Q131</f>
        <v>0</v>
      </c>
      <c r="R130" s="148">
        <f>R131</f>
        <v>0</v>
      </c>
      <c r="S130" s="60"/>
      <c r="T130" s="149">
        <f>T131</f>
        <v>0</v>
      </c>
      <c r="U130" s="60"/>
      <c r="V130" s="149">
        <f>V131</f>
        <v>99.595317250000022</v>
      </c>
      <c r="W130" s="60"/>
      <c r="X130" s="150">
        <f>X131</f>
        <v>0</v>
      </c>
      <c r="AT130" s="17" t="s">
        <v>77</v>
      </c>
      <c r="AU130" s="17" t="s">
        <v>125</v>
      </c>
      <c r="BK130" s="151">
        <f>BK131</f>
        <v>0</v>
      </c>
    </row>
    <row r="131" spans="2:65" s="11" customFormat="1" ht="25.9" customHeight="1">
      <c r="B131" s="152"/>
      <c r="D131" s="153" t="s">
        <v>77</v>
      </c>
      <c r="E131" s="154" t="s">
        <v>164</v>
      </c>
      <c r="F131" s="154" t="s">
        <v>165</v>
      </c>
      <c r="I131" s="155"/>
      <c r="J131" s="155"/>
      <c r="K131" s="156">
        <f>BK131</f>
        <v>0</v>
      </c>
      <c r="M131" s="152"/>
      <c r="N131" s="157"/>
      <c r="Q131" s="158">
        <f>Q132+Q186+Q221</f>
        <v>0</v>
      </c>
      <c r="R131" s="158">
        <f>R132+R186+R221</f>
        <v>0</v>
      </c>
      <c r="T131" s="159">
        <f>T132+T186+T221</f>
        <v>0</v>
      </c>
      <c r="V131" s="159">
        <f>V132+V186+V221</f>
        <v>99.595317250000022</v>
      </c>
      <c r="X131" s="160">
        <f>X132+X186+X221</f>
        <v>0</v>
      </c>
      <c r="AR131" s="153" t="s">
        <v>86</v>
      </c>
      <c r="AT131" s="161" t="s">
        <v>77</v>
      </c>
      <c r="AU131" s="161" t="s">
        <v>78</v>
      </c>
      <c r="AY131" s="153" t="s">
        <v>166</v>
      </c>
      <c r="BK131" s="162">
        <f>BK132+BK186+BK221</f>
        <v>0</v>
      </c>
    </row>
    <row r="132" spans="2:65" s="11" customFormat="1" ht="22.9" customHeight="1">
      <c r="B132" s="152"/>
      <c r="D132" s="153" t="s">
        <v>77</v>
      </c>
      <c r="E132" s="163" t="s">
        <v>196</v>
      </c>
      <c r="F132" s="163" t="s">
        <v>460</v>
      </c>
      <c r="I132" s="155"/>
      <c r="J132" s="155"/>
      <c r="K132" s="164">
        <f>BK132</f>
        <v>0</v>
      </c>
      <c r="M132" s="152"/>
      <c r="N132" s="157"/>
      <c r="Q132" s="158">
        <f>SUM(Q133:Q185)</f>
        <v>0</v>
      </c>
      <c r="R132" s="158">
        <f>SUM(R133:R185)</f>
        <v>0</v>
      </c>
      <c r="T132" s="159">
        <f>SUM(T133:T185)</f>
        <v>0</v>
      </c>
      <c r="V132" s="159">
        <f>SUM(V133:V185)</f>
        <v>32.168838290000004</v>
      </c>
      <c r="X132" s="160">
        <f>SUM(X133:X185)</f>
        <v>0</v>
      </c>
      <c r="AR132" s="153" t="s">
        <v>86</v>
      </c>
      <c r="AT132" s="161" t="s">
        <v>77</v>
      </c>
      <c r="AU132" s="161" t="s">
        <v>86</v>
      </c>
      <c r="AY132" s="153" t="s">
        <v>166</v>
      </c>
      <c r="BK132" s="162">
        <f>SUM(BK133:BK185)</f>
        <v>0</v>
      </c>
    </row>
    <row r="133" spans="2:65" s="1" customFormat="1" ht="24.2" customHeight="1">
      <c r="B133" s="136"/>
      <c r="C133" s="165" t="s">
        <v>86</v>
      </c>
      <c r="D133" s="165" t="s">
        <v>168</v>
      </c>
      <c r="E133" s="166" t="s">
        <v>474</v>
      </c>
      <c r="F133" s="167" t="s">
        <v>475</v>
      </c>
      <c r="G133" s="168" t="s">
        <v>199</v>
      </c>
      <c r="H133" s="169">
        <v>881.81299999999999</v>
      </c>
      <c r="I133" s="170"/>
      <c r="J133" s="170"/>
      <c r="K133" s="171">
        <f>ROUND(P133*H133,2)</f>
        <v>0</v>
      </c>
      <c r="L133" s="172"/>
      <c r="M133" s="36"/>
      <c r="N133" s="173" t="s">
        <v>1</v>
      </c>
      <c r="O133" s="135" t="s">
        <v>42</v>
      </c>
      <c r="P133" s="35">
        <f>I133+J133</f>
        <v>0</v>
      </c>
      <c r="Q133" s="35">
        <f>ROUND(I133*H133,2)</f>
        <v>0</v>
      </c>
      <c r="R133" s="35">
        <f>ROUND(J133*H133,2)</f>
        <v>0</v>
      </c>
      <c r="T133" s="174">
        <f>S133*H133</f>
        <v>0</v>
      </c>
      <c r="U133" s="174">
        <v>4.0000000000000002E-4</v>
      </c>
      <c r="V133" s="174">
        <f>U133*H133</f>
        <v>0.35272520000000002</v>
      </c>
      <c r="W133" s="174">
        <v>0</v>
      </c>
      <c r="X133" s="175">
        <f>W133*H133</f>
        <v>0</v>
      </c>
      <c r="AR133" s="176" t="s">
        <v>172</v>
      </c>
      <c r="AT133" s="176" t="s">
        <v>168</v>
      </c>
      <c r="AU133" s="176" t="s">
        <v>141</v>
      </c>
      <c r="AY133" s="17" t="s">
        <v>166</v>
      </c>
      <c r="BE133" s="101">
        <f>IF(O133="základná",K133,0)</f>
        <v>0</v>
      </c>
      <c r="BF133" s="101">
        <f>IF(O133="znížená",K133,0)</f>
        <v>0</v>
      </c>
      <c r="BG133" s="101">
        <f>IF(O133="zákl. prenesená",K133,0)</f>
        <v>0</v>
      </c>
      <c r="BH133" s="101">
        <f>IF(O133="zníž. prenesená",K133,0)</f>
        <v>0</v>
      </c>
      <c r="BI133" s="101">
        <f>IF(O133="nulová",K133,0)</f>
        <v>0</v>
      </c>
      <c r="BJ133" s="17" t="s">
        <v>141</v>
      </c>
      <c r="BK133" s="101">
        <f>ROUND(P133*H133,2)</f>
        <v>0</v>
      </c>
      <c r="BL133" s="17" t="s">
        <v>172</v>
      </c>
      <c r="BM133" s="176" t="s">
        <v>1375</v>
      </c>
    </row>
    <row r="134" spans="2:65" s="12" customFormat="1" ht="22.5">
      <c r="B134" s="177"/>
      <c r="D134" s="178" t="s">
        <v>174</v>
      </c>
      <c r="E134" s="179" t="s">
        <v>1</v>
      </c>
      <c r="F134" s="180" t="s">
        <v>1376</v>
      </c>
      <c r="H134" s="181">
        <v>201.55</v>
      </c>
      <c r="I134" s="182"/>
      <c r="J134" s="182"/>
      <c r="M134" s="177"/>
      <c r="N134" s="183"/>
      <c r="X134" s="184"/>
      <c r="AT134" s="179" t="s">
        <v>174</v>
      </c>
      <c r="AU134" s="179" t="s">
        <v>141</v>
      </c>
      <c r="AV134" s="12" t="s">
        <v>141</v>
      </c>
      <c r="AW134" s="12" t="s">
        <v>4</v>
      </c>
      <c r="AX134" s="12" t="s">
        <v>78</v>
      </c>
      <c r="AY134" s="179" t="s">
        <v>166</v>
      </c>
    </row>
    <row r="135" spans="2:65" s="12" customFormat="1" ht="22.5">
      <c r="B135" s="177"/>
      <c r="D135" s="178" t="s">
        <v>174</v>
      </c>
      <c r="E135" s="179" t="s">
        <v>1</v>
      </c>
      <c r="F135" s="180" t="s">
        <v>1377</v>
      </c>
      <c r="H135" s="181">
        <v>-23.27</v>
      </c>
      <c r="I135" s="182"/>
      <c r="J135" s="182"/>
      <c r="M135" s="177"/>
      <c r="N135" s="183"/>
      <c r="X135" s="184"/>
      <c r="AT135" s="179" t="s">
        <v>174</v>
      </c>
      <c r="AU135" s="179" t="s">
        <v>141</v>
      </c>
      <c r="AV135" s="12" t="s">
        <v>141</v>
      </c>
      <c r="AW135" s="12" t="s">
        <v>4</v>
      </c>
      <c r="AX135" s="12" t="s">
        <v>78</v>
      </c>
      <c r="AY135" s="179" t="s">
        <v>166</v>
      </c>
    </row>
    <row r="136" spans="2:65" s="12" customFormat="1" ht="11.25">
      <c r="B136" s="177"/>
      <c r="D136" s="178" t="s">
        <v>174</v>
      </c>
      <c r="E136" s="179" t="s">
        <v>1</v>
      </c>
      <c r="F136" s="180" t="s">
        <v>1378</v>
      </c>
      <c r="H136" s="181">
        <v>261.90499999999997</v>
      </c>
      <c r="I136" s="182"/>
      <c r="J136" s="182"/>
      <c r="M136" s="177"/>
      <c r="N136" s="183"/>
      <c r="X136" s="184"/>
      <c r="AT136" s="179" t="s">
        <v>174</v>
      </c>
      <c r="AU136" s="179" t="s">
        <v>141</v>
      </c>
      <c r="AV136" s="12" t="s">
        <v>141</v>
      </c>
      <c r="AW136" s="12" t="s">
        <v>4</v>
      </c>
      <c r="AX136" s="12" t="s">
        <v>78</v>
      </c>
      <c r="AY136" s="179" t="s">
        <v>166</v>
      </c>
    </row>
    <row r="137" spans="2:65" s="12" customFormat="1" ht="33.75">
      <c r="B137" s="177"/>
      <c r="D137" s="178" t="s">
        <v>174</v>
      </c>
      <c r="E137" s="179" t="s">
        <v>1</v>
      </c>
      <c r="F137" s="180" t="s">
        <v>1379</v>
      </c>
      <c r="H137" s="181">
        <v>-33.174999999999997</v>
      </c>
      <c r="I137" s="182"/>
      <c r="J137" s="182"/>
      <c r="M137" s="177"/>
      <c r="N137" s="183"/>
      <c r="X137" s="184"/>
      <c r="AT137" s="179" t="s">
        <v>174</v>
      </c>
      <c r="AU137" s="179" t="s">
        <v>141</v>
      </c>
      <c r="AV137" s="12" t="s">
        <v>141</v>
      </c>
      <c r="AW137" s="12" t="s">
        <v>4</v>
      </c>
      <c r="AX137" s="12" t="s">
        <v>78</v>
      </c>
      <c r="AY137" s="179" t="s">
        <v>166</v>
      </c>
    </row>
    <row r="138" spans="2:65" s="12" customFormat="1" ht="11.25">
      <c r="B138" s="177"/>
      <c r="D138" s="178" t="s">
        <v>174</v>
      </c>
      <c r="E138" s="179" t="s">
        <v>1</v>
      </c>
      <c r="F138" s="180" t="s">
        <v>1380</v>
      </c>
      <c r="H138" s="181">
        <v>204.946</v>
      </c>
      <c r="I138" s="182"/>
      <c r="J138" s="182"/>
      <c r="M138" s="177"/>
      <c r="N138" s="183"/>
      <c r="X138" s="184"/>
      <c r="AT138" s="179" t="s">
        <v>174</v>
      </c>
      <c r="AU138" s="179" t="s">
        <v>141</v>
      </c>
      <c r="AV138" s="12" t="s">
        <v>141</v>
      </c>
      <c r="AW138" s="12" t="s">
        <v>4</v>
      </c>
      <c r="AX138" s="12" t="s">
        <v>78</v>
      </c>
      <c r="AY138" s="179" t="s">
        <v>166</v>
      </c>
    </row>
    <row r="139" spans="2:65" s="12" customFormat="1" ht="11.25">
      <c r="B139" s="177"/>
      <c r="D139" s="178" t="s">
        <v>174</v>
      </c>
      <c r="E139" s="179" t="s">
        <v>1</v>
      </c>
      <c r="F139" s="180" t="s">
        <v>1381</v>
      </c>
      <c r="H139" s="181">
        <v>-15.914999999999999</v>
      </c>
      <c r="I139" s="182"/>
      <c r="J139" s="182"/>
      <c r="M139" s="177"/>
      <c r="N139" s="183"/>
      <c r="X139" s="184"/>
      <c r="AT139" s="179" t="s">
        <v>174</v>
      </c>
      <c r="AU139" s="179" t="s">
        <v>141</v>
      </c>
      <c r="AV139" s="12" t="s">
        <v>141</v>
      </c>
      <c r="AW139" s="12" t="s">
        <v>4</v>
      </c>
      <c r="AX139" s="12" t="s">
        <v>78</v>
      </c>
      <c r="AY139" s="179" t="s">
        <v>166</v>
      </c>
    </row>
    <row r="140" spans="2:65" s="12" customFormat="1" ht="11.25">
      <c r="B140" s="177"/>
      <c r="D140" s="178" t="s">
        <v>174</v>
      </c>
      <c r="E140" s="179" t="s">
        <v>1</v>
      </c>
      <c r="F140" s="180" t="s">
        <v>1382</v>
      </c>
      <c r="H140" s="181">
        <v>256.99700000000001</v>
      </c>
      <c r="I140" s="182"/>
      <c r="J140" s="182"/>
      <c r="M140" s="177"/>
      <c r="N140" s="183"/>
      <c r="X140" s="184"/>
      <c r="AT140" s="179" t="s">
        <v>174</v>
      </c>
      <c r="AU140" s="179" t="s">
        <v>141</v>
      </c>
      <c r="AV140" s="12" t="s">
        <v>141</v>
      </c>
      <c r="AW140" s="12" t="s">
        <v>4</v>
      </c>
      <c r="AX140" s="12" t="s">
        <v>78</v>
      </c>
      <c r="AY140" s="179" t="s">
        <v>166</v>
      </c>
    </row>
    <row r="141" spans="2:65" s="12" customFormat="1" ht="11.25">
      <c r="B141" s="177"/>
      <c r="D141" s="178" t="s">
        <v>174</v>
      </c>
      <c r="E141" s="179" t="s">
        <v>1</v>
      </c>
      <c r="F141" s="180" t="s">
        <v>1383</v>
      </c>
      <c r="H141" s="181">
        <v>-35.895000000000003</v>
      </c>
      <c r="I141" s="182"/>
      <c r="J141" s="182"/>
      <c r="M141" s="177"/>
      <c r="N141" s="183"/>
      <c r="X141" s="184"/>
      <c r="AT141" s="179" t="s">
        <v>174</v>
      </c>
      <c r="AU141" s="179" t="s">
        <v>141</v>
      </c>
      <c r="AV141" s="12" t="s">
        <v>141</v>
      </c>
      <c r="AW141" s="12" t="s">
        <v>4</v>
      </c>
      <c r="AX141" s="12" t="s">
        <v>78</v>
      </c>
      <c r="AY141" s="179" t="s">
        <v>166</v>
      </c>
    </row>
    <row r="142" spans="2:65" s="12" customFormat="1" ht="11.25">
      <c r="B142" s="177"/>
      <c r="D142" s="178" t="s">
        <v>174</v>
      </c>
      <c r="E142" s="179" t="s">
        <v>1</v>
      </c>
      <c r="F142" s="180" t="s">
        <v>1384</v>
      </c>
      <c r="H142" s="181">
        <v>14.52</v>
      </c>
      <c r="I142" s="182"/>
      <c r="J142" s="182"/>
      <c r="M142" s="177"/>
      <c r="N142" s="183"/>
      <c r="X142" s="184"/>
      <c r="AT142" s="179" t="s">
        <v>174</v>
      </c>
      <c r="AU142" s="179" t="s">
        <v>141</v>
      </c>
      <c r="AV142" s="12" t="s">
        <v>141</v>
      </c>
      <c r="AW142" s="12" t="s">
        <v>4</v>
      </c>
      <c r="AX142" s="12" t="s">
        <v>78</v>
      </c>
      <c r="AY142" s="179" t="s">
        <v>166</v>
      </c>
    </row>
    <row r="143" spans="2:65" s="14" customFormat="1" ht="11.25">
      <c r="B143" s="191"/>
      <c r="D143" s="178" t="s">
        <v>174</v>
      </c>
      <c r="E143" s="192" t="s">
        <v>1</v>
      </c>
      <c r="F143" s="193" t="s">
        <v>182</v>
      </c>
      <c r="H143" s="194">
        <v>831.66300000000001</v>
      </c>
      <c r="I143" s="195"/>
      <c r="J143" s="195"/>
      <c r="M143" s="191"/>
      <c r="N143" s="196"/>
      <c r="X143" s="197"/>
      <c r="AT143" s="192" t="s">
        <v>174</v>
      </c>
      <c r="AU143" s="192" t="s">
        <v>141</v>
      </c>
      <c r="AV143" s="14" t="s">
        <v>183</v>
      </c>
      <c r="AW143" s="14" t="s">
        <v>4</v>
      </c>
      <c r="AX143" s="14" t="s">
        <v>78</v>
      </c>
      <c r="AY143" s="192" t="s">
        <v>166</v>
      </c>
    </row>
    <row r="144" spans="2:65" s="13" customFormat="1" ht="11.25">
      <c r="B144" s="185"/>
      <c r="D144" s="178" t="s">
        <v>174</v>
      </c>
      <c r="E144" s="186" t="s">
        <v>1</v>
      </c>
      <c r="F144" s="187" t="s">
        <v>1385</v>
      </c>
      <c r="H144" s="186" t="s">
        <v>1</v>
      </c>
      <c r="I144" s="188"/>
      <c r="J144" s="188"/>
      <c r="M144" s="185"/>
      <c r="N144" s="189"/>
      <c r="X144" s="190"/>
      <c r="AT144" s="186" t="s">
        <v>174</v>
      </c>
      <c r="AU144" s="186" t="s">
        <v>141</v>
      </c>
      <c r="AV144" s="13" t="s">
        <v>86</v>
      </c>
      <c r="AW144" s="13" t="s">
        <v>4</v>
      </c>
      <c r="AX144" s="13" t="s">
        <v>78</v>
      </c>
      <c r="AY144" s="186" t="s">
        <v>166</v>
      </c>
    </row>
    <row r="145" spans="2:65" s="12" customFormat="1" ht="33.75">
      <c r="B145" s="177"/>
      <c r="D145" s="178" t="s">
        <v>174</v>
      </c>
      <c r="E145" s="179" t="s">
        <v>1</v>
      </c>
      <c r="F145" s="180" t="s">
        <v>1386</v>
      </c>
      <c r="H145" s="181">
        <v>12.06</v>
      </c>
      <c r="I145" s="182"/>
      <c r="J145" s="182"/>
      <c r="M145" s="177"/>
      <c r="N145" s="183"/>
      <c r="X145" s="184"/>
      <c r="AT145" s="179" t="s">
        <v>174</v>
      </c>
      <c r="AU145" s="179" t="s">
        <v>141</v>
      </c>
      <c r="AV145" s="12" t="s">
        <v>141</v>
      </c>
      <c r="AW145" s="12" t="s">
        <v>4</v>
      </c>
      <c r="AX145" s="12" t="s">
        <v>78</v>
      </c>
      <c r="AY145" s="179" t="s">
        <v>166</v>
      </c>
    </row>
    <row r="146" spans="2:65" s="12" customFormat="1" ht="33.75">
      <c r="B146" s="177"/>
      <c r="D146" s="178" t="s">
        <v>174</v>
      </c>
      <c r="E146" s="179" t="s">
        <v>1</v>
      </c>
      <c r="F146" s="180" t="s">
        <v>1387</v>
      </c>
      <c r="H146" s="181">
        <v>15.07</v>
      </c>
      <c r="I146" s="182"/>
      <c r="J146" s="182"/>
      <c r="M146" s="177"/>
      <c r="N146" s="183"/>
      <c r="X146" s="184"/>
      <c r="AT146" s="179" t="s">
        <v>174</v>
      </c>
      <c r="AU146" s="179" t="s">
        <v>141</v>
      </c>
      <c r="AV146" s="12" t="s">
        <v>141</v>
      </c>
      <c r="AW146" s="12" t="s">
        <v>4</v>
      </c>
      <c r="AX146" s="12" t="s">
        <v>78</v>
      </c>
      <c r="AY146" s="179" t="s">
        <v>166</v>
      </c>
    </row>
    <row r="147" spans="2:65" s="12" customFormat="1" ht="22.5">
      <c r="B147" s="177"/>
      <c r="D147" s="178" t="s">
        <v>174</v>
      </c>
      <c r="E147" s="179" t="s">
        <v>1</v>
      </c>
      <c r="F147" s="180" t="s">
        <v>1388</v>
      </c>
      <c r="H147" s="181">
        <v>8.18</v>
      </c>
      <c r="I147" s="182"/>
      <c r="J147" s="182"/>
      <c r="M147" s="177"/>
      <c r="N147" s="183"/>
      <c r="X147" s="184"/>
      <c r="AT147" s="179" t="s">
        <v>174</v>
      </c>
      <c r="AU147" s="179" t="s">
        <v>141</v>
      </c>
      <c r="AV147" s="12" t="s">
        <v>141</v>
      </c>
      <c r="AW147" s="12" t="s">
        <v>4</v>
      </c>
      <c r="AX147" s="12" t="s">
        <v>78</v>
      </c>
      <c r="AY147" s="179" t="s">
        <v>166</v>
      </c>
    </row>
    <row r="148" spans="2:65" s="12" customFormat="1" ht="22.5">
      <c r="B148" s="177"/>
      <c r="D148" s="178" t="s">
        <v>174</v>
      </c>
      <c r="E148" s="179" t="s">
        <v>1</v>
      </c>
      <c r="F148" s="180" t="s">
        <v>1389</v>
      </c>
      <c r="H148" s="181">
        <v>14.84</v>
      </c>
      <c r="I148" s="182"/>
      <c r="J148" s="182"/>
      <c r="M148" s="177"/>
      <c r="N148" s="183"/>
      <c r="X148" s="184"/>
      <c r="AT148" s="179" t="s">
        <v>174</v>
      </c>
      <c r="AU148" s="179" t="s">
        <v>141</v>
      </c>
      <c r="AV148" s="12" t="s">
        <v>141</v>
      </c>
      <c r="AW148" s="12" t="s">
        <v>4</v>
      </c>
      <c r="AX148" s="12" t="s">
        <v>78</v>
      </c>
      <c r="AY148" s="179" t="s">
        <v>166</v>
      </c>
    </row>
    <row r="149" spans="2:65" s="14" customFormat="1" ht="11.25">
      <c r="B149" s="191"/>
      <c r="D149" s="178" t="s">
        <v>174</v>
      </c>
      <c r="E149" s="192" t="s">
        <v>1</v>
      </c>
      <c r="F149" s="193" t="s">
        <v>182</v>
      </c>
      <c r="H149" s="194">
        <v>50.150000000000006</v>
      </c>
      <c r="I149" s="195"/>
      <c r="J149" s="195"/>
      <c r="M149" s="191"/>
      <c r="N149" s="196"/>
      <c r="X149" s="197"/>
      <c r="AT149" s="192" t="s">
        <v>174</v>
      </c>
      <c r="AU149" s="192" t="s">
        <v>141</v>
      </c>
      <c r="AV149" s="14" t="s">
        <v>183</v>
      </c>
      <c r="AW149" s="14" t="s">
        <v>4</v>
      </c>
      <c r="AX149" s="14" t="s">
        <v>78</v>
      </c>
      <c r="AY149" s="192" t="s">
        <v>166</v>
      </c>
    </row>
    <row r="150" spans="2:65" s="15" customFormat="1" ht="11.25">
      <c r="B150" s="215"/>
      <c r="D150" s="178" t="s">
        <v>174</v>
      </c>
      <c r="E150" s="216" t="s">
        <v>1</v>
      </c>
      <c r="F150" s="217" t="s">
        <v>758</v>
      </c>
      <c r="H150" s="218">
        <v>881.81299999999999</v>
      </c>
      <c r="I150" s="219"/>
      <c r="J150" s="219"/>
      <c r="M150" s="215"/>
      <c r="N150" s="220"/>
      <c r="X150" s="221"/>
      <c r="AT150" s="216" t="s">
        <v>174</v>
      </c>
      <c r="AU150" s="216" t="s">
        <v>141</v>
      </c>
      <c r="AV150" s="15" t="s">
        <v>172</v>
      </c>
      <c r="AW150" s="15" t="s">
        <v>4</v>
      </c>
      <c r="AX150" s="15" t="s">
        <v>86</v>
      </c>
      <c r="AY150" s="216" t="s">
        <v>166</v>
      </c>
    </row>
    <row r="151" spans="2:65" s="1" customFormat="1" ht="24.2" customHeight="1">
      <c r="B151" s="136"/>
      <c r="C151" s="165" t="s">
        <v>141</v>
      </c>
      <c r="D151" s="165" t="s">
        <v>168</v>
      </c>
      <c r="E151" s="166" t="s">
        <v>482</v>
      </c>
      <c r="F151" s="167" t="s">
        <v>483</v>
      </c>
      <c r="G151" s="168" t="s">
        <v>199</v>
      </c>
      <c r="H151" s="169">
        <v>881.81299999999999</v>
      </c>
      <c r="I151" s="170"/>
      <c r="J151" s="170"/>
      <c r="K151" s="171">
        <f>ROUND(P151*H151,2)</f>
        <v>0</v>
      </c>
      <c r="L151" s="172"/>
      <c r="M151" s="36"/>
      <c r="N151" s="173" t="s">
        <v>1</v>
      </c>
      <c r="O151" s="135" t="s">
        <v>42</v>
      </c>
      <c r="P151" s="35">
        <f>I151+J151</f>
        <v>0</v>
      </c>
      <c r="Q151" s="35">
        <f>ROUND(I151*H151,2)</f>
        <v>0</v>
      </c>
      <c r="R151" s="35">
        <f>ROUND(J151*H151,2)</f>
        <v>0</v>
      </c>
      <c r="T151" s="174">
        <f>S151*H151</f>
        <v>0</v>
      </c>
      <c r="U151" s="174">
        <v>3.3E-3</v>
      </c>
      <c r="V151" s="174">
        <f>U151*H151</f>
        <v>2.9099829000000001</v>
      </c>
      <c r="W151" s="174">
        <v>0</v>
      </c>
      <c r="X151" s="175">
        <f>W151*H151</f>
        <v>0</v>
      </c>
      <c r="AR151" s="176" t="s">
        <v>172</v>
      </c>
      <c r="AT151" s="176" t="s">
        <v>168</v>
      </c>
      <c r="AU151" s="176" t="s">
        <v>141</v>
      </c>
      <c r="AY151" s="17" t="s">
        <v>166</v>
      </c>
      <c r="BE151" s="101">
        <f>IF(O151="základná",K151,0)</f>
        <v>0</v>
      </c>
      <c r="BF151" s="101">
        <f>IF(O151="znížená",K151,0)</f>
        <v>0</v>
      </c>
      <c r="BG151" s="101">
        <f>IF(O151="zákl. prenesená",K151,0)</f>
        <v>0</v>
      </c>
      <c r="BH151" s="101">
        <f>IF(O151="zníž. prenesená",K151,0)</f>
        <v>0</v>
      </c>
      <c r="BI151" s="101">
        <f>IF(O151="nulová",K151,0)</f>
        <v>0</v>
      </c>
      <c r="BJ151" s="17" t="s">
        <v>141</v>
      </c>
      <c r="BK151" s="101">
        <f>ROUND(P151*H151,2)</f>
        <v>0</v>
      </c>
      <c r="BL151" s="17" t="s">
        <v>172</v>
      </c>
      <c r="BM151" s="176" t="s">
        <v>1390</v>
      </c>
    </row>
    <row r="152" spans="2:65" s="12" customFormat="1" ht="22.5">
      <c r="B152" s="177"/>
      <c r="D152" s="178" t="s">
        <v>174</v>
      </c>
      <c r="E152" s="179" t="s">
        <v>1</v>
      </c>
      <c r="F152" s="180" t="s">
        <v>1376</v>
      </c>
      <c r="H152" s="181">
        <v>201.55</v>
      </c>
      <c r="I152" s="182"/>
      <c r="J152" s="182"/>
      <c r="M152" s="177"/>
      <c r="N152" s="183"/>
      <c r="X152" s="184"/>
      <c r="AT152" s="179" t="s">
        <v>174</v>
      </c>
      <c r="AU152" s="179" t="s">
        <v>141</v>
      </c>
      <c r="AV152" s="12" t="s">
        <v>141</v>
      </c>
      <c r="AW152" s="12" t="s">
        <v>4</v>
      </c>
      <c r="AX152" s="12" t="s">
        <v>78</v>
      </c>
      <c r="AY152" s="179" t="s">
        <v>166</v>
      </c>
    </row>
    <row r="153" spans="2:65" s="12" customFormat="1" ht="22.5">
      <c r="B153" s="177"/>
      <c r="D153" s="178" t="s">
        <v>174</v>
      </c>
      <c r="E153" s="179" t="s">
        <v>1</v>
      </c>
      <c r="F153" s="180" t="s">
        <v>1377</v>
      </c>
      <c r="H153" s="181">
        <v>-23.27</v>
      </c>
      <c r="I153" s="182"/>
      <c r="J153" s="182"/>
      <c r="M153" s="177"/>
      <c r="N153" s="183"/>
      <c r="X153" s="184"/>
      <c r="AT153" s="179" t="s">
        <v>174</v>
      </c>
      <c r="AU153" s="179" t="s">
        <v>141</v>
      </c>
      <c r="AV153" s="12" t="s">
        <v>141</v>
      </c>
      <c r="AW153" s="12" t="s">
        <v>4</v>
      </c>
      <c r="AX153" s="12" t="s">
        <v>78</v>
      </c>
      <c r="AY153" s="179" t="s">
        <v>166</v>
      </c>
    </row>
    <row r="154" spans="2:65" s="12" customFormat="1" ht="11.25">
      <c r="B154" s="177"/>
      <c r="D154" s="178" t="s">
        <v>174</v>
      </c>
      <c r="E154" s="179" t="s">
        <v>1</v>
      </c>
      <c r="F154" s="180" t="s">
        <v>1378</v>
      </c>
      <c r="H154" s="181">
        <v>261.90499999999997</v>
      </c>
      <c r="I154" s="182"/>
      <c r="J154" s="182"/>
      <c r="M154" s="177"/>
      <c r="N154" s="183"/>
      <c r="X154" s="184"/>
      <c r="AT154" s="179" t="s">
        <v>174</v>
      </c>
      <c r="AU154" s="179" t="s">
        <v>141</v>
      </c>
      <c r="AV154" s="12" t="s">
        <v>141</v>
      </c>
      <c r="AW154" s="12" t="s">
        <v>4</v>
      </c>
      <c r="AX154" s="12" t="s">
        <v>78</v>
      </c>
      <c r="AY154" s="179" t="s">
        <v>166</v>
      </c>
    </row>
    <row r="155" spans="2:65" s="12" customFormat="1" ht="33.75">
      <c r="B155" s="177"/>
      <c r="D155" s="178" t="s">
        <v>174</v>
      </c>
      <c r="E155" s="179" t="s">
        <v>1</v>
      </c>
      <c r="F155" s="180" t="s">
        <v>1379</v>
      </c>
      <c r="H155" s="181">
        <v>-33.174999999999997</v>
      </c>
      <c r="I155" s="182"/>
      <c r="J155" s="182"/>
      <c r="M155" s="177"/>
      <c r="N155" s="183"/>
      <c r="X155" s="184"/>
      <c r="AT155" s="179" t="s">
        <v>174</v>
      </c>
      <c r="AU155" s="179" t="s">
        <v>141</v>
      </c>
      <c r="AV155" s="12" t="s">
        <v>141</v>
      </c>
      <c r="AW155" s="12" t="s">
        <v>4</v>
      </c>
      <c r="AX155" s="12" t="s">
        <v>78</v>
      </c>
      <c r="AY155" s="179" t="s">
        <v>166</v>
      </c>
    </row>
    <row r="156" spans="2:65" s="12" customFormat="1" ht="11.25">
      <c r="B156" s="177"/>
      <c r="D156" s="178" t="s">
        <v>174</v>
      </c>
      <c r="E156" s="179" t="s">
        <v>1</v>
      </c>
      <c r="F156" s="180" t="s">
        <v>1380</v>
      </c>
      <c r="H156" s="181">
        <v>204.946</v>
      </c>
      <c r="I156" s="182"/>
      <c r="J156" s="182"/>
      <c r="M156" s="177"/>
      <c r="N156" s="183"/>
      <c r="X156" s="184"/>
      <c r="AT156" s="179" t="s">
        <v>174</v>
      </c>
      <c r="AU156" s="179" t="s">
        <v>141</v>
      </c>
      <c r="AV156" s="12" t="s">
        <v>141</v>
      </c>
      <c r="AW156" s="12" t="s">
        <v>4</v>
      </c>
      <c r="AX156" s="12" t="s">
        <v>78</v>
      </c>
      <c r="AY156" s="179" t="s">
        <v>166</v>
      </c>
    </row>
    <row r="157" spans="2:65" s="12" customFormat="1" ht="11.25">
      <c r="B157" s="177"/>
      <c r="D157" s="178" t="s">
        <v>174</v>
      </c>
      <c r="E157" s="179" t="s">
        <v>1</v>
      </c>
      <c r="F157" s="180" t="s">
        <v>1381</v>
      </c>
      <c r="H157" s="181">
        <v>-15.914999999999999</v>
      </c>
      <c r="I157" s="182"/>
      <c r="J157" s="182"/>
      <c r="M157" s="177"/>
      <c r="N157" s="183"/>
      <c r="X157" s="184"/>
      <c r="AT157" s="179" t="s">
        <v>174</v>
      </c>
      <c r="AU157" s="179" t="s">
        <v>141</v>
      </c>
      <c r="AV157" s="12" t="s">
        <v>141</v>
      </c>
      <c r="AW157" s="12" t="s">
        <v>4</v>
      </c>
      <c r="AX157" s="12" t="s">
        <v>78</v>
      </c>
      <c r="AY157" s="179" t="s">
        <v>166</v>
      </c>
    </row>
    <row r="158" spans="2:65" s="12" customFormat="1" ht="11.25">
      <c r="B158" s="177"/>
      <c r="D158" s="178" t="s">
        <v>174</v>
      </c>
      <c r="E158" s="179" t="s">
        <v>1</v>
      </c>
      <c r="F158" s="180" t="s">
        <v>1382</v>
      </c>
      <c r="H158" s="181">
        <v>256.99700000000001</v>
      </c>
      <c r="I158" s="182"/>
      <c r="J158" s="182"/>
      <c r="M158" s="177"/>
      <c r="N158" s="183"/>
      <c r="X158" s="184"/>
      <c r="AT158" s="179" t="s">
        <v>174</v>
      </c>
      <c r="AU158" s="179" t="s">
        <v>141</v>
      </c>
      <c r="AV158" s="12" t="s">
        <v>141</v>
      </c>
      <c r="AW158" s="12" t="s">
        <v>4</v>
      </c>
      <c r="AX158" s="12" t="s">
        <v>78</v>
      </c>
      <c r="AY158" s="179" t="s">
        <v>166</v>
      </c>
    </row>
    <row r="159" spans="2:65" s="12" customFormat="1" ht="11.25">
      <c r="B159" s="177"/>
      <c r="D159" s="178" t="s">
        <v>174</v>
      </c>
      <c r="E159" s="179" t="s">
        <v>1</v>
      </c>
      <c r="F159" s="180" t="s">
        <v>1383</v>
      </c>
      <c r="H159" s="181">
        <v>-35.895000000000003</v>
      </c>
      <c r="I159" s="182"/>
      <c r="J159" s="182"/>
      <c r="M159" s="177"/>
      <c r="N159" s="183"/>
      <c r="X159" s="184"/>
      <c r="AT159" s="179" t="s">
        <v>174</v>
      </c>
      <c r="AU159" s="179" t="s">
        <v>141</v>
      </c>
      <c r="AV159" s="12" t="s">
        <v>141</v>
      </c>
      <c r="AW159" s="12" t="s">
        <v>4</v>
      </c>
      <c r="AX159" s="12" t="s">
        <v>78</v>
      </c>
      <c r="AY159" s="179" t="s">
        <v>166</v>
      </c>
    </row>
    <row r="160" spans="2:65" s="12" customFormat="1" ht="11.25">
      <c r="B160" s="177"/>
      <c r="D160" s="178" t="s">
        <v>174</v>
      </c>
      <c r="E160" s="179" t="s">
        <v>1</v>
      </c>
      <c r="F160" s="180" t="s">
        <v>1384</v>
      </c>
      <c r="H160" s="181">
        <v>14.52</v>
      </c>
      <c r="I160" s="182"/>
      <c r="J160" s="182"/>
      <c r="M160" s="177"/>
      <c r="N160" s="183"/>
      <c r="X160" s="184"/>
      <c r="AT160" s="179" t="s">
        <v>174</v>
      </c>
      <c r="AU160" s="179" t="s">
        <v>141</v>
      </c>
      <c r="AV160" s="12" t="s">
        <v>141</v>
      </c>
      <c r="AW160" s="12" t="s">
        <v>4</v>
      </c>
      <c r="AX160" s="12" t="s">
        <v>78</v>
      </c>
      <c r="AY160" s="179" t="s">
        <v>166</v>
      </c>
    </row>
    <row r="161" spans="2:65" s="14" customFormat="1" ht="11.25">
      <c r="B161" s="191"/>
      <c r="D161" s="178" t="s">
        <v>174</v>
      </c>
      <c r="E161" s="192" t="s">
        <v>1</v>
      </c>
      <c r="F161" s="193" t="s">
        <v>182</v>
      </c>
      <c r="H161" s="194">
        <v>831.66300000000001</v>
      </c>
      <c r="I161" s="195"/>
      <c r="J161" s="195"/>
      <c r="M161" s="191"/>
      <c r="N161" s="196"/>
      <c r="X161" s="197"/>
      <c r="AT161" s="192" t="s">
        <v>174</v>
      </c>
      <c r="AU161" s="192" t="s">
        <v>141</v>
      </c>
      <c r="AV161" s="14" t="s">
        <v>183</v>
      </c>
      <c r="AW161" s="14" t="s">
        <v>4</v>
      </c>
      <c r="AX161" s="14" t="s">
        <v>78</v>
      </c>
      <c r="AY161" s="192" t="s">
        <v>166</v>
      </c>
    </row>
    <row r="162" spans="2:65" s="13" customFormat="1" ht="11.25">
      <c r="B162" s="185"/>
      <c r="D162" s="178" t="s">
        <v>174</v>
      </c>
      <c r="E162" s="186" t="s">
        <v>1</v>
      </c>
      <c r="F162" s="187" t="s">
        <v>1385</v>
      </c>
      <c r="H162" s="186" t="s">
        <v>1</v>
      </c>
      <c r="I162" s="188"/>
      <c r="J162" s="188"/>
      <c r="M162" s="185"/>
      <c r="N162" s="189"/>
      <c r="X162" s="190"/>
      <c r="AT162" s="186" t="s">
        <v>174</v>
      </c>
      <c r="AU162" s="186" t="s">
        <v>141</v>
      </c>
      <c r="AV162" s="13" t="s">
        <v>86</v>
      </c>
      <c r="AW162" s="13" t="s">
        <v>4</v>
      </c>
      <c r="AX162" s="13" t="s">
        <v>78</v>
      </c>
      <c r="AY162" s="186" t="s">
        <v>166</v>
      </c>
    </row>
    <row r="163" spans="2:65" s="12" customFormat="1" ht="33.75">
      <c r="B163" s="177"/>
      <c r="D163" s="178" t="s">
        <v>174</v>
      </c>
      <c r="E163" s="179" t="s">
        <v>1</v>
      </c>
      <c r="F163" s="180" t="s">
        <v>1386</v>
      </c>
      <c r="H163" s="181">
        <v>12.06</v>
      </c>
      <c r="I163" s="182"/>
      <c r="J163" s="182"/>
      <c r="M163" s="177"/>
      <c r="N163" s="183"/>
      <c r="X163" s="184"/>
      <c r="AT163" s="179" t="s">
        <v>174</v>
      </c>
      <c r="AU163" s="179" t="s">
        <v>141</v>
      </c>
      <c r="AV163" s="12" t="s">
        <v>141</v>
      </c>
      <c r="AW163" s="12" t="s">
        <v>4</v>
      </c>
      <c r="AX163" s="12" t="s">
        <v>78</v>
      </c>
      <c r="AY163" s="179" t="s">
        <v>166</v>
      </c>
    </row>
    <row r="164" spans="2:65" s="12" customFormat="1" ht="33.75">
      <c r="B164" s="177"/>
      <c r="D164" s="178" t="s">
        <v>174</v>
      </c>
      <c r="E164" s="179" t="s">
        <v>1</v>
      </c>
      <c r="F164" s="180" t="s">
        <v>1387</v>
      </c>
      <c r="H164" s="181">
        <v>15.07</v>
      </c>
      <c r="I164" s="182"/>
      <c r="J164" s="182"/>
      <c r="M164" s="177"/>
      <c r="N164" s="183"/>
      <c r="X164" s="184"/>
      <c r="AT164" s="179" t="s">
        <v>174</v>
      </c>
      <c r="AU164" s="179" t="s">
        <v>141</v>
      </c>
      <c r="AV164" s="12" t="s">
        <v>141</v>
      </c>
      <c r="AW164" s="12" t="s">
        <v>4</v>
      </c>
      <c r="AX164" s="12" t="s">
        <v>78</v>
      </c>
      <c r="AY164" s="179" t="s">
        <v>166</v>
      </c>
    </row>
    <row r="165" spans="2:65" s="12" customFormat="1" ht="22.5">
      <c r="B165" s="177"/>
      <c r="D165" s="178" t="s">
        <v>174</v>
      </c>
      <c r="E165" s="179" t="s">
        <v>1</v>
      </c>
      <c r="F165" s="180" t="s">
        <v>1388</v>
      </c>
      <c r="H165" s="181">
        <v>8.18</v>
      </c>
      <c r="I165" s="182"/>
      <c r="J165" s="182"/>
      <c r="M165" s="177"/>
      <c r="N165" s="183"/>
      <c r="X165" s="184"/>
      <c r="AT165" s="179" t="s">
        <v>174</v>
      </c>
      <c r="AU165" s="179" t="s">
        <v>141</v>
      </c>
      <c r="AV165" s="12" t="s">
        <v>141</v>
      </c>
      <c r="AW165" s="12" t="s">
        <v>4</v>
      </c>
      <c r="AX165" s="12" t="s">
        <v>78</v>
      </c>
      <c r="AY165" s="179" t="s">
        <v>166</v>
      </c>
    </row>
    <row r="166" spans="2:65" s="12" customFormat="1" ht="22.5">
      <c r="B166" s="177"/>
      <c r="D166" s="178" t="s">
        <v>174</v>
      </c>
      <c r="E166" s="179" t="s">
        <v>1</v>
      </c>
      <c r="F166" s="180" t="s">
        <v>1389</v>
      </c>
      <c r="H166" s="181">
        <v>14.84</v>
      </c>
      <c r="I166" s="182"/>
      <c r="J166" s="182"/>
      <c r="M166" s="177"/>
      <c r="N166" s="183"/>
      <c r="X166" s="184"/>
      <c r="AT166" s="179" t="s">
        <v>174</v>
      </c>
      <c r="AU166" s="179" t="s">
        <v>141</v>
      </c>
      <c r="AV166" s="12" t="s">
        <v>141</v>
      </c>
      <c r="AW166" s="12" t="s">
        <v>4</v>
      </c>
      <c r="AX166" s="12" t="s">
        <v>78</v>
      </c>
      <c r="AY166" s="179" t="s">
        <v>166</v>
      </c>
    </row>
    <row r="167" spans="2:65" s="14" customFormat="1" ht="11.25">
      <c r="B167" s="191"/>
      <c r="D167" s="178" t="s">
        <v>174</v>
      </c>
      <c r="E167" s="192" t="s">
        <v>1</v>
      </c>
      <c r="F167" s="193" t="s">
        <v>182</v>
      </c>
      <c r="H167" s="194">
        <v>50.150000000000006</v>
      </c>
      <c r="I167" s="195"/>
      <c r="J167" s="195"/>
      <c r="M167" s="191"/>
      <c r="N167" s="196"/>
      <c r="X167" s="197"/>
      <c r="AT167" s="192" t="s">
        <v>174</v>
      </c>
      <c r="AU167" s="192" t="s">
        <v>141</v>
      </c>
      <c r="AV167" s="14" t="s">
        <v>183</v>
      </c>
      <c r="AW167" s="14" t="s">
        <v>4</v>
      </c>
      <c r="AX167" s="14" t="s">
        <v>78</v>
      </c>
      <c r="AY167" s="192" t="s">
        <v>166</v>
      </c>
    </row>
    <row r="168" spans="2:65" s="15" customFormat="1" ht="11.25">
      <c r="B168" s="215"/>
      <c r="D168" s="178" t="s">
        <v>174</v>
      </c>
      <c r="E168" s="216" t="s">
        <v>1</v>
      </c>
      <c r="F168" s="217" t="s">
        <v>758</v>
      </c>
      <c r="H168" s="218">
        <v>881.81299999999999</v>
      </c>
      <c r="I168" s="219"/>
      <c r="J168" s="219"/>
      <c r="M168" s="215"/>
      <c r="N168" s="220"/>
      <c r="X168" s="221"/>
      <c r="AT168" s="216" t="s">
        <v>174</v>
      </c>
      <c r="AU168" s="216" t="s">
        <v>141</v>
      </c>
      <c r="AV168" s="15" t="s">
        <v>172</v>
      </c>
      <c r="AW168" s="15" t="s">
        <v>4</v>
      </c>
      <c r="AX168" s="15" t="s">
        <v>86</v>
      </c>
      <c r="AY168" s="216" t="s">
        <v>166</v>
      </c>
    </row>
    <row r="169" spans="2:65" s="1" customFormat="1" ht="24.2" customHeight="1">
      <c r="B169" s="136"/>
      <c r="C169" s="165" t="s">
        <v>183</v>
      </c>
      <c r="D169" s="165" t="s">
        <v>168</v>
      </c>
      <c r="E169" s="166" t="s">
        <v>1391</v>
      </c>
      <c r="F169" s="167" t="s">
        <v>1392</v>
      </c>
      <c r="G169" s="168" t="s">
        <v>199</v>
      </c>
      <c r="H169" s="169">
        <v>831.66300000000001</v>
      </c>
      <c r="I169" s="170"/>
      <c r="J169" s="170"/>
      <c r="K169" s="171">
        <f>ROUND(P169*H169,2)</f>
        <v>0</v>
      </c>
      <c r="L169" s="172"/>
      <c r="M169" s="36"/>
      <c r="N169" s="173" t="s">
        <v>1</v>
      </c>
      <c r="O169" s="135" t="s">
        <v>42</v>
      </c>
      <c r="P169" s="35">
        <f>I169+J169</f>
        <v>0</v>
      </c>
      <c r="Q169" s="35">
        <f>ROUND(I169*H169,2)</f>
        <v>0</v>
      </c>
      <c r="R169" s="35">
        <f>ROUND(J169*H169,2)</f>
        <v>0</v>
      </c>
      <c r="T169" s="174">
        <f>S169*H169</f>
        <v>0</v>
      </c>
      <c r="U169" s="174">
        <v>3.363E-2</v>
      </c>
      <c r="V169" s="174">
        <f>U169*H169</f>
        <v>27.96882669</v>
      </c>
      <c r="W169" s="174">
        <v>0</v>
      </c>
      <c r="X169" s="175">
        <f>W169*H169</f>
        <v>0</v>
      </c>
      <c r="AR169" s="176" t="s">
        <v>172</v>
      </c>
      <c r="AT169" s="176" t="s">
        <v>168</v>
      </c>
      <c r="AU169" s="176" t="s">
        <v>141</v>
      </c>
      <c r="AY169" s="17" t="s">
        <v>166</v>
      </c>
      <c r="BE169" s="101">
        <f>IF(O169="základná",K169,0)</f>
        <v>0</v>
      </c>
      <c r="BF169" s="101">
        <f>IF(O169="znížená",K169,0)</f>
        <v>0</v>
      </c>
      <c r="BG169" s="101">
        <f>IF(O169="zákl. prenesená",K169,0)</f>
        <v>0</v>
      </c>
      <c r="BH169" s="101">
        <f>IF(O169="zníž. prenesená",K169,0)</f>
        <v>0</v>
      </c>
      <c r="BI169" s="101">
        <f>IF(O169="nulová",K169,0)</f>
        <v>0</v>
      </c>
      <c r="BJ169" s="17" t="s">
        <v>141</v>
      </c>
      <c r="BK169" s="101">
        <f>ROUND(P169*H169,2)</f>
        <v>0</v>
      </c>
      <c r="BL169" s="17" t="s">
        <v>172</v>
      </c>
      <c r="BM169" s="176" t="s">
        <v>1393</v>
      </c>
    </row>
    <row r="170" spans="2:65" s="12" customFormat="1" ht="22.5">
      <c r="B170" s="177"/>
      <c r="D170" s="178" t="s">
        <v>174</v>
      </c>
      <c r="E170" s="179" t="s">
        <v>1</v>
      </c>
      <c r="F170" s="180" t="s">
        <v>1376</v>
      </c>
      <c r="H170" s="181">
        <v>201.55</v>
      </c>
      <c r="I170" s="182"/>
      <c r="J170" s="182"/>
      <c r="M170" s="177"/>
      <c r="N170" s="183"/>
      <c r="X170" s="184"/>
      <c r="AT170" s="179" t="s">
        <v>174</v>
      </c>
      <c r="AU170" s="179" t="s">
        <v>141</v>
      </c>
      <c r="AV170" s="12" t="s">
        <v>141</v>
      </c>
      <c r="AW170" s="12" t="s">
        <v>4</v>
      </c>
      <c r="AX170" s="12" t="s">
        <v>78</v>
      </c>
      <c r="AY170" s="179" t="s">
        <v>166</v>
      </c>
    </row>
    <row r="171" spans="2:65" s="12" customFormat="1" ht="22.5">
      <c r="B171" s="177"/>
      <c r="D171" s="178" t="s">
        <v>174</v>
      </c>
      <c r="E171" s="179" t="s">
        <v>1</v>
      </c>
      <c r="F171" s="180" t="s">
        <v>1377</v>
      </c>
      <c r="H171" s="181">
        <v>-23.27</v>
      </c>
      <c r="I171" s="182"/>
      <c r="J171" s="182"/>
      <c r="M171" s="177"/>
      <c r="N171" s="183"/>
      <c r="X171" s="184"/>
      <c r="AT171" s="179" t="s">
        <v>174</v>
      </c>
      <c r="AU171" s="179" t="s">
        <v>141</v>
      </c>
      <c r="AV171" s="12" t="s">
        <v>141</v>
      </c>
      <c r="AW171" s="12" t="s">
        <v>4</v>
      </c>
      <c r="AX171" s="12" t="s">
        <v>78</v>
      </c>
      <c r="AY171" s="179" t="s">
        <v>166</v>
      </c>
    </row>
    <row r="172" spans="2:65" s="12" customFormat="1" ht="11.25">
      <c r="B172" s="177"/>
      <c r="D172" s="178" t="s">
        <v>174</v>
      </c>
      <c r="E172" s="179" t="s">
        <v>1</v>
      </c>
      <c r="F172" s="180" t="s">
        <v>1378</v>
      </c>
      <c r="H172" s="181">
        <v>261.90499999999997</v>
      </c>
      <c r="I172" s="182"/>
      <c r="J172" s="182"/>
      <c r="M172" s="177"/>
      <c r="N172" s="183"/>
      <c r="X172" s="184"/>
      <c r="AT172" s="179" t="s">
        <v>174</v>
      </c>
      <c r="AU172" s="179" t="s">
        <v>141</v>
      </c>
      <c r="AV172" s="12" t="s">
        <v>141</v>
      </c>
      <c r="AW172" s="12" t="s">
        <v>4</v>
      </c>
      <c r="AX172" s="12" t="s">
        <v>78</v>
      </c>
      <c r="AY172" s="179" t="s">
        <v>166</v>
      </c>
    </row>
    <row r="173" spans="2:65" s="12" customFormat="1" ht="33.75">
      <c r="B173" s="177"/>
      <c r="D173" s="178" t="s">
        <v>174</v>
      </c>
      <c r="E173" s="179" t="s">
        <v>1</v>
      </c>
      <c r="F173" s="180" t="s">
        <v>1379</v>
      </c>
      <c r="H173" s="181">
        <v>-33.174999999999997</v>
      </c>
      <c r="I173" s="182"/>
      <c r="J173" s="182"/>
      <c r="M173" s="177"/>
      <c r="N173" s="183"/>
      <c r="X173" s="184"/>
      <c r="AT173" s="179" t="s">
        <v>174</v>
      </c>
      <c r="AU173" s="179" t="s">
        <v>141</v>
      </c>
      <c r="AV173" s="12" t="s">
        <v>141</v>
      </c>
      <c r="AW173" s="12" t="s">
        <v>4</v>
      </c>
      <c r="AX173" s="12" t="s">
        <v>78</v>
      </c>
      <c r="AY173" s="179" t="s">
        <v>166</v>
      </c>
    </row>
    <row r="174" spans="2:65" s="12" customFormat="1" ht="11.25">
      <c r="B174" s="177"/>
      <c r="D174" s="178" t="s">
        <v>174</v>
      </c>
      <c r="E174" s="179" t="s">
        <v>1</v>
      </c>
      <c r="F174" s="180" t="s">
        <v>1380</v>
      </c>
      <c r="H174" s="181">
        <v>204.946</v>
      </c>
      <c r="I174" s="182"/>
      <c r="J174" s="182"/>
      <c r="M174" s="177"/>
      <c r="N174" s="183"/>
      <c r="X174" s="184"/>
      <c r="AT174" s="179" t="s">
        <v>174</v>
      </c>
      <c r="AU174" s="179" t="s">
        <v>141</v>
      </c>
      <c r="AV174" s="12" t="s">
        <v>141</v>
      </c>
      <c r="AW174" s="12" t="s">
        <v>4</v>
      </c>
      <c r="AX174" s="12" t="s">
        <v>78</v>
      </c>
      <c r="AY174" s="179" t="s">
        <v>166</v>
      </c>
    </row>
    <row r="175" spans="2:65" s="12" customFormat="1" ht="11.25">
      <c r="B175" s="177"/>
      <c r="D175" s="178" t="s">
        <v>174</v>
      </c>
      <c r="E175" s="179" t="s">
        <v>1</v>
      </c>
      <c r="F175" s="180" t="s">
        <v>1381</v>
      </c>
      <c r="H175" s="181">
        <v>-15.914999999999999</v>
      </c>
      <c r="I175" s="182"/>
      <c r="J175" s="182"/>
      <c r="M175" s="177"/>
      <c r="N175" s="183"/>
      <c r="X175" s="184"/>
      <c r="AT175" s="179" t="s">
        <v>174</v>
      </c>
      <c r="AU175" s="179" t="s">
        <v>141</v>
      </c>
      <c r="AV175" s="12" t="s">
        <v>141</v>
      </c>
      <c r="AW175" s="12" t="s">
        <v>4</v>
      </c>
      <c r="AX175" s="12" t="s">
        <v>78</v>
      </c>
      <c r="AY175" s="179" t="s">
        <v>166</v>
      </c>
    </row>
    <row r="176" spans="2:65" s="12" customFormat="1" ht="11.25">
      <c r="B176" s="177"/>
      <c r="D176" s="178" t="s">
        <v>174</v>
      </c>
      <c r="E176" s="179" t="s">
        <v>1</v>
      </c>
      <c r="F176" s="180" t="s">
        <v>1382</v>
      </c>
      <c r="H176" s="181">
        <v>256.99700000000001</v>
      </c>
      <c r="I176" s="182"/>
      <c r="J176" s="182"/>
      <c r="M176" s="177"/>
      <c r="N176" s="183"/>
      <c r="X176" s="184"/>
      <c r="AT176" s="179" t="s">
        <v>174</v>
      </c>
      <c r="AU176" s="179" t="s">
        <v>141</v>
      </c>
      <c r="AV176" s="12" t="s">
        <v>141</v>
      </c>
      <c r="AW176" s="12" t="s">
        <v>4</v>
      </c>
      <c r="AX176" s="12" t="s">
        <v>78</v>
      </c>
      <c r="AY176" s="179" t="s">
        <v>166</v>
      </c>
    </row>
    <row r="177" spans="2:65" s="12" customFormat="1" ht="11.25">
      <c r="B177" s="177"/>
      <c r="D177" s="178" t="s">
        <v>174</v>
      </c>
      <c r="E177" s="179" t="s">
        <v>1</v>
      </c>
      <c r="F177" s="180" t="s">
        <v>1383</v>
      </c>
      <c r="H177" s="181">
        <v>-35.895000000000003</v>
      </c>
      <c r="I177" s="182"/>
      <c r="J177" s="182"/>
      <c r="M177" s="177"/>
      <c r="N177" s="183"/>
      <c r="X177" s="184"/>
      <c r="AT177" s="179" t="s">
        <v>174</v>
      </c>
      <c r="AU177" s="179" t="s">
        <v>141</v>
      </c>
      <c r="AV177" s="12" t="s">
        <v>141</v>
      </c>
      <c r="AW177" s="12" t="s">
        <v>4</v>
      </c>
      <c r="AX177" s="12" t="s">
        <v>78</v>
      </c>
      <c r="AY177" s="179" t="s">
        <v>166</v>
      </c>
    </row>
    <row r="178" spans="2:65" s="12" customFormat="1" ht="11.25">
      <c r="B178" s="177"/>
      <c r="D178" s="178" t="s">
        <v>174</v>
      </c>
      <c r="E178" s="179" t="s">
        <v>1</v>
      </c>
      <c r="F178" s="180" t="s">
        <v>1384</v>
      </c>
      <c r="H178" s="181">
        <v>14.52</v>
      </c>
      <c r="I178" s="182"/>
      <c r="J178" s="182"/>
      <c r="M178" s="177"/>
      <c r="N178" s="183"/>
      <c r="X178" s="184"/>
      <c r="AT178" s="179" t="s">
        <v>174</v>
      </c>
      <c r="AU178" s="179" t="s">
        <v>141</v>
      </c>
      <c r="AV178" s="12" t="s">
        <v>141</v>
      </c>
      <c r="AW178" s="12" t="s">
        <v>4</v>
      </c>
      <c r="AX178" s="12" t="s">
        <v>78</v>
      </c>
      <c r="AY178" s="179" t="s">
        <v>166</v>
      </c>
    </row>
    <row r="179" spans="2:65" s="14" customFormat="1" ht="11.25">
      <c r="B179" s="191"/>
      <c r="D179" s="178" t="s">
        <v>174</v>
      </c>
      <c r="E179" s="192" t="s">
        <v>1</v>
      </c>
      <c r="F179" s="193" t="s">
        <v>182</v>
      </c>
      <c r="H179" s="194">
        <v>831.66300000000001</v>
      </c>
      <c r="I179" s="195"/>
      <c r="J179" s="195"/>
      <c r="M179" s="191"/>
      <c r="N179" s="196"/>
      <c r="X179" s="197"/>
      <c r="AT179" s="192" t="s">
        <v>174</v>
      </c>
      <c r="AU179" s="192" t="s">
        <v>141</v>
      </c>
      <c r="AV179" s="14" t="s">
        <v>183</v>
      </c>
      <c r="AW179" s="14" t="s">
        <v>4</v>
      </c>
      <c r="AX179" s="14" t="s">
        <v>86</v>
      </c>
      <c r="AY179" s="192" t="s">
        <v>166</v>
      </c>
    </row>
    <row r="180" spans="2:65" s="1" customFormat="1" ht="24.2" customHeight="1">
      <c r="B180" s="136"/>
      <c r="C180" s="165" t="s">
        <v>172</v>
      </c>
      <c r="D180" s="165" t="s">
        <v>168</v>
      </c>
      <c r="E180" s="166" t="s">
        <v>1394</v>
      </c>
      <c r="F180" s="167" t="s">
        <v>1395</v>
      </c>
      <c r="G180" s="168" t="s">
        <v>199</v>
      </c>
      <c r="H180" s="169">
        <v>50.15</v>
      </c>
      <c r="I180" s="170"/>
      <c r="J180" s="170"/>
      <c r="K180" s="171">
        <f>ROUND(P180*H180,2)</f>
        <v>0</v>
      </c>
      <c r="L180" s="172"/>
      <c r="M180" s="36"/>
      <c r="N180" s="173" t="s">
        <v>1</v>
      </c>
      <c r="O180" s="135" t="s">
        <v>42</v>
      </c>
      <c r="P180" s="35">
        <f>I180+J180</f>
        <v>0</v>
      </c>
      <c r="Q180" s="35">
        <f>ROUND(I180*H180,2)</f>
        <v>0</v>
      </c>
      <c r="R180" s="35">
        <f>ROUND(J180*H180,2)</f>
        <v>0</v>
      </c>
      <c r="T180" s="174">
        <f>S180*H180</f>
        <v>0</v>
      </c>
      <c r="U180" s="174">
        <v>1.8689999999999998E-2</v>
      </c>
      <c r="V180" s="174">
        <f>U180*H180</f>
        <v>0.93730349999999985</v>
      </c>
      <c r="W180" s="174">
        <v>0</v>
      </c>
      <c r="X180" s="175">
        <f>W180*H180</f>
        <v>0</v>
      </c>
      <c r="AR180" s="176" t="s">
        <v>172</v>
      </c>
      <c r="AT180" s="176" t="s">
        <v>168</v>
      </c>
      <c r="AU180" s="176" t="s">
        <v>141</v>
      </c>
      <c r="AY180" s="17" t="s">
        <v>166</v>
      </c>
      <c r="BE180" s="101">
        <f>IF(O180="základná",K180,0)</f>
        <v>0</v>
      </c>
      <c r="BF180" s="101">
        <f>IF(O180="znížená",K180,0)</f>
        <v>0</v>
      </c>
      <c r="BG180" s="101">
        <f>IF(O180="zákl. prenesená",K180,0)</f>
        <v>0</v>
      </c>
      <c r="BH180" s="101">
        <f>IF(O180="zníž. prenesená",K180,0)</f>
        <v>0</v>
      </c>
      <c r="BI180" s="101">
        <f>IF(O180="nulová",K180,0)</f>
        <v>0</v>
      </c>
      <c r="BJ180" s="17" t="s">
        <v>141</v>
      </c>
      <c r="BK180" s="101">
        <f>ROUND(P180*H180,2)</f>
        <v>0</v>
      </c>
      <c r="BL180" s="17" t="s">
        <v>172</v>
      </c>
      <c r="BM180" s="176" t="s">
        <v>1396</v>
      </c>
    </row>
    <row r="181" spans="2:65" s="12" customFormat="1" ht="33.75">
      <c r="B181" s="177"/>
      <c r="D181" s="178" t="s">
        <v>174</v>
      </c>
      <c r="E181" s="179" t="s">
        <v>1</v>
      </c>
      <c r="F181" s="180" t="s">
        <v>1386</v>
      </c>
      <c r="H181" s="181">
        <v>12.06</v>
      </c>
      <c r="I181" s="182"/>
      <c r="J181" s="182"/>
      <c r="M181" s="177"/>
      <c r="N181" s="183"/>
      <c r="X181" s="184"/>
      <c r="AT181" s="179" t="s">
        <v>174</v>
      </c>
      <c r="AU181" s="179" t="s">
        <v>141</v>
      </c>
      <c r="AV181" s="12" t="s">
        <v>141</v>
      </c>
      <c r="AW181" s="12" t="s">
        <v>4</v>
      </c>
      <c r="AX181" s="12" t="s">
        <v>78</v>
      </c>
      <c r="AY181" s="179" t="s">
        <v>166</v>
      </c>
    </row>
    <row r="182" spans="2:65" s="12" customFormat="1" ht="33.75">
      <c r="B182" s="177"/>
      <c r="D182" s="178" t="s">
        <v>174</v>
      </c>
      <c r="E182" s="179" t="s">
        <v>1</v>
      </c>
      <c r="F182" s="180" t="s">
        <v>1387</v>
      </c>
      <c r="H182" s="181">
        <v>15.07</v>
      </c>
      <c r="I182" s="182"/>
      <c r="J182" s="182"/>
      <c r="M182" s="177"/>
      <c r="N182" s="183"/>
      <c r="X182" s="184"/>
      <c r="AT182" s="179" t="s">
        <v>174</v>
      </c>
      <c r="AU182" s="179" t="s">
        <v>141</v>
      </c>
      <c r="AV182" s="12" t="s">
        <v>141</v>
      </c>
      <c r="AW182" s="12" t="s">
        <v>4</v>
      </c>
      <c r="AX182" s="12" t="s">
        <v>78</v>
      </c>
      <c r="AY182" s="179" t="s">
        <v>166</v>
      </c>
    </row>
    <row r="183" spans="2:65" s="12" customFormat="1" ht="22.5">
      <c r="B183" s="177"/>
      <c r="D183" s="178" t="s">
        <v>174</v>
      </c>
      <c r="E183" s="179" t="s">
        <v>1</v>
      </c>
      <c r="F183" s="180" t="s">
        <v>1388</v>
      </c>
      <c r="H183" s="181">
        <v>8.18</v>
      </c>
      <c r="I183" s="182"/>
      <c r="J183" s="182"/>
      <c r="M183" s="177"/>
      <c r="N183" s="183"/>
      <c r="X183" s="184"/>
      <c r="AT183" s="179" t="s">
        <v>174</v>
      </c>
      <c r="AU183" s="179" t="s">
        <v>141</v>
      </c>
      <c r="AV183" s="12" t="s">
        <v>141</v>
      </c>
      <c r="AW183" s="12" t="s">
        <v>4</v>
      </c>
      <c r="AX183" s="12" t="s">
        <v>78</v>
      </c>
      <c r="AY183" s="179" t="s">
        <v>166</v>
      </c>
    </row>
    <row r="184" spans="2:65" s="12" customFormat="1" ht="22.5">
      <c r="B184" s="177"/>
      <c r="D184" s="178" t="s">
        <v>174</v>
      </c>
      <c r="E184" s="179" t="s">
        <v>1</v>
      </c>
      <c r="F184" s="180" t="s">
        <v>1389</v>
      </c>
      <c r="H184" s="181">
        <v>14.84</v>
      </c>
      <c r="I184" s="182"/>
      <c r="J184" s="182"/>
      <c r="M184" s="177"/>
      <c r="N184" s="183"/>
      <c r="X184" s="184"/>
      <c r="AT184" s="179" t="s">
        <v>174</v>
      </c>
      <c r="AU184" s="179" t="s">
        <v>141</v>
      </c>
      <c r="AV184" s="12" t="s">
        <v>141</v>
      </c>
      <c r="AW184" s="12" t="s">
        <v>4</v>
      </c>
      <c r="AX184" s="12" t="s">
        <v>78</v>
      </c>
      <c r="AY184" s="179" t="s">
        <v>166</v>
      </c>
    </row>
    <row r="185" spans="2:65" s="14" customFormat="1" ht="11.25">
      <c r="B185" s="191"/>
      <c r="D185" s="178" t="s">
        <v>174</v>
      </c>
      <c r="E185" s="192" t="s">
        <v>1</v>
      </c>
      <c r="F185" s="193" t="s">
        <v>182</v>
      </c>
      <c r="H185" s="194">
        <v>50.150000000000006</v>
      </c>
      <c r="I185" s="195"/>
      <c r="J185" s="195"/>
      <c r="M185" s="191"/>
      <c r="N185" s="196"/>
      <c r="X185" s="197"/>
      <c r="AT185" s="192" t="s">
        <v>174</v>
      </c>
      <c r="AU185" s="192" t="s">
        <v>141</v>
      </c>
      <c r="AV185" s="14" t="s">
        <v>183</v>
      </c>
      <c r="AW185" s="14" t="s">
        <v>4</v>
      </c>
      <c r="AX185" s="14" t="s">
        <v>86</v>
      </c>
      <c r="AY185" s="192" t="s">
        <v>166</v>
      </c>
    </row>
    <row r="186" spans="2:65" s="11" customFormat="1" ht="22.9" customHeight="1">
      <c r="B186" s="152"/>
      <c r="D186" s="153" t="s">
        <v>77</v>
      </c>
      <c r="E186" s="163" t="s">
        <v>213</v>
      </c>
      <c r="F186" s="163" t="s">
        <v>763</v>
      </c>
      <c r="I186" s="155"/>
      <c r="J186" s="155"/>
      <c r="K186" s="164">
        <f>BK186</f>
        <v>0</v>
      </c>
      <c r="M186" s="152"/>
      <c r="N186" s="157"/>
      <c r="Q186" s="158">
        <f>SUM(Q187:Q220)</f>
        <v>0</v>
      </c>
      <c r="R186" s="158">
        <f>SUM(R187:R220)</f>
        <v>0</v>
      </c>
      <c r="T186" s="159">
        <f>SUM(T187:T220)</f>
        <v>0</v>
      </c>
      <c r="V186" s="159">
        <f>SUM(V187:V220)</f>
        <v>67.426478960000011</v>
      </c>
      <c r="X186" s="160">
        <f>SUM(X187:X220)</f>
        <v>0</v>
      </c>
      <c r="AR186" s="153" t="s">
        <v>86</v>
      </c>
      <c r="AT186" s="161" t="s">
        <v>77</v>
      </c>
      <c r="AU186" s="161" t="s">
        <v>86</v>
      </c>
      <c r="AY186" s="153" t="s">
        <v>166</v>
      </c>
      <c r="BK186" s="162">
        <f>SUM(BK187:BK220)</f>
        <v>0</v>
      </c>
    </row>
    <row r="187" spans="2:65" s="1" customFormat="1" ht="33" customHeight="1">
      <c r="B187" s="136"/>
      <c r="C187" s="165" t="s">
        <v>191</v>
      </c>
      <c r="D187" s="165" t="s">
        <v>168</v>
      </c>
      <c r="E187" s="166" t="s">
        <v>1397</v>
      </c>
      <c r="F187" s="167" t="s">
        <v>1398</v>
      </c>
      <c r="G187" s="168" t="s">
        <v>199</v>
      </c>
      <c r="H187" s="169">
        <v>1308.8230000000001</v>
      </c>
      <c r="I187" s="170"/>
      <c r="J187" s="170"/>
      <c r="K187" s="171">
        <f>ROUND(P187*H187,2)</f>
        <v>0</v>
      </c>
      <c r="L187" s="172"/>
      <c r="M187" s="36"/>
      <c r="N187" s="173" t="s">
        <v>1</v>
      </c>
      <c r="O187" s="135" t="s">
        <v>42</v>
      </c>
      <c r="P187" s="35">
        <f>I187+J187</f>
        <v>0</v>
      </c>
      <c r="Q187" s="35">
        <f>ROUND(I187*H187,2)</f>
        <v>0</v>
      </c>
      <c r="R187" s="35">
        <f>ROUND(J187*H187,2)</f>
        <v>0</v>
      </c>
      <c r="T187" s="174">
        <f>S187*H187</f>
        <v>0</v>
      </c>
      <c r="U187" s="174">
        <v>2.571E-2</v>
      </c>
      <c r="V187" s="174">
        <f>U187*H187</f>
        <v>33.649839330000006</v>
      </c>
      <c r="W187" s="174">
        <v>0</v>
      </c>
      <c r="X187" s="175">
        <f>W187*H187</f>
        <v>0</v>
      </c>
      <c r="AR187" s="176" t="s">
        <v>172</v>
      </c>
      <c r="AT187" s="176" t="s">
        <v>168</v>
      </c>
      <c r="AU187" s="176" t="s">
        <v>141</v>
      </c>
      <c r="AY187" s="17" t="s">
        <v>166</v>
      </c>
      <c r="BE187" s="101">
        <f>IF(O187="základná",K187,0)</f>
        <v>0</v>
      </c>
      <c r="BF187" s="101">
        <f>IF(O187="znížená",K187,0)</f>
        <v>0</v>
      </c>
      <c r="BG187" s="101">
        <f>IF(O187="zákl. prenesená",K187,0)</f>
        <v>0</v>
      </c>
      <c r="BH187" s="101">
        <f>IF(O187="zníž. prenesená",K187,0)</f>
        <v>0</v>
      </c>
      <c r="BI187" s="101">
        <f>IF(O187="nulová",K187,0)</f>
        <v>0</v>
      </c>
      <c r="BJ187" s="17" t="s">
        <v>141</v>
      </c>
      <c r="BK187" s="101">
        <f>ROUND(P187*H187,2)</f>
        <v>0</v>
      </c>
      <c r="BL187" s="17" t="s">
        <v>172</v>
      </c>
      <c r="BM187" s="176" t="s">
        <v>1399</v>
      </c>
    </row>
    <row r="188" spans="2:65" s="12" customFormat="1" ht="11.25">
      <c r="B188" s="177"/>
      <c r="D188" s="178" t="s">
        <v>174</v>
      </c>
      <c r="E188" s="179" t="s">
        <v>1</v>
      </c>
      <c r="F188" s="180" t="s">
        <v>1400</v>
      </c>
      <c r="H188" s="181">
        <v>1308.8230000000001</v>
      </c>
      <c r="I188" s="182"/>
      <c r="J188" s="182"/>
      <c r="M188" s="177"/>
      <c r="N188" s="183"/>
      <c r="X188" s="184"/>
      <c r="AT188" s="179" t="s">
        <v>174</v>
      </c>
      <c r="AU188" s="179" t="s">
        <v>141</v>
      </c>
      <c r="AV188" s="12" t="s">
        <v>141</v>
      </c>
      <c r="AW188" s="12" t="s">
        <v>4</v>
      </c>
      <c r="AX188" s="12" t="s">
        <v>86</v>
      </c>
      <c r="AY188" s="179" t="s">
        <v>166</v>
      </c>
    </row>
    <row r="189" spans="2:65" s="1" customFormat="1" ht="44.25" customHeight="1">
      <c r="B189" s="136"/>
      <c r="C189" s="165" t="s">
        <v>196</v>
      </c>
      <c r="D189" s="165" t="s">
        <v>168</v>
      </c>
      <c r="E189" s="166" t="s">
        <v>1401</v>
      </c>
      <c r="F189" s="167" t="s">
        <v>1402</v>
      </c>
      <c r="G189" s="168" t="s">
        <v>199</v>
      </c>
      <c r="H189" s="169">
        <v>5235.2920000000004</v>
      </c>
      <c r="I189" s="170"/>
      <c r="J189" s="170"/>
      <c r="K189" s="171">
        <f>ROUND(P189*H189,2)</f>
        <v>0</v>
      </c>
      <c r="L189" s="172"/>
      <c r="M189" s="36"/>
      <c r="N189" s="173" t="s">
        <v>1</v>
      </c>
      <c r="O189" s="135" t="s">
        <v>42</v>
      </c>
      <c r="P189" s="35">
        <f>I189+J189</f>
        <v>0</v>
      </c>
      <c r="Q189" s="35">
        <f>ROUND(I189*H189,2)</f>
        <v>0</v>
      </c>
      <c r="R189" s="35">
        <f>ROUND(J189*H189,2)</f>
        <v>0</v>
      </c>
      <c r="T189" s="174">
        <f>S189*H189</f>
        <v>0</v>
      </c>
      <c r="U189" s="174">
        <v>0</v>
      </c>
      <c r="V189" s="174">
        <f>U189*H189</f>
        <v>0</v>
      </c>
      <c r="W189" s="174">
        <v>0</v>
      </c>
      <c r="X189" s="175">
        <f>W189*H189</f>
        <v>0</v>
      </c>
      <c r="AR189" s="176" t="s">
        <v>172</v>
      </c>
      <c r="AT189" s="176" t="s">
        <v>168</v>
      </c>
      <c r="AU189" s="176" t="s">
        <v>141</v>
      </c>
      <c r="AY189" s="17" t="s">
        <v>166</v>
      </c>
      <c r="BE189" s="101">
        <f>IF(O189="základná",K189,0)</f>
        <v>0</v>
      </c>
      <c r="BF189" s="101">
        <f>IF(O189="znížená",K189,0)</f>
        <v>0</v>
      </c>
      <c r="BG189" s="101">
        <f>IF(O189="zákl. prenesená",K189,0)</f>
        <v>0</v>
      </c>
      <c r="BH189" s="101">
        <f>IF(O189="zníž. prenesená",K189,0)</f>
        <v>0</v>
      </c>
      <c r="BI189" s="101">
        <f>IF(O189="nulová",K189,0)</f>
        <v>0</v>
      </c>
      <c r="BJ189" s="17" t="s">
        <v>141</v>
      </c>
      <c r="BK189" s="101">
        <f>ROUND(P189*H189,2)</f>
        <v>0</v>
      </c>
      <c r="BL189" s="17" t="s">
        <v>172</v>
      </c>
      <c r="BM189" s="176" t="s">
        <v>1403</v>
      </c>
    </row>
    <row r="190" spans="2:65" s="12" customFormat="1" ht="11.25">
      <c r="B190" s="177"/>
      <c r="D190" s="178" t="s">
        <v>174</v>
      </c>
      <c r="E190" s="179" t="s">
        <v>1</v>
      </c>
      <c r="F190" s="180" t="s">
        <v>1400</v>
      </c>
      <c r="H190" s="181">
        <v>1308.8230000000001</v>
      </c>
      <c r="I190" s="182"/>
      <c r="J190" s="182"/>
      <c r="M190" s="177"/>
      <c r="N190" s="183"/>
      <c r="X190" s="184"/>
      <c r="AT190" s="179" t="s">
        <v>174</v>
      </c>
      <c r="AU190" s="179" t="s">
        <v>141</v>
      </c>
      <c r="AV190" s="12" t="s">
        <v>141</v>
      </c>
      <c r="AW190" s="12" t="s">
        <v>4</v>
      </c>
      <c r="AX190" s="12" t="s">
        <v>86</v>
      </c>
      <c r="AY190" s="179" t="s">
        <v>166</v>
      </c>
    </row>
    <row r="191" spans="2:65" s="12" customFormat="1" ht="11.25">
      <c r="B191" s="177"/>
      <c r="D191" s="178" t="s">
        <v>174</v>
      </c>
      <c r="F191" s="180" t="s">
        <v>1404</v>
      </c>
      <c r="H191" s="181">
        <v>5235.2920000000004</v>
      </c>
      <c r="I191" s="182"/>
      <c r="J191" s="182"/>
      <c r="M191" s="177"/>
      <c r="N191" s="183"/>
      <c r="X191" s="184"/>
      <c r="AT191" s="179" t="s">
        <v>174</v>
      </c>
      <c r="AU191" s="179" t="s">
        <v>141</v>
      </c>
      <c r="AV191" s="12" t="s">
        <v>141</v>
      </c>
      <c r="AW191" s="12" t="s">
        <v>3</v>
      </c>
      <c r="AX191" s="12" t="s">
        <v>86</v>
      </c>
      <c r="AY191" s="179" t="s">
        <v>166</v>
      </c>
    </row>
    <row r="192" spans="2:65" s="1" customFormat="1" ht="33" customHeight="1">
      <c r="B192" s="136"/>
      <c r="C192" s="165" t="s">
        <v>202</v>
      </c>
      <c r="D192" s="165" t="s">
        <v>168</v>
      </c>
      <c r="E192" s="166" t="s">
        <v>1405</v>
      </c>
      <c r="F192" s="167" t="s">
        <v>1406</v>
      </c>
      <c r="G192" s="168" t="s">
        <v>199</v>
      </c>
      <c r="H192" s="169">
        <v>1308.8230000000001</v>
      </c>
      <c r="I192" s="170"/>
      <c r="J192" s="170"/>
      <c r="K192" s="171">
        <f>ROUND(P192*H192,2)</f>
        <v>0</v>
      </c>
      <c r="L192" s="172"/>
      <c r="M192" s="36"/>
      <c r="N192" s="173" t="s">
        <v>1</v>
      </c>
      <c r="O192" s="135" t="s">
        <v>42</v>
      </c>
      <c r="P192" s="35">
        <f>I192+J192</f>
        <v>0</v>
      </c>
      <c r="Q192" s="35">
        <f>ROUND(I192*H192,2)</f>
        <v>0</v>
      </c>
      <c r="R192" s="35">
        <f>ROUND(J192*H192,2)</f>
        <v>0</v>
      </c>
      <c r="T192" s="174">
        <f>S192*H192</f>
        <v>0</v>
      </c>
      <c r="U192" s="174">
        <v>2.571E-2</v>
      </c>
      <c r="V192" s="174">
        <f>U192*H192</f>
        <v>33.649839330000006</v>
      </c>
      <c r="W192" s="174">
        <v>0</v>
      </c>
      <c r="X192" s="175">
        <f>W192*H192</f>
        <v>0</v>
      </c>
      <c r="AR192" s="176" t="s">
        <v>172</v>
      </c>
      <c r="AT192" s="176" t="s">
        <v>168</v>
      </c>
      <c r="AU192" s="176" t="s">
        <v>141</v>
      </c>
      <c r="AY192" s="17" t="s">
        <v>166</v>
      </c>
      <c r="BE192" s="101">
        <f>IF(O192="základná",K192,0)</f>
        <v>0</v>
      </c>
      <c r="BF192" s="101">
        <f>IF(O192="znížená",K192,0)</f>
        <v>0</v>
      </c>
      <c r="BG192" s="101">
        <f>IF(O192="zákl. prenesená",K192,0)</f>
        <v>0</v>
      </c>
      <c r="BH192" s="101">
        <f>IF(O192="zníž. prenesená",K192,0)</f>
        <v>0</v>
      </c>
      <c r="BI192" s="101">
        <f>IF(O192="nulová",K192,0)</f>
        <v>0</v>
      </c>
      <c r="BJ192" s="17" t="s">
        <v>141</v>
      </c>
      <c r="BK192" s="101">
        <f>ROUND(P192*H192,2)</f>
        <v>0</v>
      </c>
      <c r="BL192" s="17" t="s">
        <v>172</v>
      </c>
      <c r="BM192" s="176" t="s">
        <v>1407</v>
      </c>
    </row>
    <row r="193" spans="2:65" s="12" customFormat="1" ht="11.25">
      <c r="B193" s="177"/>
      <c r="D193" s="178" t="s">
        <v>174</v>
      </c>
      <c r="E193" s="179" t="s">
        <v>1</v>
      </c>
      <c r="F193" s="180" t="s">
        <v>1400</v>
      </c>
      <c r="H193" s="181">
        <v>1308.8230000000001</v>
      </c>
      <c r="I193" s="182"/>
      <c r="J193" s="182"/>
      <c r="M193" s="177"/>
      <c r="N193" s="183"/>
      <c r="X193" s="184"/>
      <c r="AT193" s="179" t="s">
        <v>174</v>
      </c>
      <c r="AU193" s="179" t="s">
        <v>141</v>
      </c>
      <c r="AV193" s="12" t="s">
        <v>141</v>
      </c>
      <c r="AW193" s="12" t="s">
        <v>4</v>
      </c>
      <c r="AX193" s="12" t="s">
        <v>86</v>
      </c>
      <c r="AY193" s="179" t="s">
        <v>166</v>
      </c>
    </row>
    <row r="194" spans="2:65" s="1" customFormat="1" ht="16.5" customHeight="1">
      <c r="B194" s="136"/>
      <c r="C194" s="165" t="s">
        <v>206</v>
      </c>
      <c r="D194" s="165" t="s">
        <v>168</v>
      </c>
      <c r="E194" s="166" t="s">
        <v>1408</v>
      </c>
      <c r="F194" s="167" t="s">
        <v>1409</v>
      </c>
      <c r="G194" s="168" t="s">
        <v>216</v>
      </c>
      <c r="H194" s="169">
        <v>94.736999999999995</v>
      </c>
      <c r="I194" s="170"/>
      <c r="J194" s="170"/>
      <c r="K194" s="171">
        <f>ROUND(P194*H194,2)</f>
        <v>0</v>
      </c>
      <c r="L194" s="172"/>
      <c r="M194" s="36"/>
      <c r="N194" s="173" t="s">
        <v>1</v>
      </c>
      <c r="O194" s="135" t="s">
        <v>42</v>
      </c>
      <c r="P194" s="35">
        <f>I194+J194</f>
        <v>0</v>
      </c>
      <c r="Q194" s="35">
        <f>ROUND(I194*H194,2)</f>
        <v>0</v>
      </c>
      <c r="R194" s="35">
        <f>ROUND(J194*H194,2)</f>
        <v>0</v>
      </c>
      <c r="T194" s="174">
        <f>S194*H194</f>
        <v>0</v>
      </c>
      <c r="U194" s="174">
        <v>4.0000000000000002E-4</v>
      </c>
      <c r="V194" s="174">
        <f>U194*H194</f>
        <v>3.7894799999999999E-2</v>
      </c>
      <c r="W194" s="174">
        <v>0</v>
      </c>
      <c r="X194" s="175">
        <f>W194*H194</f>
        <v>0</v>
      </c>
      <c r="AR194" s="176" t="s">
        <v>172</v>
      </c>
      <c r="AT194" s="176" t="s">
        <v>168</v>
      </c>
      <c r="AU194" s="176" t="s">
        <v>141</v>
      </c>
      <c r="AY194" s="17" t="s">
        <v>166</v>
      </c>
      <c r="BE194" s="101">
        <f>IF(O194="základná",K194,0)</f>
        <v>0</v>
      </c>
      <c r="BF194" s="101">
        <f>IF(O194="znížená",K194,0)</f>
        <v>0</v>
      </c>
      <c r="BG194" s="101">
        <f>IF(O194="zákl. prenesená",K194,0)</f>
        <v>0</v>
      </c>
      <c r="BH194" s="101">
        <f>IF(O194="zníž. prenesená",K194,0)</f>
        <v>0</v>
      </c>
      <c r="BI194" s="101">
        <f>IF(O194="nulová",K194,0)</f>
        <v>0</v>
      </c>
      <c r="BJ194" s="17" t="s">
        <v>141</v>
      </c>
      <c r="BK194" s="101">
        <f>ROUND(P194*H194,2)</f>
        <v>0</v>
      </c>
      <c r="BL194" s="17" t="s">
        <v>172</v>
      </c>
      <c r="BM194" s="176" t="s">
        <v>1410</v>
      </c>
    </row>
    <row r="195" spans="2:65" s="12" customFormat="1" ht="11.25">
      <c r="B195" s="177"/>
      <c r="D195" s="178" t="s">
        <v>174</v>
      </c>
      <c r="E195" s="179" t="s">
        <v>1</v>
      </c>
      <c r="F195" s="180" t="s">
        <v>1411</v>
      </c>
      <c r="H195" s="181">
        <v>94.736999999999995</v>
      </c>
      <c r="I195" s="182"/>
      <c r="J195" s="182"/>
      <c r="M195" s="177"/>
      <c r="N195" s="183"/>
      <c r="X195" s="184"/>
      <c r="AT195" s="179" t="s">
        <v>174</v>
      </c>
      <c r="AU195" s="179" t="s">
        <v>141</v>
      </c>
      <c r="AV195" s="12" t="s">
        <v>141</v>
      </c>
      <c r="AW195" s="12" t="s">
        <v>4</v>
      </c>
      <c r="AX195" s="12" t="s">
        <v>86</v>
      </c>
      <c r="AY195" s="179" t="s">
        <v>166</v>
      </c>
    </row>
    <row r="196" spans="2:65" s="1" customFormat="1" ht="24.2" customHeight="1">
      <c r="B196" s="136"/>
      <c r="C196" s="165" t="s">
        <v>213</v>
      </c>
      <c r="D196" s="165" t="s">
        <v>168</v>
      </c>
      <c r="E196" s="166" t="s">
        <v>1412</v>
      </c>
      <c r="F196" s="167" t="s">
        <v>1413</v>
      </c>
      <c r="G196" s="168" t="s">
        <v>216</v>
      </c>
      <c r="H196" s="169">
        <v>243.8</v>
      </c>
      <c r="I196" s="170"/>
      <c r="J196" s="170"/>
      <c r="K196" s="171">
        <f>ROUND(P196*H196,2)</f>
        <v>0</v>
      </c>
      <c r="L196" s="172"/>
      <c r="M196" s="36"/>
      <c r="N196" s="173" t="s">
        <v>1</v>
      </c>
      <c r="O196" s="135" t="s">
        <v>42</v>
      </c>
      <c r="P196" s="35">
        <f>I196+J196</f>
        <v>0</v>
      </c>
      <c r="Q196" s="35">
        <f>ROUND(I196*H196,2)</f>
        <v>0</v>
      </c>
      <c r="R196" s="35">
        <f>ROUND(J196*H196,2)</f>
        <v>0</v>
      </c>
      <c r="T196" s="174">
        <f>S196*H196</f>
        <v>0</v>
      </c>
      <c r="U196" s="174">
        <v>3.0000000000000001E-5</v>
      </c>
      <c r="V196" s="174">
        <f>U196*H196</f>
        <v>7.3140000000000002E-3</v>
      </c>
      <c r="W196" s="174">
        <v>0</v>
      </c>
      <c r="X196" s="175">
        <f>W196*H196</f>
        <v>0</v>
      </c>
      <c r="AR196" s="176" t="s">
        <v>172</v>
      </c>
      <c r="AT196" s="176" t="s">
        <v>168</v>
      </c>
      <c r="AU196" s="176" t="s">
        <v>141</v>
      </c>
      <c r="AY196" s="17" t="s">
        <v>166</v>
      </c>
      <c r="BE196" s="101">
        <f>IF(O196="základná",K196,0)</f>
        <v>0</v>
      </c>
      <c r="BF196" s="101">
        <f>IF(O196="znížená",K196,0)</f>
        <v>0</v>
      </c>
      <c r="BG196" s="101">
        <f>IF(O196="zákl. prenesená",K196,0)</f>
        <v>0</v>
      </c>
      <c r="BH196" s="101">
        <f>IF(O196="zníž. prenesená",K196,0)</f>
        <v>0</v>
      </c>
      <c r="BI196" s="101">
        <f>IF(O196="nulová",K196,0)</f>
        <v>0</v>
      </c>
      <c r="BJ196" s="17" t="s">
        <v>141</v>
      </c>
      <c r="BK196" s="101">
        <f>ROUND(P196*H196,2)</f>
        <v>0</v>
      </c>
      <c r="BL196" s="17" t="s">
        <v>172</v>
      </c>
      <c r="BM196" s="176" t="s">
        <v>1414</v>
      </c>
    </row>
    <row r="197" spans="2:65" s="12" customFormat="1" ht="11.25">
      <c r="B197" s="177"/>
      <c r="D197" s="178" t="s">
        <v>174</v>
      </c>
      <c r="E197" s="179" t="s">
        <v>1</v>
      </c>
      <c r="F197" s="180" t="s">
        <v>1415</v>
      </c>
      <c r="H197" s="181">
        <v>50</v>
      </c>
      <c r="I197" s="182"/>
      <c r="J197" s="182"/>
      <c r="M197" s="177"/>
      <c r="N197" s="183"/>
      <c r="X197" s="184"/>
      <c r="AT197" s="179" t="s">
        <v>174</v>
      </c>
      <c r="AU197" s="179" t="s">
        <v>141</v>
      </c>
      <c r="AV197" s="12" t="s">
        <v>141</v>
      </c>
      <c r="AW197" s="12" t="s">
        <v>4</v>
      </c>
      <c r="AX197" s="12" t="s">
        <v>78</v>
      </c>
      <c r="AY197" s="179" t="s">
        <v>166</v>
      </c>
    </row>
    <row r="198" spans="2:65" s="12" customFormat="1" ht="22.5">
      <c r="B198" s="177"/>
      <c r="D198" s="178" t="s">
        <v>174</v>
      </c>
      <c r="E198" s="179" t="s">
        <v>1</v>
      </c>
      <c r="F198" s="180" t="s">
        <v>1416</v>
      </c>
      <c r="H198" s="181">
        <v>57.8</v>
      </c>
      <c r="I198" s="182"/>
      <c r="J198" s="182"/>
      <c r="M198" s="177"/>
      <c r="N198" s="183"/>
      <c r="X198" s="184"/>
      <c r="AT198" s="179" t="s">
        <v>174</v>
      </c>
      <c r="AU198" s="179" t="s">
        <v>141</v>
      </c>
      <c r="AV198" s="12" t="s">
        <v>141</v>
      </c>
      <c r="AW198" s="12" t="s">
        <v>4</v>
      </c>
      <c r="AX198" s="12" t="s">
        <v>78</v>
      </c>
      <c r="AY198" s="179" t="s">
        <v>166</v>
      </c>
    </row>
    <row r="199" spans="2:65" s="12" customFormat="1" ht="11.25">
      <c r="B199" s="177"/>
      <c r="D199" s="178" t="s">
        <v>174</v>
      </c>
      <c r="E199" s="179" t="s">
        <v>1</v>
      </c>
      <c r="F199" s="180" t="s">
        <v>1417</v>
      </c>
      <c r="H199" s="181">
        <v>32.5</v>
      </c>
      <c r="I199" s="182"/>
      <c r="J199" s="182"/>
      <c r="M199" s="177"/>
      <c r="N199" s="183"/>
      <c r="X199" s="184"/>
      <c r="AT199" s="179" t="s">
        <v>174</v>
      </c>
      <c r="AU199" s="179" t="s">
        <v>141</v>
      </c>
      <c r="AV199" s="12" t="s">
        <v>141</v>
      </c>
      <c r="AW199" s="12" t="s">
        <v>4</v>
      </c>
      <c r="AX199" s="12" t="s">
        <v>78</v>
      </c>
      <c r="AY199" s="179" t="s">
        <v>166</v>
      </c>
    </row>
    <row r="200" spans="2:65" s="12" customFormat="1" ht="11.25">
      <c r="B200" s="177"/>
      <c r="D200" s="178" t="s">
        <v>174</v>
      </c>
      <c r="E200" s="179" t="s">
        <v>1</v>
      </c>
      <c r="F200" s="180" t="s">
        <v>1418</v>
      </c>
      <c r="H200" s="181">
        <v>53.5</v>
      </c>
      <c r="I200" s="182"/>
      <c r="J200" s="182"/>
      <c r="M200" s="177"/>
      <c r="N200" s="183"/>
      <c r="X200" s="184"/>
      <c r="AT200" s="179" t="s">
        <v>174</v>
      </c>
      <c r="AU200" s="179" t="s">
        <v>141</v>
      </c>
      <c r="AV200" s="12" t="s">
        <v>141</v>
      </c>
      <c r="AW200" s="12" t="s">
        <v>4</v>
      </c>
      <c r="AX200" s="12" t="s">
        <v>78</v>
      </c>
      <c r="AY200" s="179" t="s">
        <v>166</v>
      </c>
    </row>
    <row r="201" spans="2:65" s="12" customFormat="1" ht="11.25">
      <c r="B201" s="177"/>
      <c r="D201" s="178" t="s">
        <v>174</v>
      </c>
      <c r="E201" s="179" t="s">
        <v>1</v>
      </c>
      <c r="F201" s="180" t="s">
        <v>1419</v>
      </c>
      <c r="H201" s="181">
        <v>50</v>
      </c>
      <c r="I201" s="182"/>
      <c r="J201" s="182"/>
      <c r="M201" s="177"/>
      <c r="N201" s="183"/>
      <c r="X201" s="184"/>
      <c r="AT201" s="179" t="s">
        <v>174</v>
      </c>
      <c r="AU201" s="179" t="s">
        <v>141</v>
      </c>
      <c r="AV201" s="12" t="s">
        <v>141</v>
      </c>
      <c r="AW201" s="12" t="s">
        <v>4</v>
      </c>
      <c r="AX201" s="12" t="s">
        <v>78</v>
      </c>
      <c r="AY201" s="179" t="s">
        <v>166</v>
      </c>
    </row>
    <row r="202" spans="2:65" s="14" customFormat="1" ht="11.25">
      <c r="B202" s="191"/>
      <c r="D202" s="178" t="s">
        <v>174</v>
      </c>
      <c r="E202" s="192" t="s">
        <v>1</v>
      </c>
      <c r="F202" s="193" t="s">
        <v>182</v>
      </c>
      <c r="H202" s="194">
        <v>243.8</v>
      </c>
      <c r="I202" s="195"/>
      <c r="J202" s="195"/>
      <c r="M202" s="191"/>
      <c r="N202" s="196"/>
      <c r="X202" s="197"/>
      <c r="AT202" s="192" t="s">
        <v>174</v>
      </c>
      <c r="AU202" s="192" t="s">
        <v>141</v>
      </c>
      <c r="AV202" s="14" t="s">
        <v>183</v>
      </c>
      <c r="AW202" s="14" t="s">
        <v>4</v>
      </c>
      <c r="AX202" s="14" t="s">
        <v>86</v>
      </c>
      <c r="AY202" s="192" t="s">
        <v>166</v>
      </c>
    </row>
    <row r="203" spans="2:65" s="1" customFormat="1" ht="16.5" customHeight="1">
      <c r="B203" s="136"/>
      <c r="C203" s="165" t="s">
        <v>219</v>
      </c>
      <c r="D203" s="165" t="s">
        <v>168</v>
      </c>
      <c r="E203" s="166" t="s">
        <v>1420</v>
      </c>
      <c r="F203" s="167" t="s">
        <v>1421</v>
      </c>
      <c r="G203" s="168" t="s">
        <v>216</v>
      </c>
      <c r="H203" s="169">
        <v>250.75</v>
      </c>
      <c r="I203" s="170"/>
      <c r="J203" s="170"/>
      <c r="K203" s="171">
        <f>ROUND(P203*H203,2)</f>
        <v>0</v>
      </c>
      <c r="L203" s="172"/>
      <c r="M203" s="36"/>
      <c r="N203" s="173" t="s">
        <v>1</v>
      </c>
      <c r="O203" s="135" t="s">
        <v>42</v>
      </c>
      <c r="P203" s="35">
        <f>I203+J203</f>
        <v>0</v>
      </c>
      <c r="Q203" s="35">
        <f>ROUND(I203*H203,2)</f>
        <v>0</v>
      </c>
      <c r="R203" s="35">
        <f>ROUND(J203*H203,2)</f>
        <v>0</v>
      </c>
      <c r="T203" s="174">
        <f>S203*H203</f>
        <v>0</v>
      </c>
      <c r="U203" s="174">
        <v>2.3000000000000001E-4</v>
      </c>
      <c r="V203" s="174">
        <f>U203*H203</f>
        <v>5.7672500000000002E-2</v>
      </c>
      <c r="W203" s="174">
        <v>0</v>
      </c>
      <c r="X203" s="175">
        <f>W203*H203</f>
        <v>0</v>
      </c>
      <c r="AR203" s="176" t="s">
        <v>172</v>
      </c>
      <c r="AT203" s="176" t="s">
        <v>168</v>
      </c>
      <c r="AU203" s="176" t="s">
        <v>141</v>
      </c>
      <c r="AY203" s="17" t="s">
        <v>166</v>
      </c>
      <c r="BE203" s="101">
        <f>IF(O203="základná",K203,0)</f>
        <v>0</v>
      </c>
      <c r="BF203" s="101">
        <f>IF(O203="znížená",K203,0)</f>
        <v>0</v>
      </c>
      <c r="BG203" s="101">
        <f>IF(O203="zákl. prenesená",K203,0)</f>
        <v>0</v>
      </c>
      <c r="BH203" s="101">
        <f>IF(O203="zníž. prenesená",K203,0)</f>
        <v>0</v>
      </c>
      <c r="BI203" s="101">
        <f>IF(O203="nulová",K203,0)</f>
        <v>0</v>
      </c>
      <c r="BJ203" s="17" t="s">
        <v>141</v>
      </c>
      <c r="BK203" s="101">
        <f>ROUND(P203*H203,2)</f>
        <v>0</v>
      </c>
      <c r="BL203" s="17" t="s">
        <v>172</v>
      </c>
      <c r="BM203" s="176" t="s">
        <v>1422</v>
      </c>
    </row>
    <row r="204" spans="2:65" s="12" customFormat="1" ht="22.5">
      <c r="B204" s="177"/>
      <c r="D204" s="178" t="s">
        <v>174</v>
      </c>
      <c r="E204" s="179" t="s">
        <v>1</v>
      </c>
      <c r="F204" s="180" t="s">
        <v>1423</v>
      </c>
      <c r="H204" s="181">
        <v>60.3</v>
      </c>
      <c r="I204" s="182"/>
      <c r="J204" s="182"/>
      <c r="M204" s="177"/>
      <c r="N204" s="183"/>
      <c r="X204" s="184"/>
      <c r="AT204" s="179" t="s">
        <v>174</v>
      </c>
      <c r="AU204" s="179" t="s">
        <v>141</v>
      </c>
      <c r="AV204" s="12" t="s">
        <v>141</v>
      </c>
      <c r="AW204" s="12" t="s">
        <v>4</v>
      </c>
      <c r="AX204" s="12" t="s">
        <v>78</v>
      </c>
      <c r="AY204" s="179" t="s">
        <v>166</v>
      </c>
    </row>
    <row r="205" spans="2:65" s="12" customFormat="1" ht="33.75">
      <c r="B205" s="177"/>
      <c r="D205" s="178" t="s">
        <v>174</v>
      </c>
      <c r="E205" s="179" t="s">
        <v>1</v>
      </c>
      <c r="F205" s="180" t="s">
        <v>1424</v>
      </c>
      <c r="H205" s="181">
        <v>75.349999999999994</v>
      </c>
      <c r="I205" s="182"/>
      <c r="J205" s="182"/>
      <c r="M205" s="177"/>
      <c r="N205" s="183"/>
      <c r="X205" s="184"/>
      <c r="AT205" s="179" t="s">
        <v>174</v>
      </c>
      <c r="AU205" s="179" t="s">
        <v>141</v>
      </c>
      <c r="AV205" s="12" t="s">
        <v>141</v>
      </c>
      <c r="AW205" s="12" t="s">
        <v>4</v>
      </c>
      <c r="AX205" s="12" t="s">
        <v>78</v>
      </c>
      <c r="AY205" s="179" t="s">
        <v>166</v>
      </c>
    </row>
    <row r="206" spans="2:65" s="12" customFormat="1" ht="11.25">
      <c r="B206" s="177"/>
      <c r="D206" s="178" t="s">
        <v>174</v>
      </c>
      <c r="E206" s="179" t="s">
        <v>1</v>
      </c>
      <c r="F206" s="180" t="s">
        <v>1425</v>
      </c>
      <c r="H206" s="181">
        <v>40.9</v>
      </c>
      <c r="I206" s="182"/>
      <c r="J206" s="182"/>
      <c r="M206" s="177"/>
      <c r="N206" s="183"/>
      <c r="X206" s="184"/>
      <c r="AT206" s="179" t="s">
        <v>174</v>
      </c>
      <c r="AU206" s="179" t="s">
        <v>141</v>
      </c>
      <c r="AV206" s="12" t="s">
        <v>141</v>
      </c>
      <c r="AW206" s="12" t="s">
        <v>4</v>
      </c>
      <c r="AX206" s="12" t="s">
        <v>78</v>
      </c>
      <c r="AY206" s="179" t="s">
        <v>166</v>
      </c>
    </row>
    <row r="207" spans="2:65" s="12" customFormat="1" ht="22.5">
      <c r="B207" s="177"/>
      <c r="D207" s="178" t="s">
        <v>174</v>
      </c>
      <c r="E207" s="179" t="s">
        <v>1</v>
      </c>
      <c r="F207" s="180" t="s">
        <v>1426</v>
      </c>
      <c r="H207" s="181">
        <v>74.2</v>
      </c>
      <c r="I207" s="182"/>
      <c r="J207" s="182"/>
      <c r="M207" s="177"/>
      <c r="N207" s="183"/>
      <c r="X207" s="184"/>
      <c r="AT207" s="179" t="s">
        <v>174</v>
      </c>
      <c r="AU207" s="179" t="s">
        <v>141</v>
      </c>
      <c r="AV207" s="12" t="s">
        <v>141</v>
      </c>
      <c r="AW207" s="12" t="s">
        <v>4</v>
      </c>
      <c r="AX207" s="12" t="s">
        <v>78</v>
      </c>
      <c r="AY207" s="179" t="s">
        <v>166</v>
      </c>
    </row>
    <row r="208" spans="2:65" s="14" customFormat="1" ht="11.25">
      <c r="B208" s="191"/>
      <c r="D208" s="178" t="s">
        <v>174</v>
      </c>
      <c r="E208" s="192" t="s">
        <v>1</v>
      </c>
      <c r="F208" s="193" t="s">
        <v>182</v>
      </c>
      <c r="H208" s="194">
        <v>250.75</v>
      </c>
      <c r="I208" s="195"/>
      <c r="J208" s="195"/>
      <c r="M208" s="191"/>
      <c r="N208" s="196"/>
      <c r="X208" s="197"/>
      <c r="AT208" s="192" t="s">
        <v>174</v>
      </c>
      <c r="AU208" s="192" t="s">
        <v>141</v>
      </c>
      <c r="AV208" s="14" t="s">
        <v>183</v>
      </c>
      <c r="AW208" s="14" t="s">
        <v>4</v>
      </c>
      <c r="AX208" s="14" t="s">
        <v>86</v>
      </c>
      <c r="AY208" s="192" t="s">
        <v>166</v>
      </c>
    </row>
    <row r="209" spans="2:65" s="1" customFormat="1" ht="16.5" customHeight="1">
      <c r="B209" s="136"/>
      <c r="C209" s="165" t="s">
        <v>223</v>
      </c>
      <c r="D209" s="165" t="s">
        <v>168</v>
      </c>
      <c r="E209" s="166" t="s">
        <v>1427</v>
      </c>
      <c r="F209" s="167" t="s">
        <v>1428</v>
      </c>
      <c r="G209" s="168" t="s">
        <v>216</v>
      </c>
      <c r="H209" s="169">
        <v>56.95</v>
      </c>
      <c r="I209" s="170"/>
      <c r="J209" s="170"/>
      <c r="K209" s="171">
        <f>ROUND(P209*H209,2)</f>
        <v>0</v>
      </c>
      <c r="L209" s="172"/>
      <c r="M209" s="36"/>
      <c r="N209" s="173" t="s">
        <v>1</v>
      </c>
      <c r="O209" s="135" t="s">
        <v>42</v>
      </c>
      <c r="P209" s="35">
        <f>I209+J209</f>
        <v>0</v>
      </c>
      <c r="Q209" s="35">
        <f>ROUND(I209*H209,2)</f>
        <v>0</v>
      </c>
      <c r="R209" s="35">
        <f>ROUND(J209*H209,2)</f>
        <v>0</v>
      </c>
      <c r="T209" s="174">
        <f>S209*H209</f>
        <v>0</v>
      </c>
      <c r="U209" s="174">
        <v>2.5999999999999998E-4</v>
      </c>
      <c r="V209" s="174">
        <f>U209*H209</f>
        <v>1.4806999999999999E-2</v>
      </c>
      <c r="W209" s="174">
        <v>0</v>
      </c>
      <c r="X209" s="175">
        <f>W209*H209</f>
        <v>0</v>
      </c>
      <c r="AR209" s="176" t="s">
        <v>172</v>
      </c>
      <c r="AT209" s="176" t="s">
        <v>168</v>
      </c>
      <c r="AU209" s="176" t="s">
        <v>141</v>
      </c>
      <c r="AY209" s="17" t="s">
        <v>166</v>
      </c>
      <c r="BE209" s="101">
        <f>IF(O209="základná",K209,0)</f>
        <v>0</v>
      </c>
      <c r="BF209" s="101">
        <f>IF(O209="znížená",K209,0)</f>
        <v>0</v>
      </c>
      <c r="BG209" s="101">
        <f>IF(O209="zákl. prenesená",K209,0)</f>
        <v>0</v>
      </c>
      <c r="BH209" s="101">
        <f>IF(O209="zníž. prenesená",K209,0)</f>
        <v>0</v>
      </c>
      <c r="BI209" s="101">
        <f>IF(O209="nulová",K209,0)</f>
        <v>0</v>
      </c>
      <c r="BJ209" s="17" t="s">
        <v>141</v>
      </c>
      <c r="BK209" s="101">
        <f>ROUND(P209*H209,2)</f>
        <v>0</v>
      </c>
      <c r="BL209" s="17" t="s">
        <v>172</v>
      </c>
      <c r="BM209" s="176" t="s">
        <v>1429</v>
      </c>
    </row>
    <row r="210" spans="2:65" s="12" customFormat="1" ht="11.25">
      <c r="B210" s="177"/>
      <c r="D210" s="178" t="s">
        <v>174</v>
      </c>
      <c r="E210" s="179" t="s">
        <v>1</v>
      </c>
      <c r="F210" s="180" t="s">
        <v>1430</v>
      </c>
      <c r="H210" s="181">
        <v>10.3</v>
      </c>
      <c r="I210" s="182"/>
      <c r="J210" s="182"/>
      <c r="M210" s="177"/>
      <c r="N210" s="183"/>
      <c r="X210" s="184"/>
      <c r="AT210" s="179" t="s">
        <v>174</v>
      </c>
      <c r="AU210" s="179" t="s">
        <v>141</v>
      </c>
      <c r="AV210" s="12" t="s">
        <v>141</v>
      </c>
      <c r="AW210" s="12" t="s">
        <v>4</v>
      </c>
      <c r="AX210" s="12" t="s">
        <v>78</v>
      </c>
      <c r="AY210" s="179" t="s">
        <v>166</v>
      </c>
    </row>
    <row r="211" spans="2:65" s="12" customFormat="1" ht="11.25">
      <c r="B211" s="177"/>
      <c r="D211" s="178" t="s">
        <v>174</v>
      </c>
      <c r="E211" s="179" t="s">
        <v>1</v>
      </c>
      <c r="F211" s="180" t="s">
        <v>1431</v>
      </c>
      <c r="H211" s="181">
        <v>17.55</v>
      </c>
      <c r="I211" s="182"/>
      <c r="J211" s="182"/>
      <c r="M211" s="177"/>
      <c r="N211" s="183"/>
      <c r="X211" s="184"/>
      <c r="AT211" s="179" t="s">
        <v>174</v>
      </c>
      <c r="AU211" s="179" t="s">
        <v>141</v>
      </c>
      <c r="AV211" s="12" t="s">
        <v>141</v>
      </c>
      <c r="AW211" s="12" t="s">
        <v>4</v>
      </c>
      <c r="AX211" s="12" t="s">
        <v>78</v>
      </c>
      <c r="AY211" s="179" t="s">
        <v>166</v>
      </c>
    </row>
    <row r="212" spans="2:65" s="12" customFormat="1" ht="11.25">
      <c r="B212" s="177"/>
      <c r="D212" s="178" t="s">
        <v>174</v>
      </c>
      <c r="E212" s="179" t="s">
        <v>1</v>
      </c>
      <c r="F212" s="180" t="s">
        <v>1432</v>
      </c>
      <c r="H212" s="181">
        <v>8.4</v>
      </c>
      <c r="I212" s="182"/>
      <c r="J212" s="182"/>
      <c r="M212" s="177"/>
      <c r="N212" s="183"/>
      <c r="X212" s="184"/>
      <c r="AT212" s="179" t="s">
        <v>174</v>
      </c>
      <c r="AU212" s="179" t="s">
        <v>141</v>
      </c>
      <c r="AV212" s="12" t="s">
        <v>141</v>
      </c>
      <c r="AW212" s="12" t="s">
        <v>4</v>
      </c>
      <c r="AX212" s="12" t="s">
        <v>78</v>
      </c>
      <c r="AY212" s="179" t="s">
        <v>166</v>
      </c>
    </row>
    <row r="213" spans="2:65" s="12" customFormat="1" ht="11.25">
      <c r="B213" s="177"/>
      <c r="D213" s="178" t="s">
        <v>174</v>
      </c>
      <c r="E213" s="179" t="s">
        <v>1</v>
      </c>
      <c r="F213" s="180" t="s">
        <v>1433</v>
      </c>
      <c r="H213" s="181">
        <v>20.7</v>
      </c>
      <c r="I213" s="182"/>
      <c r="J213" s="182"/>
      <c r="M213" s="177"/>
      <c r="N213" s="183"/>
      <c r="X213" s="184"/>
      <c r="AT213" s="179" t="s">
        <v>174</v>
      </c>
      <c r="AU213" s="179" t="s">
        <v>141</v>
      </c>
      <c r="AV213" s="12" t="s">
        <v>141</v>
      </c>
      <c r="AW213" s="12" t="s">
        <v>4</v>
      </c>
      <c r="AX213" s="12" t="s">
        <v>78</v>
      </c>
      <c r="AY213" s="179" t="s">
        <v>166</v>
      </c>
    </row>
    <row r="214" spans="2:65" s="14" customFormat="1" ht="11.25">
      <c r="B214" s="191"/>
      <c r="D214" s="178" t="s">
        <v>174</v>
      </c>
      <c r="E214" s="192" t="s">
        <v>1</v>
      </c>
      <c r="F214" s="193" t="s">
        <v>182</v>
      </c>
      <c r="H214" s="194">
        <v>56.95</v>
      </c>
      <c r="I214" s="195"/>
      <c r="J214" s="195"/>
      <c r="M214" s="191"/>
      <c r="N214" s="196"/>
      <c r="X214" s="197"/>
      <c r="AT214" s="192" t="s">
        <v>174</v>
      </c>
      <c r="AU214" s="192" t="s">
        <v>141</v>
      </c>
      <c r="AV214" s="14" t="s">
        <v>183</v>
      </c>
      <c r="AW214" s="14" t="s">
        <v>4</v>
      </c>
      <c r="AX214" s="14" t="s">
        <v>86</v>
      </c>
      <c r="AY214" s="192" t="s">
        <v>166</v>
      </c>
    </row>
    <row r="215" spans="2:65" s="1" customFormat="1" ht="16.5" customHeight="1">
      <c r="B215" s="136"/>
      <c r="C215" s="165" t="s">
        <v>228</v>
      </c>
      <c r="D215" s="165" t="s">
        <v>168</v>
      </c>
      <c r="E215" s="166" t="s">
        <v>1434</v>
      </c>
      <c r="F215" s="167" t="s">
        <v>1435</v>
      </c>
      <c r="G215" s="168" t="s">
        <v>216</v>
      </c>
      <c r="H215" s="169">
        <v>56.95</v>
      </c>
      <c r="I215" s="170"/>
      <c r="J215" s="170"/>
      <c r="K215" s="171">
        <f>ROUND(P215*H215,2)</f>
        <v>0</v>
      </c>
      <c r="L215" s="172"/>
      <c r="M215" s="36"/>
      <c r="N215" s="173" t="s">
        <v>1</v>
      </c>
      <c r="O215" s="135" t="s">
        <v>42</v>
      </c>
      <c r="P215" s="35">
        <f>I215+J215</f>
        <v>0</v>
      </c>
      <c r="Q215" s="35">
        <f>ROUND(I215*H215,2)</f>
        <v>0</v>
      </c>
      <c r="R215" s="35">
        <f>ROUND(J215*H215,2)</f>
        <v>0</v>
      </c>
      <c r="T215" s="174">
        <f>S215*H215</f>
        <v>0</v>
      </c>
      <c r="U215" s="174">
        <v>1.6000000000000001E-4</v>
      </c>
      <c r="V215" s="174">
        <f>U215*H215</f>
        <v>9.112000000000002E-3</v>
      </c>
      <c r="W215" s="174">
        <v>0</v>
      </c>
      <c r="X215" s="175">
        <f>W215*H215</f>
        <v>0</v>
      </c>
      <c r="AR215" s="176" t="s">
        <v>172</v>
      </c>
      <c r="AT215" s="176" t="s">
        <v>168</v>
      </c>
      <c r="AU215" s="176" t="s">
        <v>141</v>
      </c>
      <c r="AY215" s="17" t="s">
        <v>166</v>
      </c>
      <c r="BE215" s="101">
        <f>IF(O215="základná",K215,0)</f>
        <v>0</v>
      </c>
      <c r="BF215" s="101">
        <f>IF(O215="znížená",K215,0)</f>
        <v>0</v>
      </c>
      <c r="BG215" s="101">
        <f>IF(O215="zákl. prenesená",K215,0)</f>
        <v>0</v>
      </c>
      <c r="BH215" s="101">
        <f>IF(O215="zníž. prenesená",K215,0)</f>
        <v>0</v>
      </c>
      <c r="BI215" s="101">
        <f>IF(O215="nulová",K215,0)</f>
        <v>0</v>
      </c>
      <c r="BJ215" s="17" t="s">
        <v>141</v>
      </c>
      <c r="BK215" s="101">
        <f>ROUND(P215*H215,2)</f>
        <v>0</v>
      </c>
      <c r="BL215" s="17" t="s">
        <v>172</v>
      </c>
      <c r="BM215" s="176" t="s">
        <v>1436</v>
      </c>
    </row>
    <row r="216" spans="2:65" s="12" customFormat="1" ht="11.25">
      <c r="B216" s="177"/>
      <c r="D216" s="178" t="s">
        <v>174</v>
      </c>
      <c r="E216" s="179" t="s">
        <v>1</v>
      </c>
      <c r="F216" s="180" t="s">
        <v>1430</v>
      </c>
      <c r="H216" s="181">
        <v>10.3</v>
      </c>
      <c r="I216" s="182"/>
      <c r="J216" s="182"/>
      <c r="M216" s="177"/>
      <c r="N216" s="183"/>
      <c r="X216" s="184"/>
      <c r="AT216" s="179" t="s">
        <v>174</v>
      </c>
      <c r="AU216" s="179" t="s">
        <v>141</v>
      </c>
      <c r="AV216" s="12" t="s">
        <v>141</v>
      </c>
      <c r="AW216" s="12" t="s">
        <v>4</v>
      </c>
      <c r="AX216" s="12" t="s">
        <v>78</v>
      </c>
      <c r="AY216" s="179" t="s">
        <v>166</v>
      </c>
    </row>
    <row r="217" spans="2:65" s="12" customFormat="1" ht="11.25">
      <c r="B217" s="177"/>
      <c r="D217" s="178" t="s">
        <v>174</v>
      </c>
      <c r="E217" s="179" t="s">
        <v>1</v>
      </c>
      <c r="F217" s="180" t="s">
        <v>1431</v>
      </c>
      <c r="H217" s="181">
        <v>17.55</v>
      </c>
      <c r="I217" s="182"/>
      <c r="J217" s="182"/>
      <c r="M217" s="177"/>
      <c r="N217" s="183"/>
      <c r="X217" s="184"/>
      <c r="AT217" s="179" t="s">
        <v>174</v>
      </c>
      <c r="AU217" s="179" t="s">
        <v>141</v>
      </c>
      <c r="AV217" s="12" t="s">
        <v>141</v>
      </c>
      <c r="AW217" s="12" t="s">
        <v>4</v>
      </c>
      <c r="AX217" s="12" t="s">
        <v>78</v>
      </c>
      <c r="AY217" s="179" t="s">
        <v>166</v>
      </c>
    </row>
    <row r="218" spans="2:65" s="12" customFormat="1" ht="11.25">
      <c r="B218" s="177"/>
      <c r="D218" s="178" t="s">
        <v>174</v>
      </c>
      <c r="E218" s="179" t="s">
        <v>1</v>
      </c>
      <c r="F218" s="180" t="s">
        <v>1432</v>
      </c>
      <c r="H218" s="181">
        <v>8.4</v>
      </c>
      <c r="I218" s="182"/>
      <c r="J218" s="182"/>
      <c r="M218" s="177"/>
      <c r="N218" s="183"/>
      <c r="X218" s="184"/>
      <c r="AT218" s="179" t="s">
        <v>174</v>
      </c>
      <c r="AU218" s="179" t="s">
        <v>141</v>
      </c>
      <c r="AV218" s="12" t="s">
        <v>141</v>
      </c>
      <c r="AW218" s="12" t="s">
        <v>4</v>
      </c>
      <c r="AX218" s="12" t="s">
        <v>78</v>
      </c>
      <c r="AY218" s="179" t="s">
        <v>166</v>
      </c>
    </row>
    <row r="219" spans="2:65" s="12" customFormat="1" ht="11.25">
      <c r="B219" s="177"/>
      <c r="D219" s="178" t="s">
        <v>174</v>
      </c>
      <c r="E219" s="179" t="s">
        <v>1</v>
      </c>
      <c r="F219" s="180" t="s">
        <v>1433</v>
      </c>
      <c r="H219" s="181">
        <v>20.7</v>
      </c>
      <c r="I219" s="182"/>
      <c r="J219" s="182"/>
      <c r="M219" s="177"/>
      <c r="N219" s="183"/>
      <c r="X219" s="184"/>
      <c r="AT219" s="179" t="s">
        <v>174</v>
      </c>
      <c r="AU219" s="179" t="s">
        <v>141</v>
      </c>
      <c r="AV219" s="12" t="s">
        <v>141</v>
      </c>
      <c r="AW219" s="12" t="s">
        <v>4</v>
      </c>
      <c r="AX219" s="12" t="s">
        <v>78</v>
      </c>
      <c r="AY219" s="179" t="s">
        <v>166</v>
      </c>
    </row>
    <row r="220" spans="2:65" s="14" customFormat="1" ht="11.25">
      <c r="B220" s="191"/>
      <c r="D220" s="178" t="s">
        <v>174</v>
      </c>
      <c r="E220" s="192" t="s">
        <v>1</v>
      </c>
      <c r="F220" s="193" t="s">
        <v>182</v>
      </c>
      <c r="H220" s="194">
        <v>56.95</v>
      </c>
      <c r="I220" s="195"/>
      <c r="J220" s="195"/>
      <c r="M220" s="191"/>
      <c r="N220" s="196"/>
      <c r="X220" s="197"/>
      <c r="AT220" s="192" t="s">
        <v>174</v>
      </c>
      <c r="AU220" s="192" t="s">
        <v>141</v>
      </c>
      <c r="AV220" s="14" t="s">
        <v>183</v>
      </c>
      <c r="AW220" s="14" t="s">
        <v>4</v>
      </c>
      <c r="AX220" s="14" t="s">
        <v>86</v>
      </c>
      <c r="AY220" s="192" t="s">
        <v>166</v>
      </c>
    </row>
    <row r="221" spans="2:65" s="11" customFormat="1" ht="22.9" customHeight="1">
      <c r="B221" s="152"/>
      <c r="D221" s="153" t="s">
        <v>77</v>
      </c>
      <c r="E221" s="163" t="s">
        <v>507</v>
      </c>
      <c r="F221" s="163" t="s">
        <v>508</v>
      </c>
      <c r="I221" s="155"/>
      <c r="J221" s="155"/>
      <c r="K221" s="164">
        <f>BK221</f>
        <v>0</v>
      </c>
      <c r="M221" s="152"/>
      <c r="N221" s="157"/>
      <c r="Q221" s="158">
        <f>Q222</f>
        <v>0</v>
      </c>
      <c r="R221" s="158">
        <f>R222</f>
        <v>0</v>
      </c>
      <c r="T221" s="159">
        <f>T222</f>
        <v>0</v>
      </c>
      <c r="V221" s="159">
        <f>V222</f>
        <v>0</v>
      </c>
      <c r="X221" s="160">
        <f>X222</f>
        <v>0</v>
      </c>
      <c r="AR221" s="153" t="s">
        <v>86</v>
      </c>
      <c r="AT221" s="161" t="s">
        <v>77</v>
      </c>
      <c r="AU221" s="161" t="s">
        <v>86</v>
      </c>
      <c r="AY221" s="153" t="s">
        <v>166</v>
      </c>
      <c r="BK221" s="162">
        <f>BK222</f>
        <v>0</v>
      </c>
    </row>
    <row r="222" spans="2:65" s="1" customFormat="1" ht="24.2" customHeight="1">
      <c r="B222" s="136"/>
      <c r="C222" s="165" t="s">
        <v>233</v>
      </c>
      <c r="D222" s="165" t="s">
        <v>168</v>
      </c>
      <c r="E222" s="166" t="s">
        <v>771</v>
      </c>
      <c r="F222" s="167" t="s">
        <v>772</v>
      </c>
      <c r="G222" s="168" t="s">
        <v>236</v>
      </c>
      <c r="H222" s="169">
        <v>99.594999999999999</v>
      </c>
      <c r="I222" s="170"/>
      <c r="J222" s="170"/>
      <c r="K222" s="171">
        <f>ROUND(P222*H222,2)</f>
        <v>0</v>
      </c>
      <c r="L222" s="172"/>
      <c r="M222" s="36"/>
      <c r="N222" s="209" t="s">
        <v>1</v>
      </c>
      <c r="O222" s="210" t="s">
        <v>42</v>
      </c>
      <c r="P222" s="211">
        <f>I222+J222</f>
        <v>0</v>
      </c>
      <c r="Q222" s="211">
        <f>ROUND(I222*H222,2)</f>
        <v>0</v>
      </c>
      <c r="R222" s="211">
        <f>ROUND(J222*H222,2)</f>
        <v>0</v>
      </c>
      <c r="S222" s="212"/>
      <c r="T222" s="213">
        <f>S222*H222</f>
        <v>0</v>
      </c>
      <c r="U222" s="213">
        <v>0</v>
      </c>
      <c r="V222" s="213">
        <f>U222*H222</f>
        <v>0</v>
      </c>
      <c r="W222" s="213">
        <v>0</v>
      </c>
      <c r="X222" s="214">
        <f>W222*H222</f>
        <v>0</v>
      </c>
      <c r="AR222" s="176" t="s">
        <v>172</v>
      </c>
      <c r="AT222" s="176" t="s">
        <v>168</v>
      </c>
      <c r="AU222" s="176" t="s">
        <v>141</v>
      </c>
      <c r="AY222" s="17" t="s">
        <v>166</v>
      </c>
      <c r="BE222" s="101">
        <f>IF(O222="základná",K222,0)</f>
        <v>0</v>
      </c>
      <c r="BF222" s="101">
        <f>IF(O222="znížená",K222,0)</f>
        <v>0</v>
      </c>
      <c r="BG222" s="101">
        <f>IF(O222="zákl. prenesená",K222,0)</f>
        <v>0</v>
      </c>
      <c r="BH222" s="101">
        <f>IF(O222="zníž. prenesená",K222,0)</f>
        <v>0</v>
      </c>
      <c r="BI222" s="101">
        <f>IF(O222="nulová",K222,0)</f>
        <v>0</v>
      </c>
      <c r="BJ222" s="17" t="s">
        <v>141</v>
      </c>
      <c r="BK222" s="101">
        <f>ROUND(P222*H222,2)</f>
        <v>0</v>
      </c>
      <c r="BL222" s="17" t="s">
        <v>172</v>
      </c>
      <c r="BM222" s="176" t="s">
        <v>1437</v>
      </c>
    </row>
    <row r="223" spans="2:65" s="1" customFormat="1" ht="6.95" customHeight="1"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36"/>
    </row>
  </sheetData>
  <autoFilter ref="C129:L222" xr:uid="{00000000-0009-0000-0000-000005000000}"/>
  <mergeCells count="14">
    <mergeCell ref="D108:F108"/>
    <mergeCell ref="E120:H120"/>
    <mergeCell ref="E122:H122"/>
    <mergeCell ref="M2:Z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8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63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78</v>
      </c>
    </row>
    <row r="4" spans="2:46" ht="24.95" customHeight="1">
      <c r="B4" s="20"/>
      <c r="D4" s="21" t="s">
        <v>115</v>
      </c>
      <c r="M4" s="20"/>
      <c r="N4" s="108" t="s">
        <v>10</v>
      </c>
      <c r="AT4" s="17" t="s">
        <v>3</v>
      </c>
    </row>
    <row r="5" spans="2:46" ht="6.95" customHeight="1">
      <c r="B5" s="20"/>
      <c r="M5" s="20"/>
    </row>
    <row r="6" spans="2:46" ht="12" customHeight="1">
      <c r="B6" s="20"/>
      <c r="D6" s="27" t="s">
        <v>16</v>
      </c>
      <c r="M6" s="20"/>
    </row>
    <row r="7" spans="2:46" ht="16.5" customHeight="1">
      <c r="B7" s="20"/>
      <c r="E7" s="280" t="str">
        <f>'Rekapitulácia stavby'!K6</f>
        <v>Franko-rozpracovaný rozpočet</v>
      </c>
      <c r="F7" s="281"/>
      <c r="G7" s="281"/>
      <c r="H7" s="281"/>
      <c r="M7" s="20"/>
    </row>
    <row r="8" spans="2:46" s="1" customFormat="1" ht="12" customHeight="1">
      <c r="B8" s="36"/>
      <c r="D8" s="27" t="s">
        <v>116</v>
      </c>
      <c r="M8" s="36"/>
    </row>
    <row r="9" spans="2:46" s="1" customFormat="1" ht="16.5" customHeight="1">
      <c r="B9" s="36"/>
      <c r="E9" s="237" t="s">
        <v>1438</v>
      </c>
      <c r="F9" s="282"/>
      <c r="G9" s="282"/>
      <c r="H9" s="282"/>
      <c r="M9" s="36"/>
    </row>
    <row r="10" spans="2:46" s="1" customFormat="1" ht="11.25">
      <c r="B10" s="36"/>
      <c r="M10" s="36"/>
    </row>
    <row r="11" spans="2:46" s="1" customFormat="1" ht="12" customHeight="1">
      <c r="B11" s="36"/>
      <c r="D11" s="27" t="s">
        <v>18</v>
      </c>
      <c r="F11" s="25" t="s">
        <v>1</v>
      </c>
      <c r="I11" s="27" t="s">
        <v>19</v>
      </c>
      <c r="J11" s="25" t="s">
        <v>1</v>
      </c>
      <c r="M11" s="36"/>
    </row>
    <row r="12" spans="2:46" s="1" customFormat="1" ht="12" customHeight="1">
      <c r="B12" s="36"/>
      <c r="D12" s="27" t="s">
        <v>20</v>
      </c>
      <c r="F12" s="25" t="s">
        <v>21</v>
      </c>
      <c r="I12" s="27" t="s">
        <v>22</v>
      </c>
      <c r="J12" s="59" t="str">
        <f>'Rekapitulácia stavby'!AN8</f>
        <v>15. 7. 2023</v>
      </c>
      <c r="M12" s="36"/>
    </row>
    <row r="13" spans="2:46" s="1" customFormat="1" ht="10.9" customHeight="1">
      <c r="B13" s="36"/>
      <c r="M13" s="36"/>
    </row>
    <row r="14" spans="2:46" s="1" customFormat="1" ht="12" customHeight="1">
      <c r="B14" s="36"/>
      <c r="D14" s="27" t="s">
        <v>24</v>
      </c>
      <c r="I14" s="27" t="s">
        <v>25</v>
      </c>
      <c r="J14" s="25" t="str">
        <f>IF('Rekapitulácia stavby'!AN10="","",'Rekapitulácia stavby'!AN10)</f>
        <v/>
      </c>
      <c r="M14" s="36"/>
    </row>
    <row r="15" spans="2:46" s="1" customFormat="1" ht="18" customHeight="1">
      <c r="B15" s="36"/>
      <c r="E15" s="25" t="str">
        <f>IF('Rekapitulácia stavby'!E11="","",'Rekapitulácia stavby'!E11)</f>
        <v xml:space="preserve"> </v>
      </c>
      <c r="I15" s="27" t="s">
        <v>26</v>
      </c>
      <c r="J15" s="25" t="str">
        <f>IF('Rekapitulácia stavby'!AN11="","",'Rekapitulácia stavby'!AN11)</f>
        <v/>
      </c>
      <c r="M15" s="36"/>
    </row>
    <row r="16" spans="2:46" s="1" customFormat="1" ht="6.95" customHeight="1">
      <c r="B16" s="36"/>
      <c r="M16" s="36"/>
    </row>
    <row r="17" spans="2:13" s="1" customFormat="1" ht="12" customHeight="1">
      <c r="B17" s="36"/>
      <c r="D17" s="27" t="s">
        <v>27</v>
      </c>
      <c r="I17" s="27" t="s">
        <v>25</v>
      </c>
      <c r="J17" s="28" t="str">
        <f>'Rekapitulácia stavby'!AN13</f>
        <v>Vyplň údaj</v>
      </c>
      <c r="M17" s="36"/>
    </row>
    <row r="18" spans="2:13" s="1" customFormat="1" ht="18" customHeight="1">
      <c r="B18" s="36"/>
      <c r="E18" s="283" t="str">
        <f>'Rekapitulácia stavby'!E14</f>
        <v>Vyplň údaj</v>
      </c>
      <c r="F18" s="242"/>
      <c r="G18" s="242"/>
      <c r="H18" s="242"/>
      <c r="I18" s="27" t="s">
        <v>26</v>
      </c>
      <c r="J18" s="28" t="str">
        <f>'Rekapitulácia stavby'!AN14</f>
        <v>Vyplň údaj</v>
      </c>
      <c r="M18" s="36"/>
    </row>
    <row r="19" spans="2:13" s="1" customFormat="1" ht="6.95" customHeight="1">
      <c r="B19" s="36"/>
      <c r="M19" s="36"/>
    </row>
    <row r="20" spans="2:13" s="1" customFormat="1" ht="12" customHeight="1">
      <c r="B20" s="36"/>
      <c r="D20" s="27" t="s">
        <v>29</v>
      </c>
      <c r="I20" s="27" t="s">
        <v>25</v>
      </c>
      <c r="J20" s="25" t="str">
        <f>IF('Rekapitulácia stavby'!AN16="","",'Rekapitulácia stavby'!AN16)</f>
        <v/>
      </c>
      <c r="M20" s="36"/>
    </row>
    <row r="21" spans="2:13" s="1" customFormat="1" ht="18" customHeight="1">
      <c r="B21" s="36"/>
      <c r="E21" s="25" t="str">
        <f>IF('Rekapitulácia stavby'!E17="","",'Rekapitulácia stavby'!E17)</f>
        <v xml:space="preserve"> </v>
      </c>
      <c r="I21" s="27" t="s">
        <v>26</v>
      </c>
      <c r="J21" s="25" t="str">
        <f>IF('Rekapitulácia stavby'!AN17="","",'Rekapitulácia stavby'!AN17)</f>
        <v/>
      </c>
      <c r="M21" s="36"/>
    </row>
    <row r="22" spans="2:13" s="1" customFormat="1" ht="6.95" customHeight="1">
      <c r="B22" s="36"/>
      <c r="M22" s="36"/>
    </row>
    <row r="23" spans="2:13" s="1" customFormat="1" ht="12" customHeight="1">
      <c r="B23" s="36"/>
      <c r="D23" s="27" t="s">
        <v>30</v>
      </c>
      <c r="I23" s="27" t="s">
        <v>25</v>
      </c>
      <c r="J23" s="25" t="str">
        <f>IF('Rekapitulácia stavby'!AN19="","",'Rekapitulácia stavby'!AN19)</f>
        <v/>
      </c>
      <c r="M23" s="36"/>
    </row>
    <row r="24" spans="2:13" s="1" customFormat="1" ht="18" customHeight="1">
      <c r="B24" s="36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M24" s="36"/>
    </row>
    <row r="25" spans="2:13" s="1" customFormat="1" ht="6.95" customHeight="1">
      <c r="B25" s="36"/>
      <c r="M25" s="36"/>
    </row>
    <row r="26" spans="2:13" s="1" customFormat="1" ht="12" customHeight="1">
      <c r="B26" s="36"/>
      <c r="D26" s="27" t="s">
        <v>31</v>
      </c>
      <c r="M26" s="36"/>
    </row>
    <row r="27" spans="2:13" s="7" customFormat="1" ht="16.5" customHeight="1">
      <c r="B27" s="109"/>
      <c r="E27" s="247" t="s">
        <v>1</v>
      </c>
      <c r="F27" s="247"/>
      <c r="G27" s="247"/>
      <c r="H27" s="247"/>
      <c r="M27" s="109"/>
    </row>
    <row r="28" spans="2:13" s="1" customFormat="1" ht="6.95" customHeight="1">
      <c r="B28" s="36"/>
      <c r="M28" s="36"/>
    </row>
    <row r="29" spans="2:13" s="1" customFormat="1" ht="6.95" customHeight="1">
      <c r="B29" s="36"/>
      <c r="D29" s="60"/>
      <c r="E29" s="60"/>
      <c r="F29" s="60"/>
      <c r="G29" s="60"/>
      <c r="H29" s="60"/>
      <c r="I29" s="60"/>
      <c r="J29" s="60"/>
      <c r="K29" s="60"/>
      <c r="L29" s="60"/>
      <c r="M29" s="36"/>
    </row>
    <row r="30" spans="2:13" s="1" customFormat="1" ht="14.45" customHeight="1">
      <c r="B30" s="36"/>
      <c r="D30" s="25" t="s">
        <v>118</v>
      </c>
      <c r="K30" s="33">
        <f>K96</f>
        <v>0</v>
      </c>
      <c r="M30" s="36"/>
    </row>
    <row r="31" spans="2:13" s="1" customFormat="1" ht="12.75">
      <c r="B31" s="36"/>
      <c r="E31" s="27" t="s">
        <v>33</v>
      </c>
      <c r="K31" s="110">
        <f>I96</f>
        <v>0</v>
      </c>
      <c r="M31" s="36"/>
    </row>
    <row r="32" spans="2:13" s="1" customFormat="1" ht="12.75">
      <c r="B32" s="36"/>
      <c r="E32" s="27" t="s">
        <v>34</v>
      </c>
      <c r="K32" s="110">
        <f>J96</f>
        <v>0</v>
      </c>
      <c r="M32" s="36"/>
    </row>
    <row r="33" spans="2:13" s="1" customFormat="1" ht="14.45" customHeight="1">
      <c r="B33" s="36"/>
      <c r="D33" s="32" t="s">
        <v>109</v>
      </c>
      <c r="K33" s="33">
        <f>K106</f>
        <v>0</v>
      </c>
      <c r="M33" s="36"/>
    </row>
    <row r="34" spans="2:13" s="1" customFormat="1" ht="25.35" customHeight="1">
      <c r="B34" s="36"/>
      <c r="D34" s="111" t="s">
        <v>36</v>
      </c>
      <c r="K34" s="73">
        <f>ROUND(K30 + K33, 2)</f>
        <v>0</v>
      </c>
      <c r="M34" s="36"/>
    </row>
    <row r="35" spans="2:13" s="1" customFormat="1" ht="6.95" customHeight="1">
      <c r="B35" s="36"/>
      <c r="D35" s="60"/>
      <c r="E35" s="60"/>
      <c r="F35" s="60"/>
      <c r="G35" s="60"/>
      <c r="H35" s="60"/>
      <c r="I35" s="60"/>
      <c r="J35" s="60"/>
      <c r="K35" s="60"/>
      <c r="L35" s="60"/>
      <c r="M35" s="36"/>
    </row>
    <row r="36" spans="2:13" s="1" customFormat="1" ht="14.45" customHeight="1">
      <c r="B36" s="36"/>
      <c r="F36" s="39" t="s">
        <v>38</v>
      </c>
      <c r="I36" s="39" t="s">
        <v>37</v>
      </c>
      <c r="K36" s="39" t="s">
        <v>39</v>
      </c>
      <c r="M36" s="36"/>
    </row>
    <row r="37" spans="2:13" s="1" customFormat="1" ht="14.45" customHeight="1">
      <c r="B37" s="36"/>
      <c r="D37" s="62" t="s">
        <v>40</v>
      </c>
      <c r="E37" s="41" t="s">
        <v>41</v>
      </c>
      <c r="F37" s="112">
        <f>ROUND((SUM(BE106:BE113) + SUM(BE133:BE285)),  2)</f>
        <v>0</v>
      </c>
      <c r="G37" s="113"/>
      <c r="H37" s="113"/>
      <c r="I37" s="114">
        <v>0.2</v>
      </c>
      <c r="J37" s="113"/>
      <c r="K37" s="112">
        <f>ROUND(((SUM(BE106:BE113) + SUM(BE133:BE285))*I37),  2)</f>
        <v>0</v>
      </c>
      <c r="M37" s="36"/>
    </row>
    <row r="38" spans="2:13" s="1" customFormat="1" ht="14.45" customHeight="1">
      <c r="B38" s="36"/>
      <c r="E38" s="41" t="s">
        <v>42</v>
      </c>
      <c r="F38" s="112">
        <f>ROUND((SUM(BF106:BF113) + SUM(BF133:BF285)),  2)</f>
        <v>0</v>
      </c>
      <c r="G38" s="113"/>
      <c r="H38" s="113"/>
      <c r="I38" s="114">
        <v>0.2</v>
      </c>
      <c r="J38" s="113"/>
      <c r="K38" s="112">
        <f>ROUND(((SUM(BF106:BF113) + SUM(BF133:BF285))*I38),  2)</f>
        <v>0</v>
      </c>
      <c r="M38" s="36"/>
    </row>
    <row r="39" spans="2:13" s="1" customFormat="1" ht="14.45" hidden="1" customHeight="1">
      <c r="B39" s="36"/>
      <c r="E39" s="27" t="s">
        <v>43</v>
      </c>
      <c r="F39" s="110">
        <f>ROUND((SUM(BG106:BG113) + SUM(BG133:BG285)),  2)</f>
        <v>0</v>
      </c>
      <c r="I39" s="115">
        <v>0.2</v>
      </c>
      <c r="K39" s="110">
        <f>0</f>
        <v>0</v>
      </c>
      <c r="M39" s="36"/>
    </row>
    <row r="40" spans="2:13" s="1" customFormat="1" ht="14.45" hidden="1" customHeight="1">
      <c r="B40" s="36"/>
      <c r="E40" s="27" t="s">
        <v>44</v>
      </c>
      <c r="F40" s="110">
        <f>ROUND((SUM(BH106:BH113) + SUM(BH133:BH285)),  2)</f>
        <v>0</v>
      </c>
      <c r="I40" s="115">
        <v>0.2</v>
      </c>
      <c r="K40" s="110">
        <f>0</f>
        <v>0</v>
      </c>
      <c r="M40" s="36"/>
    </row>
    <row r="41" spans="2:13" s="1" customFormat="1" ht="14.45" hidden="1" customHeight="1">
      <c r="B41" s="36"/>
      <c r="E41" s="41" t="s">
        <v>45</v>
      </c>
      <c r="F41" s="112">
        <f>ROUND((SUM(BI106:BI113) + SUM(BI133:BI285)),  2)</f>
        <v>0</v>
      </c>
      <c r="G41" s="113"/>
      <c r="H41" s="113"/>
      <c r="I41" s="114">
        <v>0</v>
      </c>
      <c r="J41" s="113"/>
      <c r="K41" s="112">
        <f>0</f>
        <v>0</v>
      </c>
      <c r="M41" s="36"/>
    </row>
    <row r="42" spans="2:13" s="1" customFormat="1" ht="6.95" customHeight="1">
      <c r="B42" s="36"/>
      <c r="M42" s="36"/>
    </row>
    <row r="43" spans="2:13" s="1" customFormat="1" ht="25.35" customHeight="1">
      <c r="B43" s="36"/>
      <c r="C43" s="106"/>
      <c r="D43" s="116" t="s">
        <v>46</v>
      </c>
      <c r="E43" s="64"/>
      <c r="F43" s="64"/>
      <c r="G43" s="117" t="s">
        <v>47</v>
      </c>
      <c r="H43" s="118" t="s">
        <v>48</v>
      </c>
      <c r="I43" s="64"/>
      <c r="J43" s="64"/>
      <c r="K43" s="119">
        <f>SUM(K34:K41)</f>
        <v>0</v>
      </c>
      <c r="L43" s="120"/>
      <c r="M43" s="36"/>
    </row>
    <row r="44" spans="2:13" s="1" customFormat="1" ht="14.45" customHeight="1">
      <c r="B44" s="36"/>
      <c r="M44" s="36"/>
    </row>
    <row r="45" spans="2:13" ht="14.45" customHeight="1">
      <c r="B45" s="20"/>
      <c r="M45" s="20"/>
    </row>
    <row r="46" spans="2:13" ht="14.45" customHeight="1">
      <c r="B46" s="20"/>
      <c r="M46" s="20"/>
    </row>
    <row r="47" spans="2:13" ht="14.45" customHeight="1">
      <c r="B47" s="20"/>
      <c r="M47" s="20"/>
    </row>
    <row r="48" spans="2:13" ht="14.45" customHeight="1">
      <c r="B48" s="20"/>
      <c r="M48" s="20"/>
    </row>
    <row r="49" spans="2:13" ht="14.45" customHeight="1">
      <c r="B49" s="20"/>
      <c r="M49" s="20"/>
    </row>
    <row r="50" spans="2:13" s="1" customFormat="1" ht="14.45" customHeight="1">
      <c r="B50" s="36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9"/>
      <c r="M50" s="36"/>
    </row>
    <row r="51" spans="2:13" ht="11.25">
      <c r="B51" s="20"/>
      <c r="M51" s="20"/>
    </row>
    <row r="52" spans="2:13" ht="11.25">
      <c r="B52" s="20"/>
      <c r="M52" s="20"/>
    </row>
    <row r="53" spans="2:13" ht="11.25">
      <c r="B53" s="20"/>
      <c r="M53" s="20"/>
    </row>
    <row r="54" spans="2:13" ht="11.25">
      <c r="B54" s="20"/>
      <c r="M54" s="20"/>
    </row>
    <row r="55" spans="2:13" ht="11.25">
      <c r="B55" s="20"/>
      <c r="M55" s="20"/>
    </row>
    <row r="56" spans="2:13" ht="11.25">
      <c r="B56" s="20"/>
      <c r="M56" s="20"/>
    </row>
    <row r="57" spans="2:13" ht="11.25">
      <c r="B57" s="20"/>
      <c r="M57" s="20"/>
    </row>
    <row r="58" spans="2:13" ht="11.25">
      <c r="B58" s="20"/>
      <c r="M58" s="20"/>
    </row>
    <row r="59" spans="2:13" ht="11.25">
      <c r="B59" s="20"/>
      <c r="M59" s="20"/>
    </row>
    <row r="60" spans="2:13" ht="11.25">
      <c r="B60" s="20"/>
      <c r="M60" s="20"/>
    </row>
    <row r="61" spans="2:13" s="1" customFormat="1" ht="12.75">
      <c r="B61" s="36"/>
      <c r="D61" s="50" t="s">
        <v>51</v>
      </c>
      <c r="E61" s="38"/>
      <c r="F61" s="121" t="s">
        <v>52</v>
      </c>
      <c r="G61" s="50" t="s">
        <v>51</v>
      </c>
      <c r="H61" s="38"/>
      <c r="I61" s="38"/>
      <c r="J61" s="122" t="s">
        <v>52</v>
      </c>
      <c r="K61" s="38"/>
      <c r="L61" s="38"/>
      <c r="M61" s="36"/>
    </row>
    <row r="62" spans="2:13" ht="11.25">
      <c r="B62" s="20"/>
      <c r="M62" s="20"/>
    </row>
    <row r="63" spans="2:13" ht="11.25">
      <c r="B63" s="20"/>
      <c r="M63" s="20"/>
    </row>
    <row r="64" spans="2:13" ht="11.25">
      <c r="B64" s="20"/>
      <c r="M64" s="20"/>
    </row>
    <row r="65" spans="2:13" s="1" customFormat="1" ht="12.75">
      <c r="B65" s="36"/>
      <c r="D65" s="48" t="s">
        <v>53</v>
      </c>
      <c r="E65" s="49"/>
      <c r="F65" s="49"/>
      <c r="G65" s="48" t="s">
        <v>54</v>
      </c>
      <c r="H65" s="49"/>
      <c r="I65" s="49"/>
      <c r="J65" s="49"/>
      <c r="K65" s="49"/>
      <c r="L65" s="49"/>
      <c r="M65" s="36"/>
    </row>
    <row r="66" spans="2:13" ht="11.25">
      <c r="B66" s="20"/>
      <c r="M66" s="20"/>
    </row>
    <row r="67" spans="2:13" ht="11.25">
      <c r="B67" s="20"/>
      <c r="M67" s="20"/>
    </row>
    <row r="68" spans="2:13" ht="11.25">
      <c r="B68" s="20"/>
      <c r="M68" s="20"/>
    </row>
    <row r="69" spans="2:13" ht="11.25">
      <c r="B69" s="20"/>
      <c r="M69" s="20"/>
    </row>
    <row r="70" spans="2:13" ht="11.25">
      <c r="B70" s="20"/>
      <c r="M70" s="20"/>
    </row>
    <row r="71" spans="2:13" ht="11.25">
      <c r="B71" s="20"/>
      <c r="M71" s="20"/>
    </row>
    <row r="72" spans="2:13" ht="11.25">
      <c r="B72" s="20"/>
      <c r="M72" s="20"/>
    </row>
    <row r="73" spans="2:13" ht="11.25">
      <c r="B73" s="20"/>
      <c r="M73" s="20"/>
    </row>
    <row r="74" spans="2:13" ht="11.25">
      <c r="B74" s="20"/>
      <c r="M74" s="20"/>
    </row>
    <row r="75" spans="2:13" ht="11.25">
      <c r="B75" s="20"/>
      <c r="M75" s="20"/>
    </row>
    <row r="76" spans="2:13" s="1" customFormat="1" ht="12.75">
      <c r="B76" s="36"/>
      <c r="D76" s="50" t="s">
        <v>51</v>
      </c>
      <c r="E76" s="38"/>
      <c r="F76" s="121" t="s">
        <v>52</v>
      </c>
      <c r="G76" s="50" t="s">
        <v>51</v>
      </c>
      <c r="H76" s="38"/>
      <c r="I76" s="38"/>
      <c r="J76" s="122" t="s">
        <v>52</v>
      </c>
      <c r="K76" s="38"/>
      <c r="L76" s="38"/>
      <c r="M76" s="36"/>
    </row>
    <row r="77" spans="2:13" s="1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6"/>
    </row>
    <row r="81" spans="2:47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36"/>
    </row>
    <row r="82" spans="2:47" s="1" customFormat="1" ht="24.95" customHeight="1">
      <c r="B82" s="36"/>
      <c r="C82" s="21" t="s">
        <v>119</v>
      </c>
      <c r="M82" s="36"/>
    </row>
    <row r="83" spans="2:47" s="1" customFormat="1" ht="6.95" customHeight="1">
      <c r="B83" s="36"/>
      <c r="M83" s="36"/>
    </row>
    <row r="84" spans="2:47" s="1" customFormat="1" ht="12" customHeight="1">
      <c r="B84" s="36"/>
      <c r="C84" s="27" t="s">
        <v>16</v>
      </c>
      <c r="M84" s="36"/>
    </row>
    <row r="85" spans="2:47" s="1" customFormat="1" ht="16.5" customHeight="1">
      <c r="B85" s="36"/>
      <c r="E85" s="280" t="str">
        <f>E7</f>
        <v>Franko-rozpracovaný rozpočet</v>
      </c>
      <c r="F85" s="281"/>
      <c r="G85" s="281"/>
      <c r="H85" s="281"/>
      <c r="M85" s="36"/>
    </row>
    <row r="86" spans="2:47" s="1" customFormat="1" ht="12" customHeight="1">
      <c r="B86" s="36"/>
      <c r="C86" s="27" t="s">
        <v>116</v>
      </c>
      <c r="M86" s="36"/>
    </row>
    <row r="87" spans="2:47" s="1" customFormat="1" ht="16.5" customHeight="1">
      <c r="B87" s="36"/>
      <c r="E87" s="237" t="str">
        <f>E9</f>
        <v>23-40-07 - Výplne otvorov</v>
      </c>
      <c r="F87" s="282"/>
      <c r="G87" s="282"/>
      <c r="H87" s="282"/>
      <c r="M87" s="36"/>
    </row>
    <row r="88" spans="2:47" s="1" customFormat="1" ht="6.95" customHeight="1">
      <c r="B88" s="36"/>
      <c r="M88" s="36"/>
    </row>
    <row r="89" spans="2:47" s="1" customFormat="1" ht="12" customHeight="1">
      <c r="B89" s="36"/>
      <c r="C89" s="27" t="s">
        <v>20</v>
      </c>
      <c r="F89" s="25" t="str">
        <f>F12</f>
        <v xml:space="preserve"> </v>
      </c>
      <c r="I89" s="27" t="s">
        <v>22</v>
      </c>
      <c r="J89" s="59" t="str">
        <f>IF(J12="","",J12)</f>
        <v>15. 7. 2023</v>
      </c>
      <c r="M89" s="36"/>
    </row>
    <row r="90" spans="2:47" s="1" customFormat="1" ht="6.95" customHeight="1">
      <c r="B90" s="36"/>
      <c r="M90" s="36"/>
    </row>
    <row r="91" spans="2:47" s="1" customFormat="1" ht="15.2" customHeight="1">
      <c r="B91" s="36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 xml:space="preserve"> </v>
      </c>
      <c r="M91" s="36"/>
    </row>
    <row r="92" spans="2:47" s="1" customFormat="1" ht="15.2" customHeight="1">
      <c r="B92" s="36"/>
      <c r="C92" s="27" t="s">
        <v>27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M92" s="36"/>
    </row>
    <row r="93" spans="2:47" s="1" customFormat="1" ht="10.35" customHeight="1">
      <c r="B93" s="36"/>
      <c r="M93" s="36"/>
    </row>
    <row r="94" spans="2:47" s="1" customFormat="1" ht="29.25" customHeight="1">
      <c r="B94" s="36"/>
      <c r="C94" s="123" t="s">
        <v>120</v>
      </c>
      <c r="D94" s="106"/>
      <c r="E94" s="106"/>
      <c r="F94" s="106"/>
      <c r="G94" s="106"/>
      <c r="H94" s="106"/>
      <c r="I94" s="124" t="s">
        <v>121</v>
      </c>
      <c r="J94" s="124" t="s">
        <v>122</v>
      </c>
      <c r="K94" s="124" t="s">
        <v>123</v>
      </c>
      <c r="L94" s="106"/>
      <c r="M94" s="36"/>
    </row>
    <row r="95" spans="2:47" s="1" customFormat="1" ht="10.35" customHeight="1">
      <c r="B95" s="36"/>
      <c r="M95" s="36"/>
    </row>
    <row r="96" spans="2:47" s="1" customFormat="1" ht="22.9" customHeight="1">
      <c r="B96" s="36"/>
      <c r="C96" s="125" t="s">
        <v>124</v>
      </c>
      <c r="I96" s="73">
        <f t="shared" ref="I96:J98" si="0">Q133</f>
        <v>0</v>
      </c>
      <c r="J96" s="73">
        <f t="shared" si="0"/>
        <v>0</v>
      </c>
      <c r="K96" s="73">
        <f>K133</f>
        <v>0</v>
      </c>
      <c r="M96" s="36"/>
      <c r="AU96" s="17" t="s">
        <v>125</v>
      </c>
    </row>
    <row r="97" spans="2:65" s="8" customFormat="1" ht="24.95" customHeight="1">
      <c r="B97" s="126"/>
      <c r="D97" s="127" t="s">
        <v>126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29">
        <f>K134</f>
        <v>0</v>
      </c>
      <c r="M97" s="126"/>
    </row>
    <row r="98" spans="2:65" s="9" customFormat="1" ht="19.899999999999999" customHeight="1">
      <c r="B98" s="130"/>
      <c r="D98" s="131" t="s">
        <v>129</v>
      </c>
      <c r="E98" s="132"/>
      <c r="F98" s="132"/>
      <c r="G98" s="132"/>
      <c r="H98" s="132"/>
      <c r="I98" s="133">
        <f t="shared" si="0"/>
        <v>0</v>
      </c>
      <c r="J98" s="133">
        <f t="shared" si="0"/>
        <v>0</v>
      </c>
      <c r="K98" s="133">
        <f>K135</f>
        <v>0</v>
      </c>
      <c r="M98" s="130"/>
    </row>
    <row r="99" spans="2:65" s="9" customFormat="1" ht="19.899999999999999" customHeight="1">
      <c r="B99" s="130"/>
      <c r="D99" s="131" t="s">
        <v>133</v>
      </c>
      <c r="E99" s="132"/>
      <c r="F99" s="132"/>
      <c r="G99" s="132"/>
      <c r="H99" s="132"/>
      <c r="I99" s="133">
        <f>Q145</f>
        <v>0</v>
      </c>
      <c r="J99" s="133">
        <f>R145</f>
        <v>0</v>
      </c>
      <c r="K99" s="133">
        <f>K145</f>
        <v>0</v>
      </c>
      <c r="M99" s="130"/>
    </row>
    <row r="100" spans="2:65" s="8" customFormat="1" ht="24.95" customHeight="1">
      <c r="B100" s="126"/>
      <c r="D100" s="127" t="s">
        <v>134</v>
      </c>
      <c r="E100" s="128"/>
      <c r="F100" s="128"/>
      <c r="G100" s="128"/>
      <c r="H100" s="128"/>
      <c r="I100" s="129">
        <f>Q147</f>
        <v>0</v>
      </c>
      <c r="J100" s="129">
        <f>R147</f>
        <v>0</v>
      </c>
      <c r="K100" s="129">
        <f>K147</f>
        <v>0</v>
      </c>
      <c r="M100" s="126"/>
    </row>
    <row r="101" spans="2:65" s="9" customFormat="1" ht="19.899999999999999" customHeight="1">
      <c r="B101" s="130"/>
      <c r="D101" s="131" t="s">
        <v>1439</v>
      </c>
      <c r="E101" s="132"/>
      <c r="F101" s="132"/>
      <c r="G101" s="132"/>
      <c r="H101" s="132"/>
      <c r="I101" s="133">
        <f>Q148</f>
        <v>0</v>
      </c>
      <c r="J101" s="133">
        <f>R148</f>
        <v>0</v>
      </c>
      <c r="K101" s="133">
        <f>K148</f>
        <v>0</v>
      </c>
      <c r="M101" s="130"/>
    </row>
    <row r="102" spans="2:65" s="9" customFormat="1" ht="19.899999999999999" customHeight="1">
      <c r="B102" s="130"/>
      <c r="D102" s="131" t="s">
        <v>1440</v>
      </c>
      <c r="E102" s="132"/>
      <c r="F102" s="132"/>
      <c r="G102" s="132"/>
      <c r="H102" s="132"/>
      <c r="I102" s="133">
        <f>Q158</f>
        <v>0</v>
      </c>
      <c r="J102" s="133">
        <f>R158</f>
        <v>0</v>
      </c>
      <c r="K102" s="133">
        <f>K158</f>
        <v>0</v>
      </c>
      <c r="M102" s="130"/>
    </row>
    <row r="103" spans="2:65" s="9" customFormat="1" ht="19.899999999999999" customHeight="1">
      <c r="B103" s="130"/>
      <c r="D103" s="131" t="s">
        <v>1441</v>
      </c>
      <c r="E103" s="132"/>
      <c r="F103" s="132"/>
      <c r="G103" s="132"/>
      <c r="H103" s="132"/>
      <c r="I103" s="133">
        <f>Q243</f>
        <v>0</v>
      </c>
      <c r="J103" s="133">
        <f>R243</f>
        <v>0</v>
      </c>
      <c r="K103" s="133">
        <f>K243</f>
        <v>0</v>
      </c>
      <c r="M103" s="130"/>
    </row>
    <row r="104" spans="2:65" s="1" customFormat="1" ht="21.75" customHeight="1">
      <c r="B104" s="36"/>
      <c r="M104" s="36"/>
    </row>
    <row r="105" spans="2:65" s="1" customFormat="1" ht="6.95" customHeight="1">
      <c r="B105" s="36"/>
      <c r="M105" s="36"/>
    </row>
    <row r="106" spans="2:65" s="1" customFormat="1" ht="29.25" customHeight="1">
      <c r="B106" s="36"/>
      <c r="C106" s="125" t="s">
        <v>138</v>
      </c>
      <c r="K106" s="134">
        <f>ROUND(K107 + K108 + K109 + K110 + K111 + K112,2)</f>
        <v>0</v>
      </c>
      <c r="M106" s="36"/>
      <c r="O106" s="135" t="s">
        <v>40</v>
      </c>
    </row>
    <row r="107" spans="2:65" s="1" customFormat="1" ht="18" customHeight="1">
      <c r="B107" s="136"/>
      <c r="C107" s="137"/>
      <c r="D107" s="234" t="s">
        <v>139</v>
      </c>
      <c r="E107" s="284"/>
      <c r="F107" s="284"/>
      <c r="G107" s="137"/>
      <c r="H107" s="137"/>
      <c r="I107" s="137"/>
      <c r="J107" s="137"/>
      <c r="K107" s="97">
        <v>0</v>
      </c>
      <c r="L107" s="137"/>
      <c r="M107" s="136"/>
      <c r="N107" s="137"/>
      <c r="O107" s="139" t="s">
        <v>42</v>
      </c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40" t="s">
        <v>140</v>
      </c>
      <c r="AZ107" s="137"/>
      <c r="BA107" s="137"/>
      <c r="BB107" s="137"/>
      <c r="BC107" s="137"/>
      <c r="BD107" s="137"/>
      <c r="BE107" s="141">
        <f t="shared" ref="BE107:BE112" si="1">IF(O107="základná",K107,0)</f>
        <v>0</v>
      </c>
      <c r="BF107" s="141">
        <f t="shared" ref="BF107:BF112" si="2">IF(O107="znížená",K107,0)</f>
        <v>0</v>
      </c>
      <c r="BG107" s="141">
        <f t="shared" ref="BG107:BG112" si="3">IF(O107="zákl. prenesená",K107,0)</f>
        <v>0</v>
      </c>
      <c r="BH107" s="141">
        <f t="shared" ref="BH107:BH112" si="4">IF(O107="zníž. prenesená",K107,0)</f>
        <v>0</v>
      </c>
      <c r="BI107" s="141">
        <f t="shared" ref="BI107:BI112" si="5">IF(O107="nulová",K107,0)</f>
        <v>0</v>
      </c>
      <c r="BJ107" s="140" t="s">
        <v>141</v>
      </c>
      <c r="BK107" s="137"/>
      <c r="BL107" s="137"/>
      <c r="BM107" s="137"/>
    </row>
    <row r="108" spans="2:65" s="1" customFormat="1" ht="18" customHeight="1">
      <c r="B108" s="136"/>
      <c r="C108" s="137"/>
      <c r="D108" s="234" t="s">
        <v>142</v>
      </c>
      <c r="E108" s="284"/>
      <c r="F108" s="284"/>
      <c r="G108" s="137"/>
      <c r="H108" s="137"/>
      <c r="I108" s="137"/>
      <c r="J108" s="137"/>
      <c r="K108" s="97">
        <v>0</v>
      </c>
      <c r="L108" s="137"/>
      <c r="M108" s="136"/>
      <c r="N108" s="137"/>
      <c r="O108" s="139" t="s">
        <v>42</v>
      </c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40" t="s">
        <v>140</v>
      </c>
      <c r="AZ108" s="137"/>
      <c r="BA108" s="137"/>
      <c r="BB108" s="137"/>
      <c r="BC108" s="137"/>
      <c r="BD108" s="137"/>
      <c r="BE108" s="141">
        <f t="shared" si="1"/>
        <v>0</v>
      </c>
      <c r="BF108" s="141">
        <f t="shared" si="2"/>
        <v>0</v>
      </c>
      <c r="BG108" s="141">
        <f t="shared" si="3"/>
        <v>0</v>
      </c>
      <c r="BH108" s="141">
        <f t="shared" si="4"/>
        <v>0</v>
      </c>
      <c r="BI108" s="141">
        <f t="shared" si="5"/>
        <v>0</v>
      </c>
      <c r="BJ108" s="140" t="s">
        <v>141</v>
      </c>
      <c r="BK108" s="137"/>
      <c r="BL108" s="137"/>
      <c r="BM108" s="137"/>
    </row>
    <row r="109" spans="2:65" s="1" customFormat="1" ht="18" customHeight="1">
      <c r="B109" s="136"/>
      <c r="C109" s="137"/>
      <c r="D109" s="234" t="s">
        <v>143</v>
      </c>
      <c r="E109" s="284"/>
      <c r="F109" s="284"/>
      <c r="G109" s="137"/>
      <c r="H109" s="137"/>
      <c r="I109" s="137"/>
      <c r="J109" s="137"/>
      <c r="K109" s="97">
        <v>0</v>
      </c>
      <c r="L109" s="137"/>
      <c r="M109" s="136"/>
      <c r="N109" s="137"/>
      <c r="O109" s="139" t="s">
        <v>42</v>
      </c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40" t="s">
        <v>140</v>
      </c>
      <c r="AZ109" s="137"/>
      <c r="BA109" s="137"/>
      <c r="BB109" s="137"/>
      <c r="BC109" s="137"/>
      <c r="BD109" s="137"/>
      <c r="BE109" s="141">
        <f t="shared" si="1"/>
        <v>0</v>
      </c>
      <c r="BF109" s="141">
        <f t="shared" si="2"/>
        <v>0</v>
      </c>
      <c r="BG109" s="141">
        <f t="shared" si="3"/>
        <v>0</v>
      </c>
      <c r="BH109" s="141">
        <f t="shared" si="4"/>
        <v>0</v>
      </c>
      <c r="BI109" s="141">
        <f t="shared" si="5"/>
        <v>0</v>
      </c>
      <c r="BJ109" s="140" t="s">
        <v>141</v>
      </c>
      <c r="BK109" s="137"/>
      <c r="BL109" s="137"/>
      <c r="BM109" s="137"/>
    </row>
    <row r="110" spans="2:65" s="1" customFormat="1" ht="18" customHeight="1">
      <c r="B110" s="136"/>
      <c r="C110" s="137"/>
      <c r="D110" s="234" t="s">
        <v>144</v>
      </c>
      <c r="E110" s="284"/>
      <c r="F110" s="284"/>
      <c r="G110" s="137"/>
      <c r="H110" s="137"/>
      <c r="I110" s="137"/>
      <c r="J110" s="137"/>
      <c r="K110" s="97">
        <v>0</v>
      </c>
      <c r="L110" s="137"/>
      <c r="M110" s="136"/>
      <c r="N110" s="137"/>
      <c r="O110" s="139" t="s">
        <v>42</v>
      </c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40" t="s">
        <v>140</v>
      </c>
      <c r="AZ110" s="137"/>
      <c r="BA110" s="137"/>
      <c r="BB110" s="137"/>
      <c r="BC110" s="137"/>
      <c r="BD110" s="137"/>
      <c r="BE110" s="141">
        <f t="shared" si="1"/>
        <v>0</v>
      </c>
      <c r="BF110" s="141">
        <f t="shared" si="2"/>
        <v>0</v>
      </c>
      <c r="BG110" s="141">
        <f t="shared" si="3"/>
        <v>0</v>
      </c>
      <c r="BH110" s="141">
        <f t="shared" si="4"/>
        <v>0</v>
      </c>
      <c r="BI110" s="141">
        <f t="shared" si="5"/>
        <v>0</v>
      </c>
      <c r="BJ110" s="140" t="s">
        <v>141</v>
      </c>
      <c r="BK110" s="137"/>
      <c r="BL110" s="137"/>
      <c r="BM110" s="137"/>
    </row>
    <row r="111" spans="2:65" s="1" customFormat="1" ht="18" customHeight="1">
      <c r="B111" s="136"/>
      <c r="C111" s="137"/>
      <c r="D111" s="234" t="s">
        <v>145</v>
      </c>
      <c r="E111" s="284"/>
      <c r="F111" s="284"/>
      <c r="G111" s="137"/>
      <c r="H111" s="137"/>
      <c r="I111" s="137"/>
      <c r="J111" s="137"/>
      <c r="K111" s="97">
        <v>0</v>
      </c>
      <c r="L111" s="137"/>
      <c r="M111" s="136"/>
      <c r="N111" s="137"/>
      <c r="O111" s="139" t="s">
        <v>42</v>
      </c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40" t="s">
        <v>140</v>
      </c>
      <c r="AZ111" s="137"/>
      <c r="BA111" s="137"/>
      <c r="BB111" s="137"/>
      <c r="BC111" s="137"/>
      <c r="BD111" s="137"/>
      <c r="BE111" s="141">
        <f t="shared" si="1"/>
        <v>0</v>
      </c>
      <c r="BF111" s="141">
        <f t="shared" si="2"/>
        <v>0</v>
      </c>
      <c r="BG111" s="141">
        <f t="shared" si="3"/>
        <v>0</v>
      </c>
      <c r="BH111" s="141">
        <f t="shared" si="4"/>
        <v>0</v>
      </c>
      <c r="BI111" s="141">
        <f t="shared" si="5"/>
        <v>0</v>
      </c>
      <c r="BJ111" s="140" t="s">
        <v>141</v>
      </c>
      <c r="BK111" s="137"/>
      <c r="BL111" s="137"/>
      <c r="BM111" s="137"/>
    </row>
    <row r="112" spans="2:65" s="1" customFormat="1" ht="18" customHeight="1">
      <c r="B112" s="136"/>
      <c r="C112" s="137"/>
      <c r="D112" s="138" t="s">
        <v>146</v>
      </c>
      <c r="E112" s="137"/>
      <c r="F112" s="137"/>
      <c r="G112" s="137"/>
      <c r="H112" s="137"/>
      <c r="I112" s="137"/>
      <c r="J112" s="137"/>
      <c r="K112" s="97">
        <f>ROUND(K30*T112,2)</f>
        <v>0</v>
      </c>
      <c r="L112" s="137"/>
      <c r="M112" s="136"/>
      <c r="N112" s="137"/>
      <c r="O112" s="139" t="s">
        <v>42</v>
      </c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40" t="s">
        <v>147</v>
      </c>
      <c r="AZ112" s="137"/>
      <c r="BA112" s="137"/>
      <c r="BB112" s="137"/>
      <c r="BC112" s="137"/>
      <c r="BD112" s="137"/>
      <c r="BE112" s="141">
        <f t="shared" si="1"/>
        <v>0</v>
      </c>
      <c r="BF112" s="141">
        <f t="shared" si="2"/>
        <v>0</v>
      </c>
      <c r="BG112" s="141">
        <f t="shared" si="3"/>
        <v>0</v>
      </c>
      <c r="BH112" s="141">
        <f t="shared" si="4"/>
        <v>0</v>
      </c>
      <c r="BI112" s="141">
        <f t="shared" si="5"/>
        <v>0</v>
      </c>
      <c r="BJ112" s="140" t="s">
        <v>141</v>
      </c>
      <c r="BK112" s="137"/>
      <c r="BL112" s="137"/>
      <c r="BM112" s="137"/>
    </row>
    <row r="113" spans="2:13" s="1" customFormat="1" ht="11.25">
      <c r="B113" s="36"/>
      <c r="M113" s="36"/>
    </row>
    <row r="114" spans="2:13" s="1" customFormat="1" ht="29.25" customHeight="1">
      <c r="B114" s="36"/>
      <c r="C114" s="105" t="s">
        <v>114</v>
      </c>
      <c r="D114" s="106"/>
      <c r="E114" s="106"/>
      <c r="F114" s="106"/>
      <c r="G114" s="106"/>
      <c r="H114" s="106"/>
      <c r="I114" s="106"/>
      <c r="J114" s="106"/>
      <c r="K114" s="107">
        <f>ROUND(K96+K106,2)</f>
        <v>0</v>
      </c>
      <c r="L114" s="106"/>
      <c r="M114" s="36"/>
    </row>
    <row r="115" spans="2:13" s="1" customFormat="1" ht="6.95" customHeight="1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36"/>
    </row>
    <row r="119" spans="2:13" s="1" customFormat="1" ht="6.95" customHeight="1"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36"/>
    </row>
    <row r="120" spans="2:13" s="1" customFormat="1" ht="24.95" customHeight="1">
      <c r="B120" s="36"/>
      <c r="C120" s="21" t="s">
        <v>148</v>
      </c>
      <c r="M120" s="36"/>
    </row>
    <row r="121" spans="2:13" s="1" customFormat="1" ht="6.95" customHeight="1">
      <c r="B121" s="36"/>
      <c r="M121" s="36"/>
    </row>
    <row r="122" spans="2:13" s="1" customFormat="1" ht="12" customHeight="1">
      <c r="B122" s="36"/>
      <c r="C122" s="27" t="s">
        <v>16</v>
      </c>
      <c r="M122" s="36"/>
    </row>
    <row r="123" spans="2:13" s="1" customFormat="1" ht="16.5" customHeight="1">
      <c r="B123" s="36"/>
      <c r="E123" s="280" t="str">
        <f>E7</f>
        <v>Franko-rozpracovaný rozpočet</v>
      </c>
      <c r="F123" s="281"/>
      <c r="G123" s="281"/>
      <c r="H123" s="281"/>
      <c r="M123" s="36"/>
    </row>
    <row r="124" spans="2:13" s="1" customFormat="1" ht="12" customHeight="1">
      <c r="B124" s="36"/>
      <c r="C124" s="27" t="s">
        <v>116</v>
      </c>
      <c r="M124" s="36"/>
    </row>
    <row r="125" spans="2:13" s="1" customFormat="1" ht="16.5" customHeight="1">
      <c r="B125" s="36"/>
      <c r="E125" s="237" t="str">
        <f>E9</f>
        <v>23-40-07 - Výplne otvorov</v>
      </c>
      <c r="F125" s="282"/>
      <c r="G125" s="282"/>
      <c r="H125" s="282"/>
      <c r="M125" s="36"/>
    </row>
    <row r="126" spans="2:13" s="1" customFormat="1" ht="6.95" customHeight="1">
      <c r="B126" s="36"/>
      <c r="M126" s="36"/>
    </row>
    <row r="127" spans="2:13" s="1" customFormat="1" ht="12" customHeight="1">
      <c r="B127" s="36"/>
      <c r="C127" s="27" t="s">
        <v>20</v>
      </c>
      <c r="F127" s="25" t="str">
        <f>F12</f>
        <v xml:space="preserve"> </v>
      </c>
      <c r="I127" s="27" t="s">
        <v>22</v>
      </c>
      <c r="J127" s="59" t="str">
        <f>IF(J12="","",J12)</f>
        <v>15. 7. 2023</v>
      </c>
      <c r="M127" s="36"/>
    </row>
    <row r="128" spans="2:13" s="1" customFormat="1" ht="6.95" customHeight="1">
      <c r="B128" s="36"/>
      <c r="M128" s="36"/>
    </row>
    <row r="129" spans="2:65" s="1" customFormat="1" ht="15.2" customHeight="1">
      <c r="B129" s="36"/>
      <c r="C129" s="27" t="s">
        <v>24</v>
      </c>
      <c r="F129" s="25" t="str">
        <f>E15</f>
        <v xml:space="preserve"> </v>
      </c>
      <c r="I129" s="27" t="s">
        <v>29</v>
      </c>
      <c r="J129" s="30" t="str">
        <f>E21</f>
        <v xml:space="preserve"> </v>
      </c>
      <c r="M129" s="36"/>
    </row>
    <row r="130" spans="2:65" s="1" customFormat="1" ht="15.2" customHeight="1">
      <c r="B130" s="36"/>
      <c r="C130" s="27" t="s">
        <v>27</v>
      </c>
      <c r="F130" s="25" t="str">
        <f>IF(E18="","",E18)</f>
        <v>Vyplň údaj</v>
      </c>
      <c r="I130" s="27" t="s">
        <v>30</v>
      </c>
      <c r="J130" s="30" t="str">
        <f>E24</f>
        <v xml:space="preserve"> </v>
      </c>
      <c r="M130" s="36"/>
    </row>
    <row r="131" spans="2:65" s="1" customFormat="1" ht="10.35" customHeight="1">
      <c r="B131" s="36"/>
      <c r="M131" s="36"/>
    </row>
    <row r="132" spans="2:65" s="10" customFormat="1" ht="29.25" customHeight="1">
      <c r="B132" s="142"/>
      <c r="C132" s="143" t="s">
        <v>149</v>
      </c>
      <c r="D132" s="144" t="s">
        <v>61</v>
      </c>
      <c r="E132" s="144" t="s">
        <v>57</v>
      </c>
      <c r="F132" s="144" t="s">
        <v>58</v>
      </c>
      <c r="G132" s="144" t="s">
        <v>150</v>
      </c>
      <c r="H132" s="144" t="s">
        <v>151</v>
      </c>
      <c r="I132" s="144" t="s">
        <v>152</v>
      </c>
      <c r="J132" s="144" t="s">
        <v>153</v>
      </c>
      <c r="K132" s="145" t="s">
        <v>123</v>
      </c>
      <c r="L132" s="146" t="s">
        <v>154</v>
      </c>
      <c r="M132" s="142"/>
      <c r="N132" s="66" t="s">
        <v>1</v>
      </c>
      <c r="O132" s="67" t="s">
        <v>40</v>
      </c>
      <c r="P132" s="67" t="s">
        <v>155</v>
      </c>
      <c r="Q132" s="67" t="s">
        <v>156</v>
      </c>
      <c r="R132" s="67" t="s">
        <v>157</v>
      </c>
      <c r="S132" s="67" t="s">
        <v>158</v>
      </c>
      <c r="T132" s="67" t="s">
        <v>159</v>
      </c>
      <c r="U132" s="67" t="s">
        <v>160</v>
      </c>
      <c r="V132" s="67" t="s">
        <v>161</v>
      </c>
      <c r="W132" s="67" t="s">
        <v>162</v>
      </c>
      <c r="X132" s="68" t="s">
        <v>163</v>
      </c>
    </row>
    <row r="133" spans="2:65" s="1" customFormat="1" ht="22.9" customHeight="1">
      <c r="B133" s="36"/>
      <c r="C133" s="71" t="s">
        <v>118</v>
      </c>
      <c r="K133" s="147">
        <f>BK133</f>
        <v>0</v>
      </c>
      <c r="M133" s="36"/>
      <c r="N133" s="69"/>
      <c r="O133" s="60"/>
      <c r="P133" s="60"/>
      <c r="Q133" s="148">
        <f>Q134+Q147</f>
        <v>0</v>
      </c>
      <c r="R133" s="148">
        <f>R134+R147</f>
        <v>0</v>
      </c>
      <c r="S133" s="60"/>
      <c r="T133" s="149">
        <f>T134+T147</f>
        <v>0</v>
      </c>
      <c r="U133" s="60"/>
      <c r="V133" s="149">
        <f>V134+V147</f>
        <v>7.5101877199999993</v>
      </c>
      <c r="W133" s="60"/>
      <c r="X133" s="150">
        <f>X134+X147</f>
        <v>0</v>
      </c>
      <c r="AT133" s="17" t="s">
        <v>77</v>
      </c>
      <c r="AU133" s="17" t="s">
        <v>125</v>
      </c>
      <c r="BK133" s="151">
        <f>BK134+BK147</f>
        <v>0</v>
      </c>
    </row>
    <row r="134" spans="2:65" s="11" customFormat="1" ht="25.9" customHeight="1">
      <c r="B134" s="152"/>
      <c r="D134" s="153" t="s">
        <v>77</v>
      </c>
      <c r="E134" s="154" t="s">
        <v>164</v>
      </c>
      <c r="F134" s="154" t="s">
        <v>165</v>
      </c>
      <c r="I134" s="155"/>
      <c r="J134" s="155"/>
      <c r="K134" s="156">
        <f>BK134</f>
        <v>0</v>
      </c>
      <c r="M134" s="152"/>
      <c r="N134" s="157"/>
      <c r="Q134" s="158">
        <f>Q135+Q145</f>
        <v>0</v>
      </c>
      <c r="R134" s="158">
        <f>R135+R145</f>
        <v>0</v>
      </c>
      <c r="T134" s="159">
        <f>T135+T145</f>
        <v>0</v>
      </c>
      <c r="V134" s="159">
        <f>V135+V145</f>
        <v>0.57464000000000004</v>
      </c>
      <c r="X134" s="160">
        <f>X135+X145</f>
        <v>0</v>
      </c>
      <c r="AR134" s="153" t="s">
        <v>86</v>
      </c>
      <c r="AT134" s="161" t="s">
        <v>77</v>
      </c>
      <c r="AU134" s="161" t="s">
        <v>78</v>
      </c>
      <c r="AY134" s="153" t="s">
        <v>166</v>
      </c>
      <c r="BK134" s="162">
        <f>BK135+BK145</f>
        <v>0</v>
      </c>
    </row>
    <row r="135" spans="2:65" s="11" customFormat="1" ht="22.9" customHeight="1">
      <c r="B135" s="152"/>
      <c r="D135" s="153" t="s">
        <v>77</v>
      </c>
      <c r="E135" s="163" t="s">
        <v>183</v>
      </c>
      <c r="F135" s="163" t="s">
        <v>307</v>
      </c>
      <c r="I135" s="155"/>
      <c r="J135" s="155"/>
      <c r="K135" s="164">
        <f>BK135</f>
        <v>0</v>
      </c>
      <c r="M135" s="152"/>
      <c r="N135" s="157"/>
      <c r="Q135" s="158">
        <f>SUM(Q136:Q144)</f>
        <v>0</v>
      </c>
      <c r="R135" s="158">
        <f>SUM(R136:R144)</f>
        <v>0</v>
      </c>
      <c r="T135" s="159">
        <f>SUM(T136:T144)</f>
        <v>0</v>
      </c>
      <c r="V135" s="159">
        <f>SUM(V136:V144)</f>
        <v>0.57464000000000004</v>
      </c>
      <c r="X135" s="160">
        <f>SUM(X136:X144)</f>
        <v>0</v>
      </c>
      <c r="AR135" s="153" t="s">
        <v>86</v>
      </c>
      <c r="AT135" s="161" t="s">
        <v>77</v>
      </c>
      <c r="AU135" s="161" t="s">
        <v>86</v>
      </c>
      <c r="AY135" s="153" t="s">
        <v>166</v>
      </c>
      <c r="BK135" s="162">
        <f>SUM(BK136:BK144)</f>
        <v>0</v>
      </c>
    </row>
    <row r="136" spans="2:65" s="1" customFormat="1" ht="24.2" customHeight="1">
      <c r="B136" s="136"/>
      <c r="C136" s="165" t="s">
        <v>86</v>
      </c>
      <c r="D136" s="165" t="s">
        <v>168</v>
      </c>
      <c r="E136" s="166" t="s">
        <v>1442</v>
      </c>
      <c r="F136" s="167" t="s">
        <v>1443</v>
      </c>
      <c r="G136" s="168" t="s">
        <v>226</v>
      </c>
      <c r="H136" s="169">
        <v>14</v>
      </c>
      <c r="I136" s="170"/>
      <c r="J136" s="170"/>
      <c r="K136" s="171">
        <f>ROUND(P136*H136,2)</f>
        <v>0</v>
      </c>
      <c r="L136" s="172"/>
      <c r="M136" s="36"/>
      <c r="N136" s="173" t="s">
        <v>1</v>
      </c>
      <c r="O136" s="135" t="s">
        <v>42</v>
      </c>
      <c r="P136" s="35">
        <f>I136+J136</f>
        <v>0</v>
      </c>
      <c r="Q136" s="35">
        <f>ROUND(I136*H136,2)</f>
        <v>0</v>
      </c>
      <c r="R136" s="35">
        <f>ROUND(J136*H136,2)</f>
        <v>0</v>
      </c>
      <c r="T136" s="174">
        <f>S136*H136</f>
        <v>0</v>
      </c>
      <c r="U136" s="174">
        <v>9.7900000000000001E-3</v>
      </c>
      <c r="V136" s="174">
        <f>U136*H136</f>
        <v>0.13706000000000002</v>
      </c>
      <c r="W136" s="174">
        <v>0</v>
      </c>
      <c r="X136" s="175">
        <f>W136*H136</f>
        <v>0</v>
      </c>
      <c r="AR136" s="176" t="s">
        <v>172</v>
      </c>
      <c r="AT136" s="176" t="s">
        <v>168</v>
      </c>
      <c r="AU136" s="176" t="s">
        <v>141</v>
      </c>
      <c r="AY136" s="17" t="s">
        <v>166</v>
      </c>
      <c r="BE136" s="101">
        <f>IF(O136="základná",K136,0)</f>
        <v>0</v>
      </c>
      <c r="BF136" s="101">
        <f>IF(O136="znížená",K136,0)</f>
        <v>0</v>
      </c>
      <c r="BG136" s="101">
        <f>IF(O136="zákl. prenesená",K136,0)</f>
        <v>0</v>
      </c>
      <c r="BH136" s="101">
        <f>IF(O136="zníž. prenesená",K136,0)</f>
        <v>0</v>
      </c>
      <c r="BI136" s="101">
        <f>IF(O136="nulová",K136,0)</f>
        <v>0</v>
      </c>
      <c r="BJ136" s="17" t="s">
        <v>141</v>
      </c>
      <c r="BK136" s="101">
        <f>ROUND(P136*H136,2)</f>
        <v>0</v>
      </c>
      <c r="BL136" s="17" t="s">
        <v>172</v>
      </c>
      <c r="BM136" s="176" t="s">
        <v>1444</v>
      </c>
    </row>
    <row r="137" spans="2:65" s="12" customFormat="1" ht="11.25">
      <c r="B137" s="177"/>
      <c r="D137" s="178" t="s">
        <v>174</v>
      </c>
      <c r="E137" s="179" t="s">
        <v>1</v>
      </c>
      <c r="F137" s="180" t="s">
        <v>1445</v>
      </c>
      <c r="H137" s="181">
        <v>14</v>
      </c>
      <c r="I137" s="182"/>
      <c r="J137" s="182"/>
      <c r="M137" s="177"/>
      <c r="N137" s="183"/>
      <c r="X137" s="184"/>
      <c r="AT137" s="179" t="s">
        <v>174</v>
      </c>
      <c r="AU137" s="179" t="s">
        <v>141</v>
      </c>
      <c r="AV137" s="12" t="s">
        <v>141</v>
      </c>
      <c r="AW137" s="12" t="s">
        <v>4</v>
      </c>
      <c r="AX137" s="12" t="s">
        <v>86</v>
      </c>
      <c r="AY137" s="179" t="s">
        <v>166</v>
      </c>
    </row>
    <row r="138" spans="2:65" s="1" customFormat="1" ht="24.2" customHeight="1">
      <c r="B138" s="136"/>
      <c r="C138" s="165" t="s">
        <v>141</v>
      </c>
      <c r="D138" s="165" t="s">
        <v>168</v>
      </c>
      <c r="E138" s="166" t="s">
        <v>1446</v>
      </c>
      <c r="F138" s="167" t="s">
        <v>1447</v>
      </c>
      <c r="G138" s="168" t="s">
        <v>226</v>
      </c>
      <c r="H138" s="169">
        <v>34</v>
      </c>
      <c r="I138" s="170"/>
      <c r="J138" s="170"/>
      <c r="K138" s="171">
        <f>ROUND(P138*H138,2)</f>
        <v>0</v>
      </c>
      <c r="L138" s="172"/>
      <c r="M138" s="36"/>
      <c r="N138" s="173" t="s">
        <v>1</v>
      </c>
      <c r="O138" s="135" t="s">
        <v>42</v>
      </c>
      <c r="P138" s="35">
        <f>I138+J138</f>
        <v>0</v>
      </c>
      <c r="Q138" s="35">
        <f>ROUND(I138*H138,2)</f>
        <v>0</v>
      </c>
      <c r="R138" s="35">
        <f>ROUND(J138*H138,2)</f>
        <v>0</v>
      </c>
      <c r="T138" s="174">
        <f>S138*H138</f>
        <v>0</v>
      </c>
      <c r="U138" s="174">
        <v>1.2869999999999999E-2</v>
      </c>
      <c r="V138" s="174">
        <f>U138*H138</f>
        <v>0.43757999999999997</v>
      </c>
      <c r="W138" s="174">
        <v>0</v>
      </c>
      <c r="X138" s="175">
        <f>W138*H138</f>
        <v>0</v>
      </c>
      <c r="AR138" s="176" t="s">
        <v>172</v>
      </c>
      <c r="AT138" s="176" t="s">
        <v>168</v>
      </c>
      <c r="AU138" s="176" t="s">
        <v>141</v>
      </c>
      <c r="AY138" s="17" t="s">
        <v>166</v>
      </c>
      <c r="BE138" s="101">
        <f>IF(O138="základná",K138,0)</f>
        <v>0</v>
      </c>
      <c r="BF138" s="101">
        <f>IF(O138="znížená",K138,0)</f>
        <v>0</v>
      </c>
      <c r="BG138" s="101">
        <f>IF(O138="zákl. prenesená",K138,0)</f>
        <v>0</v>
      </c>
      <c r="BH138" s="101">
        <f>IF(O138="zníž. prenesená",K138,0)</f>
        <v>0</v>
      </c>
      <c r="BI138" s="101">
        <f>IF(O138="nulová",K138,0)</f>
        <v>0</v>
      </c>
      <c r="BJ138" s="17" t="s">
        <v>141</v>
      </c>
      <c r="BK138" s="101">
        <f>ROUND(P138*H138,2)</f>
        <v>0</v>
      </c>
      <c r="BL138" s="17" t="s">
        <v>172</v>
      </c>
      <c r="BM138" s="176" t="s">
        <v>1448</v>
      </c>
    </row>
    <row r="139" spans="2:65" s="12" customFormat="1" ht="11.25">
      <c r="B139" s="177"/>
      <c r="D139" s="178" t="s">
        <v>174</v>
      </c>
      <c r="E139" s="179" t="s">
        <v>1</v>
      </c>
      <c r="F139" s="180" t="s">
        <v>1449</v>
      </c>
      <c r="H139" s="181">
        <v>16</v>
      </c>
      <c r="I139" s="182"/>
      <c r="J139" s="182"/>
      <c r="M139" s="177"/>
      <c r="N139" s="183"/>
      <c r="X139" s="184"/>
      <c r="AT139" s="179" t="s">
        <v>174</v>
      </c>
      <c r="AU139" s="179" t="s">
        <v>141</v>
      </c>
      <c r="AV139" s="12" t="s">
        <v>141</v>
      </c>
      <c r="AW139" s="12" t="s">
        <v>4</v>
      </c>
      <c r="AX139" s="12" t="s">
        <v>78</v>
      </c>
      <c r="AY139" s="179" t="s">
        <v>166</v>
      </c>
    </row>
    <row r="140" spans="2:65" s="12" customFormat="1" ht="11.25">
      <c r="B140" s="177"/>
      <c r="D140" s="178" t="s">
        <v>174</v>
      </c>
      <c r="E140" s="179" t="s">
        <v>1</v>
      </c>
      <c r="F140" s="180" t="s">
        <v>1450</v>
      </c>
      <c r="H140" s="181">
        <v>5</v>
      </c>
      <c r="I140" s="182"/>
      <c r="J140" s="182"/>
      <c r="M140" s="177"/>
      <c r="N140" s="183"/>
      <c r="X140" s="184"/>
      <c r="AT140" s="179" t="s">
        <v>174</v>
      </c>
      <c r="AU140" s="179" t="s">
        <v>141</v>
      </c>
      <c r="AV140" s="12" t="s">
        <v>141</v>
      </c>
      <c r="AW140" s="12" t="s">
        <v>4</v>
      </c>
      <c r="AX140" s="12" t="s">
        <v>78</v>
      </c>
      <c r="AY140" s="179" t="s">
        <v>166</v>
      </c>
    </row>
    <row r="141" spans="2:65" s="12" customFormat="1" ht="11.25">
      <c r="B141" s="177"/>
      <c r="D141" s="178" t="s">
        <v>174</v>
      </c>
      <c r="E141" s="179" t="s">
        <v>1</v>
      </c>
      <c r="F141" s="180" t="s">
        <v>1451</v>
      </c>
      <c r="H141" s="181">
        <v>5</v>
      </c>
      <c r="I141" s="182"/>
      <c r="J141" s="182"/>
      <c r="M141" s="177"/>
      <c r="N141" s="183"/>
      <c r="X141" s="184"/>
      <c r="AT141" s="179" t="s">
        <v>174</v>
      </c>
      <c r="AU141" s="179" t="s">
        <v>141</v>
      </c>
      <c r="AV141" s="12" t="s">
        <v>141</v>
      </c>
      <c r="AW141" s="12" t="s">
        <v>4</v>
      </c>
      <c r="AX141" s="12" t="s">
        <v>78</v>
      </c>
      <c r="AY141" s="179" t="s">
        <v>166</v>
      </c>
    </row>
    <row r="142" spans="2:65" s="12" customFormat="1" ht="11.25">
      <c r="B142" s="177"/>
      <c r="D142" s="178" t="s">
        <v>174</v>
      </c>
      <c r="E142" s="179" t="s">
        <v>1</v>
      </c>
      <c r="F142" s="180" t="s">
        <v>1452</v>
      </c>
      <c r="H142" s="181">
        <v>7</v>
      </c>
      <c r="I142" s="182"/>
      <c r="J142" s="182"/>
      <c r="M142" s="177"/>
      <c r="N142" s="183"/>
      <c r="X142" s="184"/>
      <c r="AT142" s="179" t="s">
        <v>174</v>
      </c>
      <c r="AU142" s="179" t="s">
        <v>141</v>
      </c>
      <c r="AV142" s="12" t="s">
        <v>141</v>
      </c>
      <c r="AW142" s="12" t="s">
        <v>4</v>
      </c>
      <c r="AX142" s="12" t="s">
        <v>78</v>
      </c>
      <c r="AY142" s="179" t="s">
        <v>166</v>
      </c>
    </row>
    <row r="143" spans="2:65" s="12" customFormat="1" ht="11.25">
      <c r="B143" s="177"/>
      <c r="D143" s="178" t="s">
        <v>174</v>
      </c>
      <c r="E143" s="179" t="s">
        <v>1</v>
      </c>
      <c r="F143" s="180" t="s">
        <v>1453</v>
      </c>
      <c r="H143" s="181">
        <v>1</v>
      </c>
      <c r="I143" s="182"/>
      <c r="J143" s="182"/>
      <c r="M143" s="177"/>
      <c r="N143" s="183"/>
      <c r="X143" s="184"/>
      <c r="AT143" s="179" t="s">
        <v>174</v>
      </c>
      <c r="AU143" s="179" t="s">
        <v>141</v>
      </c>
      <c r="AV143" s="12" t="s">
        <v>141</v>
      </c>
      <c r="AW143" s="12" t="s">
        <v>4</v>
      </c>
      <c r="AX143" s="12" t="s">
        <v>78</v>
      </c>
      <c r="AY143" s="179" t="s">
        <v>166</v>
      </c>
    </row>
    <row r="144" spans="2:65" s="14" customFormat="1" ht="11.25">
      <c r="B144" s="191"/>
      <c r="D144" s="178" t="s">
        <v>174</v>
      </c>
      <c r="E144" s="192" t="s">
        <v>1</v>
      </c>
      <c r="F144" s="193" t="s">
        <v>182</v>
      </c>
      <c r="H144" s="194">
        <v>34</v>
      </c>
      <c r="I144" s="195"/>
      <c r="J144" s="195"/>
      <c r="M144" s="191"/>
      <c r="N144" s="196"/>
      <c r="X144" s="197"/>
      <c r="AT144" s="192" t="s">
        <v>174</v>
      </c>
      <c r="AU144" s="192" t="s">
        <v>141</v>
      </c>
      <c r="AV144" s="14" t="s">
        <v>183</v>
      </c>
      <c r="AW144" s="14" t="s">
        <v>4</v>
      </c>
      <c r="AX144" s="14" t="s">
        <v>86</v>
      </c>
      <c r="AY144" s="192" t="s">
        <v>166</v>
      </c>
    </row>
    <row r="145" spans="2:65" s="11" customFormat="1" ht="22.9" customHeight="1">
      <c r="B145" s="152"/>
      <c r="D145" s="153" t="s">
        <v>77</v>
      </c>
      <c r="E145" s="163" t="s">
        <v>507</v>
      </c>
      <c r="F145" s="163" t="s">
        <v>508</v>
      </c>
      <c r="I145" s="155"/>
      <c r="J145" s="155"/>
      <c r="K145" s="164">
        <f>BK145</f>
        <v>0</v>
      </c>
      <c r="M145" s="152"/>
      <c r="N145" s="157"/>
      <c r="Q145" s="158">
        <f>Q146</f>
        <v>0</v>
      </c>
      <c r="R145" s="158">
        <f>R146</f>
        <v>0</v>
      </c>
      <c r="T145" s="159">
        <f>T146</f>
        <v>0</v>
      </c>
      <c r="V145" s="159">
        <f>V146</f>
        <v>0</v>
      </c>
      <c r="X145" s="160">
        <f>X146</f>
        <v>0</v>
      </c>
      <c r="AR145" s="153" t="s">
        <v>86</v>
      </c>
      <c r="AT145" s="161" t="s">
        <v>77</v>
      </c>
      <c r="AU145" s="161" t="s">
        <v>86</v>
      </c>
      <c r="AY145" s="153" t="s">
        <v>166</v>
      </c>
      <c r="BK145" s="162">
        <f>BK146</f>
        <v>0</v>
      </c>
    </row>
    <row r="146" spans="2:65" s="1" customFormat="1" ht="24.2" customHeight="1">
      <c r="B146" s="136"/>
      <c r="C146" s="165" t="s">
        <v>183</v>
      </c>
      <c r="D146" s="165" t="s">
        <v>168</v>
      </c>
      <c r="E146" s="166" t="s">
        <v>771</v>
      </c>
      <c r="F146" s="167" t="s">
        <v>772</v>
      </c>
      <c r="G146" s="168" t="s">
        <v>236</v>
      </c>
      <c r="H146" s="169">
        <v>0.57499999999999996</v>
      </c>
      <c r="I146" s="170"/>
      <c r="J146" s="170"/>
      <c r="K146" s="171">
        <f>ROUND(P146*H146,2)</f>
        <v>0</v>
      </c>
      <c r="L146" s="172"/>
      <c r="M146" s="36"/>
      <c r="N146" s="173" t="s">
        <v>1</v>
      </c>
      <c r="O146" s="135" t="s">
        <v>42</v>
      </c>
      <c r="P146" s="35">
        <f>I146+J146</f>
        <v>0</v>
      </c>
      <c r="Q146" s="35">
        <f>ROUND(I146*H146,2)</f>
        <v>0</v>
      </c>
      <c r="R146" s="35">
        <f>ROUND(J146*H146,2)</f>
        <v>0</v>
      </c>
      <c r="T146" s="174">
        <f>S146*H146</f>
        <v>0</v>
      </c>
      <c r="U146" s="174">
        <v>0</v>
      </c>
      <c r="V146" s="174">
        <f>U146*H146</f>
        <v>0</v>
      </c>
      <c r="W146" s="174">
        <v>0</v>
      </c>
      <c r="X146" s="175">
        <f>W146*H146</f>
        <v>0</v>
      </c>
      <c r="AR146" s="176" t="s">
        <v>172</v>
      </c>
      <c r="AT146" s="176" t="s">
        <v>168</v>
      </c>
      <c r="AU146" s="176" t="s">
        <v>141</v>
      </c>
      <c r="AY146" s="17" t="s">
        <v>166</v>
      </c>
      <c r="BE146" s="101">
        <f>IF(O146="základná",K146,0)</f>
        <v>0</v>
      </c>
      <c r="BF146" s="101">
        <f>IF(O146="znížená",K146,0)</f>
        <v>0</v>
      </c>
      <c r="BG146" s="101">
        <f>IF(O146="zákl. prenesená",K146,0)</f>
        <v>0</v>
      </c>
      <c r="BH146" s="101">
        <f>IF(O146="zníž. prenesená",K146,0)</f>
        <v>0</v>
      </c>
      <c r="BI146" s="101">
        <f>IF(O146="nulová",K146,0)</f>
        <v>0</v>
      </c>
      <c r="BJ146" s="17" t="s">
        <v>141</v>
      </c>
      <c r="BK146" s="101">
        <f>ROUND(P146*H146,2)</f>
        <v>0</v>
      </c>
      <c r="BL146" s="17" t="s">
        <v>172</v>
      </c>
      <c r="BM146" s="176" t="s">
        <v>1454</v>
      </c>
    </row>
    <row r="147" spans="2:65" s="11" customFormat="1" ht="25.9" customHeight="1">
      <c r="B147" s="152"/>
      <c r="D147" s="153" t="s">
        <v>77</v>
      </c>
      <c r="E147" s="154" t="s">
        <v>513</v>
      </c>
      <c r="F147" s="154" t="s">
        <v>514</v>
      </c>
      <c r="I147" s="155"/>
      <c r="J147" s="155"/>
      <c r="K147" s="156">
        <f>BK147</f>
        <v>0</v>
      </c>
      <c r="M147" s="152"/>
      <c r="N147" s="157"/>
      <c r="Q147" s="158">
        <f>Q148+Q158+Q243</f>
        <v>0</v>
      </c>
      <c r="R147" s="158">
        <f>R148+R158+R243</f>
        <v>0</v>
      </c>
      <c r="T147" s="159">
        <f>T148+T158+T243</f>
        <v>0</v>
      </c>
      <c r="V147" s="159">
        <f>V148+V158+V243</f>
        <v>6.9355477199999997</v>
      </c>
      <c r="X147" s="160">
        <f>X148+X158+X243</f>
        <v>0</v>
      </c>
      <c r="AR147" s="153" t="s">
        <v>141</v>
      </c>
      <c r="AT147" s="161" t="s">
        <v>77</v>
      </c>
      <c r="AU147" s="161" t="s">
        <v>78</v>
      </c>
      <c r="AY147" s="153" t="s">
        <v>166</v>
      </c>
      <c r="BK147" s="162">
        <f>BK148+BK158+BK243</f>
        <v>0</v>
      </c>
    </row>
    <row r="148" spans="2:65" s="11" customFormat="1" ht="22.9" customHeight="1">
      <c r="B148" s="152"/>
      <c r="D148" s="153" t="s">
        <v>77</v>
      </c>
      <c r="E148" s="163" t="s">
        <v>1455</v>
      </c>
      <c r="F148" s="163" t="s">
        <v>1456</v>
      </c>
      <c r="I148" s="155"/>
      <c r="J148" s="155"/>
      <c r="K148" s="164">
        <f>BK148</f>
        <v>0</v>
      </c>
      <c r="M148" s="152"/>
      <c r="N148" s="157"/>
      <c r="Q148" s="158">
        <f>SUM(Q149:Q157)</f>
        <v>0</v>
      </c>
      <c r="R148" s="158">
        <f>SUM(R149:R157)</f>
        <v>0</v>
      </c>
      <c r="T148" s="159">
        <f>SUM(T149:T157)</f>
        <v>0</v>
      </c>
      <c r="V148" s="159">
        <f>SUM(V149:V157)</f>
        <v>7.9321199999999994E-2</v>
      </c>
      <c r="X148" s="160">
        <f>SUM(X149:X157)</f>
        <v>0</v>
      </c>
      <c r="AR148" s="153" t="s">
        <v>141</v>
      </c>
      <c r="AT148" s="161" t="s">
        <v>77</v>
      </c>
      <c r="AU148" s="161" t="s">
        <v>86</v>
      </c>
      <c r="AY148" s="153" t="s">
        <v>166</v>
      </c>
      <c r="BK148" s="162">
        <f>SUM(BK149:BK157)</f>
        <v>0</v>
      </c>
    </row>
    <row r="149" spans="2:65" s="1" customFormat="1" ht="24.2" customHeight="1">
      <c r="B149" s="136"/>
      <c r="C149" s="165" t="s">
        <v>172</v>
      </c>
      <c r="D149" s="165" t="s">
        <v>168</v>
      </c>
      <c r="E149" s="166" t="s">
        <v>1457</v>
      </c>
      <c r="F149" s="167" t="s">
        <v>1458</v>
      </c>
      <c r="G149" s="168" t="s">
        <v>216</v>
      </c>
      <c r="H149" s="169">
        <v>53.96</v>
      </c>
      <c r="I149" s="170"/>
      <c r="J149" s="170"/>
      <c r="K149" s="171">
        <f>ROUND(P149*H149,2)</f>
        <v>0</v>
      </c>
      <c r="L149" s="172"/>
      <c r="M149" s="36"/>
      <c r="N149" s="173" t="s">
        <v>1</v>
      </c>
      <c r="O149" s="135" t="s">
        <v>42</v>
      </c>
      <c r="P149" s="35">
        <f>I149+J149</f>
        <v>0</v>
      </c>
      <c r="Q149" s="35">
        <f>ROUND(I149*H149,2)</f>
        <v>0</v>
      </c>
      <c r="R149" s="35">
        <f>ROUND(J149*H149,2)</f>
        <v>0</v>
      </c>
      <c r="T149" s="174">
        <f>S149*H149</f>
        <v>0</v>
      </c>
      <c r="U149" s="174">
        <v>1.47E-3</v>
      </c>
      <c r="V149" s="174">
        <f>U149*H149</f>
        <v>7.9321199999999994E-2</v>
      </c>
      <c r="W149" s="174">
        <v>0</v>
      </c>
      <c r="X149" s="175">
        <f>W149*H149</f>
        <v>0</v>
      </c>
      <c r="AR149" s="176" t="s">
        <v>252</v>
      </c>
      <c r="AT149" s="176" t="s">
        <v>168</v>
      </c>
      <c r="AU149" s="176" t="s">
        <v>141</v>
      </c>
      <c r="AY149" s="17" t="s">
        <v>166</v>
      </c>
      <c r="BE149" s="101">
        <f>IF(O149="základná",K149,0)</f>
        <v>0</v>
      </c>
      <c r="BF149" s="101">
        <f>IF(O149="znížená",K149,0)</f>
        <v>0</v>
      </c>
      <c r="BG149" s="101">
        <f>IF(O149="zákl. prenesená",K149,0)</f>
        <v>0</v>
      </c>
      <c r="BH149" s="101">
        <f>IF(O149="zníž. prenesená",K149,0)</f>
        <v>0</v>
      </c>
      <c r="BI149" s="101">
        <f>IF(O149="nulová",K149,0)</f>
        <v>0</v>
      </c>
      <c r="BJ149" s="17" t="s">
        <v>141</v>
      </c>
      <c r="BK149" s="101">
        <f>ROUND(P149*H149,2)</f>
        <v>0</v>
      </c>
      <c r="BL149" s="17" t="s">
        <v>252</v>
      </c>
      <c r="BM149" s="176" t="s">
        <v>1459</v>
      </c>
    </row>
    <row r="150" spans="2:65" s="12" customFormat="1" ht="11.25">
      <c r="B150" s="177"/>
      <c r="D150" s="178" t="s">
        <v>174</v>
      </c>
      <c r="E150" s="179" t="s">
        <v>1</v>
      </c>
      <c r="F150" s="180" t="s">
        <v>1460</v>
      </c>
      <c r="H150" s="181">
        <v>23.52</v>
      </c>
      <c r="I150" s="182"/>
      <c r="J150" s="182"/>
      <c r="M150" s="177"/>
      <c r="N150" s="183"/>
      <c r="X150" s="184"/>
      <c r="AT150" s="179" t="s">
        <v>174</v>
      </c>
      <c r="AU150" s="179" t="s">
        <v>141</v>
      </c>
      <c r="AV150" s="12" t="s">
        <v>141</v>
      </c>
      <c r="AW150" s="12" t="s">
        <v>4</v>
      </c>
      <c r="AX150" s="12" t="s">
        <v>78</v>
      </c>
      <c r="AY150" s="179" t="s">
        <v>166</v>
      </c>
    </row>
    <row r="151" spans="2:65" s="12" customFormat="1" ht="11.25">
      <c r="B151" s="177"/>
      <c r="D151" s="178" t="s">
        <v>174</v>
      </c>
      <c r="E151" s="179" t="s">
        <v>1</v>
      </c>
      <c r="F151" s="180" t="s">
        <v>1461</v>
      </c>
      <c r="H151" s="181">
        <v>7.98</v>
      </c>
      <c r="I151" s="182"/>
      <c r="J151" s="182"/>
      <c r="M151" s="177"/>
      <c r="N151" s="183"/>
      <c r="X151" s="184"/>
      <c r="AT151" s="179" t="s">
        <v>174</v>
      </c>
      <c r="AU151" s="179" t="s">
        <v>141</v>
      </c>
      <c r="AV151" s="12" t="s">
        <v>141</v>
      </c>
      <c r="AW151" s="12" t="s">
        <v>4</v>
      </c>
      <c r="AX151" s="12" t="s">
        <v>78</v>
      </c>
      <c r="AY151" s="179" t="s">
        <v>166</v>
      </c>
    </row>
    <row r="152" spans="2:65" s="12" customFormat="1" ht="11.25">
      <c r="B152" s="177"/>
      <c r="D152" s="178" t="s">
        <v>174</v>
      </c>
      <c r="E152" s="179" t="s">
        <v>1</v>
      </c>
      <c r="F152" s="180" t="s">
        <v>1462</v>
      </c>
      <c r="H152" s="181">
        <v>5.35</v>
      </c>
      <c r="I152" s="182"/>
      <c r="J152" s="182"/>
      <c r="M152" s="177"/>
      <c r="N152" s="183"/>
      <c r="X152" s="184"/>
      <c r="AT152" s="179" t="s">
        <v>174</v>
      </c>
      <c r="AU152" s="179" t="s">
        <v>141</v>
      </c>
      <c r="AV152" s="12" t="s">
        <v>141</v>
      </c>
      <c r="AW152" s="12" t="s">
        <v>4</v>
      </c>
      <c r="AX152" s="12" t="s">
        <v>78</v>
      </c>
      <c r="AY152" s="179" t="s">
        <v>166</v>
      </c>
    </row>
    <row r="153" spans="2:65" s="12" customFormat="1" ht="11.25">
      <c r="B153" s="177"/>
      <c r="D153" s="178" t="s">
        <v>174</v>
      </c>
      <c r="E153" s="179" t="s">
        <v>1</v>
      </c>
      <c r="F153" s="180" t="s">
        <v>1463</v>
      </c>
      <c r="H153" s="181">
        <v>5.35</v>
      </c>
      <c r="I153" s="182"/>
      <c r="J153" s="182"/>
      <c r="M153" s="177"/>
      <c r="N153" s="183"/>
      <c r="X153" s="184"/>
      <c r="AT153" s="179" t="s">
        <v>174</v>
      </c>
      <c r="AU153" s="179" t="s">
        <v>141</v>
      </c>
      <c r="AV153" s="12" t="s">
        <v>141</v>
      </c>
      <c r="AW153" s="12" t="s">
        <v>4</v>
      </c>
      <c r="AX153" s="12" t="s">
        <v>78</v>
      </c>
      <c r="AY153" s="179" t="s">
        <v>166</v>
      </c>
    </row>
    <row r="154" spans="2:65" s="12" customFormat="1" ht="11.25">
      <c r="B154" s="177"/>
      <c r="D154" s="178" t="s">
        <v>174</v>
      </c>
      <c r="E154" s="179" t="s">
        <v>1</v>
      </c>
      <c r="F154" s="180" t="s">
        <v>1464</v>
      </c>
      <c r="H154" s="181">
        <v>10.29</v>
      </c>
      <c r="I154" s="182"/>
      <c r="J154" s="182"/>
      <c r="M154" s="177"/>
      <c r="N154" s="183"/>
      <c r="X154" s="184"/>
      <c r="AT154" s="179" t="s">
        <v>174</v>
      </c>
      <c r="AU154" s="179" t="s">
        <v>141</v>
      </c>
      <c r="AV154" s="12" t="s">
        <v>141</v>
      </c>
      <c r="AW154" s="12" t="s">
        <v>4</v>
      </c>
      <c r="AX154" s="12" t="s">
        <v>78</v>
      </c>
      <c r="AY154" s="179" t="s">
        <v>166</v>
      </c>
    </row>
    <row r="155" spans="2:65" s="12" customFormat="1" ht="11.25">
      <c r="B155" s="177"/>
      <c r="D155" s="178" t="s">
        <v>174</v>
      </c>
      <c r="E155" s="179" t="s">
        <v>1</v>
      </c>
      <c r="F155" s="180" t="s">
        <v>1465</v>
      </c>
      <c r="H155" s="181">
        <v>1.47</v>
      </c>
      <c r="I155" s="182"/>
      <c r="J155" s="182"/>
      <c r="M155" s="177"/>
      <c r="N155" s="183"/>
      <c r="X155" s="184"/>
      <c r="AT155" s="179" t="s">
        <v>174</v>
      </c>
      <c r="AU155" s="179" t="s">
        <v>141</v>
      </c>
      <c r="AV155" s="12" t="s">
        <v>141</v>
      </c>
      <c r="AW155" s="12" t="s">
        <v>4</v>
      </c>
      <c r="AX155" s="12" t="s">
        <v>78</v>
      </c>
      <c r="AY155" s="179" t="s">
        <v>166</v>
      </c>
    </row>
    <row r="156" spans="2:65" s="14" customFormat="1" ht="11.25">
      <c r="B156" s="191"/>
      <c r="D156" s="178" t="s">
        <v>174</v>
      </c>
      <c r="E156" s="192" t="s">
        <v>1</v>
      </c>
      <c r="F156" s="193" t="s">
        <v>182</v>
      </c>
      <c r="H156" s="194">
        <v>53.96</v>
      </c>
      <c r="I156" s="195"/>
      <c r="J156" s="195"/>
      <c r="M156" s="191"/>
      <c r="N156" s="196"/>
      <c r="X156" s="197"/>
      <c r="AT156" s="192" t="s">
        <v>174</v>
      </c>
      <c r="AU156" s="192" t="s">
        <v>141</v>
      </c>
      <c r="AV156" s="14" t="s">
        <v>183</v>
      </c>
      <c r="AW156" s="14" t="s">
        <v>4</v>
      </c>
      <c r="AX156" s="14" t="s">
        <v>86</v>
      </c>
      <c r="AY156" s="192" t="s">
        <v>166</v>
      </c>
    </row>
    <row r="157" spans="2:65" s="1" customFormat="1" ht="24.2" customHeight="1">
      <c r="B157" s="136"/>
      <c r="C157" s="165" t="s">
        <v>191</v>
      </c>
      <c r="D157" s="165" t="s">
        <v>168</v>
      </c>
      <c r="E157" s="166" t="s">
        <v>1466</v>
      </c>
      <c r="F157" s="167" t="s">
        <v>1467</v>
      </c>
      <c r="G157" s="168" t="s">
        <v>533</v>
      </c>
      <c r="H157" s="208"/>
      <c r="I157" s="170"/>
      <c r="J157" s="170"/>
      <c r="K157" s="171">
        <f>ROUND(P157*H157,2)</f>
        <v>0</v>
      </c>
      <c r="L157" s="172"/>
      <c r="M157" s="36"/>
      <c r="N157" s="173" t="s">
        <v>1</v>
      </c>
      <c r="O157" s="135" t="s">
        <v>42</v>
      </c>
      <c r="P157" s="35">
        <f>I157+J157</f>
        <v>0</v>
      </c>
      <c r="Q157" s="35">
        <f>ROUND(I157*H157,2)</f>
        <v>0</v>
      </c>
      <c r="R157" s="35">
        <f>ROUND(J157*H157,2)</f>
        <v>0</v>
      </c>
      <c r="T157" s="174">
        <f>S157*H157</f>
        <v>0</v>
      </c>
      <c r="U157" s="174">
        <v>0</v>
      </c>
      <c r="V157" s="174">
        <f>U157*H157</f>
        <v>0</v>
      </c>
      <c r="W157" s="174">
        <v>0</v>
      </c>
      <c r="X157" s="175">
        <f>W157*H157</f>
        <v>0</v>
      </c>
      <c r="AR157" s="176" t="s">
        <v>252</v>
      </c>
      <c r="AT157" s="176" t="s">
        <v>168</v>
      </c>
      <c r="AU157" s="176" t="s">
        <v>141</v>
      </c>
      <c r="AY157" s="17" t="s">
        <v>166</v>
      </c>
      <c r="BE157" s="101">
        <f>IF(O157="základná",K157,0)</f>
        <v>0</v>
      </c>
      <c r="BF157" s="101">
        <f>IF(O157="znížená",K157,0)</f>
        <v>0</v>
      </c>
      <c r="BG157" s="101">
        <f>IF(O157="zákl. prenesená",K157,0)</f>
        <v>0</v>
      </c>
      <c r="BH157" s="101">
        <f>IF(O157="zníž. prenesená",K157,0)</f>
        <v>0</v>
      </c>
      <c r="BI157" s="101">
        <f>IF(O157="nulová",K157,0)</f>
        <v>0</v>
      </c>
      <c r="BJ157" s="17" t="s">
        <v>141</v>
      </c>
      <c r="BK157" s="101">
        <f>ROUND(P157*H157,2)</f>
        <v>0</v>
      </c>
      <c r="BL157" s="17" t="s">
        <v>252</v>
      </c>
      <c r="BM157" s="176" t="s">
        <v>1468</v>
      </c>
    </row>
    <row r="158" spans="2:65" s="11" customFormat="1" ht="22.9" customHeight="1">
      <c r="B158" s="152"/>
      <c r="D158" s="153" t="s">
        <v>77</v>
      </c>
      <c r="E158" s="163" t="s">
        <v>1469</v>
      </c>
      <c r="F158" s="163" t="s">
        <v>1470</v>
      </c>
      <c r="I158" s="155"/>
      <c r="J158" s="155"/>
      <c r="K158" s="164">
        <f>BK158</f>
        <v>0</v>
      </c>
      <c r="M158" s="152"/>
      <c r="N158" s="157"/>
      <c r="Q158" s="158">
        <f>SUM(Q159:Q242)</f>
        <v>0</v>
      </c>
      <c r="R158" s="158">
        <f>SUM(R159:R242)</f>
        <v>0</v>
      </c>
      <c r="T158" s="159">
        <f>SUM(T159:T242)</f>
        <v>0</v>
      </c>
      <c r="V158" s="159">
        <f>SUM(V159:V242)</f>
        <v>5.0896689200000003</v>
      </c>
      <c r="X158" s="160">
        <f>SUM(X159:X242)</f>
        <v>0</v>
      </c>
      <c r="AR158" s="153" t="s">
        <v>141</v>
      </c>
      <c r="AT158" s="161" t="s">
        <v>77</v>
      </c>
      <c r="AU158" s="161" t="s">
        <v>86</v>
      </c>
      <c r="AY158" s="153" t="s">
        <v>166</v>
      </c>
      <c r="BK158" s="162">
        <f>SUM(BK159:BK242)</f>
        <v>0</v>
      </c>
    </row>
    <row r="159" spans="2:65" s="1" customFormat="1" ht="33" customHeight="1">
      <c r="B159" s="136"/>
      <c r="C159" s="165" t="s">
        <v>196</v>
      </c>
      <c r="D159" s="165" t="s">
        <v>168</v>
      </c>
      <c r="E159" s="166" t="s">
        <v>1471</v>
      </c>
      <c r="F159" s="167" t="s">
        <v>1472</v>
      </c>
      <c r="G159" s="168" t="s">
        <v>216</v>
      </c>
      <c r="H159" s="169">
        <v>295.32</v>
      </c>
      <c r="I159" s="170"/>
      <c r="J159" s="170"/>
      <c r="K159" s="171">
        <f>ROUND(P159*H159,2)</f>
        <v>0</v>
      </c>
      <c r="L159" s="172"/>
      <c r="M159" s="36"/>
      <c r="N159" s="173" t="s">
        <v>1</v>
      </c>
      <c r="O159" s="135" t="s">
        <v>42</v>
      </c>
      <c r="P159" s="35">
        <f>I159+J159</f>
        <v>0</v>
      </c>
      <c r="Q159" s="35">
        <f>ROUND(I159*H159,2)</f>
        <v>0</v>
      </c>
      <c r="R159" s="35">
        <f>ROUND(J159*H159,2)</f>
        <v>0</v>
      </c>
      <c r="T159" s="174">
        <f>S159*H159</f>
        <v>0</v>
      </c>
      <c r="U159" s="174">
        <v>2.2000000000000001E-4</v>
      </c>
      <c r="V159" s="174">
        <f>U159*H159</f>
        <v>6.4970399999999998E-2</v>
      </c>
      <c r="W159" s="174">
        <v>0</v>
      </c>
      <c r="X159" s="175">
        <f>W159*H159</f>
        <v>0</v>
      </c>
      <c r="AR159" s="176" t="s">
        <v>252</v>
      </c>
      <c r="AT159" s="176" t="s">
        <v>168</v>
      </c>
      <c r="AU159" s="176" t="s">
        <v>141</v>
      </c>
      <c r="AY159" s="17" t="s">
        <v>166</v>
      </c>
      <c r="BE159" s="101">
        <f>IF(O159="základná",K159,0)</f>
        <v>0</v>
      </c>
      <c r="BF159" s="101">
        <f>IF(O159="znížená",K159,0)</f>
        <v>0</v>
      </c>
      <c r="BG159" s="101">
        <f>IF(O159="zákl. prenesená",K159,0)</f>
        <v>0</v>
      </c>
      <c r="BH159" s="101">
        <f>IF(O159="zníž. prenesená",K159,0)</f>
        <v>0</v>
      </c>
      <c r="BI159" s="101">
        <f>IF(O159="nulová",K159,0)</f>
        <v>0</v>
      </c>
      <c r="BJ159" s="17" t="s">
        <v>141</v>
      </c>
      <c r="BK159" s="101">
        <f>ROUND(P159*H159,2)</f>
        <v>0</v>
      </c>
      <c r="BL159" s="17" t="s">
        <v>252</v>
      </c>
      <c r="BM159" s="176" t="s">
        <v>1473</v>
      </c>
    </row>
    <row r="160" spans="2:65" s="12" customFormat="1" ht="11.25">
      <c r="B160" s="177"/>
      <c r="D160" s="178" t="s">
        <v>174</v>
      </c>
      <c r="E160" s="179" t="s">
        <v>1</v>
      </c>
      <c r="F160" s="180" t="s">
        <v>1474</v>
      </c>
      <c r="H160" s="181">
        <v>94.08</v>
      </c>
      <c r="I160" s="182"/>
      <c r="J160" s="182"/>
      <c r="M160" s="177"/>
      <c r="N160" s="183"/>
      <c r="X160" s="184"/>
      <c r="AT160" s="179" t="s">
        <v>174</v>
      </c>
      <c r="AU160" s="179" t="s">
        <v>141</v>
      </c>
      <c r="AV160" s="12" t="s">
        <v>141</v>
      </c>
      <c r="AW160" s="12" t="s">
        <v>4</v>
      </c>
      <c r="AX160" s="12" t="s">
        <v>78</v>
      </c>
      <c r="AY160" s="179" t="s">
        <v>166</v>
      </c>
    </row>
    <row r="161" spans="2:65" s="12" customFormat="1" ht="11.25">
      <c r="B161" s="177"/>
      <c r="D161" s="178" t="s">
        <v>174</v>
      </c>
      <c r="E161" s="179" t="s">
        <v>1</v>
      </c>
      <c r="F161" s="180" t="s">
        <v>1475</v>
      </c>
      <c r="H161" s="181">
        <v>81.34</v>
      </c>
      <c r="I161" s="182"/>
      <c r="J161" s="182"/>
      <c r="M161" s="177"/>
      <c r="N161" s="183"/>
      <c r="X161" s="184"/>
      <c r="AT161" s="179" t="s">
        <v>174</v>
      </c>
      <c r="AU161" s="179" t="s">
        <v>141</v>
      </c>
      <c r="AV161" s="12" t="s">
        <v>141</v>
      </c>
      <c r="AW161" s="12" t="s">
        <v>4</v>
      </c>
      <c r="AX161" s="12" t="s">
        <v>78</v>
      </c>
      <c r="AY161" s="179" t="s">
        <v>166</v>
      </c>
    </row>
    <row r="162" spans="2:65" s="12" customFormat="1" ht="11.25">
      <c r="B162" s="177"/>
      <c r="D162" s="178" t="s">
        <v>174</v>
      </c>
      <c r="E162" s="179" t="s">
        <v>1</v>
      </c>
      <c r="F162" s="180" t="s">
        <v>1476</v>
      </c>
      <c r="H162" s="181">
        <v>34.049999999999997</v>
      </c>
      <c r="I162" s="182"/>
      <c r="J162" s="182"/>
      <c r="M162" s="177"/>
      <c r="N162" s="183"/>
      <c r="X162" s="184"/>
      <c r="AT162" s="179" t="s">
        <v>174</v>
      </c>
      <c r="AU162" s="179" t="s">
        <v>141</v>
      </c>
      <c r="AV162" s="12" t="s">
        <v>141</v>
      </c>
      <c r="AW162" s="12" t="s">
        <v>4</v>
      </c>
      <c r="AX162" s="12" t="s">
        <v>78</v>
      </c>
      <c r="AY162" s="179" t="s">
        <v>166</v>
      </c>
    </row>
    <row r="163" spans="2:65" s="12" customFormat="1" ht="11.25">
      <c r="B163" s="177"/>
      <c r="D163" s="178" t="s">
        <v>174</v>
      </c>
      <c r="E163" s="179" t="s">
        <v>1</v>
      </c>
      <c r="F163" s="180" t="s">
        <v>1477</v>
      </c>
      <c r="H163" s="181">
        <v>25.4</v>
      </c>
      <c r="I163" s="182"/>
      <c r="J163" s="182"/>
      <c r="M163" s="177"/>
      <c r="N163" s="183"/>
      <c r="X163" s="184"/>
      <c r="AT163" s="179" t="s">
        <v>174</v>
      </c>
      <c r="AU163" s="179" t="s">
        <v>141</v>
      </c>
      <c r="AV163" s="12" t="s">
        <v>141</v>
      </c>
      <c r="AW163" s="12" t="s">
        <v>4</v>
      </c>
      <c r="AX163" s="12" t="s">
        <v>78</v>
      </c>
      <c r="AY163" s="179" t="s">
        <v>166</v>
      </c>
    </row>
    <row r="164" spans="2:65" s="12" customFormat="1" ht="11.25">
      <c r="B164" s="177"/>
      <c r="D164" s="178" t="s">
        <v>174</v>
      </c>
      <c r="E164" s="179" t="s">
        <v>1</v>
      </c>
      <c r="F164" s="180" t="s">
        <v>1478</v>
      </c>
      <c r="H164" s="181">
        <v>53.27</v>
      </c>
      <c r="I164" s="182"/>
      <c r="J164" s="182"/>
      <c r="M164" s="177"/>
      <c r="N164" s="183"/>
      <c r="X164" s="184"/>
      <c r="AT164" s="179" t="s">
        <v>174</v>
      </c>
      <c r="AU164" s="179" t="s">
        <v>141</v>
      </c>
      <c r="AV164" s="12" t="s">
        <v>141</v>
      </c>
      <c r="AW164" s="12" t="s">
        <v>4</v>
      </c>
      <c r="AX164" s="12" t="s">
        <v>78</v>
      </c>
      <c r="AY164" s="179" t="s">
        <v>166</v>
      </c>
    </row>
    <row r="165" spans="2:65" s="12" customFormat="1" ht="11.25">
      <c r="B165" s="177"/>
      <c r="D165" s="178" t="s">
        <v>174</v>
      </c>
      <c r="E165" s="179" t="s">
        <v>1</v>
      </c>
      <c r="F165" s="180" t="s">
        <v>1479</v>
      </c>
      <c r="H165" s="181">
        <v>7.18</v>
      </c>
      <c r="I165" s="182"/>
      <c r="J165" s="182"/>
      <c r="M165" s="177"/>
      <c r="N165" s="183"/>
      <c r="X165" s="184"/>
      <c r="AT165" s="179" t="s">
        <v>174</v>
      </c>
      <c r="AU165" s="179" t="s">
        <v>141</v>
      </c>
      <c r="AV165" s="12" t="s">
        <v>141</v>
      </c>
      <c r="AW165" s="12" t="s">
        <v>4</v>
      </c>
      <c r="AX165" s="12" t="s">
        <v>78</v>
      </c>
      <c r="AY165" s="179" t="s">
        <v>166</v>
      </c>
    </row>
    <row r="166" spans="2:65" s="14" customFormat="1" ht="11.25">
      <c r="B166" s="191"/>
      <c r="D166" s="178" t="s">
        <v>174</v>
      </c>
      <c r="E166" s="192" t="s">
        <v>1</v>
      </c>
      <c r="F166" s="193" t="s">
        <v>182</v>
      </c>
      <c r="H166" s="194">
        <v>295.32000000000005</v>
      </c>
      <c r="I166" s="195"/>
      <c r="J166" s="195"/>
      <c r="M166" s="191"/>
      <c r="N166" s="196"/>
      <c r="X166" s="197"/>
      <c r="AT166" s="192" t="s">
        <v>174</v>
      </c>
      <c r="AU166" s="192" t="s">
        <v>141</v>
      </c>
      <c r="AV166" s="14" t="s">
        <v>183</v>
      </c>
      <c r="AW166" s="14" t="s">
        <v>4</v>
      </c>
      <c r="AX166" s="14" t="s">
        <v>86</v>
      </c>
      <c r="AY166" s="192" t="s">
        <v>166</v>
      </c>
    </row>
    <row r="167" spans="2:65" s="1" customFormat="1" ht="49.15" customHeight="1">
      <c r="B167" s="136"/>
      <c r="C167" s="198" t="s">
        <v>202</v>
      </c>
      <c r="D167" s="198" t="s">
        <v>203</v>
      </c>
      <c r="E167" s="199" t="s">
        <v>1480</v>
      </c>
      <c r="F167" s="200" t="s">
        <v>1481</v>
      </c>
      <c r="G167" s="201" t="s">
        <v>216</v>
      </c>
      <c r="H167" s="202">
        <v>620.17200000000003</v>
      </c>
      <c r="I167" s="203"/>
      <c r="J167" s="204"/>
      <c r="K167" s="205">
        <f>ROUND(P167*H167,2)</f>
        <v>0</v>
      </c>
      <c r="L167" s="204"/>
      <c r="M167" s="206"/>
      <c r="N167" s="207" t="s">
        <v>1</v>
      </c>
      <c r="O167" s="135" t="s">
        <v>42</v>
      </c>
      <c r="P167" s="35">
        <f>I167+J167</f>
        <v>0</v>
      </c>
      <c r="Q167" s="35">
        <f>ROUND(I167*H167,2)</f>
        <v>0</v>
      </c>
      <c r="R167" s="35">
        <f>ROUND(J167*H167,2)</f>
        <v>0</v>
      </c>
      <c r="T167" s="174">
        <f>S167*H167</f>
        <v>0</v>
      </c>
      <c r="U167" s="174">
        <v>1E-4</v>
      </c>
      <c r="V167" s="174">
        <f>U167*H167</f>
        <v>6.2017200000000008E-2</v>
      </c>
      <c r="W167" s="174">
        <v>0</v>
      </c>
      <c r="X167" s="175">
        <f>W167*H167</f>
        <v>0</v>
      </c>
      <c r="AR167" s="176" t="s">
        <v>334</v>
      </c>
      <c r="AT167" s="176" t="s">
        <v>203</v>
      </c>
      <c r="AU167" s="176" t="s">
        <v>141</v>
      </c>
      <c r="AY167" s="17" t="s">
        <v>166</v>
      </c>
      <c r="BE167" s="101">
        <f>IF(O167="základná",K167,0)</f>
        <v>0</v>
      </c>
      <c r="BF167" s="101">
        <f>IF(O167="znížená",K167,0)</f>
        <v>0</v>
      </c>
      <c r="BG167" s="101">
        <f>IF(O167="zákl. prenesená",K167,0)</f>
        <v>0</v>
      </c>
      <c r="BH167" s="101">
        <f>IF(O167="zníž. prenesená",K167,0)</f>
        <v>0</v>
      </c>
      <c r="BI167" s="101">
        <f>IF(O167="nulová",K167,0)</f>
        <v>0</v>
      </c>
      <c r="BJ167" s="17" t="s">
        <v>141</v>
      </c>
      <c r="BK167" s="101">
        <f>ROUND(P167*H167,2)</f>
        <v>0</v>
      </c>
      <c r="BL167" s="17" t="s">
        <v>252</v>
      </c>
      <c r="BM167" s="176" t="s">
        <v>1482</v>
      </c>
    </row>
    <row r="168" spans="2:65" s="1" customFormat="1" ht="24.2" customHeight="1">
      <c r="B168" s="136"/>
      <c r="C168" s="198" t="s">
        <v>206</v>
      </c>
      <c r="D168" s="198" t="s">
        <v>203</v>
      </c>
      <c r="E168" s="199" t="s">
        <v>1483</v>
      </c>
      <c r="F168" s="200" t="s">
        <v>1484</v>
      </c>
      <c r="G168" s="201" t="s">
        <v>199</v>
      </c>
      <c r="H168" s="202">
        <v>100.70699999999999</v>
      </c>
      <c r="I168" s="203"/>
      <c r="J168" s="204"/>
      <c r="K168" s="205">
        <f>ROUND(P168*H168,2)</f>
        <v>0</v>
      </c>
      <c r="L168" s="204"/>
      <c r="M168" s="206"/>
      <c r="N168" s="207" t="s">
        <v>1</v>
      </c>
      <c r="O168" s="135" t="s">
        <v>42</v>
      </c>
      <c r="P168" s="35">
        <f>I168+J168</f>
        <v>0</v>
      </c>
      <c r="Q168" s="35">
        <f>ROUND(I168*H168,2)</f>
        <v>0</v>
      </c>
      <c r="R168" s="35">
        <f>ROUND(J168*H168,2)</f>
        <v>0</v>
      </c>
      <c r="T168" s="174">
        <f>S168*H168</f>
        <v>0</v>
      </c>
      <c r="U168" s="174">
        <v>1.3559999999999999E-2</v>
      </c>
      <c r="V168" s="174">
        <f>U168*H168</f>
        <v>1.3655869199999999</v>
      </c>
      <c r="W168" s="174">
        <v>0</v>
      </c>
      <c r="X168" s="175">
        <f>W168*H168</f>
        <v>0</v>
      </c>
      <c r="AR168" s="176" t="s">
        <v>334</v>
      </c>
      <c r="AT168" s="176" t="s">
        <v>203</v>
      </c>
      <c r="AU168" s="176" t="s">
        <v>141</v>
      </c>
      <c r="AY168" s="17" t="s">
        <v>166</v>
      </c>
      <c r="BE168" s="101">
        <f>IF(O168="základná",K168,0)</f>
        <v>0</v>
      </c>
      <c r="BF168" s="101">
        <f>IF(O168="znížená",K168,0)</f>
        <v>0</v>
      </c>
      <c r="BG168" s="101">
        <f>IF(O168="zákl. prenesená",K168,0)</f>
        <v>0</v>
      </c>
      <c r="BH168" s="101">
        <f>IF(O168="zníž. prenesená",K168,0)</f>
        <v>0</v>
      </c>
      <c r="BI168" s="101">
        <f>IF(O168="nulová",K168,0)</f>
        <v>0</v>
      </c>
      <c r="BJ168" s="17" t="s">
        <v>141</v>
      </c>
      <c r="BK168" s="101">
        <f>ROUND(P168*H168,2)</f>
        <v>0</v>
      </c>
      <c r="BL168" s="17" t="s">
        <v>252</v>
      </c>
      <c r="BM168" s="176" t="s">
        <v>1485</v>
      </c>
    </row>
    <row r="169" spans="2:65" s="12" customFormat="1" ht="11.25">
      <c r="B169" s="177"/>
      <c r="D169" s="178" t="s">
        <v>174</v>
      </c>
      <c r="E169" s="179" t="s">
        <v>1</v>
      </c>
      <c r="F169" s="180" t="s">
        <v>1486</v>
      </c>
      <c r="H169" s="181">
        <v>34.573999999999998</v>
      </c>
      <c r="I169" s="182"/>
      <c r="J169" s="182"/>
      <c r="M169" s="177"/>
      <c r="N169" s="183"/>
      <c r="X169" s="184"/>
      <c r="AT169" s="179" t="s">
        <v>174</v>
      </c>
      <c r="AU169" s="179" t="s">
        <v>141</v>
      </c>
      <c r="AV169" s="12" t="s">
        <v>141</v>
      </c>
      <c r="AW169" s="12" t="s">
        <v>4</v>
      </c>
      <c r="AX169" s="12" t="s">
        <v>78</v>
      </c>
      <c r="AY169" s="179" t="s">
        <v>166</v>
      </c>
    </row>
    <row r="170" spans="2:65" s="12" customFormat="1" ht="11.25">
      <c r="B170" s="177"/>
      <c r="D170" s="178" t="s">
        <v>174</v>
      </c>
      <c r="E170" s="179" t="s">
        <v>1</v>
      </c>
      <c r="F170" s="180" t="s">
        <v>1487</v>
      </c>
      <c r="H170" s="181">
        <v>18.632999999999999</v>
      </c>
      <c r="I170" s="182"/>
      <c r="J170" s="182"/>
      <c r="M170" s="177"/>
      <c r="N170" s="183"/>
      <c r="X170" s="184"/>
      <c r="AT170" s="179" t="s">
        <v>174</v>
      </c>
      <c r="AU170" s="179" t="s">
        <v>141</v>
      </c>
      <c r="AV170" s="12" t="s">
        <v>141</v>
      </c>
      <c r="AW170" s="12" t="s">
        <v>4</v>
      </c>
      <c r="AX170" s="12" t="s">
        <v>78</v>
      </c>
      <c r="AY170" s="179" t="s">
        <v>166</v>
      </c>
    </row>
    <row r="171" spans="2:65" s="12" customFormat="1" ht="11.25">
      <c r="B171" s="177"/>
      <c r="D171" s="178" t="s">
        <v>174</v>
      </c>
      <c r="E171" s="179" t="s">
        <v>1</v>
      </c>
      <c r="F171" s="180" t="s">
        <v>1488</v>
      </c>
      <c r="H171" s="181">
        <v>12.492000000000001</v>
      </c>
      <c r="I171" s="182"/>
      <c r="J171" s="182"/>
      <c r="M171" s="177"/>
      <c r="N171" s="183"/>
      <c r="X171" s="184"/>
      <c r="AT171" s="179" t="s">
        <v>174</v>
      </c>
      <c r="AU171" s="179" t="s">
        <v>141</v>
      </c>
      <c r="AV171" s="12" t="s">
        <v>141</v>
      </c>
      <c r="AW171" s="12" t="s">
        <v>4</v>
      </c>
      <c r="AX171" s="12" t="s">
        <v>78</v>
      </c>
      <c r="AY171" s="179" t="s">
        <v>166</v>
      </c>
    </row>
    <row r="172" spans="2:65" s="12" customFormat="1" ht="11.25">
      <c r="B172" s="177"/>
      <c r="D172" s="178" t="s">
        <v>174</v>
      </c>
      <c r="E172" s="179" t="s">
        <v>1</v>
      </c>
      <c r="F172" s="180" t="s">
        <v>1489</v>
      </c>
      <c r="H172" s="181">
        <v>7.8650000000000002</v>
      </c>
      <c r="I172" s="182"/>
      <c r="J172" s="182"/>
      <c r="M172" s="177"/>
      <c r="N172" s="183"/>
      <c r="X172" s="184"/>
      <c r="AT172" s="179" t="s">
        <v>174</v>
      </c>
      <c r="AU172" s="179" t="s">
        <v>141</v>
      </c>
      <c r="AV172" s="12" t="s">
        <v>141</v>
      </c>
      <c r="AW172" s="12" t="s">
        <v>4</v>
      </c>
      <c r="AX172" s="12" t="s">
        <v>78</v>
      </c>
      <c r="AY172" s="179" t="s">
        <v>166</v>
      </c>
    </row>
    <row r="173" spans="2:65" s="12" customFormat="1" ht="11.25">
      <c r="B173" s="177"/>
      <c r="D173" s="178" t="s">
        <v>174</v>
      </c>
      <c r="E173" s="179" t="s">
        <v>1</v>
      </c>
      <c r="F173" s="180" t="s">
        <v>1490</v>
      </c>
      <c r="H173" s="181">
        <v>24.027000000000001</v>
      </c>
      <c r="I173" s="182"/>
      <c r="J173" s="182"/>
      <c r="M173" s="177"/>
      <c r="N173" s="183"/>
      <c r="X173" s="184"/>
      <c r="AT173" s="179" t="s">
        <v>174</v>
      </c>
      <c r="AU173" s="179" t="s">
        <v>141</v>
      </c>
      <c r="AV173" s="12" t="s">
        <v>141</v>
      </c>
      <c r="AW173" s="12" t="s">
        <v>4</v>
      </c>
      <c r="AX173" s="12" t="s">
        <v>78</v>
      </c>
      <c r="AY173" s="179" t="s">
        <v>166</v>
      </c>
    </row>
    <row r="174" spans="2:65" s="12" customFormat="1" ht="11.25">
      <c r="B174" s="177"/>
      <c r="D174" s="178" t="s">
        <v>174</v>
      </c>
      <c r="E174" s="179" t="s">
        <v>1</v>
      </c>
      <c r="F174" s="180" t="s">
        <v>1491</v>
      </c>
      <c r="H174" s="181">
        <v>3.1160000000000001</v>
      </c>
      <c r="I174" s="182"/>
      <c r="J174" s="182"/>
      <c r="M174" s="177"/>
      <c r="N174" s="183"/>
      <c r="X174" s="184"/>
      <c r="AT174" s="179" t="s">
        <v>174</v>
      </c>
      <c r="AU174" s="179" t="s">
        <v>141</v>
      </c>
      <c r="AV174" s="12" t="s">
        <v>141</v>
      </c>
      <c r="AW174" s="12" t="s">
        <v>4</v>
      </c>
      <c r="AX174" s="12" t="s">
        <v>78</v>
      </c>
      <c r="AY174" s="179" t="s">
        <v>166</v>
      </c>
    </row>
    <row r="175" spans="2:65" s="14" customFormat="1" ht="11.25">
      <c r="B175" s="191"/>
      <c r="D175" s="178" t="s">
        <v>174</v>
      </c>
      <c r="E175" s="192" t="s">
        <v>1</v>
      </c>
      <c r="F175" s="193" t="s">
        <v>182</v>
      </c>
      <c r="H175" s="194">
        <v>100.70699999999999</v>
      </c>
      <c r="I175" s="195"/>
      <c r="J175" s="195"/>
      <c r="M175" s="191"/>
      <c r="N175" s="196"/>
      <c r="X175" s="197"/>
      <c r="AT175" s="192" t="s">
        <v>174</v>
      </c>
      <c r="AU175" s="192" t="s">
        <v>141</v>
      </c>
      <c r="AV175" s="14" t="s">
        <v>183</v>
      </c>
      <c r="AW175" s="14" t="s">
        <v>4</v>
      </c>
      <c r="AX175" s="14" t="s">
        <v>86</v>
      </c>
      <c r="AY175" s="192" t="s">
        <v>166</v>
      </c>
    </row>
    <row r="176" spans="2:65" s="1" customFormat="1" ht="33" customHeight="1">
      <c r="B176" s="136"/>
      <c r="C176" s="165" t="s">
        <v>213</v>
      </c>
      <c r="D176" s="165" t="s">
        <v>168</v>
      </c>
      <c r="E176" s="166" t="s">
        <v>1492</v>
      </c>
      <c r="F176" s="167" t="s">
        <v>1493</v>
      </c>
      <c r="G176" s="168" t="s">
        <v>226</v>
      </c>
      <c r="H176" s="169">
        <v>35</v>
      </c>
      <c r="I176" s="170"/>
      <c r="J176" s="170"/>
      <c r="K176" s="171">
        <f>ROUND(P176*H176,2)</f>
        <v>0</v>
      </c>
      <c r="L176" s="172"/>
      <c r="M176" s="36"/>
      <c r="N176" s="173" t="s">
        <v>1</v>
      </c>
      <c r="O176" s="135" t="s">
        <v>42</v>
      </c>
      <c r="P176" s="35">
        <f>I176+J176</f>
        <v>0</v>
      </c>
      <c r="Q176" s="35">
        <f>ROUND(I176*H176,2)</f>
        <v>0</v>
      </c>
      <c r="R176" s="35">
        <f>ROUND(J176*H176,2)</f>
        <v>0</v>
      </c>
      <c r="T176" s="174">
        <f>S176*H176</f>
        <v>0</v>
      </c>
      <c r="U176" s="174">
        <v>1.1999999999999999E-3</v>
      </c>
      <c r="V176" s="174">
        <f>U176*H176</f>
        <v>4.1999999999999996E-2</v>
      </c>
      <c r="W176" s="174">
        <v>0</v>
      </c>
      <c r="X176" s="175">
        <f>W176*H176</f>
        <v>0</v>
      </c>
      <c r="AR176" s="176" t="s">
        <v>252</v>
      </c>
      <c r="AT176" s="176" t="s">
        <v>168</v>
      </c>
      <c r="AU176" s="176" t="s">
        <v>141</v>
      </c>
      <c r="AY176" s="17" t="s">
        <v>166</v>
      </c>
      <c r="BE176" s="101">
        <f>IF(O176="základná",K176,0)</f>
        <v>0</v>
      </c>
      <c r="BF176" s="101">
        <f>IF(O176="znížená",K176,0)</f>
        <v>0</v>
      </c>
      <c r="BG176" s="101">
        <f>IF(O176="zákl. prenesená",K176,0)</f>
        <v>0</v>
      </c>
      <c r="BH176" s="101">
        <f>IF(O176="zníž. prenesená",K176,0)</f>
        <v>0</v>
      </c>
      <c r="BI176" s="101">
        <f>IF(O176="nulová",K176,0)</f>
        <v>0</v>
      </c>
      <c r="BJ176" s="17" t="s">
        <v>141</v>
      </c>
      <c r="BK176" s="101">
        <f>ROUND(P176*H176,2)</f>
        <v>0</v>
      </c>
      <c r="BL176" s="17" t="s">
        <v>252</v>
      </c>
      <c r="BM176" s="176" t="s">
        <v>1494</v>
      </c>
    </row>
    <row r="177" spans="2:65" s="12" customFormat="1" ht="11.25">
      <c r="B177" s="177"/>
      <c r="D177" s="178" t="s">
        <v>174</v>
      </c>
      <c r="E177" s="179" t="s">
        <v>1</v>
      </c>
      <c r="F177" s="180" t="s">
        <v>1495</v>
      </c>
      <c r="H177" s="181">
        <v>21</v>
      </c>
      <c r="I177" s="182"/>
      <c r="J177" s="182"/>
      <c r="M177" s="177"/>
      <c r="N177" s="183"/>
      <c r="X177" s="184"/>
      <c r="AT177" s="179" t="s">
        <v>174</v>
      </c>
      <c r="AU177" s="179" t="s">
        <v>141</v>
      </c>
      <c r="AV177" s="12" t="s">
        <v>141</v>
      </c>
      <c r="AW177" s="12" t="s">
        <v>4</v>
      </c>
      <c r="AX177" s="12" t="s">
        <v>78</v>
      </c>
      <c r="AY177" s="179" t="s">
        <v>166</v>
      </c>
    </row>
    <row r="178" spans="2:65" s="12" customFormat="1" ht="11.25">
      <c r="B178" s="177"/>
      <c r="D178" s="178" t="s">
        <v>174</v>
      </c>
      <c r="E178" s="179" t="s">
        <v>1</v>
      </c>
      <c r="F178" s="180" t="s">
        <v>1496</v>
      </c>
      <c r="H178" s="181">
        <v>14</v>
      </c>
      <c r="I178" s="182"/>
      <c r="J178" s="182"/>
      <c r="M178" s="177"/>
      <c r="N178" s="183"/>
      <c r="X178" s="184"/>
      <c r="AT178" s="179" t="s">
        <v>174</v>
      </c>
      <c r="AU178" s="179" t="s">
        <v>141</v>
      </c>
      <c r="AV178" s="12" t="s">
        <v>141</v>
      </c>
      <c r="AW178" s="12" t="s">
        <v>4</v>
      </c>
      <c r="AX178" s="12" t="s">
        <v>78</v>
      </c>
      <c r="AY178" s="179" t="s">
        <v>166</v>
      </c>
    </row>
    <row r="179" spans="2:65" s="14" customFormat="1" ht="11.25">
      <c r="B179" s="191"/>
      <c r="D179" s="178" t="s">
        <v>174</v>
      </c>
      <c r="E179" s="192" t="s">
        <v>1</v>
      </c>
      <c r="F179" s="193" t="s">
        <v>182</v>
      </c>
      <c r="H179" s="194">
        <v>35</v>
      </c>
      <c r="I179" s="195"/>
      <c r="J179" s="195"/>
      <c r="M179" s="191"/>
      <c r="N179" s="196"/>
      <c r="X179" s="197"/>
      <c r="AT179" s="192" t="s">
        <v>174</v>
      </c>
      <c r="AU179" s="192" t="s">
        <v>141</v>
      </c>
      <c r="AV179" s="14" t="s">
        <v>183</v>
      </c>
      <c r="AW179" s="14" t="s">
        <v>4</v>
      </c>
      <c r="AX179" s="14" t="s">
        <v>86</v>
      </c>
      <c r="AY179" s="192" t="s">
        <v>166</v>
      </c>
    </row>
    <row r="180" spans="2:65" s="1" customFormat="1" ht="24.2" customHeight="1">
      <c r="B180" s="136"/>
      <c r="C180" s="198" t="s">
        <v>219</v>
      </c>
      <c r="D180" s="198" t="s">
        <v>203</v>
      </c>
      <c r="E180" s="199" t="s">
        <v>1497</v>
      </c>
      <c r="F180" s="200" t="s">
        <v>1498</v>
      </c>
      <c r="G180" s="201" t="s">
        <v>226</v>
      </c>
      <c r="H180" s="202">
        <v>35</v>
      </c>
      <c r="I180" s="203"/>
      <c r="J180" s="204"/>
      <c r="K180" s="205">
        <f>ROUND(P180*H180,2)</f>
        <v>0</v>
      </c>
      <c r="L180" s="204"/>
      <c r="M180" s="206"/>
      <c r="N180" s="207" t="s">
        <v>1</v>
      </c>
      <c r="O180" s="135" t="s">
        <v>42</v>
      </c>
      <c r="P180" s="35">
        <f>I180+J180</f>
        <v>0</v>
      </c>
      <c r="Q180" s="35">
        <f>ROUND(I180*H180,2)</f>
        <v>0</v>
      </c>
      <c r="R180" s="35">
        <f>ROUND(J180*H180,2)</f>
        <v>0</v>
      </c>
      <c r="T180" s="174">
        <f>S180*H180</f>
        <v>0</v>
      </c>
      <c r="U180" s="174">
        <v>0.03</v>
      </c>
      <c r="V180" s="174">
        <f>U180*H180</f>
        <v>1.05</v>
      </c>
      <c r="W180" s="174">
        <v>0</v>
      </c>
      <c r="X180" s="175">
        <f>W180*H180</f>
        <v>0</v>
      </c>
      <c r="AR180" s="176" t="s">
        <v>334</v>
      </c>
      <c r="AT180" s="176" t="s">
        <v>203</v>
      </c>
      <c r="AU180" s="176" t="s">
        <v>141</v>
      </c>
      <c r="AY180" s="17" t="s">
        <v>166</v>
      </c>
      <c r="BE180" s="101">
        <f>IF(O180="základná",K180,0)</f>
        <v>0</v>
      </c>
      <c r="BF180" s="101">
        <f>IF(O180="znížená",K180,0)</f>
        <v>0</v>
      </c>
      <c r="BG180" s="101">
        <f>IF(O180="zákl. prenesená",K180,0)</f>
        <v>0</v>
      </c>
      <c r="BH180" s="101">
        <f>IF(O180="zníž. prenesená",K180,0)</f>
        <v>0</v>
      </c>
      <c r="BI180" s="101">
        <f>IF(O180="nulová",K180,0)</f>
        <v>0</v>
      </c>
      <c r="BJ180" s="17" t="s">
        <v>141</v>
      </c>
      <c r="BK180" s="101">
        <f>ROUND(P180*H180,2)</f>
        <v>0</v>
      </c>
      <c r="BL180" s="17" t="s">
        <v>252</v>
      </c>
      <c r="BM180" s="176" t="s">
        <v>1499</v>
      </c>
    </row>
    <row r="181" spans="2:65" s="1" customFormat="1" ht="33" customHeight="1">
      <c r="B181" s="136"/>
      <c r="C181" s="165" t="s">
        <v>223</v>
      </c>
      <c r="D181" s="165" t="s">
        <v>168</v>
      </c>
      <c r="E181" s="166" t="s">
        <v>1500</v>
      </c>
      <c r="F181" s="167" t="s">
        <v>1501</v>
      </c>
      <c r="G181" s="168" t="s">
        <v>226</v>
      </c>
      <c r="H181" s="169">
        <v>43</v>
      </c>
      <c r="I181" s="170"/>
      <c r="J181" s="170"/>
      <c r="K181" s="171">
        <f>ROUND(P181*H181,2)</f>
        <v>0</v>
      </c>
      <c r="L181" s="172"/>
      <c r="M181" s="36"/>
      <c r="N181" s="173" t="s">
        <v>1</v>
      </c>
      <c r="O181" s="135" t="s">
        <v>42</v>
      </c>
      <c r="P181" s="35">
        <f>I181+J181</f>
        <v>0</v>
      </c>
      <c r="Q181" s="35">
        <f>ROUND(I181*H181,2)</f>
        <v>0</v>
      </c>
      <c r="R181" s="35">
        <f>ROUND(J181*H181,2)</f>
        <v>0</v>
      </c>
      <c r="T181" s="174">
        <f>S181*H181</f>
        <v>0</v>
      </c>
      <c r="U181" s="174">
        <v>0</v>
      </c>
      <c r="V181" s="174">
        <f>U181*H181</f>
        <v>0</v>
      </c>
      <c r="W181" s="174">
        <v>0</v>
      </c>
      <c r="X181" s="175">
        <f>W181*H181</f>
        <v>0</v>
      </c>
      <c r="AR181" s="176" t="s">
        <v>252</v>
      </c>
      <c r="AT181" s="176" t="s">
        <v>168</v>
      </c>
      <c r="AU181" s="176" t="s">
        <v>141</v>
      </c>
      <c r="AY181" s="17" t="s">
        <v>166</v>
      </c>
      <c r="BE181" s="101">
        <f>IF(O181="základná",K181,0)</f>
        <v>0</v>
      </c>
      <c r="BF181" s="101">
        <f>IF(O181="znížená",K181,0)</f>
        <v>0</v>
      </c>
      <c r="BG181" s="101">
        <f>IF(O181="zákl. prenesená",K181,0)</f>
        <v>0</v>
      </c>
      <c r="BH181" s="101">
        <f>IF(O181="zníž. prenesená",K181,0)</f>
        <v>0</v>
      </c>
      <c r="BI181" s="101">
        <f>IF(O181="nulová",K181,0)</f>
        <v>0</v>
      </c>
      <c r="BJ181" s="17" t="s">
        <v>141</v>
      </c>
      <c r="BK181" s="101">
        <f>ROUND(P181*H181,2)</f>
        <v>0</v>
      </c>
      <c r="BL181" s="17" t="s">
        <v>252</v>
      </c>
      <c r="BM181" s="176" t="s">
        <v>1502</v>
      </c>
    </row>
    <row r="182" spans="2:65" s="12" customFormat="1" ht="11.25">
      <c r="B182" s="177"/>
      <c r="D182" s="178" t="s">
        <v>174</v>
      </c>
      <c r="E182" s="179" t="s">
        <v>1</v>
      </c>
      <c r="F182" s="180" t="s">
        <v>1503</v>
      </c>
      <c r="H182" s="181">
        <v>1</v>
      </c>
      <c r="I182" s="182"/>
      <c r="J182" s="182"/>
      <c r="M182" s="177"/>
      <c r="N182" s="183"/>
      <c r="X182" s="184"/>
      <c r="AT182" s="179" t="s">
        <v>174</v>
      </c>
      <c r="AU182" s="179" t="s">
        <v>141</v>
      </c>
      <c r="AV182" s="12" t="s">
        <v>141</v>
      </c>
      <c r="AW182" s="12" t="s">
        <v>4</v>
      </c>
      <c r="AX182" s="12" t="s">
        <v>78</v>
      </c>
      <c r="AY182" s="179" t="s">
        <v>166</v>
      </c>
    </row>
    <row r="183" spans="2:65" s="12" customFormat="1" ht="11.25">
      <c r="B183" s="177"/>
      <c r="D183" s="178" t="s">
        <v>174</v>
      </c>
      <c r="E183" s="179" t="s">
        <v>1</v>
      </c>
      <c r="F183" s="180" t="s">
        <v>1504</v>
      </c>
      <c r="H183" s="181">
        <v>22</v>
      </c>
      <c r="I183" s="182"/>
      <c r="J183" s="182"/>
      <c r="M183" s="177"/>
      <c r="N183" s="183"/>
      <c r="X183" s="184"/>
      <c r="AT183" s="179" t="s">
        <v>174</v>
      </c>
      <c r="AU183" s="179" t="s">
        <v>141</v>
      </c>
      <c r="AV183" s="12" t="s">
        <v>141</v>
      </c>
      <c r="AW183" s="12" t="s">
        <v>4</v>
      </c>
      <c r="AX183" s="12" t="s">
        <v>78</v>
      </c>
      <c r="AY183" s="179" t="s">
        <v>166</v>
      </c>
    </row>
    <row r="184" spans="2:65" s="12" customFormat="1" ht="11.25">
      <c r="B184" s="177"/>
      <c r="D184" s="178" t="s">
        <v>174</v>
      </c>
      <c r="E184" s="179" t="s">
        <v>1</v>
      </c>
      <c r="F184" s="180" t="s">
        <v>1505</v>
      </c>
      <c r="H184" s="181">
        <v>14</v>
      </c>
      <c r="I184" s="182"/>
      <c r="J184" s="182"/>
      <c r="M184" s="177"/>
      <c r="N184" s="183"/>
      <c r="X184" s="184"/>
      <c r="AT184" s="179" t="s">
        <v>174</v>
      </c>
      <c r="AU184" s="179" t="s">
        <v>141</v>
      </c>
      <c r="AV184" s="12" t="s">
        <v>141</v>
      </c>
      <c r="AW184" s="12" t="s">
        <v>4</v>
      </c>
      <c r="AX184" s="12" t="s">
        <v>78</v>
      </c>
      <c r="AY184" s="179" t="s">
        <v>166</v>
      </c>
    </row>
    <row r="185" spans="2:65" s="12" customFormat="1" ht="11.25">
      <c r="B185" s="177"/>
      <c r="D185" s="178" t="s">
        <v>174</v>
      </c>
      <c r="E185" s="179" t="s">
        <v>1</v>
      </c>
      <c r="F185" s="180" t="s">
        <v>1506</v>
      </c>
      <c r="H185" s="181">
        <v>2</v>
      </c>
      <c r="I185" s="182"/>
      <c r="J185" s="182"/>
      <c r="M185" s="177"/>
      <c r="N185" s="183"/>
      <c r="X185" s="184"/>
      <c r="AT185" s="179" t="s">
        <v>174</v>
      </c>
      <c r="AU185" s="179" t="s">
        <v>141</v>
      </c>
      <c r="AV185" s="12" t="s">
        <v>141</v>
      </c>
      <c r="AW185" s="12" t="s">
        <v>4</v>
      </c>
      <c r="AX185" s="12" t="s">
        <v>78</v>
      </c>
      <c r="AY185" s="179" t="s">
        <v>166</v>
      </c>
    </row>
    <row r="186" spans="2:65" s="12" customFormat="1" ht="11.25">
      <c r="B186" s="177"/>
      <c r="D186" s="178" t="s">
        <v>174</v>
      </c>
      <c r="E186" s="179" t="s">
        <v>1</v>
      </c>
      <c r="F186" s="180" t="s">
        <v>1507</v>
      </c>
      <c r="H186" s="181">
        <v>2</v>
      </c>
      <c r="I186" s="182"/>
      <c r="J186" s="182"/>
      <c r="M186" s="177"/>
      <c r="N186" s="183"/>
      <c r="X186" s="184"/>
      <c r="AT186" s="179" t="s">
        <v>174</v>
      </c>
      <c r="AU186" s="179" t="s">
        <v>141</v>
      </c>
      <c r="AV186" s="12" t="s">
        <v>141</v>
      </c>
      <c r="AW186" s="12" t="s">
        <v>4</v>
      </c>
      <c r="AX186" s="12" t="s">
        <v>78</v>
      </c>
      <c r="AY186" s="179" t="s">
        <v>166</v>
      </c>
    </row>
    <row r="187" spans="2:65" s="12" customFormat="1" ht="11.25">
      <c r="B187" s="177"/>
      <c r="D187" s="178" t="s">
        <v>174</v>
      </c>
      <c r="E187" s="179" t="s">
        <v>1</v>
      </c>
      <c r="F187" s="180" t="s">
        <v>1508</v>
      </c>
      <c r="H187" s="181">
        <v>1</v>
      </c>
      <c r="I187" s="182"/>
      <c r="J187" s="182"/>
      <c r="M187" s="177"/>
      <c r="N187" s="183"/>
      <c r="X187" s="184"/>
      <c r="AT187" s="179" t="s">
        <v>174</v>
      </c>
      <c r="AU187" s="179" t="s">
        <v>141</v>
      </c>
      <c r="AV187" s="12" t="s">
        <v>141</v>
      </c>
      <c r="AW187" s="12" t="s">
        <v>4</v>
      </c>
      <c r="AX187" s="12" t="s">
        <v>78</v>
      </c>
      <c r="AY187" s="179" t="s">
        <v>166</v>
      </c>
    </row>
    <row r="188" spans="2:65" s="12" customFormat="1" ht="11.25">
      <c r="B188" s="177"/>
      <c r="D188" s="178" t="s">
        <v>174</v>
      </c>
      <c r="E188" s="179" t="s">
        <v>1</v>
      </c>
      <c r="F188" s="180" t="s">
        <v>1509</v>
      </c>
      <c r="H188" s="181">
        <v>1</v>
      </c>
      <c r="I188" s="182"/>
      <c r="J188" s="182"/>
      <c r="M188" s="177"/>
      <c r="N188" s="183"/>
      <c r="X188" s="184"/>
      <c r="AT188" s="179" t="s">
        <v>174</v>
      </c>
      <c r="AU188" s="179" t="s">
        <v>141</v>
      </c>
      <c r="AV188" s="12" t="s">
        <v>141</v>
      </c>
      <c r="AW188" s="12" t="s">
        <v>4</v>
      </c>
      <c r="AX188" s="12" t="s">
        <v>78</v>
      </c>
      <c r="AY188" s="179" t="s">
        <v>166</v>
      </c>
    </row>
    <row r="189" spans="2:65" s="14" customFormat="1" ht="11.25">
      <c r="B189" s="191"/>
      <c r="D189" s="178" t="s">
        <v>174</v>
      </c>
      <c r="E189" s="192" t="s">
        <v>1</v>
      </c>
      <c r="F189" s="193" t="s">
        <v>182</v>
      </c>
      <c r="H189" s="194">
        <v>43</v>
      </c>
      <c r="I189" s="195"/>
      <c r="J189" s="195"/>
      <c r="M189" s="191"/>
      <c r="N189" s="196"/>
      <c r="X189" s="197"/>
      <c r="AT189" s="192" t="s">
        <v>174</v>
      </c>
      <c r="AU189" s="192" t="s">
        <v>141</v>
      </c>
      <c r="AV189" s="14" t="s">
        <v>183</v>
      </c>
      <c r="AW189" s="14" t="s">
        <v>4</v>
      </c>
      <c r="AX189" s="14" t="s">
        <v>86</v>
      </c>
      <c r="AY189" s="192" t="s">
        <v>166</v>
      </c>
    </row>
    <row r="190" spans="2:65" s="1" customFormat="1" ht="24.2" customHeight="1">
      <c r="B190" s="136"/>
      <c r="C190" s="198" t="s">
        <v>228</v>
      </c>
      <c r="D190" s="198" t="s">
        <v>203</v>
      </c>
      <c r="E190" s="199" t="s">
        <v>1510</v>
      </c>
      <c r="F190" s="200" t="s">
        <v>1511</v>
      </c>
      <c r="G190" s="201" t="s">
        <v>226</v>
      </c>
      <c r="H190" s="202">
        <v>43</v>
      </c>
      <c r="I190" s="203"/>
      <c r="J190" s="204"/>
      <c r="K190" s="205">
        <f>ROUND(P190*H190,2)</f>
        <v>0</v>
      </c>
      <c r="L190" s="204"/>
      <c r="M190" s="206"/>
      <c r="N190" s="207" t="s">
        <v>1</v>
      </c>
      <c r="O190" s="135" t="s">
        <v>42</v>
      </c>
      <c r="P190" s="35">
        <f>I190+J190</f>
        <v>0</v>
      </c>
      <c r="Q190" s="35">
        <f>ROUND(I190*H190,2)</f>
        <v>0</v>
      </c>
      <c r="R190" s="35">
        <f>ROUND(J190*H190,2)</f>
        <v>0</v>
      </c>
      <c r="T190" s="174">
        <f>S190*H190</f>
        <v>0</v>
      </c>
      <c r="U190" s="174">
        <v>1E-3</v>
      </c>
      <c r="V190" s="174">
        <f>U190*H190</f>
        <v>4.3000000000000003E-2</v>
      </c>
      <c r="W190" s="174">
        <v>0</v>
      </c>
      <c r="X190" s="175">
        <f>W190*H190</f>
        <v>0</v>
      </c>
      <c r="AR190" s="176" t="s">
        <v>334</v>
      </c>
      <c r="AT190" s="176" t="s">
        <v>203</v>
      </c>
      <c r="AU190" s="176" t="s">
        <v>141</v>
      </c>
      <c r="AY190" s="17" t="s">
        <v>166</v>
      </c>
      <c r="BE190" s="101">
        <f>IF(O190="základná",K190,0)</f>
        <v>0</v>
      </c>
      <c r="BF190" s="101">
        <f>IF(O190="znížená",K190,0)</f>
        <v>0</v>
      </c>
      <c r="BG190" s="101">
        <f>IF(O190="zákl. prenesená",K190,0)</f>
        <v>0</v>
      </c>
      <c r="BH190" s="101">
        <f>IF(O190="zníž. prenesená",K190,0)</f>
        <v>0</v>
      </c>
      <c r="BI190" s="101">
        <f>IF(O190="nulová",K190,0)</f>
        <v>0</v>
      </c>
      <c r="BJ190" s="17" t="s">
        <v>141</v>
      </c>
      <c r="BK190" s="101">
        <f>ROUND(P190*H190,2)</f>
        <v>0</v>
      </c>
      <c r="BL190" s="17" t="s">
        <v>252</v>
      </c>
      <c r="BM190" s="176" t="s">
        <v>1512</v>
      </c>
    </row>
    <row r="191" spans="2:65" s="1" customFormat="1" ht="37.9" customHeight="1">
      <c r="B191" s="136"/>
      <c r="C191" s="198" t="s">
        <v>233</v>
      </c>
      <c r="D191" s="198" t="s">
        <v>203</v>
      </c>
      <c r="E191" s="199" t="s">
        <v>1513</v>
      </c>
      <c r="F191" s="200" t="s">
        <v>1514</v>
      </c>
      <c r="G191" s="201" t="s">
        <v>226</v>
      </c>
      <c r="H191" s="202">
        <v>43</v>
      </c>
      <c r="I191" s="203"/>
      <c r="J191" s="204"/>
      <c r="K191" s="205">
        <f>ROUND(P191*H191,2)</f>
        <v>0</v>
      </c>
      <c r="L191" s="204"/>
      <c r="M191" s="206"/>
      <c r="N191" s="207" t="s">
        <v>1</v>
      </c>
      <c r="O191" s="135" t="s">
        <v>42</v>
      </c>
      <c r="P191" s="35">
        <f>I191+J191</f>
        <v>0</v>
      </c>
      <c r="Q191" s="35">
        <f>ROUND(I191*H191,2)</f>
        <v>0</v>
      </c>
      <c r="R191" s="35">
        <f>ROUND(J191*H191,2)</f>
        <v>0</v>
      </c>
      <c r="T191" s="174">
        <f>S191*H191</f>
        <v>0</v>
      </c>
      <c r="U191" s="174">
        <v>2.5000000000000001E-2</v>
      </c>
      <c r="V191" s="174">
        <f>U191*H191</f>
        <v>1.075</v>
      </c>
      <c r="W191" s="174">
        <v>0</v>
      </c>
      <c r="X191" s="175">
        <f>W191*H191</f>
        <v>0</v>
      </c>
      <c r="AR191" s="176" t="s">
        <v>334</v>
      </c>
      <c r="AT191" s="176" t="s">
        <v>203</v>
      </c>
      <c r="AU191" s="176" t="s">
        <v>141</v>
      </c>
      <c r="AY191" s="17" t="s">
        <v>166</v>
      </c>
      <c r="BE191" s="101">
        <f>IF(O191="základná",K191,0)</f>
        <v>0</v>
      </c>
      <c r="BF191" s="101">
        <f>IF(O191="znížená",K191,0)</f>
        <v>0</v>
      </c>
      <c r="BG191" s="101">
        <f>IF(O191="zákl. prenesená",K191,0)</f>
        <v>0</v>
      </c>
      <c r="BH191" s="101">
        <f>IF(O191="zníž. prenesená",K191,0)</f>
        <v>0</v>
      </c>
      <c r="BI191" s="101">
        <f>IF(O191="nulová",K191,0)</f>
        <v>0</v>
      </c>
      <c r="BJ191" s="17" t="s">
        <v>141</v>
      </c>
      <c r="BK191" s="101">
        <f>ROUND(P191*H191,2)</f>
        <v>0</v>
      </c>
      <c r="BL191" s="17" t="s">
        <v>252</v>
      </c>
      <c r="BM191" s="176" t="s">
        <v>1515</v>
      </c>
    </row>
    <row r="192" spans="2:65" s="12" customFormat="1" ht="11.25">
      <c r="B192" s="177"/>
      <c r="D192" s="178" t="s">
        <v>174</v>
      </c>
      <c r="E192" s="179" t="s">
        <v>1</v>
      </c>
      <c r="F192" s="180" t="s">
        <v>1503</v>
      </c>
      <c r="H192" s="181">
        <v>1</v>
      </c>
      <c r="I192" s="182"/>
      <c r="J192" s="182"/>
      <c r="M192" s="177"/>
      <c r="N192" s="183"/>
      <c r="X192" s="184"/>
      <c r="AT192" s="179" t="s">
        <v>174</v>
      </c>
      <c r="AU192" s="179" t="s">
        <v>141</v>
      </c>
      <c r="AV192" s="12" t="s">
        <v>141</v>
      </c>
      <c r="AW192" s="12" t="s">
        <v>4</v>
      </c>
      <c r="AX192" s="12" t="s">
        <v>78</v>
      </c>
      <c r="AY192" s="179" t="s">
        <v>166</v>
      </c>
    </row>
    <row r="193" spans="2:65" s="12" customFormat="1" ht="11.25">
      <c r="B193" s="177"/>
      <c r="D193" s="178" t="s">
        <v>174</v>
      </c>
      <c r="E193" s="179" t="s">
        <v>1</v>
      </c>
      <c r="F193" s="180" t="s">
        <v>1504</v>
      </c>
      <c r="H193" s="181">
        <v>22</v>
      </c>
      <c r="I193" s="182"/>
      <c r="J193" s="182"/>
      <c r="M193" s="177"/>
      <c r="N193" s="183"/>
      <c r="X193" s="184"/>
      <c r="AT193" s="179" t="s">
        <v>174</v>
      </c>
      <c r="AU193" s="179" t="s">
        <v>141</v>
      </c>
      <c r="AV193" s="12" t="s">
        <v>141</v>
      </c>
      <c r="AW193" s="12" t="s">
        <v>4</v>
      </c>
      <c r="AX193" s="12" t="s">
        <v>78</v>
      </c>
      <c r="AY193" s="179" t="s">
        <v>166</v>
      </c>
    </row>
    <row r="194" spans="2:65" s="12" customFormat="1" ht="11.25">
      <c r="B194" s="177"/>
      <c r="D194" s="178" t="s">
        <v>174</v>
      </c>
      <c r="E194" s="179" t="s">
        <v>1</v>
      </c>
      <c r="F194" s="180" t="s">
        <v>1505</v>
      </c>
      <c r="H194" s="181">
        <v>14</v>
      </c>
      <c r="I194" s="182"/>
      <c r="J194" s="182"/>
      <c r="M194" s="177"/>
      <c r="N194" s="183"/>
      <c r="X194" s="184"/>
      <c r="AT194" s="179" t="s">
        <v>174</v>
      </c>
      <c r="AU194" s="179" t="s">
        <v>141</v>
      </c>
      <c r="AV194" s="12" t="s">
        <v>141</v>
      </c>
      <c r="AW194" s="12" t="s">
        <v>4</v>
      </c>
      <c r="AX194" s="12" t="s">
        <v>78</v>
      </c>
      <c r="AY194" s="179" t="s">
        <v>166</v>
      </c>
    </row>
    <row r="195" spans="2:65" s="12" customFormat="1" ht="11.25">
      <c r="B195" s="177"/>
      <c r="D195" s="178" t="s">
        <v>174</v>
      </c>
      <c r="E195" s="179" t="s">
        <v>1</v>
      </c>
      <c r="F195" s="180" t="s">
        <v>1506</v>
      </c>
      <c r="H195" s="181">
        <v>2</v>
      </c>
      <c r="I195" s="182"/>
      <c r="J195" s="182"/>
      <c r="M195" s="177"/>
      <c r="N195" s="183"/>
      <c r="X195" s="184"/>
      <c r="AT195" s="179" t="s">
        <v>174</v>
      </c>
      <c r="AU195" s="179" t="s">
        <v>141</v>
      </c>
      <c r="AV195" s="12" t="s">
        <v>141</v>
      </c>
      <c r="AW195" s="12" t="s">
        <v>4</v>
      </c>
      <c r="AX195" s="12" t="s">
        <v>78</v>
      </c>
      <c r="AY195" s="179" t="s">
        <v>166</v>
      </c>
    </row>
    <row r="196" spans="2:65" s="12" customFormat="1" ht="11.25">
      <c r="B196" s="177"/>
      <c r="D196" s="178" t="s">
        <v>174</v>
      </c>
      <c r="E196" s="179" t="s">
        <v>1</v>
      </c>
      <c r="F196" s="180" t="s">
        <v>1507</v>
      </c>
      <c r="H196" s="181">
        <v>2</v>
      </c>
      <c r="I196" s="182"/>
      <c r="J196" s="182"/>
      <c r="M196" s="177"/>
      <c r="N196" s="183"/>
      <c r="X196" s="184"/>
      <c r="AT196" s="179" t="s">
        <v>174</v>
      </c>
      <c r="AU196" s="179" t="s">
        <v>141</v>
      </c>
      <c r="AV196" s="12" t="s">
        <v>141</v>
      </c>
      <c r="AW196" s="12" t="s">
        <v>4</v>
      </c>
      <c r="AX196" s="12" t="s">
        <v>78</v>
      </c>
      <c r="AY196" s="179" t="s">
        <v>166</v>
      </c>
    </row>
    <row r="197" spans="2:65" s="12" customFormat="1" ht="11.25">
      <c r="B197" s="177"/>
      <c r="D197" s="178" t="s">
        <v>174</v>
      </c>
      <c r="E197" s="179" t="s">
        <v>1</v>
      </c>
      <c r="F197" s="180" t="s">
        <v>1508</v>
      </c>
      <c r="H197" s="181">
        <v>1</v>
      </c>
      <c r="I197" s="182"/>
      <c r="J197" s="182"/>
      <c r="M197" s="177"/>
      <c r="N197" s="183"/>
      <c r="X197" s="184"/>
      <c r="AT197" s="179" t="s">
        <v>174</v>
      </c>
      <c r="AU197" s="179" t="s">
        <v>141</v>
      </c>
      <c r="AV197" s="12" t="s">
        <v>141</v>
      </c>
      <c r="AW197" s="12" t="s">
        <v>4</v>
      </c>
      <c r="AX197" s="12" t="s">
        <v>78</v>
      </c>
      <c r="AY197" s="179" t="s">
        <v>166</v>
      </c>
    </row>
    <row r="198" spans="2:65" s="12" customFormat="1" ht="11.25">
      <c r="B198" s="177"/>
      <c r="D198" s="178" t="s">
        <v>174</v>
      </c>
      <c r="E198" s="179" t="s">
        <v>1</v>
      </c>
      <c r="F198" s="180" t="s">
        <v>1509</v>
      </c>
      <c r="H198" s="181">
        <v>1</v>
      </c>
      <c r="I198" s="182"/>
      <c r="J198" s="182"/>
      <c r="M198" s="177"/>
      <c r="N198" s="183"/>
      <c r="X198" s="184"/>
      <c r="AT198" s="179" t="s">
        <v>174</v>
      </c>
      <c r="AU198" s="179" t="s">
        <v>141</v>
      </c>
      <c r="AV198" s="12" t="s">
        <v>141</v>
      </c>
      <c r="AW198" s="12" t="s">
        <v>4</v>
      </c>
      <c r="AX198" s="12" t="s">
        <v>78</v>
      </c>
      <c r="AY198" s="179" t="s">
        <v>166</v>
      </c>
    </row>
    <row r="199" spans="2:65" s="14" customFormat="1" ht="11.25">
      <c r="B199" s="191"/>
      <c r="D199" s="178" t="s">
        <v>174</v>
      </c>
      <c r="E199" s="192" t="s">
        <v>1</v>
      </c>
      <c r="F199" s="193" t="s">
        <v>182</v>
      </c>
      <c r="H199" s="194">
        <v>43</v>
      </c>
      <c r="I199" s="195"/>
      <c r="J199" s="195"/>
      <c r="M199" s="191"/>
      <c r="N199" s="196"/>
      <c r="X199" s="197"/>
      <c r="AT199" s="192" t="s">
        <v>174</v>
      </c>
      <c r="AU199" s="192" t="s">
        <v>141</v>
      </c>
      <c r="AV199" s="14" t="s">
        <v>183</v>
      </c>
      <c r="AW199" s="14" t="s">
        <v>4</v>
      </c>
      <c r="AX199" s="14" t="s">
        <v>86</v>
      </c>
      <c r="AY199" s="192" t="s">
        <v>166</v>
      </c>
    </row>
    <row r="200" spans="2:65" s="1" customFormat="1" ht="24.2" customHeight="1">
      <c r="B200" s="136"/>
      <c r="C200" s="165" t="s">
        <v>239</v>
      </c>
      <c r="D200" s="165" t="s">
        <v>168</v>
      </c>
      <c r="E200" s="166" t="s">
        <v>1516</v>
      </c>
      <c r="F200" s="167" t="s">
        <v>1517</v>
      </c>
      <c r="G200" s="168" t="s">
        <v>226</v>
      </c>
      <c r="H200" s="169">
        <v>48</v>
      </c>
      <c r="I200" s="170"/>
      <c r="J200" s="170"/>
      <c r="K200" s="171">
        <f>ROUND(P200*H200,2)</f>
        <v>0</v>
      </c>
      <c r="L200" s="172"/>
      <c r="M200" s="36"/>
      <c r="N200" s="173" t="s">
        <v>1</v>
      </c>
      <c r="O200" s="135" t="s">
        <v>42</v>
      </c>
      <c r="P200" s="35">
        <f>I200+J200</f>
        <v>0</v>
      </c>
      <c r="Q200" s="35">
        <f>ROUND(I200*H200,2)</f>
        <v>0</v>
      </c>
      <c r="R200" s="35">
        <f>ROUND(J200*H200,2)</f>
        <v>0</v>
      </c>
      <c r="T200" s="174">
        <f>S200*H200</f>
        <v>0</v>
      </c>
      <c r="U200" s="174">
        <v>2.5999999999999998E-4</v>
      </c>
      <c r="V200" s="174">
        <f>U200*H200</f>
        <v>1.2479999999999998E-2</v>
      </c>
      <c r="W200" s="174">
        <v>0</v>
      </c>
      <c r="X200" s="175">
        <f>W200*H200</f>
        <v>0</v>
      </c>
      <c r="AR200" s="176" t="s">
        <v>252</v>
      </c>
      <c r="AT200" s="176" t="s">
        <v>168</v>
      </c>
      <c r="AU200" s="176" t="s">
        <v>141</v>
      </c>
      <c r="AY200" s="17" t="s">
        <v>166</v>
      </c>
      <c r="BE200" s="101">
        <f>IF(O200="základná",K200,0)</f>
        <v>0</v>
      </c>
      <c r="BF200" s="101">
        <f>IF(O200="znížená",K200,0)</f>
        <v>0</v>
      </c>
      <c r="BG200" s="101">
        <f>IF(O200="zákl. prenesená",K200,0)</f>
        <v>0</v>
      </c>
      <c r="BH200" s="101">
        <f>IF(O200="zníž. prenesená",K200,0)</f>
        <v>0</v>
      </c>
      <c r="BI200" s="101">
        <f>IF(O200="nulová",K200,0)</f>
        <v>0</v>
      </c>
      <c r="BJ200" s="17" t="s">
        <v>141</v>
      </c>
      <c r="BK200" s="101">
        <f>ROUND(P200*H200,2)</f>
        <v>0</v>
      </c>
      <c r="BL200" s="17" t="s">
        <v>252</v>
      </c>
      <c r="BM200" s="176" t="s">
        <v>1518</v>
      </c>
    </row>
    <row r="201" spans="2:65" s="12" customFormat="1" ht="11.25">
      <c r="B201" s="177"/>
      <c r="D201" s="178" t="s">
        <v>174</v>
      </c>
      <c r="E201" s="179" t="s">
        <v>1</v>
      </c>
      <c r="F201" s="180" t="s">
        <v>1449</v>
      </c>
      <c r="H201" s="181">
        <v>16</v>
      </c>
      <c r="I201" s="182"/>
      <c r="J201" s="182"/>
      <c r="M201" s="177"/>
      <c r="N201" s="183"/>
      <c r="X201" s="184"/>
      <c r="AT201" s="179" t="s">
        <v>174</v>
      </c>
      <c r="AU201" s="179" t="s">
        <v>141</v>
      </c>
      <c r="AV201" s="12" t="s">
        <v>141</v>
      </c>
      <c r="AW201" s="12" t="s">
        <v>4</v>
      </c>
      <c r="AX201" s="12" t="s">
        <v>78</v>
      </c>
      <c r="AY201" s="179" t="s">
        <v>166</v>
      </c>
    </row>
    <row r="202" spans="2:65" s="12" customFormat="1" ht="11.25">
      <c r="B202" s="177"/>
      <c r="D202" s="178" t="s">
        <v>174</v>
      </c>
      <c r="E202" s="179" t="s">
        <v>1</v>
      </c>
      <c r="F202" s="180" t="s">
        <v>1445</v>
      </c>
      <c r="H202" s="181">
        <v>14</v>
      </c>
      <c r="I202" s="182"/>
      <c r="J202" s="182"/>
      <c r="M202" s="177"/>
      <c r="N202" s="183"/>
      <c r="X202" s="184"/>
      <c r="AT202" s="179" t="s">
        <v>174</v>
      </c>
      <c r="AU202" s="179" t="s">
        <v>141</v>
      </c>
      <c r="AV202" s="12" t="s">
        <v>141</v>
      </c>
      <c r="AW202" s="12" t="s">
        <v>4</v>
      </c>
      <c r="AX202" s="12" t="s">
        <v>78</v>
      </c>
      <c r="AY202" s="179" t="s">
        <v>166</v>
      </c>
    </row>
    <row r="203" spans="2:65" s="12" customFormat="1" ht="11.25">
      <c r="B203" s="177"/>
      <c r="D203" s="178" t="s">
        <v>174</v>
      </c>
      <c r="E203" s="179" t="s">
        <v>1</v>
      </c>
      <c r="F203" s="180" t="s">
        <v>1450</v>
      </c>
      <c r="H203" s="181">
        <v>5</v>
      </c>
      <c r="I203" s="182"/>
      <c r="J203" s="182"/>
      <c r="M203" s="177"/>
      <c r="N203" s="183"/>
      <c r="X203" s="184"/>
      <c r="AT203" s="179" t="s">
        <v>174</v>
      </c>
      <c r="AU203" s="179" t="s">
        <v>141</v>
      </c>
      <c r="AV203" s="12" t="s">
        <v>141</v>
      </c>
      <c r="AW203" s="12" t="s">
        <v>4</v>
      </c>
      <c r="AX203" s="12" t="s">
        <v>78</v>
      </c>
      <c r="AY203" s="179" t="s">
        <v>166</v>
      </c>
    </row>
    <row r="204" spans="2:65" s="12" customFormat="1" ht="11.25">
      <c r="B204" s="177"/>
      <c r="D204" s="178" t="s">
        <v>174</v>
      </c>
      <c r="E204" s="179" t="s">
        <v>1</v>
      </c>
      <c r="F204" s="180" t="s">
        <v>1451</v>
      </c>
      <c r="H204" s="181">
        <v>5</v>
      </c>
      <c r="I204" s="182"/>
      <c r="J204" s="182"/>
      <c r="M204" s="177"/>
      <c r="N204" s="183"/>
      <c r="X204" s="184"/>
      <c r="AT204" s="179" t="s">
        <v>174</v>
      </c>
      <c r="AU204" s="179" t="s">
        <v>141</v>
      </c>
      <c r="AV204" s="12" t="s">
        <v>141</v>
      </c>
      <c r="AW204" s="12" t="s">
        <v>4</v>
      </c>
      <c r="AX204" s="12" t="s">
        <v>78</v>
      </c>
      <c r="AY204" s="179" t="s">
        <v>166</v>
      </c>
    </row>
    <row r="205" spans="2:65" s="12" customFormat="1" ht="11.25">
      <c r="B205" s="177"/>
      <c r="D205" s="178" t="s">
        <v>174</v>
      </c>
      <c r="E205" s="179" t="s">
        <v>1</v>
      </c>
      <c r="F205" s="180" t="s">
        <v>1452</v>
      </c>
      <c r="H205" s="181">
        <v>7</v>
      </c>
      <c r="I205" s="182"/>
      <c r="J205" s="182"/>
      <c r="M205" s="177"/>
      <c r="N205" s="183"/>
      <c r="X205" s="184"/>
      <c r="AT205" s="179" t="s">
        <v>174</v>
      </c>
      <c r="AU205" s="179" t="s">
        <v>141</v>
      </c>
      <c r="AV205" s="12" t="s">
        <v>141</v>
      </c>
      <c r="AW205" s="12" t="s">
        <v>4</v>
      </c>
      <c r="AX205" s="12" t="s">
        <v>78</v>
      </c>
      <c r="AY205" s="179" t="s">
        <v>166</v>
      </c>
    </row>
    <row r="206" spans="2:65" s="12" customFormat="1" ht="11.25">
      <c r="B206" s="177"/>
      <c r="D206" s="178" t="s">
        <v>174</v>
      </c>
      <c r="E206" s="179" t="s">
        <v>1</v>
      </c>
      <c r="F206" s="180" t="s">
        <v>1453</v>
      </c>
      <c r="H206" s="181">
        <v>1</v>
      </c>
      <c r="I206" s="182"/>
      <c r="J206" s="182"/>
      <c r="M206" s="177"/>
      <c r="N206" s="183"/>
      <c r="X206" s="184"/>
      <c r="AT206" s="179" t="s">
        <v>174</v>
      </c>
      <c r="AU206" s="179" t="s">
        <v>141</v>
      </c>
      <c r="AV206" s="12" t="s">
        <v>141</v>
      </c>
      <c r="AW206" s="12" t="s">
        <v>4</v>
      </c>
      <c r="AX206" s="12" t="s">
        <v>78</v>
      </c>
      <c r="AY206" s="179" t="s">
        <v>166</v>
      </c>
    </row>
    <row r="207" spans="2:65" s="14" customFormat="1" ht="11.25">
      <c r="B207" s="191"/>
      <c r="D207" s="178" t="s">
        <v>174</v>
      </c>
      <c r="E207" s="192" t="s">
        <v>1</v>
      </c>
      <c r="F207" s="193" t="s">
        <v>182</v>
      </c>
      <c r="H207" s="194">
        <v>48</v>
      </c>
      <c r="I207" s="195"/>
      <c r="J207" s="195"/>
      <c r="M207" s="191"/>
      <c r="N207" s="196"/>
      <c r="X207" s="197"/>
      <c r="AT207" s="192" t="s">
        <v>174</v>
      </c>
      <c r="AU207" s="192" t="s">
        <v>141</v>
      </c>
      <c r="AV207" s="14" t="s">
        <v>183</v>
      </c>
      <c r="AW207" s="14" t="s">
        <v>4</v>
      </c>
      <c r="AX207" s="14" t="s">
        <v>86</v>
      </c>
      <c r="AY207" s="192" t="s">
        <v>166</v>
      </c>
    </row>
    <row r="208" spans="2:65" s="1" customFormat="1" ht="37.9" customHeight="1">
      <c r="B208" s="136"/>
      <c r="C208" s="198" t="s">
        <v>247</v>
      </c>
      <c r="D208" s="198" t="s">
        <v>203</v>
      </c>
      <c r="E208" s="199" t="s">
        <v>1519</v>
      </c>
      <c r="F208" s="200" t="s">
        <v>1520</v>
      </c>
      <c r="G208" s="201" t="s">
        <v>216</v>
      </c>
      <c r="H208" s="202">
        <v>53.96</v>
      </c>
      <c r="I208" s="203"/>
      <c r="J208" s="204"/>
      <c r="K208" s="205">
        <f>ROUND(P208*H208,2)</f>
        <v>0</v>
      </c>
      <c r="L208" s="204"/>
      <c r="M208" s="206"/>
      <c r="N208" s="207" t="s">
        <v>1</v>
      </c>
      <c r="O208" s="135" t="s">
        <v>42</v>
      </c>
      <c r="P208" s="35">
        <f>I208+J208</f>
        <v>0</v>
      </c>
      <c r="Q208" s="35">
        <f>ROUND(I208*H208,2)</f>
        <v>0</v>
      </c>
      <c r="R208" s="35">
        <f>ROUND(J208*H208,2)</f>
        <v>0</v>
      </c>
      <c r="T208" s="174">
        <f>S208*H208</f>
        <v>0</v>
      </c>
      <c r="U208" s="174">
        <v>1.14E-3</v>
      </c>
      <c r="V208" s="174">
        <f>U208*H208</f>
        <v>6.1514399999999997E-2</v>
      </c>
      <c r="W208" s="174">
        <v>0</v>
      </c>
      <c r="X208" s="175">
        <f>W208*H208</f>
        <v>0</v>
      </c>
      <c r="AR208" s="176" t="s">
        <v>334</v>
      </c>
      <c r="AT208" s="176" t="s">
        <v>203</v>
      </c>
      <c r="AU208" s="176" t="s">
        <v>141</v>
      </c>
      <c r="AY208" s="17" t="s">
        <v>166</v>
      </c>
      <c r="BE208" s="101">
        <f>IF(O208="základná",K208,0)</f>
        <v>0</v>
      </c>
      <c r="BF208" s="101">
        <f>IF(O208="znížená",K208,0)</f>
        <v>0</v>
      </c>
      <c r="BG208" s="101">
        <f>IF(O208="zákl. prenesená",K208,0)</f>
        <v>0</v>
      </c>
      <c r="BH208" s="101">
        <f>IF(O208="zníž. prenesená",K208,0)</f>
        <v>0</v>
      </c>
      <c r="BI208" s="101">
        <f>IF(O208="nulová",K208,0)</f>
        <v>0</v>
      </c>
      <c r="BJ208" s="17" t="s">
        <v>141</v>
      </c>
      <c r="BK208" s="101">
        <f>ROUND(P208*H208,2)</f>
        <v>0</v>
      </c>
      <c r="BL208" s="17" t="s">
        <v>252</v>
      </c>
      <c r="BM208" s="176" t="s">
        <v>1521</v>
      </c>
    </row>
    <row r="209" spans="2:65" s="12" customFormat="1" ht="11.25">
      <c r="B209" s="177"/>
      <c r="D209" s="178" t="s">
        <v>174</v>
      </c>
      <c r="E209" s="179" t="s">
        <v>1</v>
      </c>
      <c r="F209" s="180" t="s">
        <v>1460</v>
      </c>
      <c r="H209" s="181">
        <v>23.52</v>
      </c>
      <c r="I209" s="182"/>
      <c r="J209" s="182"/>
      <c r="M209" s="177"/>
      <c r="N209" s="183"/>
      <c r="X209" s="184"/>
      <c r="AT209" s="179" t="s">
        <v>174</v>
      </c>
      <c r="AU209" s="179" t="s">
        <v>141</v>
      </c>
      <c r="AV209" s="12" t="s">
        <v>141</v>
      </c>
      <c r="AW209" s="12" t="s">
        <v>4</v>
      </c>
      <c r="AX209" s="12" t="s">
        <v>78</v>
      </c>
      <c r="AY209" s="179" t="s">
        <v>166</v>
      </c>
    </row>
    <row r="210" spans="2:65" s="12" customFormat="1" ht="11.25">
      <c r="B210" s="177"/>
      <c r="D210" s="178" t="s">
        <v>174</v>
      </c>
      <c r="E210" s="179" t="s">
        <v>1</v>
      </c>
      <c r="F210" s="180" t="s">
        <v>1461</v>
      </c>
      <c r="H210" s="181">
        <v>7.98</v>
      </c>
      <c r="I210" s="182"/>
      <c r="J210" s="182"/>
      <c r="M210" s="177"/>
      <c r="N210" s="183"/>
      <c r="X210" s="184"/>
      <c r="AT210" s="179" t="s">
        <v>174</v>
      </c>
      <c r="AU210" s="179" t="s">
        <v>141</v>
      </c>
      <c r="AV210" s="12" t="s">
        <v>141</v>
      </c>
      <c r="AW210" s="12" t="s">
        <v>4</v>
      </c>
      <c r="AX210" s="12" t="s">
        <v>78</v>
      </c>
      <c r="AY210" s="179" t="s">
        <v>166</v>
      </c>
    </row>
    <row r="211" spans="2:65" s="12" customFormat="1" ht="11.25">
      <c r="B211" s="177"/>
      <c r="D211" s="178" t="s">
        <v>174</v>
      </c>
      <c r="E211" s="179" t="s">
        <v>1</v>
      </c>
      <c r="F211" s="180" t="s">
        <v>1462</v>
      </c>
      <c r="H211" s="181">
        <v>5.35</v>
      </c>
      <c r="I211" s="182"/>
      <c r="J211" s="182"/>
      <c r="M211" s="177"/>
      <c r="N211" s="183"/>
      <c r="X211" s="184"/>
      <c r="AT211" s="179" t="s">
        <v>174</v>
      </c>
      <c r="AU211" s="179" t="s">
        <v>141</v>
      </c>
      <c r="AV211" s="12" t="s">
        <v>141</v>
      </c>
      <c r="AW211" s="12" t="s">
        <v>4</v>
      </c>
      <c r="AX211" s="12" t="s">
        <v>78</v>
      </c>
      <c r="AY211" s="179" t="s">
        <v>166</v>
      </c>
    </row>
    <row r="212" spans="2:65" s="12" customFormat="1" ht="11.25">
      <c r="B212" s="177"/>
      <c r="D212" s="178" t="s">
        <v>174</v>
      </c>
      <c r="E212" s="179" t="s">
        <v>1</v>
      </c>
      <c r="F212" s="180" t="s">
        <v>1463</v>
      </c>
      <c r="H212" s="181">
        <v>5.35</v>
      </c>
      <c r="I212" s="182"/>
      <c r="J212" s="182"/>
      <c r="M212" s="177"/>
      <c r="N212" s="183"/>
      <c r="X212" s="184"/>
      <c r="AT212" s="179" t="s">
        <v>174</v>
      </c>
      <c r="AU212" s="179" t="s">
        <v>141</v>
      </c>
      <c r="AV212" s="12" t="s">
        <v>141</v>
      </c>
      <c r="AW212" s="12" t="s">
        <v>4</v>
      </c>
      <c r="AX212" s="12" t="s">
        <v>78</v>
      </c>
      <c r="AY212" s="179" t="s">
        <v>166</v>
      </c>
    </row>
    <row r="213" spans="2:65" s="12" customFormat="1" ht="11.25">
      <c r="B213" s="177"/>
      <c r="D213" s="178" t="s">
        <v>174</v>
      </c>
      <c r="E213" s="179" t="s">
        <v>1</v>
      </c>
      <c r="F213" s="180" t="s">
        <v>1464</v>
      </c>
      <c r="H213" s="181">
        <v>10.29</v>
      </c>
      <c r="I213" s="182"/>
      <c r="J213" s="182"/>
      <c r="M213" s="177"/>
      <c r="N213" s="183"/>
      <c r="X213" s="184"/>
      <c r="AT213" s="179" t="s">
        <v>174</v>
      </c>
      <c r="AU213" s="179" t="s">
        <v>141</v>
      </c>
      <c r="AV213" s="12" t="s">
        <v>141</v>
      </c>
      <c r="AW213" s="12" t="s">
        <v>4</v>
      </c>
      <c r="AX213" s="12" t="s">
        <v>78</v>
      </c>
      <c r="AY213" s="179" t="s">
        <v>166</v>
      </c>
    </row>
    <row r="214" spans="2:65" s="12" customFormat="1" ht="11.25">
      <c r="B214" s="177"/>
      <c r="D214" s="178" t="s">
        <v>174</v>
      </c>
      <c r="E214" s="179" t="s">
        <v>1</v>
      </c>
      <c r="F214" s="180" t="s">
        <v>1465</v>
      </c>
      <c r="H214" s="181">
        <v>1.47</v>
      </c>
      <c r="I214" s="182"/>
      <c r="J214" s="182"/>
      <c r="M214" s="177"/>
      <c r="N214" s="183"/>
      <c r="X214" s="184"/>
      <c r="AT214" s="179" t="s">
        <v>174</v>
      </c>
      <c r="AU214" s="179" t="s">
        <v>141</v>
      </c>
      <c r="AV214" s="12" t="s">
        <v>141</v>
      </c>
      <c r="AW214" s="12" t="s">
        <v>4</v>
      </c>
      <c r="AX214" s="12" t="s">
        <v>78</v>
      </c>
      <c r="AY214" s="179" t="s">
        <v>166</v>
      </c>
    </row>
    <row r="215" spans="2:65" s="14" customFormat="1" ht="11.25">
      <c r="B215" s="191"/>
      <c r="D215" s="178" t="s">
        <v>174</v>
      </c>
      <c r="E215" s="192" t="s">
        <v>1</v>
      </c>
      <c r="F215" s="193" t="s">
        <v>182</v>
      </c>
      <c r="H215" s="194">
        <v>53.96</v>
      </c>
      <c r="I215" s="195"/>
      <c r="J215" s="195"/>
      <c r="M215" s="191"/>
      <c r="N215" s="196"/>
      <c r="X215" s="197"/>
      <c r="AT215" s="192" t="s">
        <v>174</v>
      </c>
      <c r="AU215" s="192" t="s">
        <v>141</v>
      </c>
      <c r="AV215" s="14" t="s">
        <v>183</v>
      </c>
      <c r="AW215" s="14" t="s">
        <v>4</v>
      </c>
      <c r="AX215" s="14" t="s">
        <v>86</v>
      </c>
      <c r="AY215" s="192" t="s">
        <v>166</v>
      </c>
    </row>
    <row r="216" spans="2:65" s="1" customFormat="1" ht="21.75" customHeight="1">
      <c r="B216" s="136"/>
      <c r="C216" s="165" t="s">
        <v>252</v>
      </c>
      <c r="D216" s="165" t="s">
        <v>168</v>
      </c>
      <c r="E216" s="166" t="s">
        <v>1522</v>
      </c>
      <c r="F216" s="167" t="s">
        <v>1523</v>
      </c>
      <c r="G216" s="168" t="s">
        <v>226</v>
      </c>
      <c r="H216" s="169">
        <v>78</v>
      </c>
      <c r="I216" s="170"/>
      <c r="J216" s="170"/>
      <c r="K216" s="171">
        <f>ROUND(P216*H216,2)</f>
        <v>0</v>
      </c>
      <c r="L216" s="172"/>
      <c r="M216" s="36"/>
      <c r="N216" s="173" t="s">
        <v>1</v>
      </c>
      <c r="O216" s="135" t="s">
        <v>42</v>
      </c>
      <c r="P216" s="35">
        <f>I216+J216</f>
        <v>0</v>
      </c>
      <c r="Q216" s="35">
        <f>ROUND(I216*H216,2)</f>
        <v>0</v>
      </c>
      <c r="R216" s="35">
        <f>ROUND(J216*H216,2)</f>
        <v>0</v>
      </c>
      <c r="T216" s="174">
        <f>S216*H216</f>
        <v>0</v>
      </c>
      <c r="U216" s="174">
        <v>4.4999999999999999E-4</v>
      </c>
      <c r="V216" s="174">
        <f>U216*H216</f>
        <v>3.5099999999999999E-2</v>
      </c>
      <c r="W216" s="174">
        <v>0</v>
      </c>
      <c r="X216" s="175">
        <f>W216*H216</f>
        <v>0</v>
      </c>
      <c r="AR216" s="176" t="s">
        <v>252</v>
      </c>
      <c r="AT216" s="176" t="s">
        <v>168</v>
      </c>
      <c r="AU216" s="176" t="s">
        <v>141</v>
      </c>
      <c r="AY216" s="17" t="s">
        <v>166</v>
      </c>
      <c r="BE216" s="101">
        <f>IF(O216="základná",K216,0)</f>
        <v>0</v>
      </c>
      <c r="BF216" s="101">
        <f>IF(O216="znížená",K216,0)</f>
        <v>0</v>
      </c>
      <c r="BG216" s="101">
        <f>IF(O216="zákl. prenesená",K216,0)</f>
        <v>0</v>
      </c>
      <c r="BH216" s="101">
        <f>IF(O216="zníž. prenesená",K216,0)</f>
        <v>0</v>
      </c>
      <c r="BI216" s="101">
        <f>IF(O216="nulová",K216,0)</f>
        <v>0</v>
      </c>
      <c r="BJ216" s="17" t="s">
        <v>141</v>
      </c>
      <c r="BK216" s="101">
        <f>ROUND(P216*H216,2)</f>
        <v>0</v>
      </c>
      <c r="BL216" s="17" t="s">
        <v>252</v>
      </c>
      <c r="BM216" s="176" t="s">
        <v>1524</v>
      </c>
    </row>
    <row r="217" spans="2:65" s="12" customFormat="1" ht="11.25">
      <c r="B217" s="177"/>
      <c r="D217" s="178" t="s">
        <v>174</v>
      </c>
      <c r="E217" s="179" t="s">
        <v>1</v>
      </c>
      <c r="F217" s="180" t="s">
        <v>1495</v>
      </c>
      <c r="H217" s="181">
        <v>21</v>
      </c>
      <c r="I217" s="182"/>
      <c r="J217" s="182"/>
      <c r="M217" s="177"/>
      <c r="N217" s="183"/>
      <c r="X217" s="184"/>
      <c r="AT217" s="179" t="s">
        <v>174</v>
      </c>
      <c r="AU217" s="179" t="s">
        <v>141</v>
      </c>
      <c r="AV217" s="12" t="s">
        <v>141</v>
      </c>
      <c r="AW217" s="12" t="s">
        <v>4</v>
      </c>
      <c r="AX217" s="12" t="s">
        <v>78</v>
      </c>
      <c r="AY217" s="179" t="s">
        <v>166</v>
      </c>
    </row>
    <row r="218" spans="2:65" s="12" customFormat="1" ht="11.25">
      <c r="B218" s="177"/>
      <c r="D218" s="178" t="s">
        <v>174</v>
      </c>
      <c r="E218" s="179" t="s">
        <v>1</v>
      </c>
      <c r="F218" s="180" t="s">
        <v>1496</v>
      </c>
      <c r="H218" s="181">
        <v>14</v>
      </c>
      <c r="I218" s="182"/>
      <c r="J218" s="182"/>
      <c r="M218" s="177"/>
      <c r="N218" s="183"/>
      <c r="X218" s="184"/>
      <c r="AT218" s="179" t="s">
        <v>174</v>
      </c>
      <c r="AU218" s="179" t="s">
        <v>141</v>
      </c>
      <c r="AV218" s="12" t="s">
        <v>141</v>
      </c>
      <c r="AW218" s="12" t="s">
        <v>4</v>
      </c>
      <c r="AX218" s="12" t="s">
        <v>78</v>
      </c>
      <c r="AY218" s="179" t="s">
        <v>166</v>
      </c>
    </row>
    <row r="219" spans="2:65" s="14" customFormat="1" ht="11.25">
      <c r="B219" s="191"/>
      <c r="D219" s="178" t="s">
        <v>174</v>
      </c>
      <c r="E219" s="192" t="s">
        <v>1</v>
      </c>
      <c r="F219" s="193" t="s">
        <v>182</v>
      </c>
      <c r="H219" s="194">
        <v>35</v>
      </c>
      <c r="I219" s="195"/>
      <c r="J219" s="195"/>
      <c r="M219" s="191"/>
      <c r="N219" s="196"/>
      <c r="X219" s="197"/>
      <c r="AT219" s="192" t="s">
        <v>174</v>
      </c>
      <c r="AU219" s="192" t="s">
        <v>141</v>
      </c>
      <c r="AV219" s="14" t="s">
        <v>183</v>
      </c>
      <c r="AW219" s="14" t="s">
        <v>4</v>
      </c>
      <c r="AX219" s="14" t="s">
        <v>78</v>
      </c>
      <c r="AY219" s="192" t="s">
        <v>166</v>
      </c>
    </row>
    <row r="220" spans="2:65" s="12" customFormat="1" ht="11.25">
      <c r="B220" s="177"/>
      <c r="D220" s="178" t="s">
        <v>174</v>
      </c>
      <c r="E220" s="179" t="s">
        <v>1</v>
      </c>
      <c r="F220" s="180" t="s">
        <v>1503</v>
      </c>
      <c r="H220" s="181">
        <v>1</v>
      </c>
      <c r="I220" s="182"/>
      <c r="J220" s="182"/>
      <c r="M220" s="177"/>
      <c r="N220" s="183"/>
      <c r="X220" s="184"/>
      <c r="AT220" s="179" t="s">
        <v>174</v>
      </c>
      <c r="AU220" s="179" t="s">
        <v>141</v>
      </c>
      <c r="AV220" s="12" t="s">
        <v>141</v>
      </c>
      <c r="AW220" s="12" t="s">
        <v>4</v>
      </c>
      <c r="AX220" s="12" t="s">
        <v>78</v>
      </c>
      <c r="AY220" s="179" t="s">
        <v>166</v>
      </c>
    </row>
    <row r="221" spans="2:65" s="12" customFormat="1" ht="11.25">
      <c r="B221" s="177"/>
      <c r="D221" s="178" t="s">
        <v>174</v>
      </c>
      <c r="E221" s="179" t="s">
        <v>1</v>
      </c>
      <c r="F221" s="180" t="s">
        <v>1504</v>
      </c>
      <c r="H221" s="181">
        <v>22</v>
      </c>
      <c r="I221" s="182"/>
      <c r="J221" s="182"/>
      <c r="M221" s="177"/>
      <c r="N221" s="183"/>
      <c r="X221" s="184"/>
      <c r="AT221" s="179" t="s">
        <v>174</v>
      </c>
      <c r="AU221" s="179" t="s">
        <v>141</v>
      </c>
      <c r="AV221" s="12" t="s">
        <v>141</v>
      </c>
      <c r="AW221" s="12" t="s">
        <v>4</v>
      </c>
      <c r="AX221" s="12" t="s">
        <v>78</v>
      </c>
      <c r="AY221" s="179" t="s">
        <v>166</v>
      </c>
    </row>
    <row r="222" spans="2:65" s="12" customFormat="1" ht="11.25">
      <c r="B222" s="177"/>
      <c r="D222" s="178" t="s">
        <v>174</v>
      </c>
      <c r="E222" s="179" t="s">
        <v>1</v>
      </c>
      <c r="F222" s="180" t="s">
        <v>1505</v>
      </c>
      <c r="H222" s="181">
        <v>14</v>
      </c>
      <c r="I222" s="182"/>
      <c r="J222" s="182"/>
      <c r="M222" s="177"/>
      <c r="N222" s="183"/>
      <c r="X222" s="184"/>
      <c r="AT222" s="179" t="s">
        <v>174</v>
      </c>
      <c r="AU222" s="179" t="s">
        <v>141</v>
      </c>
      <c r="AV222" s="12" t="s">
        <v>141</v>
      </c>
      <c r="AW222" s="12" t="s">
        <v>4</v>
      </c>
      <c r="AX222" s="12" t="s">
        <v>78</v>
      </c>
      <c r="AY222" s="179" t="s">
        <v>166</v>
      </c>
    </row>
    <row r="223" spans="2:65" s="12" customFormat="1" ht="11.25">
      <c r="B223" s="177"/>
      <c r="D223" s="178" t="s">
        <v>174</v>
      </c>
      <c r="E223" s="179" t="s">
        <v>1</v>
      </c>
      <c r="F223" s="180" t="s">
        <v>1506</v>
      </c>
      <c r="H223" s="181">
        <v>2</v>
      </c>
      <c r="I223" s="182"/>
      <c r="J223" s="182"/>
      <c r="M223" s="177"/>
      <c r="N223" s="183"/>
      <c r="X223" s="184"/>
      <c r="AT223" s="179" t="s">
        <v>174</v>
      </c>
      <c r="AU223" s="179" t="s">
        <v>141</v>
      </c>
      <c r="AV223" s="12" t="s">
        <v>141</v>
      </c>
      <c r="AW223" s="12" t="s">
        <v>4</v>
      </c>
      <c r="AX223" s="12" t="s">
        <v>78</v>
      </c>
      <c r="AY223" s="179" t="s">
        <v>166</v>
      </c>
    </row>
    <row r="224" spans="2:65" s="12" customFormat="1" ht="11.25">
      <c r="B224" s="177"/>
      <c r="D224" s="178" t="s">
        <v>174</v>
      </c>
      <c r="E224" s="179" t="s">
        <v>1</v>
      </c>
      <c r="F224" s="180" t="s">
        <v>1507</v>
      </c>
      <c r="H224" s="181">
        <v>2</v>
      </c>
      <c r="I224" s="182"/>
      <c r="J224" s="182"/>
      <c r="M224" s="177"/>
      <c r="N224" s="183"/>
      <c r="X224" s="184"/>
      <c r="AT224" s="179" t="s">
        <v>174</v>
      </c>
      <c r="AU224" s="179" t="s">
        <v>141</v>
      </c>
      <c r="AV224" s="12" t="s">
        <v>141</v>
      </c>
      <c r="AW224" s="12" t="s">
        <v>4</v>
      </c>
      <c r="AX224" s="12" t="s">
        <v>78</v>
      </c>
      <c r="AY224" s="179" t="s">
        <v>166</v>
      </c>
    </row>
    <row r="225" spans="2:65" s="12" customFormat="1" ht="11.25">
      <c r="B225" s="177"/>
      <c r="D225" s="178" t="s">
        <v>174</v>
      </c>
      <c r="E225" s="179" t="s">
        <v>1</v>
      </c>
      <c r="F225" s="180" t="s">
        <v>1508</v>
      </c>
      <c r="H225" s="181">
        <v>1</v>
      </c>
      <c r="I225" s="182"/>
      <c r="J225" s="182"/>
      <c r="M225" s="177"/>
      <c r="N225" s="183"/>
      <c r="X225" s="184"/>
      <c r="AT225" s="179" t="s">
        <v>174</v>
      </c>
      <c r="AU225" s="179" t="s">
        <v>141</v>
      </c>
      <c r="AV225" s="12" t="s">
        <v>141</v>
      </c>
      <c r="AW225" s="12" t="s">
        <v>4</v>
      </c>
      <c r="AX225" s="12" t="s">
        <v>78</v>
      </c>
      <c r="AY225" s="179" t="s">
        <v>166</v>
      </c>
    </row>
    <row r="226" spans="2:65" s="12" customFormat="1" ht="11.25">
      <c r="B226" s="177"/>
      <c r="D226" s="178" t="s">
        <v>174</v>
      </c>
      <c r="E226" s="179" t="s">
        <v>1</v>
      </c>
      <c r="F226" s="180" t="s">
        <v>1509</v>
      </c>
      <c r="H226" s="181">
        <v>1</v>
      </c>
      <c r="I226" s="182"/>
      <c r="J226" s="182"/>
      <c r="M226" s="177"/>
      <c r="N226" s="183"/>
      <c r="X226" s="184"/>
      <c r="AT226" s="179" t="s">
        <v>174</v>
      </c>
      <c r="AU226" s="179" t="s">
        <v>141</v>
      </c>
      <c r="AV226" s="12" t="s">
        <v>141</v>
      </c>
      <c r="AW226" s="12" t="s">
        <v>4</v>
      </c>
      <c r="AX226" s="12" t="s">
        <v>78</v>
      </c>
      <c r="AY226" s="179" t="s">
        <v>166</v>
      </c>
    </row>
    <row r="227" spans="2:65" s="14" customFormat="1" ht="11.25">
      <c r="B227" s="191"/>
      <c r="D227" s="178" t="s">
        <v>174</v>
      </c>
      <c r="E227" s="192" t="s">
        <v>1</v>
      </c>
      <c r="F227" s="193" t="s">
        <v>182</v>
      </c>
      <c r="H227" s="194">
        <v>43</v>
      </c>
      <c r="I227" s="195"/>
      <c r="J227" s="195"/>
      <c r="M227" s="191"/>
      <c r="N227" s="196"/>
      <c r="X227" s="197"/>
      <c r="AT227" s="192" t="s">
        <v>174</v>
      </c>
      <c r="AU227" s="192" t="s">
        <v>141</v>
      </c>
      <c r="AV227" s="14" t="s">
        <v>183</v>
      </c>
      <c r="AW227" s="14" t="s">
        <v>4</v>
      </c>
      <c r="AX227" s="14" t="s">
        <v>78</v>
      </c>
      <c r="AY227" s="192" t="s">
        <v>166</v>
      </c>
    </row>
    <row r="228" spans="2:65" s="15" customFormat="1" ht="11.25">
      <c r="B228" s="215"/>
      <c r="D228" s="178" t="s">
        <v>174</v>
      </c>
      <c r="E228" s="216" t="s">
        <v>1</v>
      </c>
      <c r="F228" s="217" t="s">
        <v>758</v>
      </c>
      <c r="H228" s="218">
        <v>78</v>
      </c>
      <c r="I228" s="219"/>
      <c r="J228" s="219"/>
      <c r="M228" s="215"/>
      <c r="N228" s="220"/>
      <c r="X228" s="221"/>
      <c r="AT228" s="216" t="s">
        <v>174</v>
      </c>
      <c r="AU228" s="216" t="s">
        <v>141</v>
      </c>
      <c r="AV228" s="15" t="s">
        <v>172</v>
      </c>
      <c r="AW228" s="15" t="s">
        <v>4</v>
      </c>
      <c r="AX228" s="15" t="s">
        <v>86</v>
      </c>
      <c r="AY228" s="216" t="s">
        <v>166</v>
      </c>
    </row>
    <row r="229" spans="2:65" s="1" customFormat="1" ht="44.25" customHeight="1">
      <c r="B229" s="136"/>
      <c r="C229" s="198" t="s">
        <v>257</v>
      </c>
      <c r="D229" s="198" t="s">
        <v>203</v>
      </c>
      <c r="E229" s="199" t="s">
        <v>1525</v>
      </c>
      <c r="F229" s="200" t="s">
        <v>1526</v>
      </c>
      <c r="G229" s="201" t="s">
        <v>226</v>
      </c>
      <c r="H229" s="202">
        <v>42</v>
      </c>
      <c r="I229" s="203"/>
      <c r="J229" s="204"/>
      <c r="K229" s="205">
        <f>ROUND(P229*H229,2)</f>
        <v>0</v>
      </c>
      <c r="L229" s="204"/>
      <c r="M229" s="206"/>
      <c r="N229" s="207" t="s">
        <v>1</v>
      </c>
      <c r="O229" s="135" t="s">
        <v>42</v>
      </c>
      <c r="P229" s="35">
        <f>I229+J229</f>
        <v>0</v>
      </c>
      <c r="Q229" s="35">
        <f>ROUND(I229*H229,2)</f>
        <v>0</v>
      </c>
      <c r="R229" s="35">
        <f>ROUND(J229*H229,2)</f>
        <v>0</v>
      </c>
      <c r="T229" s="174">
        <f>S229*H229</f>
        <v>0</v>
      </c>
      <c r="U229" s="174">
        <v>1.4999999999999999E-2</v>
      </c>
      <c r="V229" s="174">
        <f>U229*H229</f>
        <v>0.63</v>
      </c>
      <c r="W229" s="174">
        <v>0</v>
      </c>
      <c r="X229" s="175">
        <f>W229*H229</f>
        <v>0</v>
      </c>
      <c r="AR229" s="176" t="s">
        <v>334</v>
      </c>
      <c r="AT229" s="176" t="s">
        <v>203</v>
      </c>
      <c r="AU229" s="176" t="s">
        <v>141</v>
      </c>
      <c r="AY229" s="17" t="s">
        <v>166</v>
      </c>
      <c r="BE229" s="101">
        <f>IF(O229="základná",K229,0)</f>
        <v>0</v>
      </c>
      <c r="BF229" s="101">
        <f>IF(O229="znížená",K229,0)</f>
        <v>0</v>
      </c>
      <c r="BG229" s="101">
        <f>IF(O229="zákl. prenesená",K229,0)</f>
        <v>0</v>
      </c>
      <c r="BH229" s="101">
        <f>IF(O229="zníž. prenesená",K229,0)</f>
        <v>0</v>
      </c>
      <c r="BI229" s="101">
        <f>IF(O229="nulová",K229,0)</f>
        <v>0</v>
      </c>
      <c r="BJ229" s="17" t="s">
        <v>141</v>
      </c>
      <c r="BK229" s="101">
        <f>ROUND(P229*H229,2)</f>
        <v>0</v>
      </c>
      <c r="BL229" s="17" t="s">
        <v>252</v>
      </c>
      <c r="BM229" s="176" t="s">
        <v>1527</v>
      </c>
    </row>
    <row r="230" spans="2:65" s="12" customFormat="1" ht="11.25">
      <c r="B230" s="177"/>
      <c r="D230" s="178" t="s">
        <v>174</v>
      </c>
      <c r="E230" s="179" t="s">
        <v>1</v>
      </c>
      <c r="F230" s="180" t="s">
        <v>1504</v>
      </c>
      <c r="H230" s="181">
        <v>22</v>
      </c>
      <c r="I230" s="182"/>
      <c r="J230" s="182"/>
      <c r="M230" s="177"/>
      <c r="N230" s="183"/>
      <c r="X230" s="184"/>
      <c r="AT230" s="179" t="s">
        <v>174</v>
      </c>
      <c r="AU230" s="179" t="s">
        <v>141</v>
      </c>
      <c r="AV230" s="12" t="s">
        <v>141</v>
      </c>
      <c r="AW230" s="12" t="s">
        <v>4</v>
      </c>
      <c r="AX230" s="12" t="s">
        <v>78</v>
      </c>
      <c r="AY230" s="179" t="s">
        <v>166</v>
      </c>
    </row>
    <row r="231" spans="2:65" s="12" customFormat="1" ht="11.25">
      <c r="B231" s="177"/>
      <c r="D231" s="178" t="s">
        <v>174</v>
      </c>
      <c r="E231" s="179" t="s">
        <v>1</v>
      </c>
      <c r="F231" s="180" t="s">
        <v>1505</v>
      </c>
      <c r="H231" s="181">
        <v>14</v>
      </c>
      <c r="I231" s="182"/>
      <c r="J231" s="182"/>
      <c r="M231" s="177"/>
      <c r="N231" s="183"/>
      <c r="X231" s="184"/>
      <c r="AT231" s="179" t="s">
        <v>174</v>
      </c>
      <c r="AU231" s="179" t="s">
        <v>141</v>
      </c>
      <c r="AV231" s="12" t="s">
        <v>141</v>
      </c>
      <c r="AW231" s="12" t="s">
        <v>4</v>
      </c>
      <c r="AX231" s="12" t="s">
        <v>78</v>
      </c>
      <c r="AY231" s="179" t="s">
        <v>166</v>
      </c>
    </row>
    <row r="232" spans="2:65" s="12" customFormat="1" ht="11.25">
      <c r="B232" s="177"/>
      <c r="D232" s="178" t="s">
        <v>174</v>
      </c>
      <c r="E232" s="179" t="s">
        <v>1</v>
      </c>
      <c r="F232" s="180" t="s">
        <v>1506</v>
      </c>
      <c r="H232" s="181">
        <v>2</v>
      </c>
      <c r="I232" s="182"/>
      <c r="J232" s="182"/>
      <c r="M232" s="177"/>
      <c r="N232" s="183"/>
      <c r="X232" s="184"/>
      <c r="AT232" s="179" t="s">
        <v>174</v>
      </c>
      <c r="AU232" s="179" t="s">
        <v>141</v>
      </c>
      <c r="AV232" s="12" t="s">
        <v>141</v>
      </c>
      <c r="AW232" s="12" t="s">
        <v>4</v>
      </c>
      <c r="AX232" s="12" t="s">
        <v>78</v>
      </c>
      <c r="AY232" s="179" t="s">
        <v>166</v>
      </c>
    </row>
    <row r="233" spans="2:65" s="12" customFormat="1" ht="11.25">
      <c r="B233" s="177"/>
      <c r="D233" s="178" t="s">
        <v>174</v>
      </c>
      <c r="E233" s="179" t="s">
        <v>1</v>
      </c>
      <c r="F233" s="180" t="s">
        <v>1507</v>
      </c>
      <c r="H233" s="181">
        <v>2</v>
      </c>
      <c r="I233" s="182"/>
      <c r="J233" s="182"/>
      <c r="M233" s="177"/>
      <c r="N233" s="183"/>
      <c r="X233" s="184"/>
      <c r="AT233" s="179" t="s">
        <v>174</v>
      </c>
      <c r="AU233" s="179" t="s">
        <v>141</v>
      </c>
      <c r="AV233" s="12" t="s">
        <v>141</v>
      </c>
      <c r="AW233" s="12" t="s">
        <v>4</v>
      </c>
      <c r="AX233" s="12" t="s">
        <v>78</v>
      </c>
      <c r="AY233" s="179" t="s">
        <v>166</v>
      </c>
    </row>
    <row r="234" spans="2:65" s="12" customFormat="1" ht="11.25">
      <c r="B234" s="177"/>
      <c r="D234" s="178" t="s">
        <v>174</v>
      </c>
      <c r="E234" s="179" t="s">
        <v>1</v>
      </c>
      <c r="F234" s="180" t="s">
        <v>1508</v>
      </c>
      <c r="H234" s="181">
        <v>1</v>
      </c>
      <c r="I234" s="182"/>
      <c r="J234" s="182"/>
      <c r="M234" s="177"/>
      <c r="N234" s="183"/>
      <c r="X234" s="184"/>
      <c r="AT234" s="179" t="s">
        <v>174</v>
      </c>
      <c r="AU234" s="179" t="s">
        <v>141</v>
      </c>
      <c r="AV234" s="12" t="s">
        <v>141</v>
      </c>
      <c r="AW234" s="12" t="s">
        <v>4</v>
      </c>
      <c r="AX234" s="12" t="s">
        <v>78</v>
      </c>
      <c r="AY234" s="179" t="s">
        <v>166</v>
      </c>
    </row>
    <row r="235" spans="2:65" s="12" customFormat="1" ht="11.25">
      <c r="B235" s="177"/>
      <c r="D235" s="178" t="s">
        <v>174</v>
      </c>
      <c r="E235" s="179" t="s">
        <v>1</v>
      </c>
      <c r="F235" s="180" t="s">
        <v>1509</v>
      </c>
      <c r="H235" s="181">
        <v>1</v>
      </c>
      <c r="I235" s="182"/>
      <c r="J235" s="182"/>
      <c r="M235" s="177"/>
      <c r="N235" s="183"/>
      <c r="X235" s="184"/>
      <c r="AT235" s="179" t="s">
        <v>174</v>
      </c>
      <c r="AU235" s="179" t="s">
        <v>141</v>
      </c>
      <c r="AV235" s="12" t="s">
        <v>141</v>
      </c>
      <c r="AW235" s="12" t="s">
        <v>4</v>
      </c>
      <c r="AX235" s="12" t="s">
        <v>78</v>
      </c>
      <c r="AY235" s="179" t="s">
        <v>166</v>
      </c>
    </row>
    <row r="236" spans="2:65" s="14" customFormat="1" ht="11.25">
      <c r="B236" s="191"/>
      <c r="D236" s="178" t="s">
        <v>174</v>
      </c>
      <c r="E236" s="192" t="s">
        <v>1</v>
      </c>
      <c r="F236" s="193" t="s">
        <v>182</v>
      </c>
      <c r="H236" s="194">
        <v>42</v>
      </c>
      <c r="I236" s="195"/>
      <c r="J236" s="195"/>
      <c r="M236" s="191"/>
      <c r="N236" s="196"/>
      <c r="X236" s="197"/>
      <c r="AT236" s="192" t="s">
        <v>174</v>
      </c>
      <c r="AU236" s="192" t="s">
        <v>141</v>
      </c>
      <c r="AV236" s="14" t="s">
        <v>183</v>
      </c>
      <c r="AW236" s="14" t="s">
        <v>4</v>
      </c>
      <c r="AX236" s="14" t="s">
        <v>86</v>
      </c>
      <c r="AY236" s="192" t="s">
        <v>166</v>
      </c>
    </row>
    <row r="237" spans="2:65" s="1" customFormat="1" ht="44.25" customHeight="1">
      <c r="B237" s="136"/>
      <c r="C237" s="198" t="s">
        <v>261</v>
      </c>
      <c r="D237" s="198" t="s">
        <v>203</v>
      </c>
      <c r="E237" s="199" t="s">
        <v>1528</v>
      </c>
      <c r="F237" s="200" t="s">
        <v>1529</v>
      </c>
      <c r="G237" s="201" t="s">
        <v>226</v>
      </c>
      <c r="H237" s="202">
        <v>36</v>
      </c>
      <c r="I237" s="203"/>
      <c r="J237" s="204"/>
      <c r="K237" s="205">
        <f>ROUND(P237*H237,2)</f>
        <v>0</v>
      </c>
      <c r="L237" s="204"/>
      <c r="M237" s="206"/>
      <c r="N237" s="207" t="s">
        <v>1</v>
      </c>
      <c r="O237" s="135" t="s">
        <v>42</v>
      </c>
      <c r="P237" s="35">
        <f>I237+J237</f>
        <v>0</v>
      </c>
      <c r="Q237" s="35">
        <f>ROUND(I237*H237,2)</f>
        <v>0</v>
      </c>
      <c r="R237" s="35">
        <f>ROUND(J237*H237,2)</f>
        <v>0</v>
      </c>
      <c r="T237" s="174">
        <f>S237*H237</f>
        <v>0</v>
      </c>
      <c r="U237" s="174">
        <v>1.7999999999999999E-2</v>
      </c>
      <c r="V237" s="174">
        <f>U237*H237</f>
        <v>0.64799999999999991</v>
      </c>
      <c r="W237" s="174">
        <v>0</v>
      </c>
      <c r="X237" s="175">
        <f>W237*H237</f>
        <v>0</v>
      </c>
      <c r="AR237" s="176" t="s">
        <v>334</v>
      </c>
      <c r="AT237" s="176" t="s">
        <v>203</v>
      </c>
      <c r="AU237" s="176" t="s">
        <v>141</v>
      </c>
      <c r="AY237" s="17" t="s">
        <v>166</v>
      </c>
      <c r="BE237" s="101">
        <f>IF(O237="základná",K237,0)</f>
        <v>0</v>
      </c>
      <c r="BF237" s="101">
        <f>IF(O237="znížená",K237,0)</f>
        <v>0</v>
      </c>
      <c r="BG237" s="101">
        <f>IF(O237="zákl. prenesená",K237,0)</f>
        <v>0</v>
      </c>
      <c r="BH237" s="101">
        <f>IF(O237="zníž. prenesená",K237,0)</f>
        <v>0</v>
      </c>
      <c r="BI237" s="101">
        <f>IF(O237="nulová",K237,0)</f>
        <v>0</v>
      </c>
      <c r="BJ237" s="17" t="s">
        <v>141</v>
      </c>
      <c r="BK237" s="101">
        <f>ROUND(P237*H237,2)</f>
        <v>0</v>
      </c>
      <c r="BL237" s="17" t="s">
        <v>252</v>
      </c>
      <c r="BM237" s="176" t="s">
        <v>1530</v>
      </c>
    </row>
    <row r="238" spans="2:65" s="12" customFormat="1" ht="11.25">
      <c r="B238" s="177"/>
      <c r="D238" s="178" t="s">
        <v>174</v>
      </c>
      <c r="E238" s="179" t="s">
        <v>1</v>
      </c>
      <c r="F238" s="180" t="s">
        <v>1531</v>
      </c>
      <c r="H238" s="181">
        <v>1</v>
      </c>
      <c r="I238" s="182"/>
      <c r="J238" s="182"/>
      <c r="M238" s="177"/>
      <c r="N238" s="183"/>
      <c r="X238" s="184"/>
      <c r="AT238" s="179" t="s">
        <v>174</v>
      </c>
      <c r="AU238" s="179" t="s">
        <v>141</v>
      </c>
      <c r="AV238" s="12" t="s">
        <v>141</v>
      </c>
      <c r="AW238" s="12" t="s">
        <v>4</v>
      </c>
      <c r="AX238" s="12" t="s">
        <v>78</v>
      </c>
      <c r="AY238" s="179" t="s">
        <v>166</v>
      </c>
    </row>
    <row r="239" spans="2:65" s="12" customFormat="1" ht="11.25">
      <c r="B239" s="177"/>
      <c r="D239" s="178" t="s">
        <v>174</v>
      </c>
      <c r="E239" s="179" t="s">
        <v>1</v>
      </c>
      <c r="F239" s="180" t="s">
        <v>1496</v>
      </c>
      <c r="H239" s="181">
        <v>14</v>
      </c>
      <c r="I239" s="182"/>
      <c r="J239" s="182"/>
      <c r="M239" s="177"/>
      <c r="N239" s="183"/>
      <c r="X239" s="184"/>
      <c r="AT239" s="179" t="s">
        <v>174</v>
      </c>
      <c r="AU239" s="179" t="s">
        <v>141</v>
      </c>
      <c r="AV239" s="12" t="s">
        <v>141</v>
      </c>
      <c r="AW239" s="12" t="s">
        <v>4</v>
      </c>
      <c r="AX239" s="12" t="s">
        <v>78</v>
      </c>
      <c r="AY239" s="179" t="s">
        <v>166</v>
      </c>
    </row>
    <row r="240" spans="2:65" s="12" customFormat="1" ht="11.25">
      <c r="B240" s="177"/>
      <c r="D240" s="178" t="s">
        <v>174</v>
      </c>
      <c r="E240" s="179" t="s">
        <v>1</v>
      </c>
      <c r="F240" s="180" t="s">
        <v>1495</v>
      </c>
      <c r="H240" s="181">
        <v>21</v>
      </c>
      <c r="I240" s="182"/>
      <c r="J240" s="182"/>
      <c r="M240" s="177"/>
      <c r="N240" s="183"/>
      <c r="X240" s="184"/>
      <c r="AT240" s="179" t="s">
        <v>174</v>
      </c>
      <c r="AU240" s="179" t="s">
        <v>141</v>
      </c>
      <c r="AV240" s="12" t="s">
        <v>141</v>
      </c>
      <c r="AW240" s="12" t="s">
        <v>4</v>
      </c>
      <c r="AX240" s="12" t="s">
        <v>78</v>
      </c>
      <c r="AY240" s="179" t="s">
        <v>166</v>
      </c>
    </row>
    <row r="241" spans="2:65" s="14" customFormat="1" ht="11.25">
      <c r="B241" s="191"/>
      <c r="D241" s="178" t="s">
        <v>174</v>
      </c>
      <c r="E241" s="192" t="s">
        <v>1</v>
      </c>
      <c r="F241" s="193" t="s">
        <v>182</v>
      </c>
      <c r="H241" s="194">
        <v>36</v>
      </c>
      <c r="I241" s="195"/>
      <c r="J241" s="195"/>
      <c r="M241" s="191"/>
      <c r="N241" s="196"/>
      <c r="X241" s="197"/>
      <c r="AT241" s="192" t="s">
        <v>174</v>
      </c>
      <c r="AU241" s="192" t="s">
        <v>141</v>
      </c>
      <c r="AV241" s="14" t="s">
        <v>183</v>
      </c>
      <c r="AW241" s="14" t="s">
        <v>4</v>
      </c>
      <c r="AX241" s="14" t="s">
        <v>86</v>
      </c>
      <c r="AY241" s="192" t="s">
        <v>166</v>
      </c>
    </row>
    <row r="242" spans="2:65" s="1" customFormat="1" ht="24.2" customHeight="1">
      <c r="B242" s="136"/>
      <c r="C242" s="165" t="s">
        <v>266</v>
      </c>
      <c r="D242" s="165" t="s">
        <v>168</v>
      </c>
      <c r="E242" s="166" t="s">
        <v>1532</v>
      </c>
      <c r="F242" s="167" t="s">
        <v>1533</v>
      </c>
      <c r="G242" s="168" t="s">
        <v>533</v>
      </c>
      <c r="H242" s="208"/>
      <c r="I242" s="170"/>
      <c r="J242" s="170"/>
      <c r="K242" s="171">
        <f>ROUND(P242*H242,2)</f>
        <v>0</v>
      </c>
      <c r="L242" s="172"/>
      <c r="M242" s="36"/>
      <c r="N242" s="173" t="s">
        <v>1</v>
      </c>
      <c r="O242" s="135" t="s">
        <v>42</v>
      </c>
      <c r="P242" s="35">
        <f>I242+J242</f>
        <v>0</v>
      </c>
      <c r="Q242" s="35">
        <f>ROUND(I242*H242,2)</f>
        <v>0</v>
      </c>
      <c r="R242" s="35">
        <f>ROUND(J242*H242,2)</f>
        <v>0</v>
      </c>
      <c r="T242" s="174">
        <f>S242*H242</f>
        <v>0</v>
      </c>
      <c r="U242" s="174">
        <v>0</v>
      </c>
      <c r="V242" s="174">
        <f>U242*H242</f>
        <v>0</v>
      </c>
      <c r="W242" s="174">
        <v>0</v>
      </c>
      <c r="X242" s="175">
        <f>W242*H242</f>
        <v>0</v>
      </c>
      <c r="AR242" s="176" t="s">
        <v>252</v>
      </c>
      <c r="AT242" s="176" t="s">
        <v>168</v>
      </c>
      <c r="AU242" s="176" t="s">
        <v>141</v>
      </c>
      <c r="AY242" s="17" t="s">
        <v>166</v>
      </c>
      <c r="BE242" s="101">
        <f>IF(O242="základná",K242,0)</f>
        <v>0</v>
      </c>
      <c r="BF242" s="101">
        <f>IF(O242="znížená",K242,0)</f>
        <v>0</v>
      </c>
      <c r="BG242" s="101">
        <f>IF(O242="zákl. prenesená",K242,0)</f>
        <v>0</v>
      </c>
      <c r="BH242" s="101">
        <f>IF(O242="zníž. prenesená",K242,0)</f>
        <v>0</v>
      </c>
      <c r="BI242" s="101">
        <f>IF(O242="nulová",K242,0)</f>
        <v>0</v>
      </c>
      <c r="BJ242" s="17" t="s">
        <v>141</v>
      </c>
      <c r="BK242" s="101">
        <f>ROUND(P242*H242,2)</f>
        <v>0</v>
      </c>
      <c r="BL242" s="17" t="s">
        <v>252</v>
      </c>
      <c r="BM242" s="176" t="s">
        <v>1534</v>
      </c>
    </row>
    <row r="243" spans="2:65" s="11" customFormat="1" ht="22.9" customHeight="1">
      <c r="B243" s="152"/>
      <c r="D243" s="153" t="s">
        <v>77</v>
      </c>
      <c r="E243" s="163" t="s">
        <v>1535</v>
      </c>
      <c r="F243" s="163" t="s">
        <v>1536</v>
      </c>
      <c r="I243" s="155"/>
      <c r="J243" s="155"/>
      <c r="K243" s="164">
        <f>BK243</f>
        <v>0</v>
      </c>
      <c r="M243" s="152"/>
      <c r="N243" s="157"/>
      <c r="Q243" s="158">
        <f>SUM(Q244:Q285)</f>
        <v>0</v>
      </c>
      <c r="R243" s="158">
        <f>SUM(R244:R285)</f>
        <v>0</v>
      </c>
      <c r="T243" s="159">
        <f>SUM(T244:T285)</f>
        <v>0</v>
      </c>
      <c r="V243" s="159">
        <f>SUM(V244:V285)</f>
        <v>1.7665575999999998</v>
      </c>
      <c r="X243" s="160">
        <f>SUM(X244:X285)</f>
        <v>0</v>
      </c>
      <c r="AR243" s="153" t="s">
        <v>141</v>
      </c>
      <c r="AT243" s="161" t="s">
        <v>77</v>
      </c>
      <c r="AU243" s="161" t="s">
        <v>86</v>
      </c>
      <c r="AY243" s="153" t="s">
        <v>166</v>
      </c>
      <c r="BK243" s="162">
        <f>SUM(BK244:BK285)</f>
        <v>0</v>
      </c>
    </row>
    <row r="244" spans="2:65" s="1" customFormat="1" ht="24.2" customHeight="1">
      <c r="B244" s="136"/>
      <c r="C244" s="165" t="s">
        <v>8</v>
      </c>
      <c r="D244" s="165" t="s">
        <v>168</v>
      </c>
      <c r="E244" s="166" t="s">
        <v>1537</v>
      </c>
      <c r="F244" s="167" t="s">
        <v>1538</v>
      </c>
      <c r="G244" s="168" t="s">
        <v>216</v>
      </c>
      <c r="H244" s="169">
        <v>24.4</v>
      </c>
      <c r="I244" s="170"/>
      <c r="J244" s="170"/>
      <c r="K244" s="171">
        <f>ROUND(P244*H244,2)</f>
        <v>0</v>
      </c>
      <c r="L244" s="172"/>
      <c r="M244" s="36"/>
      <c r="N244" s="173" t="s">
        <v>1</v>
      </c>
      <c r="O244" s="135" t="s">
        <v>42</v>
      </c>
      <c r="P244" s="35">
        <f>I244+J244</f>
        <v>0</v>
      </c>
      <c r="Q244" s="35">
        <f>ROUND(I244*H244,2)</f>
        <v>0</v>
      </c>
      <c r="R244" s="35">
        <f>ROUND(J244*H244,2)</f>
        <v>0</v>
      </c>
      <c r="T244" s="174">
        <f>S244*H244</f>
        <v>0</v>
      </c>
      <c r="U244" s="174">
        <v>1.72E-3</v>
      </c>
      <c r="V244" s="174">
        <f>U244*H244</f>
        <v>4.1967999999999998E-2</v>
      </c>
      <c r="W244" s="174">
        <v>0</v>
      </c>
      <c r="X244" s="175">
        <f>W244*H244</f>
        <v>0</v>
      </c>
      <c r="AR244" s="176" t="s">
        <v>252</v>
      </c>
      <c r="AT244" s="176" t="s">
        <v>168</v>
      </c>
      <c r="AU244" s="176" t="s">
        <v>141</v>
      </c>
      <c r="AY244" s="17" t="s">
        <v>166</v>
      </c>
      <c r="BE244" s="101">
        <f>IF(O244="základná",K244,0)</f>
        <v>0</v>
      </c>
      <c r="BF244" s="101">
        <f>IF(O244="znížená",K244,0)</f>
        <v>0</v>
      </c>
      <c r="BG244" s="101">
        <f>IF(O244="zákl. prenesená",K244,0)</f>
        <v>0</v>
      </c>
      <c r="BH244" s="101">
        <f>IF(O244="zníž. prenesená",K244,0)</f>
        <v>0</v>
      </c>
      <c r="BI244" s="101">
        <f>IF(O244="nulová",K244,0)</f>
        <v>0</v>
      </c>
      <c r="BJ244" s="17" t="s">
        <v>141</v>
      </c>
      <c r="BK244" s="101">
        <f>ROUND(P244*H244,2)</f>
        <v>0</v>
      </c>
      <c r="BL244" s="17" t="s">
        <v>252</v>
      </c>
      <c r="BM244" s="176" t="s">
        <v>1539</v>
      </c>
    </row>
    <row r="245" spans="2:65" s="12" customFormat="1" ht="11.25">
      <c r="B245" s="177"/>
      <c r="D245" s="178" t="s">
        <v>174</v>
      </c>
      <c r="E245" s="179" t="s">
        <v>1</v>
      </c>
      <c r="F245" s="180" t="s">
        <v>1540</v>
      </c>
      <c r="H245" s="181">
        <v>8.4</v>
      </c>
      <c r="I245" s="182"/>
      <c r="J245" s="182"/>
      <c r="M245" s="177"/>
      <c r="N245" s="183"/>
      <c r="X245" s="184"/>
      <c r="AT245" s="179" t="s">
        <v>174</v>
      </c>
      <c r="AU245" s="179" t="s">
        <v>141</v>
      </c>
      <c r="AV245" s="12" t="s">
        <v>141</v>
      </c>
      <c r="AW245" s="12" t="s">
        <v>4</v>
      </c>
      <c r="AX245" s="12" t="s">
        <v>78</v>
      </c>
      <c r="AY245" s="179" t="s">
        <v>166</v>
      </c>
    </row>
    <row r="246" spans="2:65" s="12" customFormat="1" ht="11.25">
      <c r="B246" s="177"/>
      <c r="D246" s="178" t="s">
        <v>174</v>
      </c>
      <c r="E246" s="179" t="s">
        <v>1</v>
      </c>
      <c r="F246" s="180" t="s">
        <v>1541</v>
      </c>
      <c r="H246" s="181">
        <v>5.5</v>
      </c>
      <c r="I246" s="182"/>
      <c r="J246" s="182"/>
      <c r="M246" s="177"/>
      <c r="N246" s="183"/>
      <c r="X246" s="184"/>
      <c r="AT246" s="179" t="s">
        <v>174</v>
      </c>
      <c r="AU246" s="179" t="s">
        <v>141</v>
      </c>
      <c r="AV246" s="12" t="s">
        <v>141</v>
      </c>
      <c r="AW246" s="12" t="s">
        <v>4</v>
      </c>
      <c r="AX246" s="12" t="s">
        <v>78</v>
      </c>
      <c r="AY246" s="179" t="s">
        <v>166</v>
      </c>
    </row>
    <row r="247" spans="2:65" s="12" customFormat="1" ht="11.25">
      <c r="B247" s="177"/>
      <c r="D247" s="178" t="s">
        <v>174</v>
      </c>
      <c r="E247" s="179" t="s">
        <v>1</v>
      </c>
      <c r="F247" s="180" t="s">
        <v>1542</v>
      </c>
      <c r="H247" s="181">
        <v>10.5</v>
      </c>
      <c r="I247" s="182"/>
      <c r="J247" s="182"/>
      <c r="M247" s="177"/>
      <c r="N247" s="183"/>
      <c r="X247" s="184"/>
      <c r="AT247" s="179" t="s">
        <v>174</v>
      </c>
      <c r="AU247" s="179" t="s">
        <v>141</v>
      </c>
      <c r="AV247" s="12" t="s">
        <v>141</v>
      </c>
      <c r="AW247" s="12" t="s">
        <v>4</v>
      </c>
      <c r="AX247" s="12" t="s">
        <v>78</v>
      </c>
      <c r="AY247" s="179" t="s">
        <v>166</v>
      </c>
    </row>
    <row r="248" spans="2:65" s="14" customFormat="1" ht="11.25">
      <c r="B248" s="191"/>
      <c r="D248" s="178" t="s">
        <v>174</v>
      </c>
      <c r="E248" s="192" t="s">
        <v>1</v>
      </c>
      <c r="F248" s="193" t="s">
        <v>182</v>
      </c>
      <c r="H248" s="194">
        <v>24.4</v>
      </c>
      <c r="I248" s="195"/>
      <c r="J248" s="195"/>
      <c r="M248" s="191"/>
      <c r="N248" s="196"/>
      <c r="X248" s="197"/>
      <c r="AT248" s="192" t="s">
        <v>174</v>
      </c>
      <c r="AU248" s="192" t="s">
        <v>141</v>
      </c>
      <c r="AV248" s="14" t="s">
        <v>183</v>
      </c>
      <c r="AW248" s="14" t="s">
        <v>4</v>
      </c>
      <c r="AX248" s="14" t="s">
        <v>86</v>
      </c>
      <c r="AY248" s="192" t="s">
        <v>166</v>
      </c>
    </row>
    <row r="249" spans="2:65" s="1" customFormat="1" ht="37.9" customHeight="1">
      <c r="B249" s="136"/>
      <c r="C249" s="198" t="s">
        <v>277</v>
      </c>
      <c r="D249" s="198" t="s">
        <v>203</v>
      </c>
      <c r="E249" s="199" t="s">
        <v>1543</v>
      </c>
      <c r="F249" s="200" t="s">
        <v>1544</v>
      </c>
      <c r="G249" s="201" t="s">
        <v>216</v>
      </c>
      <c r="H249" s="202">
        <v>24.4</v>
      </c>
      <c r="I249" s="203"/>
      <c r="J249" s="204"/>
      <c r="K249" s="205">
        <f>ROUND(P249*H249,2)</f>
        <v>0</v>
      </c>
      <c r="L249" s="204"/>
      <c r="M249" s="206"/>
      <c r="N249" s="207" t="s">
        <v>1</v>
      </c>
      <c r="O249" s="135" t="s">
        <v>42</v>
      </c>
      <c r="P249" s="35">
        <f>I249+J249</f>
        <v>0</v>
      </c>
      <c r="Q249" s="35">
        <f>ROUND(I249*H249,2)</f>
        <v>0</v>
      </c>
      <c r="R249" s="35">
        <f>ROUND(J249*H249,2)</f>
        <v>0</v>
      </c>
      <c r="T249" s="174">
        <f>S249*H249</f>
        <v>0</v>
      </c>
      <c r="U249" s="174">
        <v>5.0000000000000001E-3</v>
      </c>
      <c r="V249" s="174">
        <f>U249*H249</f>
        <v>0.122</v>
      </c>
      <c r="W249" s="174">
        <v>0</v>
      </c>
      <c r="X249" s="175">
        <f>W249*H249</f>
        <v>0</v>
      </c>
      <c r="AR249" s="176" t="s">
        <v>334</v>
      </c>
      <c r="AT249" s="176" t="s">
        <v>203</v>
      </c>
      <c r="AU249" s="176" t="s">
        <v>141</v>
      </c>
      <c r="AY249" s="17" t="s">
        <v>166</v>
      </c>
      <c r="BE249" s="101">
        <f>IF(O249="základná",K249,0)</f>
        <v>0</v>
      </c>
      <c r="BF249" s="101">
        <f>IF(O249="znížená",K249,0)</f>
        <v>0</v>
      </c>
      <c r="BG249" s="101">
        <f>IF(O249="zákl. prenesená",K249,0)</f>
        <v>0</v>
      </c>
      <c r="BH249" s="101">
        <f>IF(O249="zníž. prenesená",K249,0)</f>
        <v>0</v>
      </c>
      <c r="BI249" s="101">
        <f>IF(O249="nulová",K249,0)</f>
        <v>0</v>
      </c>
      <c r="BJ249" s="17" t="s">
        <v>141</v>
      </c>
      <c r="BK249" s="101">
        <f>ROUND(P249*H249,2)</f>
        <v>0</v>
      </c>
      <c r="BL249" s="17" t="s">
        <v>252</v>
      </c>
      <c r="BM249" s="176" t="s">
        <v>1545</v>
      </c>
    </row>
    <row r="250" spans="2:65" s="1" customFormat="1" ht="24.2" customHeight="1">
      <c r="B250" s="136"/>
      <c r="C250" s="165" t="s">
        <v>282</v>
      </c>
      <c r="D250" s="165" t="s">
        <v>168</v>
      </c>
      <c r="E250" s="166" t="s">
        <v>1546</v>
      </c>
      <c r="F250" s="167" t="s">
        <v>1547</v>
      </c>
      <c r="G250" s="168" t="s">
        <v>216</v>
      </c>
      <c r="H250" s="169">
        <v>58.88</v>
      </c>
      <c r="I250" s="170"/>
      <c r="J250" s="170"/>
      <c r="K250" s="171">
        <f>ROUND(P250*H250,2)</f>
        <v>0</v>
      </c>
      <c r="L250" s="172"/>
      <c r="M250" s="36"/>
      <c r="N250" s="173" t="s">
        <v>1</v>
      </c>
      <c r="O250" s="135" t="s">
        <v>42</v>
      </c>
      <c r="P250" s="35">
        <f>I250+J250</f>
        <v>0</v>
      </c>
      <c r="Q250" s="35">
        <f>ROUND(I250*H250,2)</f>
        <v>0</v>
      </c>
      <c r="R250" s="35">
        <f>ROUND(J250*H250,2)</f>
        <v>0</v>
      </c>
      <c r="T250" s="174">
        <f>S250*H250</f>
        <v>0</v>
      </c>
      <c r="U250" s="174">
        <v>4.2000000000000002E-4</v>
      </c>
      <c r="V250" s="174">
        <f>U250*H250</f>
        <v>2.4729600000000001E-2</v>
      </c>
      <c r="W250" s="174">
        <v>0</v>
      </c>
      <c r="X250" s="175">
        <f>W250*H250</f>
        <v>0</v>
      </c>
      <c r="AR250" s="176" t="s">
        <v>252</v>
      </c>
      <c r="AT250" s="176" t="s">
        <v>168</v>
      </c>
      <c r="AU250" s="176" t="s">
        <v>141</v>
      </c>
      <c r="AY250" s="17" t="s">
        <v>166</v>
      </c>
      <c r="BE250" s="101">
        <f>IF(O250="základná",K250,0)</f>
        <v>0</v>
      </c>
      <c r="BF250" s="101">
        <f>IF(O250="znížená",K250,0)</f>
        <v>0</v>
      </c>
      <c r="BG250" s="101">
        <f>IF(O250="zákl. prenesená",K250,0)</f>
        <v>0</v>
      </c>
      <c r="BH250" s="101">
        <f>IF(O250="zníž. prenesená",K250,0)</f>
        <v>0</v>
      </c>
      <c r="BI250" s="101">
        <f>IF(O250="nulová",K250,0)</f>
        <v>0</v>
      </c>
      <c r="BJ250" s="17" t="s">
        <v>141</v>
      </c>
      <c r="BK250" s="101">
        <f>ROUND(P250*H250,2)</f>
        <v>0</v>
      </c>
      <c r="BL250" s="17" t="s">
        <v>252</v>
      </c>
      <c r="BM250" s="176" t="s">
        <v>1548</v>
      </c>
    </row>
    <row r="251" spans="2:65" s="12" customFormat="1" ht="11.25">
      <c r="B251" s="177"/>
      <c r="D251" s="178" t="s">
        <v>174</v>
      </c>
      <c r="E251" s="179" t="s">
        <v>1</v>
      </c>
      <c r="F251" s="180" t="s">
        <v>1549</v>
      </c>
      <c r="H251" s="181">
        <v>15.22</v>
      </c>
      <c r="I251" s="182"/>
      <c r="J251" s="182"/>
      <c r="M251" s="177"/>
      <c r="N251" s="183"/>
      <c r="X251" s="184"/>
      <c r="AT251" s="179" t="s">
        <v>174</v>
      </c>
      <c r="AU251" s="179" t="s">
        <v>141</v>
      </c>
      <c r="AV251" s="12" t="s">
        <v>141</v>
      </c>
      <c r="AW251" s="12" t="s">
        <v>4</v>
      </c>
      <c r="AX251" s="12" t="s">
        <v>78</v>
      </c>
      <c r="AY251" s="179" t="s">
        <v>166</v>
      </c>
    </row>
    <row r="252" spans="2:65" s="12" customFormat="1" ht="11.25">
      <c r="B252" s="177"/>
      <c r="D252" s="178" t="s">
        <v>174</v>
      </c>
      <c r="E252" s="179" t="s">
        <v>1</v>
      </c>
      <c r="F252" s="180" t="s">
        <v>1550</v>
      </c>
      <c r="H252" s="181">
        <v>7.61</v>
      </c>
      <c r="I252" s="182"/>
      <c r="J252" s="182"/>
      <c r="M252" s="177"/>
      <c r="N252" s="183"/>
      <c r="X252" s="184"/>
      <c r="AT252" s="179" t="s">
        <v>174</v>
      </c>
      <c r="AU252" s="179" t="s">
        <v>141</v>
      </c>
      <c r="AV252" s="12" t="s">
        <v>141</v>
      </c>
      <c r="AW252" s="12" t="s">
        <v>4</v>
      </c>
      <c r="AX252" s="12" t="s">
        <v>78</v>
      </c>
      <c r="AY252" s="179" t="s">
        <v>166</v>
      </c>
    </row>
    <row r="253" spans="2:65" s="12" customFormat="1" ht="11.25">
      <c r="B253" s="177"/>
      <c r="D253" s="178" t="s">
        <v>174</v>
      </c>
      <c r="E253" s="179" t="s">
        <v>1</v>
      </c>
      <c r="F253" s="180" t="s">
        <v>1551</v>
      </c>
      <c r="H253" s="181">
        <v>7.21</v>
      </c>
      <c r="I253" s="182"/>
      <c r="J253" s="182"/>
      <c r="M253" s="177"/>
      <c r="N253" s="183"/>
      <c r="X253" s="184"/>
      <c r="AT253" s="179" t="s">
        <v>174</v>
      </c>
      <c r="AU253" s="179" t="s">
        <v>141</v>
      </c>
      <c r="AV253" s="12" t="s">
        <v>141</v>
      </c>
      <c r="AW253" s="12" t="s">
        <v>4</v>
      </c>
      <c r="AX253" s="12" t="s">
        <v>78</v>
      </c>
      <c r="AY253" s="179" t="s">
        <v>166</v>
      </c>
    </row>
    <row r="254" spans="2:65" s="12" customFormat="1" ht="11.25">
      <c r="B254" s="177"/>
      <c r="D254" s="178" t="s">
        <v>174</v>
      </c>
      <c r="E254" s="179" t="s">
        <v>1</v>
      </c>
      <c r="F254" s="180" t="s">
        <v>1552</v>
      </c>
      <c r="H254" s="181">
        <v>28.84</v>
      </c>
      <c r="I254" s="182"/>
      <c r="J254" s="182"/>
      <c r="M254" s="177"/>
      <c r="N254" s="183"/>
      <c r="X254" s="184"/>
      <c r="AT254" s="179" t="s">
        <v>174</v>
      </c>
      <c r="AU254" s="179" t="s">
        <v>141</v>
      </c>
      <c r="AV254" s="12" t="s">
        <v>141</v>
      </c>
      <c r="AW254" s="12" t="s">
        <v>4</v>
      </c>
      <c r="AX254" s="12" t="s">
        <v>78</v>
      </c>
      <c r="AY254" s="179" t="s">
        <v>166</v>
      </c>
    </row>
    <row r="255" spans="2:65" s="14" customFormat="1" ht="11.25">
      <c r="B255" s="191"/>
      <c r="D255" s="178" t="s">
        <v>174</v>
      </c>
      <c r="E255" s="192" t="s">
        <v>1</v>
      </c>
      <c r="F255" s="193" t="s">
        <v>182</v>
      </c>
      <c r="H255" s="194">
        <v>58.88</v>
      </c>
      <c r="I255" s="195"/>
      <c r="J255" s="195"/>
      <c r="M255" s="191"/>
      <c r="N255" s="196"/>
      <c r="X255" s="197"/>
      <c r="AT255" s="192" t="s">
        <v>174</v>
      </c>
      <c r="AU255" s="192" t="s">
        <v>141</v>
      </c>
      <c r="AV255" s="14" t="s">
        <v>183</v>
      </c>
      <c r="AW255" s="14" t="s">
        <v>4</v>
      </c>
      <c r="AX255" s="14" t="s">
        <v>86</v>
      </c>
      <c r="AY255" s="192" t="s">
        <v>166</v>
      </c>
    </row>
    <row r="256" spans="2:65" s="1" customFormat="1" ht="24.2" customHeight="1">
      <c r="B256" s="136"/>
      <c r="C256" s="198" t="s">
        <v>287</v>
      </c>
      <c r="D256" s="198" t="s">
        <v>203</v>
      </c>
      <c r="E256" s="199" t="s">
        <v>1553</v>
      </c>
      <c r="F256" s="200" t="s">
        <v>1554</v>
      </c>
      <c r="G256" s="201" t="s">
        <v>199</v>
      </c>
      <c r="H256" s="202">
        <v>25.989000000000001</v>
      </c>
      <c r="I256" s="203"/>
      <c r="J256" s="204"/>
      <c r="K256" s="205">
        <f>ROUND(P256*H256,2)</f>
        <v>0</v>
      </c>
      <c r="L256" s="204"/>
      <c r="M256" s="206"/>
      <c r="N256" s="207" t="s">
        <v>1</v>
      </c>
      <c r="O256" s="135" t="s">
        <v>42</v>
      </c>
      <c r="P256" s="35">
        <f>I256+J256</f>
        <v>0</v>
      </c>
      <c r="Q256" s="35">
        <f>ROUND(I256*H256,2)</f>
        <v>0</v>
      </c>
      <c r="R256" s="35">
        <f>ROUND(J256*H256,2)</f>
        <v>0</v>
      </c>
      <c r="T256" s="174">
        <f>S256*H256</f>
        <v>0</v>
      </c>
      <c r="U256" s="174">
        <v>0.03</v>
      </c>
      <c r="V256" s="174">
        <f>U256*H256</f>
        <v>0.77966999999999997</v>
      </c>
      <c r="W256" s="174">
        <v>0</v>
      </c>
      <c r="X256" s="175">
        <f>W256*H256</f>
        <v>0</v>
      </c>
      <c r="AR256" s="176" t="s">
        <v>334</v>
      </c>
      <c r="AT256" s="176" t="s">
        <v>203</v>
      </c>
      <c r="AU256" s="176" t="s">
        <v>141</v>
      </c>
      <c r="AY256" s="17" t="s">
        <v>166</v>
      </c>
      <c r="BE256" s="101">
        <f>IF(O256="základná",K256,0)</f>
        <v>0</v>
      </c>
      <c r="BF256" s="101">
        <f>IF(O256="znížená",K256,0)</f>
        <v>0</v>
      </c>
      <c r="BG256" s="101">
        <f>IF(O256="zákl. prenesená",K256,0)</f>
        <v>0</v>
      </c>
      <c r="BH256" s="101">
        <f>IF(O256="zníž. prenesená",K256,0)</f>
        <v>0</v>
      </c>
      <c r="BI256" s="101">
        <f>IF(O256="nulová",K256,0)</f>
        <v>0</v>
      </c>
      <c r="BJ256" s="17" t="s">
        <v>141</v>
      </c>
      <c r="BK256" s="101">
        <f>ROUND(P256*H256,2)</f>
        <v>0</v>
      </c>
      <c r="BL256" s="17" t="s">
        <v>252</v>
      </c>
      <c r="BM256" s="176" t="s">
        <v>1555</v>
      </c>
    </row>
    <row r="257" spans="2:65" s="12" customFormat="1" ht="11.25">
      <c r="B257" s="177"/>
      <c r="D257" s="178" t="s">
        <v>174</v>
      </c>
      <c r="E257" s="179" t="s">
        <v>1</v>
      </c>
      <c r="F257" s="180" t="s">
        <v>1556</v>
      </c>
      <c r="H257" s="181">
        <v>6.8650000000000002</v>
      </c>
      <c r="I257" s="182"/>
      <c r="J257" s="182"/>
      <c r="M257" s="177"/>
      <c r="N257" s="183"/>
      <c r="X257" s="184"/>
      <c r="AT257" s="179" t="s">
        <v>174</v>
      </c>
      <c r="AU257" s="179" t="s">
        <v>141</v>
      </c>
      <c r="AV257" s="12" t="s">
        <v>141</v>
      </c>
      <c r="AW257" s="12" t="s">
        <v>4</v>
      </c>
      <c r="AX257" s="12" t="s">
        <v>78</v>
      </c>
      <c r="AY257" s="179" t="s">
        <v>166</v>
      </c>
    </row>
    <row r="258" spans="2:65" s="12" customFormat="1" ht="11.25">
      <c r="B258" s="177"/>
      <c r="D258" s="178" t="s">
        <v>174</v>
      </c>
      <c r="E258" s="179" t="s">
        <v>1</v>
      </c>
      <c r="F258" s="180" t="s">
        <v>1557</v>
      </c>
      <c r="H258" s="181">
        <v>3.4319999999999999</v>
      </c>
      <c r="I258" s="182"/>
      <c r="J258" s="182"/>
      <c r="M258" s="177"/>
      <c r="N258" s="183"/>
      <c r="X258" s="184"/>
      <c r="AT258" s="179" t="s">
        <v>174</v>
      </c>
      <c r="AU258" s="179" t="s">
        <v>141</v>
      </c>
      <c r="AV258" s="12" t="s">
        <v>141</v>
      </c>
      <c r="AW258" s="12" t="s">
        <v>4</v>
      </c>
      <c r="AX258" s="12" t="s">
        <v>78</v>
      </c>
      <c r="AY258" s="179" t="s">
        <v>166</v>
      </c>
    </row>
    <row r="259" spans="2:65" s="12" customFormat="1" ht="11.25">
      <c r="B259" s="177"/>
      <c r="D259" s="178" t="s">
        <v>174</v>
      </c>
      <c r="E259" s="179" t="s">
        <v>1</v>
      </c>
      <c r="F259" s="180" t="s">
        <v>1558</v>
      </c>
      <c r="H259" s="181">
        <v>3.1379999999999999</v>
      </c>
      <c r="I259" s="182"/>
      <c r="J259" s="182"/>
      <c r="M259" s="177"/>
      <c r="N259" s="183"/>
      <c r="X259" s="184"/>
      <c r="AT259" s="179" t="s">
        <v>174</v>
      </c>
      <c r="AU259" s="179" t="s">
        <v>141</v>
      </c>
      <c r="AV259" s="12" t="s">
        <v>141</v>
      </c>
      <c r="AW259" s="12" t="s">
        <v>4</v>
      </c>
      <c r="AX259" s="12" t="s">
        <v>78</v>
      </c>
      <c r="AY259" s="179" t="s">
        <v>166</v>
      </c>
    </row>
    <row r="260" spans="2:65" s="12" customFormat="1" ht="11.25">
      <c r="B260" s="177"/>
      <c r="D260" s="178" t="s">
        <v>174</v>
      </c>
      <c r="E260" s="179" t="s">
        <v>1</v>
      </c>
      <c r="F260" s="180" t="s">
        <v>1559</v>
      </c>
      <c r="H260" s="181">
        <v>12.554</v>
      </c>
      <c r="I260" s="182"/>
      <c r="J260" s="182"/>
      <c r="M260" s="177"/>
      <c r="N260" s="183"/>
      <c r="X260" s="184"/>
      <c r="AT260" s="179" t="s">
        <v>174</v>
      </c>
      <c r="AU260" s="179" t="s">
        <v>141</v>
      </c>
      <c r="AV260" s="12" t="s">
        <v>141</v>
      </c>
      <c r="AW260" s="12" t="s">
        <v>4</v>
      </c>
      <c r="AX260" s="12" t="s">
        <v>78</v>
      </c>
      <c r="AY260" s="179" t="s">
        <v>166</v>
      </c>
    </row>
    <row r="261" spans="2:65" s="14" customFormat="1" ht="11.25">
      <c r="B261" s="191"/>
      <c r="D261" s="178" t="s">
        <v>174</v>
      </c>
      <c r="E261" s="192" t="s">
        <v>1</v>
      </c>
      <c r="F261" s="193" t="s">
        <v>182</v>
      </c>
      <c r="H261" s="194">
        <v>25.989000000000001</v>
      </c>
      <c r="I261" s="195"/>
      <c r="J261" s="195"/>
      <c r="M261" s="191"/>
      <c r="N261" s="196"/>
      <c r="X261" s="197"/>
      <c r="AT261" s="192" t="s">
        <v>174</v>
      </c>
      <c r="AU261" s="192" t="s">
        <v>141</v>
      </c>
      <c r="AV261" s="14" t="s">
        <v>183</v>
      </c>
      <c r="AW261" s="14" t="s">
        <v>4</v>
      </c>
      <c r="AX261" s="14" t="s">
        <v>86</v>
      </c>
      <c r="AY261" s="192" t="s">
        <v>166</v>
      </c>
    </row>
    <row r="262" spans="2:65" s="1" customFormat="1" ht="24.2" customHeight="1">
      <c r="B262" s="136"/>
      <c r="C262" s="165" t="s">
        <v>292</v>
      </c>
      <c r="D262" s="165" t="s">
        <v>168</v>
      </c>
      <c r="E262" s="166" t="s">
        <v>1560</v>
      </c>
      <c r="F262" s="167" t="s">
        <v>1561</v>
      </c>
      <c r="G262" s="168" t="s">
        <v>226</v>
      </c>
      <c r="H262" s="169">
        <v>14</v>
      </c>
      <c r="I262" s="170"/>
      <c r="J262" s="170"/>
      <c r="K262" s="171">
        <f>ROUND(P262*H262,2)</f>
        <v>0</v>
      </c>
      <c r="L262" s="172"/>
      <c r="M262" s="36"/>
      <c r="N262" s="173" t="s">
        <v>1</v>
      </c>
      <c r="O262" s="135" t="s">
        <v>42</v>
      </c>
      <c r="P262" s="35">
        <f>I262+J262</f>
        <v>0</v>
      </c>
      <c r="Q262" s="35">
        <f>ROUND(I262*H262,2)</f>
        <v>0</v>
      </c>
      <c r="R262" s="35">
        <f>ROUND(J262*H262,2)</f>
        <v>0</v>
      </c>
      <c r="T262" s="174">
        <f>S262*H262</f>
        <v>0</v>
      </c>
      <c r="U262" s="174">
        <v>0</v>
      </c>
      <c r="V262" s="174">
        <f>U262*H262</f>
        <v>0</v>
      </c>
      <c r="W262" s="174">
        <v>0</v>
      </c>
      <c r="X262" s="175">
        <f>W262*H262</f>
        <v>0</v>
      </c>
      <c r="AR262" s="176" t="s">
        <v>252</v>
      </c>
      <c r="AT262" s="176" t="s">
        <v>168</v>
      </c>
      <c r="AU262" s="176" t="s">
        <v>141</v>
      </c>
      <c r="AY262" s="17" t="s">
        <v>166</v>
      </c>
      <c r="BE262" s="101">
        <f>IF(O262="základná",K262,0)</f>
        <v>0</v>
      </c>
      <c r="BF262" s="101">
        <f>IF(O262="znížená",K262,0)</f>
        <v>0</v>
      </c>
      <c r="BG262" s="101">
        <f>IF(O262="zákl. prenesená",K262,0)</f>
        <v>0</v>
      </c>
      <c r="BH262" s="101">
        <f>IF(O262="zníž. prenesená",K262,0)</f>
        <v>0</v>
      </c>
      <c r="BI262" s="101">
        <f>IF(O262="nulová",K262,0)</f>
        <v>0</v>
      </c>
      <c r="BJ262" s="17" t="s">
        <v>141</v>
      </c>
      <c r="BK262" s="101">
        <f>ROUND(P262*H262,2)</f>
        <v>0</v>
      </c>
      <c r="BL262" s="17" t="s">
        <v>252</v>
      </c>
      <c r="BM262" s="176" t="s">
        <v>1562</v>
      </c>
    </row>
    <row r="263" spans="2:65" s="12" customFormat="1" ht="11.25">
      <c r="B263" s="177"/>
      <c r="D263" s="178" t="s">
        <v>174</v>
      </c>
      <c r="E263" s="179" t="s">
        <v>1</v>
      </c>
      <c r="F263" s="180" t="s">
        <v>1445</v>
      </c>
      <c r="H263" s="181">
        <v>14</v>
      </c>
      <c r="I263" s="182"/>
      <c r="J263" s="182"/>
      <c r="M263" s="177"/>
      <c r="N263" s="183"/>
      <c r="X263" s="184"/>
      <c r="AT263" s="179" t="s">
        <v>174</v>
      </c>
      <c r="AU263" s="179" t="s">
        <v>141</v>
      </c>
      <c r="AV263" s="12" t="s">
        <v>141</v>
      </c>
      <c r="AW263" s="12" t="s">
        <v>4</v>
      </c>
      <c r="AX263" s="12" t="s">
        <v>86</v>
      </c>
      <c r="AY263" s="179" t="s">
        <v>166</v>
      </c>
    </row>
    <row r="264" spans="2:65" s="1" customFormat="1" ht="21.75" customHeight="1">
      <c r="B264" s="136"/>
      <c r="C264" s="198" t="s">
        <v>297</v>
      </c>
      <c r="D264" s="198" t="s">
        <v>203</v>
      </c>
      <c r="E264" s="199" t="s">
        <v>1563</v>
      </c>
      <c r="F264" s="200" t="s">
        <v>1564</v>
      </c>
      <c r="G264" s="201" t="s">
        <v>226</v>
      </c>
      <c r="H264" s="202">
        <v>14</v>
      </c>
      <c r="I264" s="203"/>
      <c r="J264" s="204"/>
      <c r="K264" s="205">
        <f>ROUND(P264*H264,2)</f>
        <v>0</v>
      </c>
      <c r="L264" s="204"/>
      <c r="M264" s="206"/>
      <c r="N264" s="207" t="s">
        <v>1</v>
      </c>
      <c r="O264" s="135" t="s">
        <v>42</v>
      </c>
      <c r="P264" s="35">
        <f>I264+J264</f>
        <v>0</v>
      </c>
      <c r="Q264" s="35">
        <f>ROUND(I264*H264,2)</f>
        <v>0</v>
      </c>
      <c r="R264" s="35">
        <f>ROUND(J264*H264,2)</f>
        <v>0</v>
      </c>
      <c r="T264" s="174">
        <f>S264*H264</f>
        <v>0</v>
      </c>
      <c r="U264" s="174">
        <v>1.0800000000000001E-2</v>
      </c>
      <c r="V264" s="174">
        <f>U264*H264</f>
        <v>0.1512</v>
      </c>
      <c r="W264" s="174">
        <v>0</v>
      </c>
      <c r="X264" s="175">
        <f>W264*H264</f>
        <v>0</v>
      </c>
      <c r="AR264" s="176" t="s">
        <v>334</v>
      </c>
      <c r="AT264" s="176" t="s">
        <v>203</v>
      </c>
      <c r="AU264" s="176" t="s">
        <v>141</v>
      </c>
      <c r="AY264" s="17" t="s">
        <v>166</v>
      </c>
      <c r="BE264" s="101">
        <f>IF(O264="základná",K264,0)</f>
        <v>0</v>
      </c>
      <c r="BF264" s="101">
        <f>IF(O264="znížená",K264,0)</f>
        <v>0</v>
      </c>
      <c r="BG264" s="101">
        <f>IF(O264="zákl. prenesená",K264,0)</f>
        <v>0</v>
      </c>
      <c r="BH264" s="101">
        <f>IF(O264="zníž. prenesená",K264,0)</f>
        <v>0</v>
      </c>
      <c r="BI264" s="101">
        <f>IF(O264="nulová",K264,0)</f>
        <v>0</v>
      </c>
      <c r="BJ264" s="17" t="s">
        <v>141</v>
      </c>
      <c r="BK264" s="101">
        <f>ROUND(P264*H264,2)</f>
        <v>0</v>
      </c>
      <c r="BL264" s="17" t="s">
        <v>252</v>
      </c>
      <c r="BM264" s="176" t="s">
        <v>1565</v>
      </c>
    </row>
    <row r="265" spans="2:65" s="12" customFormat="1" ht="11.25">
      <c r="B265" s="177"/>
      <c r="D265" s="178" t="s">
        <v>174</v>
      </c>
      <c r="E265" s="179" t="s">
        <v>1</v>
      </c>
      <c r="F265" s="180" t="s">
        <v>1445</v>
      </c>
      <c r="H265" s="181">
        <v>14</v>
      </c>
      <c r="I265" s="182"/>
      <c r="J265" s="182"/>
      <c r="M265" s="177"/>
      <c r="N265" s="183"/>
      <c r="X265" s="184"/>
      <c r="AT265" s="179" t="s">
        <v>174</v>
      </c>
      <c r="AU265" s="179" t="s">
        <v>141</v>
      </c>
      <c r="AV265" s="12" t="s">
        <v>141</v>
      </c>
      <c r="AW265" s="12" t="s">
        <v>4</v>
      </c>
      <c r="AX265" s="12" t="s">
        <v>86</v>
      </c>
      <c r="AY265" s="179" t="s">
        <v>166</v>
      </c>
    </row>
    <row r="266" spans="2:65" s="1" customFormat="1" ht="33" customHeight="1">
      <c r="B266" s="136"/>
      <c r="C266" s="165" t="s">
        <v>302</v>
      </c>
      <c r="D266" s="165" t="s">
        <v>168</v>
      </c>
      <c r="E266" s="166" t="s">
        <v>1566</v>
      </c>
      <c r="F266" s="167" t="s">
        <v>1567</v>
      </c>
      <c r="G266" s="168" t="s">
        <v>226</v>
      </c>
      <c r="H266" s="169">
        <v>5</v>
      </c>
      <c r="I266" s="170"/>
      <c r="J266" s="170"/>
      <c r="K266" s="171">
        <f>ROUND(P266*H266,2)</f>
        <v>0</v>
      </c>
      <c r="L266" s="172"/>
      <c r="M266" s="36"/>
      <c r="N266" s="173" t="s">
        <v>1</v>
      </c>
      <c r="O266" s="135" t="s">
        <v>42</v>
      </c>
      <c r="P266" s="35">
        <f>I266+J266</f>
        <v>0</v>
      </c>
      <c r="Q266" s="35">
        <f>ROUND(I266*H266,2)</f>
        <v>0</v>
      </c>
      <c r="R266" s="35">
        <f>ROUND(J266*H266,2)</f>
        <v>0</v>
      </c>
      <c r="T266" s="174">
        <f>S266*H266</f>
        <v>0</v>
      </c>
      <c r="U266" s="174">
        <v>0</v>
      </c>
      <c r="V266" s="174">
        <f>U266*H266</f>
        <v>0</v>
      </c>
      <c r="W266" s="174">
        <v>0</v>
      </c>
      <c r="X266" s="175">
        <f>W266*H266</f>
        <v>0</v>
      </c>
      <c r="AR266" s="176" t="s">
        <v>252</v>
      </c>
      <c r="AT266" s="176" t="s">
        <v>168</v>
      </c>
      <c r="AU266" s="176" t="s">
        <v>141</v>
      </c>
      <c r="AY266" s="17" t="s">
        <v>166</v>
      </c>
      <c r="BE266" s="101">
        <f>IF(O266="základná",K266,0)</f>
        <v>0</v>
      </c>
      <c r="BF266" s="101">
        <f>IF(O266="znížená",K266,0)</f>
        <v>0</v>
      </c>
      <c r="BG266" s="101">
        <f>IF(O266="zákl. prenesená",K266,0)</f>
        <v>0</v>
      </c>
      <c r="BH266" s="101">
        <f>IF(O266="zníž. prenesená",K266,0)</f>
        <v>0</v>
      </c>
      <c r="BI266" s="101">
        <f>IF(O266="nulová",K266,0)</f>
        <v>0</v>
      </c>
      <c r="BJ266" s="17" t="s">
        <v>141</v>
      </c>
      <c r="BK266" s="101">
        <f>ROUND(P266*H266,2)</f>
        <v>0</v>
      </c>
      <c r="BL266" s="17" t="s">
        <v>252</v>
      </c>
      <c r="BM266" s="176" t="s">
        <v>1568</v>
      </c>
    </row>
    <row r="267" spans="2:65" s="12" customFormat="1" ht="11.25">
      <c r="B267" s="177"/>
      <c r="D267" s="178" t="s">
        <v>174</v>
      </c>
      <c r="E267" s="179" t="s">
        <v>1</v>
      </c>
      <c r="F267" s="180" t="s">
        <v>1451</v>
      </c>
      <c r="H267" s="181">
        <v>5</v>
      </c>
      <c r="I267" s="182"/>
      <c r="J267" s="182"/>
      <c r="M267" s="177"/>
      <c r="N267" s="183"/>
      <c r="X267" s="184"/>
      <c r="AT267" s="179" t="s">
        <v>174</v>
      </c>
      <c r="AU267" s="179" t="s">
        <v>141</v>
      </c>
      <c r="AV267" s="12" t="s">
        <v>141</v>
      </c>
      <c r="AW267" s="12" t="s">
        <v>4</v>
      </c>
      <c r="AX267" s="12" t="s">
        <v>86</v>
      </c>
      <c r="AY267" s="179" t="s">
        <v>166</v>
      </c>
    </row>
    <row r="268" spans="2:65" s="1" customFormat="1" ht="21.75" customHeight="1">
      <c r="B268" s="136"/>
      <c r="C268" s="198" t="s">
        <v>308</v>
      </c>
      <c r="D268" s="198" t="s">
        <v>203</v>
      </c>
      <c r="E268" s="199" t="s">
        <v>1569</v>
      </c>
      <c r="F268" s="200" t="s">
        <v>1570</v>
      </c>
      <c r="G268" s="201" t="s">
        <v>226</v>
      </c>
      <c r="H268" s="202">
        <v>5</v>
      </c>
      <c r="I268" s="203"/>
      <c r="J268" s="204"/>
      <c r="K268" s="205">
        <f>ROUND(P268*H268,2)</f>
        <v>0</v>
      </c>
      <c r="L268" s="204"/>
      <c r="M268" s="206"/>
      <c r="N268" s="207" t="s">
        <v>1</v>
      </c>
      <c r="O268" s="135" t="s">
        <v>42</v>
      </c>
      <c r="P268" s="35">
        <f>I268+J268</f>
        <v>0</v>
      </c>
      <c r="Q268" s="35">
        <f>ROUND(I268*H268,2)</f>
        <v>0</v>
      </c>
      <c r="R268" s="35">
        <f>ROUND(J268*H268,2)</f>
        <v>0</v>
      </c>
      <c r="T268" s="174">
        <f>S268*H268</f>
        <v>0</v>
      </c>
      <c r="U268" s="174">
        <v>1.35E-2</v>
      </c>
      <c r="V268" s="174">
        <f>U268*H268</f>
        <v>6.7500000000000004E-2</v>
      </c>
      <c r="W268" s="174">
        <v>0</v>
      </c>
      <c r="X268" s="175">
        <f>W268*H268</f>
        <v>0</v>
      </c>
      <c r="AR268" s="176" t="s">
        <v>334</v>
      </c>
      <c r="AT268" s="176" t="s">
        <v>203</v>
      </c>
      <c r="AU268" s="176" t="s">
        <v>141</v>
      </c>
      <c r="AY268" s="17" t="s">
        <v>166</v>
      </c>
      <c r="BE268" s="101">
        <f>IF(O268="základná",K268,0)</f>
        <v>0</v>
      </c>
      <c r="BF268" s="101">
        <f>IF(O268="znížená",K268,0)</f>
        <v>0</v>
      </c>
      <c r="BG268" s="101">
        <f>IF(O268="zákl. prenesená",K268,0)</f>
        <v>0</v>
      </c>
      <c r="BH268" s="101">
        <f>IF(O268="zníž. prenesená",K268,0)</f>
        <v>0</v>
      </c>
      <c r="BI268" s="101">
        <f>IF(O268="nulová",K268,0)</f>
        <v>0</v>
      </c>
      <c r="BJ268" s="17" t="s">
        <v>141</v>
      </c>
      <c r="BK268" s="101">
        <f>ROUND(P268*H268,2)</f>
        <v>0</v>
      </c>
      <c r="BL268" s="17" t="s">
        <v>252</v>
      </c>
      <c r="BM268" s="176" t="s">
        <v>1571</v>
      </c>
    </row>
    <row r="269" spans="2:65" s="12" customFormat="1" ht="11.25">
      <c r="B269" s="177"/>
      <c r="D269" s="178" t="s">
        <v>174</v>
      </c>
      <c r="E269" s="179" t="s">
        <v>1</v>
      </c>
      <c r="F269" s="180" t="s">
        <v>1451</v>
      </c>
      <c r="H269" s="181">
        <v>5</v>
      </c>
      <c r="I269" s="182"/>
      <c r="J269" s="182"/>
      <c r="M269" s="177"/>
      <c r="N269" s="183"/>
      <c r="X269" s="184"/>
      <c r="AT269" s="179" t="s">
        <v>174</v>
      </c>
      <c r="AU269" s="179" t="s">
        <v>141</v>
      </c>
      <c r="AV269" s="12" t="s">
        <v>141</v>
      </c>
      <c r="AW269" s="12" t="s">
        <v>4</v>
      </c>
      <c r="AX269" s="12" t="s">
        <v>86</v>
      </c>
      <c r="AY269" s="179" t="s">
        <v>166</v>
      </c>
    </row>
    <row r="270" spans="2:65" s="1" customFormat="1" ht="33" customHeight="1">
      <c r="B270" s="136"/>
      <c r="C270" s="165" t="s">
        <v>313</v>
      </c>
      <c r="D270" s="165" t="s">
        <v>168</v>
      </c>
      <c r="E270" s="166" t="s">
        <v>1572</v>
      </c>
      <c r="F270" s="167" t="s">
        <v>1573</v>
      </c>
      <c r="G270" s="168" t="s">
        <v>226</v>
      </c>
      <c r="H270" s="169">
        <v>5</v>
      </c>
      <c r="I270" s="170"/>
      <c r="J270" s="170"/>
      <c r="K270" s="171">
        <f>ROUND(P270*H270,2)</f>
        <v>0</v>
      </c>
      <c r="L270" s="172"/>
      <c r="M270" s="36"/>
      <c r="N270" s="173" t="s">
        <v>1</v>
      </c>
      <c r="O270" s="135" t="s">
        <v>42</v>
      </c>
      <c r="P270" s="35">
        <f>I270+J270</f>
        <v>0</v>
      </c>
      <c r="Q270" s="35">
        <f>ROUND(I270*H270,2)</f>
        <v>0</v>
      </c>
      <c r="R270" s="35">
        <f>ROUND(J270*H270,2)</f>
        <v>0</v>
      </c>
      <c r="T270" s="174">
        <f>S270*H270</f>
        <v>0</v>
      </c>
      <c r="U270" s="174">
        <v>0</v>
      </c>
      <c r="V270" s="174">
        <f>U270*H270</f>
        <v>0</v>
      </c>
      <c r="W270" s="174">
        <v>0</v>
      </c>
      <c r="X270" s="175">
        <f>W270*H270</f>
        <v>0</v>
      </c>
      <c r="AR270" s="176" t="s">
        <v>252</v>
      </c>
      <c r="AT270" s="176" t="s">
        <v>168</v>
      </c>
      <c r="AU270" s="176" t="s">
        <v>141</v>
      </c>
      <c r="AY270" s="17" t="s">
        <v>166</v>
      </c>
      <c r="BE270" s="101">
        <f>IF(O270="základná",K270,0)</f>
        <v>0</v>
      </c>
      <c r="BF270" s="101">
        <f>IF(O270="znížená",K270,0)</f>
        <v>0</v>
      </c>
      <c r="BG270" s="101">
        <f>IF(O270="zákl. prenesená",K270,0)</f>
        <v>0</v>
      </c>
      <c r="BH270" s="101">
        <f>IF(O270="zníž. prenesená",K270,0)</f>
        <v>0</v>
      </c>
      <c r="BI270" s="101">
        <f>IF(O270="nulová",K270,0)</f>
        <v>0</v>
      </c>
      <c r="BJ270" s="17" t="s">
        <v>141</v>
      </c>
      <c r="BK270" s="101">
        <f>ROUND(P270*H270,2)</f>
        <v>0</v>
      </c>
      <c r="BL270" s="17" t="s">
        <v>252</v>
      </c>
      <c r="BM270" s="176" t="s">
        <v>1574</v>
      </c>
    </row>
    <row r="271" spans="2:65" s="12" customFormat="1" ht="11.25">
      <c r="B271" s="177"/>
      <c r="D271" s="178" t="s">
        <v>174</v>
      </c>
      <c r="E271" s="179" t="s">
        <v>1</v>
      </c>
      <c r="F271" s="180" t="s">
        <v>1450</v>
      </c>
      <c r="H271" s="181">
        <v>5</v>
      </c>
      <c r="I271" s="182"/>
      <c r="J271" s="182"/>
      <c r="M271" s="177"/>
      <c r="N271" s="183"/>
      <c r="X271" s="184"/>
      <c r="AT271" s="179" t="s">
        <v>174</v>
      </c>
      <c r="AU271" s="179" t="s">
        <v>141</v>
      </c>
      <c r="AV271" s="12" t="s">
        <v>141</v>
      </c>
      <c r="AW271" s="12" t="s">
        <v>4</v>
      </c>
      <c r="AX271" s="12" t="s">
        <v>86</v>
      </c>
      <c r="AY271" s="179" t="s">
        <v>166</v>
      </c>
    </row>
    <row r="272" spans="2:65" s="1" customFormat="1" ht="21.75" customHeight="1">
      <c r="B272" s="136"/>
      <c r="C272" s="198" t="s">
        <v>318</v>
      </c>
      <c r="D272" s="198" t="s">
        <v>203</v>
      </c>
      <c r="E272" s="199" t="s">
        <v>1575</v>
      </c>
      <c r="F272" s="200" t="s">
        <v>1576</v>
      </c>
      <c r="G272" s="201" t="s">
        <v>226</v>
      </c>
      <c r="H272" s="202">
        <v>5</v>
      </c>
      <c r="I272" s="203"/>
      <c r="J272" s="204"/>
      <c r="K272" s="205">
        <f>ROUND(P272*H272,2)</f>
        <v>0</v>
      </c>
      <c r="L272" s="204"/>
      <c r="M272" s="206"/>
      <c r="N272" s="207" t="s">
        <v>1</v>
      </c>
      <c r="O272" s="135" t="s">
        <v>42</v>
      </c>
      <c r="P272" s="35">
        <f>I272+J272</f>
        <v>0</v>
      </c>
      <c r="Q272" s="35">
        <f>ROUND(I272*H272,2)</f>
        <v>0</v>
      </c>
      <c r="R272" s="35">
        <f>ROUND(J272*H272,2)</f>
        <v>0</v>
      </c>
      <c r="T272" s="174">
        <f>S272*H272</f>
        <v>0</v>
      </c>
      <c r="U272" s="174">
        <v>2.07E-2</v>
      </c>
      <c r="V272" s="174">
        <f>U272*H272</f>
        <v>0.10349999999999999</v>
      </c>
      <c r="W272" s="174">
        <v>0</v>
      </c>
      <c r="X272" s="175">
        <f>W272*H272</f>
        <v>0</v>
      </c>
      <c r="AR272" s="176" t="s">
        <v>334</v>
      </c>
      <c r="AT272" s="176" t="s">
        <v>203</v>
      </c>
      <c r="AU272" s="176" t="s">
        <v>141</v>
      </c>
      <c r="AY272" s="17" t="s">
        <v>166</v>
      </c>
      <c r="BE272" s="101">
        <f>IF(O272="základná",K272,0)</f>
        <v>0</v>
      </c>
      <c r="BF272" s="101">
        <f>IF(O272="znížená",K272,0)</f>
        <v>0</v>
      </c>
      <c r="BG272" s="101">
        <f>IF(O272="zákl. prenesená",K272,0)</f>
        <v>0</v>
      </c>
      <c r="BH272" s="101">
        <f>IF(O272="zníž. prenesená",K272,0)</f>
        <v>0</v>
      </c>
      <c r="BI272" s="101">
        <f>IF(O272="nulová",K272,0)</f>
        <v>0</v>
      </c>
      <c r="BJ272" s="17" t="s">
        <v>141</v>
      </c>
      <c r="BK272" s="101">
        <f>ROUND(P272*H272,2)</f>
        <v>0</v>
      </c>
      <c r="BL272" s="17" t="s">
        <v>252</v>
      </c>
      <c r="BM272" s="176" t="s">
        <v>1577</v>
      </c>
    </row>
    <row r="273" spans="2:65" s="12" customFormat="1" ht="11.25">
      <c r="B273" s="177"/>
      <c r="D273" s="178" t="s">
        <v>174</v>
      </c>
      <c r="E273" s="179" t="s">
        <v>1</v>
      </c>
      <c r="F273" s="180" t="s">
        <v>1450</v>
      </c>
      <c r="H273" s="181">
        <v>5</v>
      </c>
      <c r="I273" s="182"/>
      <c r="J273" s="182"/>
      <c r="M273" s="177"/>
      <c r="N273" s="183"/>
      <c r="X273" s="184"/>
      <c r="AT273" s="179" t="s">
        <v>174</v>
      </c>
      <c r="AU273" s="179" t="s">
        <v>141</v>
      </c>
      <c r="AV273" s="12" t="s">
        <v>141</v>
      </c>
      <c r="AW273" s="12" t="s">
        <v>4</v>
      </c>
      <c r="AX273" s="12" t="s">
        <v>86</v>
      </c>
      <c r="AY273" s="179" t="s">
        <v>166</v>
      </c>
    </row>
    <row r="274" spans="2:65" s="1" customFormat="1" ht="33" customHeight="1">
      <c r="B274" s="136"/>
      <c r="C274" s="165" t="s">
        <v>323</v>
      </c>
      <c r="D274" s="165" t="s">
        <v>168</v>
      </c>
      <c r="E274" s="166" t="s">
        <v>1578</v>
      </c>
      <c r="F274" s="167" t="s">
        <v>1579</v>
      </c>
      <c r="G274" s="168" t="s">
        <v>226</v>
      </c>
      <c r="H274" s="169">
        <v>16</v>
      </c>
      <c r="I274" s="170"/>
      <c r="J274" s="170"/>
      <c r="K274" s="171">
        <f>ROUND(P274*H274,2)</f>
        <v>0</v>
      </c>
      <c r="L274" s="172"/>
      <c r="M274" s="36"/>
      <c r="N274" s="173" t="s">
        <v>1</v>
      </c>
      <c r="O274" s="135" t="s">
        <v>42</v>
      </c>
      <c r="P274" s="35">
        <f>I274+J274</f>
        <v>0</v>
      </c>
      <c r="Q274" s="35">
        <f>ROUND(I274*H274,2)</f>
        <v>0</v>
      </c>
      <c r="R274" s="35">
        <f>ROUND(J274*H274,2)</f>
        <v>0</v>
      </c>
      <c r="T274" s="174">
        <f>S274*H274</f>
        <v>0</v>
      </c>
      <c r="U274" s="174">
        <v>0</v>
      </c>
      <c r="V274" s="174">
        <f>U274*H274</f>
        <v>0</v>
      </c>
      <c r="W274" s="174">
        <v>0</v>
      </c>
      <c r="X274" s="175">
        <f>W274*H274</f>
        <v>0</v>
      </c>
      <c r="AR274" s="176" t="s">
        <v>252</v>
      </c>
      <c r="AT274" s="176" t="s">
        <v>168</v>
      </c>
      <c r="AU274" s="176" t="s">
        <v>141</v>
      </c>
      <c r="AY274" s="17" t="s">
        <v>166</v>
      </c>
      <c r="BE274" s="101">
        <f>IF(O274="základná",K274,0)</f>
        <v>0</v>
      </c>
      <c r="BF274" s="101">
        <f>IF(O274="znížená",K274,0)</f>
        <v>0</v>
      </c>
      <c r="BG274" s="101">
        <f>IF(O274="zákl. prenesená",K274,0)</f>
        <v>0</v>
      </c>
      <c r="BH274" s="101">
        <f>IF(O274="zníž. prenesená",K274,0)</f>
        <v>0</v>
      </c>
      <c r="BI274" s="101">
        <f>IF(O274="nulová",K274,0)</f>
        <v>0</v>
      </c>
      <c r="BJ274" s="17" t="s">
        <v>141</v>
      </c>
      <c r="BK274" s="101">
        <f>ROUND(P274*H274,2)</f>
        <v>0</v>
      </c>
      <c r="BL274" s="17" t="s">
        <v>252</v>
      </c>
      <c r="BM274" s="176" t="s">
        <v>1580</v>
      </c>
    </row>
    <row r="275" spans="2:65" s="12" customFormat="1" ht="11.25">
      <c r="B275" s="177"/>
      <c r="D275" s="178" t="s">
        <v>174</v>
      </c>
      <c r="E275" s="179" t="s">
        <v>1</v>
      </c>
      <c r="F275" s="180" t="s">
        <v>1581</v>
      </c>
      <c r="H275" s="181">
        <v>16</v>
      </c>
      <c r="I275" s="182"/>
      <c r="J275" s="182"/>
      <c r="M275" s="177"/>
      <c r="N275" s="183"/>
      <c r="X275" s="184"/>
      <c r="AT275" s="179" t="s">
        <v>174</v>
      </c>
      <c r="AU275" s="179" t="s">
        <v>141</v>
      </c>
      <c r="AV275" s="12" t="s">
        <v>141</v>
      </c>
      <c r="AW275" s="12" t="s">
        <v>4</v>
      </c>
      <c r="AX275" s="12" t="s">
        <v>86</v>
      </c>
      <c r="AY275" s="179" t="s">
        <v>166</v>
      </c>
    </row>
    <row r="276" spans="2:65" s="1" customFormat="1" ht="21.75" customHeight="1">
      <c r="B276" s="136"/>
      <c r="C276" s="198" t="s">
        <v>329</v>
      </c>
      <c r="D276" s="198" t="s">
        <v>203</v>
      </c>
      <c r="E276" s="199" t="s">
        <v>1582</v>
      </c>
      <c r="F276" s="200" t="s">
        <v>1583</v>
      </c>
      <c r="G276" s="201" t="s">
        <v>226</v>
      </c>
      <c r="H276" s="202">
        <v>16</v>
      </c>
      <c r="I276" s="203"/>
      <c r="J276" s="204"/>
      <c r="K276" s="205">
        <f>ROUND(P276*H276,2)</f>
        <v>0</v>
      </c>
      <c r="L276" s="204"/>
      <c r="M276" s="206"/>
      <c r="N276" s="207" t="s">
        <v>1</v>
      </c>
      <c r="O276" s="135" t="s">
        <v>42</v>
      </c>
      <c r="P276" s="35">
        <f>I276+J276</f>
        <v>0</v>
      </c>
      <c r="Q276" s="35">
        <f>ROUND(I276*H276,2)</f>
        <v>0</v>
      </c>
      <c r="R276" s="35">
        <f>ROUND(J276*H276,2)</f>
        <v>0</v>
      </c>
      <c r="T276" s="174">
        <f>S276*H276</f>
        <v>0</v>
      </c>
      <c r="U276" s="174">
        <v>1.6879999999999999E-2</v>
      </c>
      <c r="V276" s="174">
        <f>U276*H276</f>
        <v>0.27007999999999999</v>
      </c>
      <c r="W276" s="174">
        <v>0</v>
      </c>
      <c r="X276" s="175">
        <f>W276*H276</f>
        <v>0</v>
      </c>
      <c r="AR276" s="176" t="s">
        <v>334</v>
      </c>
      <c r="AT276" s="176" t="s">
        <v>203</v>
      </c>
      <c r="AU276" s="176" t="s">
        <v>141</v>
      </c>
      <c r="AY276" s="17" t="s">
        <v>166</v>
      </c>
      <c r="BE276" s="101">
        <f>IF(O276="základná",K276,0)</f>
        <v>0</v>
      </c>
      <c r="BF276" s="101">
        <f>IF(O276="znížená",K276,0)</f>
        <v>0</v>
      </c>
      <c r="BG276" s="101">
        <f>IF(O276="zákl. prenesená",K276,0)</f>
        <v>0</v>
      </c>
      <c r="BH276" s="101">
        <f>IF(O276="zníž. prenesená",K276,0)</f>
        <v>0</v>
      </c>
      <c r="BI276" s="101">
        <f>IF(O276="nulová",K276,0)</f>
        <v>0</v>
      </c>
      <c r="BJ276" s="17" t="s">
        <v>141</v>
      </c>
      <c r="BK276" s="101">
        <f>ROUND(P276*H276,2)</f>
        <v>0</v>
      </c>
      <c r="BL276" s="17" t="s">
        <v>252</v>
      </c>
      <c r="BM276" s="176" t="s">
        <v>1584</v>
      </c>
    </row>
    <row r="277" spans="2:65" s="1" customFormat="1" ht="33" customHeight="1">
      <c r="B277" s="136"/>
      <c r="C277" s="165" t="s">
        <v>334</v>
      </c>
      <c r="D277" s="165" t="s">
        <v>168</v>
      </c>
      <c r="E277" s="166" t="s">
        <v>1585</v>
      </c>
      <c r="F277" s="167" t="s">
        <v>1586</v>
      </c>
      <c r="G277" s="168" t="s">
        <v>226</v>
      </c>
      <c r="H277" s="169">
        <v>7</v>
      </c>
      <c r="I277" s="170"/>
      <c r="J277" s="170"/>
      <c r="K277" s="171">
        <f>ROUND(P277*H277,2)</f>
        <v>0</v>
      </c>
      <c r="L277" s="172"/>
      <c r="M277" s="36"/>
      <c r="N277" s="173" t="s">
        <v>1</v>
      </c>
      <c r="O277" s="135" t="s">
        <v>42</v>
      </c>
      <c r="P277" s="35">
        <f>I277+J277</f>
        <v>0</v>
      </c>
      <c r="Q277" s="35">
        <f>ROUND(I277*H277,2)</f>
        <v>0</v>
      </c>
      <c r="R277" s="35">
        <f>ROUND(J277*H277,2)</f>
        <v>0</v>
      </c>
      <c r="T277" s="174">
        <f>S277*H277</f>
        <v>0</v>
      </c>
      <c r="U277" s="174">
        <v>0</v>
      </c>
      <c r="V277" s="174">
        <f>U277*H277</f>
        <v>0</v>
      </c>
      <c r="W277" s="174">
        <v>0</v>
      </c>
      <c r="X277" s="175">
        <f>W277*H277</f>
        <v>0</v>
      </c>
      <c r="AR277" s="176" t="s">
        <v>252</v>
      </c>
      <c r="AT277" s="176" t="s">
        <v>168</v>
      </c>
      <c r="AU277" s="176" t="s">
        <v>141</v>
      </c>
      <c r="AY277" s="17" t="s">
        <v>166</v>
      </c>
      <c r="BE277" s="101">
        <f>IF(O277="základná",K277,0)</f>
        <v>0</v>
      </c>
      <c r="BF277" s="101">
        <f>IF(O277="znížená",K277,0)</f>
        <v>0</v>
      </c>
      <c r="BG277" s="101">
        <f>IF(O277="zákl. prenesená",K277,0)</f>
        <v>0</v>
      </c>
      <c r="BH277" s="101">
        <f>IF(O277="zníž. prenesená",K277,0)</f>
        <v>0</v>
      </c>
      <c r="BI277" s="101">
        <f>IF(O277="nulová",K277,0)</f>
        <v>0</v>
      </c>
      <c r="BJ277" s="17" t="s">
        <v>141</v>
      </c>
      <c r="BK277" s="101">
        <f>ROUND(P277*H277,2)</f>
        <v>0</v>
      </c>
      <c r="BL277" s="17" t="s">
        <v>252</v>
      </c>
      <c r="BM277" s="176" t="s">
        <v>1587</v>
      </c>
    </row>
    <row r="278" spans="2:65" s="12" customFormat="1" ht="11.25">
      <c r="B278" s="177"/>
      <c r="D278" s="178" t="s">
        <v>174</v>
      </c>
      <c r="E278" s="179" t="s">
        <v>1</v>
      </c>
      <c r="F278" s="180" t="s">
        <v>1452</v>
      </c>
      <c r="H278" s="181">
        <v>7</v>
      </c>
      <c r="I278" s="182"/>
      <c r="J278" s="182"/>
      <c r="M278" s="177"/>
      <c r="N278" s="183"/>
      <c r="X278" s="184"/>
      <c r="AT278" s="179" t="s">
        <v>174</v>
      </c>
      <c r="AU278" s="179" t="s">
        <v>141</v>
      </c>
      <c r="AV278" s="12" t="s">
        <v>141</v>
      </c>
      <c r="AW278" s="12" t="s">
        <v>4</v>
      </c>
      <c r="AX278" s="12" t="s">
        <v>86</v>
      </c>
      <c r="AY278" s="179" t="s">
        <v>166</v>
      </c>
    </row>
    <row r="279" spans="2:65" s="1" customFormat="1" ht="21.75" customHeight="1">
      <c r="B279" s="136"/>
      <c r="C279" s="198" t="s">
        <v>339</v>
      </c>
      <c r="D279" s="198" t="s">
        <v>203</v>
      </c>
      <c r="E279" s="199" t="s">
        <v>1588</v>
      </c>
      <c r="F279" s="200" t="s">
        <v>1589</v>
      </c>
      <c r="G279" s="201" t="s">
        <v>226</v>
      </c>
      <c r="H279" s="202">
        <v>7</v>
      </c>
      <c r="I279" s="203"/>
      <c r="J279" s="204"/>
      <c r="K279" s="205">
        <f>ROUND(P279*H279,2)</f>
        <v>0</v>
      </c>
      <c r="L279" s="204"/>
      <c r="M279" s="206"/>
      <c r="N279" s="207" t="s">
        <v>1</v>
      </c>
      <c r="O279" s="135" t="s">
        <v>42</v>
      </c>
      <c r="P279" s="35">
        <f>I279+J279</f>
        <v>0</v>
      </c>
      <c r="Q279" s="35">
        <f>ROUND(I279*H279,2)</f>
        <v>0</v>
      </c>
      <c r="R279" s="35">
        <f>ROUND(J279*H279,2)</f>
        <v>0</v>
      </c>
      <c r="T279" s="174">
        <f>S279*H279</f>
        <v>0</v>
      </c>
      <c r="U279" s="174">
        <v>2.588E-2</v>
      </c>
      <c r="V279" s="174">
        <f>U279*H279</f>
        <v>0.18115999999999999</v>
      </c>
      <c r="W279" s="174">
        <v>0</v>
      </c>
      <c r="X279" s="175">
        <f>W279*H279</f>
        <v>0</v>
      </c>
      <c r="AR279" s="176" t="s">
        <v>334</v>
      </c>
      <c r="AT279" s="176" t="s">
        <v>203</v>
      </c>
      <c r="AU279" s="176" t="s">
        <v>141</v>
      </c>
      <c r="AY279" s="17" t="s">
        <v>166</v>
      </c>
      <c r="BE279" s="101">
        <f>IF(O279="základná",K279,0)</f>
        <v>0</v>
      </c>
      <c r="BF279" s="101">
        <f>IF(O279="znížená",K279,0)</f>
        <v>0</v>
      </c>
      <c r="BG279" s="101">
        <f>IF(O279="zákl. prenesená",K279,0)</f>
        <v>0</v>
      </c>
      <c r="BH279" s="101">
        <f>IF(O279="zníž. prenesená",K279,0)</f>
        <v>0</v>
      </c>
      <c r="BI279" s="101">
        <f>IF(O279="nulová",K279,0)</f>
        <v>0</v>
      </c>
      <c r="BJ279" s="17" t="s">
        <v>141</v>
      </c>
      <c r="BK279" s="101">
        <f>ROUND(P279*H279,2)</f>
        <v>0</v>
      </c>
      <c r="BL279" s="17" t="s">
        <v>252</v>
      </c>
      <c r="BM279" s="176" t="s">
        <v>1590</v>
      </c>
    </row>
    <row r="280" spans="2:65" s="12" customFormat="1" ht="11.25">
      <c r="B280" s="177"/>
      <c r="D280" s="178" t="s">
        <v>174</v>
      </c>
      <c r="E280" s="179" t="s">
        <v>1</v>
      </c>
      <c r="F280" s="180" t="s">
        <v>1452</v>
      </c>
      <c r="H280" s="181">
        <v>7</v>
      </c>
      <c r="I280" s="182"/>
      <c r="J280" s="182"/>
      <c r="M280" s="177"/>
      <c r="N280" s="183"/>
      <c r="X280" s="184"/>
      <c r="AT280" s="179" t="s">
        <v>174</v>
      </c>
      <c r="AU280" s="179" t="s">
        <v>141</v>
      </c>
      <c r="AV280" s="12" t="s">
        <v>141</v>
      </c>
      <c r="AW280" s="12" t="s">
        <v>4</v>
      </c>
      <c r="AX280" s="12" t="s">
        <v>86</v>
      </c>
      <c r="AY280" s="179" t="s">
        <v>166</v>
      </c>
    </row>
    <row r="281" spans="2:65" s="1" customFormat="1" ht="33" customHeight="1">
      <c r="B281" s="136"/>
      <c r="C281" s="165" t="s">
        <v>344</v>
      </c>
      <c r="D281" s="165" t="s">
        <v>168</v>
      </c>
      <c r="E281" s="166" t="s">
        <v>1585</v>
      </c>
      <c r="F281" s="167" t="s">
        <v>1586</v>
      </c>
      <c r="G281" s="168" t="s">
        <v>226</v>
      </c>
      <c r="H281" s="169">
        <v>1</v>
      </c>
      <c r="I281" s="170"/>
      <c r="J281" s="170"/>
      <c r="K281" s="171">
        <f>ROUND(P281*H281,2)</f>
        <v>0</v>
      </c>
      <c r="L281" s="172"/>
      <c r="M281" s="36"/>
      <c r="N281" s="173" t="s">
        <v>1</v>
      </c>
      <c r="O281" s="135" t="s">
        <v>42</v>
      </c>
      <c r="P281" s="35">
        <f>I281+J281</f>
        <v>0</v>
      </c>
      <c r="Q281" s="35">
        <f>ROUND(I281*H281,2)</f>
        <v>0</v>
      </c>
      <c r="R281" s="35">
        <f>ROUND(J281*H281,2)</f>
        <v>0</v>
      </c>
      <c r="T281" s="174">
        <f>S281*H281</f>
        <v>0</v>
      </c>
      <c r="U281" s="174">
        <v>0</v>
      </c>
      <c r="V281" s="174">
        <f>U281*H281</f>
        <v>0</v>
      </c>
      <c r="W281" s="174">
        <v>0</v>
      </c>
      <c r="X281" s="175">
        <f>W281*H281</f>
        <v>0</v>
      </c>
      <c r="AR281" s="176" t="s">
        <v>252</v>
      </c>
      <c r="AT281" s="176" t="s">
        <v>168</v>
      </c>
      <c r="AU281" s="176" t="s">
        <v>141</v>
      </c>
      <c r="AY281" s="17" t="s">
        <v>166</v>
      </c>
      <c r="BE281" s="101">
        <f>IF(O281="základná",K281,0)</f>
        <v>0</v>
      </c>
      <c r="BF281" s="101">
        <f>IF(O281="znížená",K281,0)</f>
        <v>0</v>
      </c>
      <c r="BG281" s="101">
        <f>IF(O281="zákl. prenesená",K281,0)</f>
        <v>0</v>
      </c>
      <c r="BH281" s="101">
        <f>IF(O281="zníž. prenesená",K281,0)</f>
        <v>0</v>
      </c>
      <c r="BI281" s="101">
        <f>IF(O281="nulová",K281,0)</f>
        <v>0</v>
      </c>
      <c r="BJ281" s="17" t="s">
        <v>141</v>
      </c>
      <c r="BK281" s="101">
        <f>ROUND(P281*H281,2)</f>
        <v>0</v>
      </c>
      <c r="BL281" s="17" t="s">
        <v>252</v>
      </c>
      <c r="BM281" s="176" t="s">
        <v>1591</v>
      </c>
    </row>
    <row r="282" spans="2:65" s="12" customFormat="1" ht="11.25">
      <c r="B282" s="177"/>
      <c r="D282" s="178" t="s">
        <v>174</v>
      </c>
      <c r="E282" s="179" t="s">
        <v>1</v>
      </c>
      <c r="F282" s="180" t="s">
        <v>1453</v>
      </c>
      <c r="H282" s="181">
        <v>1</v>
      </c>
      <c r="I282" s="182"/>
      <c r="J282" s="182"/>
      <c r="M282" s="177"/>
      <c r="N282" s="183"/>
      <c r="X282" s="184"/>
      <c r="AT282" s="179" t="s">
        <v>174</v>
      </c>
      <c r="AU282" s="179" t="s">
        <v>141</v>
      </c>
      <c r="AV282" s="12" t="s">
        <v>141</v>
      </c>
      <c r="AW282" s="12" t="s">
        <v>4</v>
      </c>
      <c r="AX282" s="12" t="s">
        <v>86</v>
      </c>
      <c r="AY282" s="179" t="s">
        <v>166</v>
      </c>
    </row>
    <row r="283" spans="2:65" s="1" customFormat="1" ht="21.75" customHeight="1">
      <c r="B283" s="136"/>
      <c r="C283" s="198" t="s">
        <v>348</v>
      </c>
      <c r="D283" s="198" t="s">
        <v>203</v>
      </c>
      <c r="E283" s="199" t="s">
        <v>1592</v>
      </c>
      <c r="F283" s="200" t="s">
        <v>1593</v>
      </c>
      <c r="G283" s="201" t="s">
        <v>226</v>
      </c>
      <c r="H283" s="202">
        <v>1</v>
      </c>
      <c r="I283" s="203"/>
      <c r="J283" s="204"/>
      <c r="K283" s="205">
        <f>ROUND(P283*H283,2)</f>
        <v>0</v>
      </c>
      <c r="L283" s="204"/>
      <c r="M283" s="206"/>
      <c r="N283" s="207" t="s">
        <v>1</v>
      </c>
      <c r="O283" s="135" t="s">
        <v>42</v>
      </c>
      <c r="P283" s="35">
        <f>I283+J283</f>
        <v>0</v>
      </c>
      <c r="Q283" s="35">
        <f>ROUND(I283*H283,2)</f>
        <v>0</v>
      </c>
      <c r="R283" s="35">
        <f>ROUND(J283*H283,2)</f>
        <v>0</v>
      </c>
      <c r="T283" s="174">
        <f>S283*H283</f>
        <v>0</v>
      </c>
      <c r="U283" s="174">
        <v>2.4750000000000001E-2</v>
      </c>
      <c r="V283" s="174">
        <f>U283*H283</f>
        <v>2.4750000000000001E-2</v>
      </c>
      <c r="W283" s="174">
        <v>0</v>
      </c>
      <c r="X283" s="175">
        <f>W283*H283</f>
        <v>0</v>
      </c>
      <c r="AR283" s="176" t="s">
        <v>334</v>
      </c>
      <c r="AT283" s="176" t="s">
        <v>203</v>
      </c>
      <c r="AU283" s="176" t="s">
        <v>141</v>
      </c>
      <c r="AY283" s="17" t="s">
        <v>166</v>
      </c>
      <c r="BE283" s="101">
        <f>IF(O283="základná",K283,0)</f>
        <v>0</v>
      </c>
      <c r="BF283" s="101">
        <f>IF(O283="znížená",K283,0)</f>
        <v>0</v>
      </c>
      <c r="BG283" s="101">
        <f>IF(O283="zákl. prenesená",K283,0)</f>
        <v>0</v>
      </c>
      <c r="BH283" s="101">
        <f>IF(O283="zníž. prenesená",K283,0)</f>
        <v>0</v>
      </c>
      <c r="BI283" s="101">
        <f>IF(O283="nulová",K283,0)</f>
        <v>0</v>
      </c>
      <c r="BJ283" s="17" t="s">
        <v>141</v>
      </c>
      <c r="BK283" s="101">
        <f>ROUND(P283*H283,2)</f>
        <v>0</v>
      </c>
      <c r="BL283" s="17" t="s">
        <v>252</v>
      </c>
      <c r="BM283" s="176" t="s">
        <v>1594</v>
      </c>
    </row>
    <row r="284" spans="2:65" s="12" customFormat="1" ht="11.25">
      <c r="B284" s="177"/>
      <c r="D284" s="178" t="s">
        <v>174</v>
      </c>
      <c r="E284" s="179" t="s">
        <v>1</v>
      </c>
      <c r="F284" s="180" t="s">
        <v>1453</v>
      </c>
      <c r="H284" s="181">
        <v>1</v>
      </c>
      <c r="I284" s="182"/>
      <c r="J284" s="182"/>
      <c r="M284" s="177"/>
      <c r="N284" s="183"/>
      <c r="X284" s="184"/>
      <c r="AT284" s="179" t="s">
        <v>174</v>
      </c>
      <c r="AU284" s="179" t="s">
        <v>141</v>
      </c>
      <c r="AV284" s="12" t="s">
        <v>141</v>
      </c>
      <c r="AW284" s="12" t="s">
        <v>4</v>
      </c>
      <c r="AX284" s="12" t="s">
        <v>86</v>
      </c>
      <c r="AY284" s="179" t="s">
        <v>166</v>
      </c>
    </row>
    <row r="285" spans="2:65" s="1" customFormat="1" ht="24.2" customHeight="1">
      <c r="B285" s="136"/>
      <c r="C285" s="165" t="s">
        <v>352</v>
      </c>
      <c r="D285" s="165" t="s">
        <v>168</v>
      </c>
      <c r="E285" s="166" t="s">
        <v>1595</v>
      </c>
      <c r="F285" s="167" t="s">
        <v>1596</v>
      </c>
      <c r="G285" s="168" t="s">
        <v>533</v>
      </c>
      <c r="H285" s="208"/>
      <c r="I285" s="170"/>
      <c r="J285" s="170"/>
      <c r="K285" s="171">
        <f>ROUND(P285*H285,2)</f>
        <v>0</v>
      </c>
      <c r="L285" s="172"/>
      <c r="M285" s="36"/>
      <c r="N285" s="209" t="s">
        <v>1</v>
      </c>
      <c r="O285" s="210" t="s">
        <v>42</v>
      </c>
      <c r="P285" s="211">
        <f>I285+J285</f>
        <v>0</v>
      </c>
      <c r="Q285" s="211">
        <f>ROUND(I285*H285,2)</f>
        <v>0</v>
      </c>
      <c r="R285" s="211">
        <f>ROUND(J285*H285,2)</f>
        <v>0</v>
      </c>
      <c r="S285" s="212"/>
      <c r="T285" s="213">
        <f>S285*H285</f>
        <v>0</v>
      </c>
      <c r="U285" s="213">
        <v>0</v>
      </c>
      <c r="V285" s="213">
        <f>U285*H285</f>
        <v>0</v>
      </c>
      <c r="W285" s="213">
        <v>0</v>
      </c>
      <c r="X285" s="214">
        <f>W285*H285</f>
        <v>0</v>
      </c>
      <c r="AR285" s="176" t="s">
        <v>252</v>
      </c>
      <c r="AT285" s="176" t="s">
        <v>168</v>
      </c>
      <c r="AU285" s="176" t="s">
        <v>141</v>
      </c>
      <c r="AY285" s="17" t="s">
        <v>166</v>
      </c>
      <c r="BE285" s="101">
        <f>IF(O285="základná",K285,0)</f>
        <v>0</v>
      </c>
      <c r="BF285" s="101">
        <f>IF(O285="znížená",K285,0)</f>
        <v>0</v>
      </c>
      <c r="BG285" s="101">
        <f>IF(O285="zákl. prenesená",K285,0)</f>
        <v>0</v>
      </c>
      <c r="BH285" s="101">
        <f>IF(O285="zníž. prenesená",K285,0)</f>
        <v>0</v>
      </c>
      <c r="BI285" s="101">
        <f>IF(O285="nulová",K285,0)</f>
        <v>0</v>
      </c>
      <c r="BJ285" s="17" t="s">
        <v>141</v>
      </c>
      <c r="BK285" s="101">
        <f>ROUND(P285*H285,2)</f>
        <v>0</v>
      </c>
      <c r="BL285" s="17" t="s">
        <v>252</v>
      </c>
      <c r="BM285" s="176" t="s">
        <v>1597</v>
      </c>
    </row>
    <row r="286" spans="2:65" s="1" customFormat="1" ht="6.95" customHeight="1"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36"/>
    </row>
  </sheetData>
  <autoFilter ref="C132:L285" xr:uid="{00000000-0009-0000-0000-000006000000}"/>
  <mergeCells count="14">
    <mergeCell ref="D111:F111"/>
    <mergeCell ref="E123:H123"/>
    <mergeCell ref="E125:H125"/>
    <mergeCell ref="M2:Z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8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263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AT3" s="17" t="s">
        <v>78</v>
      </c>
    </row>
    <row r="4" spans="2:46" ht="24.95" customHeight="1">
      <c r="B4" s="20"/>
      <c r="D4" s="21" t="s">
        <v>115</v>
      </c>
      <c r="M4" s="20"/>
      <c r="N4" s="108" t="s">
        <v>10</v>
      </c>
      <c r="AT4" s="17" t="s">
        <v>3</v>
      </c>
    </row>
    <row r="5" spans="2:46" ht="6.95" customHeight="1">
      <c r="B5" s="20"/>
      <c r="M5" s="20"/>
    </row>
    <row r="6" spans="2:46" ht="12" customHeight="1">
      <c r="B6" s="20"/>
      <c r="D6" s="27" t="s">
        <v>16</v>
      </c>
      <c r="M6" s="20"/>
    </row>
    <row r="7" spans="2:46" ht="16.5" customHeight="1">
      <c r="B7" s="20"/>
      <c r="E7" s="280" t="str">
        <f>'Rekapitulácia stavby'!K6</f>
        <v>Franko-rozpracovaný rozpočet</v>
      </c>
      <c r="F7" s="281"/>
      <c r="G7" s="281"/>
      <c r="H7" s="281"/>
      <c r="M7" s="20"/>
    </row>
    <row r="8" spans="2:46" s="1" customFormat="1" ht="12" customHeight="1">
      <c r="B8" s="36"/>
      <c r="D8" s="27" t="s">
        <v>116</v>
      </c>
      <c r="M8" s="36"/>
    </row>
    <row r="9" spans="2:46" s="1" customFormat="1" ht="16.5" customHeight="1">
      <c r="B9" s="36"/>
      <c r="E9" s="237" t="s">
        <v>1598</v>
      </c>
      <c r="F9" s="282"/>
      <c r="G9" s="282"/>
      <c r="H9" s="282"/>
      <c r="M9" s="36"/>
    </row>
    <row r="10" spans="2:46" s="1" customFormat="1" ht="11.25">
      <c r="B10" s="36"/>
      <c r="M10" s="36"/>
    </row>
    <row r="11" spans="2:46" s="1" customFormat="1" ht="12" customHeight="1">
      <c r="B11" s="36"/>
      <c r="D11" s="27" t="s">
        <v>18</v>
      </c>
      <c r="F11" s="25" t="s">
        <v>1</v>
      </c>
      <c r="I11" s="27" t="s">
        <v>19</v>
      </c>
      <c r="J11" s="25" t="s">
        <v>1</v>
      </c>
      <c r="M11" s="36"/>
    </row>
    <row r="12" spans="2:46" s="1" customFormat="1" ht="12" customHeight="1">
      <c r="B12" s="36"/>
      <c r="D12" s="27" t="s">
        <v>20</v>
      </c>
      <c r="F12" s="25" t="s">
        <v>21</v>
      </c>
      <c r="I12" s="27" t="s">
        <v>22</v>
      </c>
      <c r="J12" s="59" t="str">
        <f>'Rekapitulácia stavby'!AN8</f>
        <v>15. 7. 2023</v>
      </c>
      <c r="M12" s="36"/>
    </row>
    <row r="13" spans="2:46" s="1" customFormat="1" ht="10.9" customHeight="1">
      <c r="B13" s="36"/>
      <c r="M13" s="36"/>
    </row>
    <row r="14" spans="2:46" s="1" customFormat="1" ht="12" customHeight="1">
      <c r="B14" s="36"/>
      <c r="D14" s="27" t="s">
        <v>24</v>
      </c>
      <c r="I14" s="27" t="s">
        <v>25</v>
      </c>
      <c r="J14" s="25" t="str">
        <f>IF('Rekapitulácia stavby'!AN10="","",'Rekapitulácia stavby'!AN10)</f>
        <v/>
      </c>
      <c r="M14" s="36"/>
    </row>
    <row r="15" spans="2:46" s="1" customFormat="1" ht="18" customHeight="1">
      <c r="B15" s="36"/>
      <c r="E15" s="25" t="str">
        <f>IF('Rekapitulácia stavby'!E11="","",'Rekapitulácia stavby'!E11)</f>
        <v xml:space="preserve"> </v>
      </c>
      <c r="I15" s="27" t="s">
        <v>26</v>
      </c>
      <c r="J15" s="25" t="str">
        <f>IF('Rekapitulácia stavby'!AN11="","",'Rekapitulácia stavby'!AN11)</f>
        <v/>
      </c>
      <c r="M15" s="36"/>
    </row>
    <row r="16" spans="2:46" s="1" customFormat="1" ht="6.95" customHeight="1">
      <c r="B16" s="36"/>
      <c r="M16" s="36"/>
    </row>
    <row r="17" spans="2:13" s="1" customFormat="1" ht="12" customHeight="1">
      <c r="B17" s="36"/>
      <c r="D17" s="27" t="s">
        <v>27</v>
      </c>
      <c r="I17" s="27" t="s">
        <v>25</v>
      </c>
      <c r="J17" s="28" t="str">
        <f>'Rekapitulácia stavby'!AN13</f>
        <v>Vyplň údaj</v>
      </c>
      <c r="M17" s="36"/>
    </row>
    <row r="18" spans="2:13" s="1" customFormat="1" ht="18" customHeight="1">
      <c r="B18" s="36"/>
      <c r="E18" s="283" t="str">
        <f>'Rekapitulácia stavby'!E14</f>
        <v>Vyplň údaj</v>
      </c>
      <c r="F18" s="242"/>
      <c r="G18" s="242"/>
      <c r="H18" s="242"/>
      <c r="I18" s="27" t="s">
        <v>26</v>
      </c>
      <c r="J18" s="28" t="str">
        <f>'Rekapitulácia stavby'!AN14</f>
        <v>Vyplň údaj</v>
      </c>
      <c r="M18" s="36"/>
    </row>
    <row r="19" spans="2:13" s="1" customFormat="1" ht="6.95" customHeight="1">
      <c r="B19" s="36"/>
      <c r="M19" s="36"/>
    </row>
    <row r="20" spans="2:13" s="1" customFormat="1" ht="12" customHeight="1">
      <c r="B20" s="36"/>
      <c r="D20" s="27" t="s">
        <v>29</v>
      </c>
      <c r="I20" s="27" t="s">
        <v>25</v>
      </c>
      <c r="J20" s="25" t="str">
        <f>IF('Rekapitulácia stavby'!AN16="","",'Rekapitulácia stavby'!AN16)</f>
        <v/>
      </c>
      <c r="M20" s="36"/>
    </row>
    <row r="21" spans="2:13" s="1" customFormat="1" ht="18" customHeight="1">
      <c r="B21" s="36"/>
      <c r="E21" s="25" t="str">
        <f>IF('Rekapitulácia stavby'!E17="","",'Rekapitulácia stavby'!E17)</f>
        <v xml:space="preserve"> </v>
      </c>
      <c r="I21" s="27" t="s">
        <v>26</v>
      </c>
      <c r="J21" s="25" t="str">
        <f>IF('Rekapitulácia stavby'!AN17="","",'Rekapitulácia stavby'!AN17)</f>
        <v/>
      </c>
      <c r="M21" s="36"/>
    </row>
    <row r="22" spans="2:13" s="1" customFormat="1" ht="6.95" customHeight="1">
      <c r="B22" s="36"/>
      <c r="M22" s="36"/>
    </row>
    <row r="23" spans="2:13" s="1" customFormat="1" ht="12" customHeight="1">
      <c r="B23" s="36"/>
      <c r="D23" s="27" t="s">
        <v>30</v>
      </c>
      <c r="I23" s="27" t="s">
        <v>25</v>
      </c>
      <c r="J23" s="25" t="str">
        <f>IF('Rekapitulácia stavby'!AN19="","",'Rekapitulácia stavby'!AN19)</f>
        <v/>
      </c>
      <c r="M23" s="36"/>
    </row>
    <row r="24" spans="2:13" s="1" customFormat="1" ht="18" customHeight="1">
      <c r="B24" s="36"/>
      <c r="E24" s="25" t="str">
        <f>IF('Rekapitulácia stavby'!E20="","",'Rekapitulácia stavby'!E20)</f>
        <v xml:space="preserve"> </v>
      </c>
      <c r="I24" s="27" t="s">
        <v>26</v>
      </c>
      <c r="J24" s="25" t="str">
        <f>IF('Rekapitulácia stavby'!AN20="","",'Rekapitulácia stavby'!AN20)</f>
        <v/>
      </c>
      <c r="M24" s="36"/>
    </row>
    <row r="25" spans="2:13" s="1" customFormat="1" ht="6.95" customHeight="1">
      <c r="B25" s="36"/>
      <c r="M25" s="36"/>
    </row>
    <row r="26" spans="2:13" s="1" customFormat="1" ht="12" customHeight="1">
      <c r="B26" s="36"/>
      <c r="D26" s="27" t="s">
        <v>31</v>
      </c>
      <c r="M26" s="36"/>
    </row>
    <row r="27" spans="2:13" s="7" customFormat="1" ht="16.5" customHeight="1">
      <c r="B27" s="109"/>
      <c r="E27" s="247" t="s">
        <v>1</v>
      </c>
      <c r="F27" s="247"/>
      <c r="G27" s="247"/>
      <c r="H27" s="247"/>
      <c r="M27" s="109"/>
    </row>
    <row r="28" spans="2:13" s="1" customFormat="1" ht="6.95" customHeight="1">
      <c r="B28" s="36"/>
      <c r="M28" s="36"/>
    </row>
    <row r="29" spans="2:13" s="1" customFormat="1" ht="6.95" customHeight="1">
      <c r="B29" s="36"/>
      <c r="D29" s="60"/>
      <c r="E29" s="60"/>
      <c r="F29" s="60"/>
      <c r="G29" s="60"/>
      <c r="H29" s="60"/>
      <c r="I29" s="60"/>
      <c r="J29" s="60"/>
      <c r="K29" s="60"/>
      <c r="L29" s="60"/>
      <c r="M29" s="36"/>
    </row>
    <row r="30" spans="2:13" s="1" customFormat="1" ht="14.45" customHeight="1">
      <c r="B30" s="36"/>
      <c r="D30" s="25" t="s">
        <v>118</v>
      </c>
      <c r="K30" s="33">
        <f>K96</f>
        <v>0</v>
      </c>
      <c r="M30" s="36"/>
    </row>
    <row r="31" spans="2:13" s="1" customFormat="1" ht="12.75">
      <c r="B31" s="36"/>
      <c r="E31" s="27" t="s">
        <v>33</v>
      </c>
      <c r="K31" s="110">
        <f>I96</f>
        <v>0</v>
      </c>
      <c r="M31" s="36"/>
    </row>
    <row r="32" spans="2:13" s="1" customFormat="1" ht="12.75">
      <c r="B32" s="36"/>
      <c r="E32" s="27" t="s">
        <v>34</v>
      </c>
      <c r="K32" s="110">
        <f>J96</f>
        <v>0</v>
      </c>
      <c r="M32" s="36"/>
    </row>
    <row r="33" spans="2:13" s="1" customFormat="1" ht="14.45" customHeight="1">
      <c r="B33" s="36"/>
      <c r="D33" s="32" t="s">
        <v>109</v>
      </c>
      <c r="K33" s="33">
        <f>K108</f>
        <v>0</v>
      </c>
      <c r="M33" s="36"/>
    </row>
    <row r="34" spans="2:13" s="1" customFormat="1" ht="25.35" customHeight="1">
      <c r="B34" s="36"/>
      <c r="D34" s="111" t="s">
        <v>36</v>
      </c>
      <c r="K34" s="73">
        <f>ROUND(K30 + K33, 2)</f>
        <v>0</v>
      </c>
      <c r="M34" s="36"/>
    </row>
    <row r="35" spans="2:13" s="1" customFormat="1" ht="6.95" customHeight="1">
      <c r="B35" s="36"/>
      <c r="D35" s="60"/>
      <c r="E35" s="60"/>
      <c r="F35" s="60"/>
      <c r="G35" s="60"/>
      <c r="H35" s="60"/>
      <c r="I35" s="60"/>
      <c r="J35" s="60"/>
      <c r="K35" s="60"/>
      <c r="L35" s="60"/>
      <c r="M35" s="36"/>
    </row>
    <row r="36" spans="2:13" s="1" customFormat="1" ht="14.45" customHeight="1">
      <c r="B36" s="36"/>
      <c r="F36" s="39" t="s">
        <v>38</v>
      </c>
      <c r="I36" s="39" t="s">
        <v>37</v>
      </c>
      <c r="K36" s="39" t="s">
        <v>39</v>
      </c>
      <c r="M36" s="36"/>
    </row>
    <row r="37" spans="2:13" s="1" customFormat="1" ht="14.45" customHeight="1">
      <c r="B37" s="36"/>
      <c r="D37" s="62" t="s">
        <v>40</v>
      </c>
      <c r="E37" s="41" t="s">
        <v>41</v>
      </c>
      <c r="F37" s="112">
        <f>ROUND((SUM(BE108:BE115) + SUM(BE135:BE281)),  2)</f>
        <v>0</v>
      </c>
      <c r="G37" s="113"/>
      <c r="H37" s="113"/>
      <c r="I37" s="114">
        <v>0.2</v>
      </c>
      <c r="J37" s="113"/>
      <c r="K37" s="112">
        <f>ROUND(((SUM(BE108:BE115) + SUM(BE135:BE281))*I37),  2)</f>
        <v>0</v>
      </c>
      <c r="M37" s="36"/>
    </row>
    <row r="38" spans="2:13" s="1" customFormat="1" ht="14.45" customHeight="1">
      <c r="B38" s="36"/>
      <c r="E38" s="41" t="s">
        <v>42</v>
      </c>
      <c r="F38" s="112">
        <f>ROUND((SUM(BF108:BF115) + SUM(BF135:BF281)),  2)</f>
        <v>0</v>
      </c>
      <c r="G38" s="113"/>
      <c r="H38" s="113"/>
      <c r="I38" s="114">
        <v>0.2</v>
      </c>
      <c r="J38" s="113"/>
      <c r="K38" s="112">
        <f>ROUND(((SUM(BF108:BF115) + SUM(BF135:BF281))*I38),  2)</f>
        <v>0</v>
      </c>
      <c r="M38" s="36"/>
    </row>
    <row r="39" spans="2:13" s="1" customFormat="1" ht="14.45" hidden="1" customHeight="1">
      <c r="B39" s="36"/>
      <c r="E39" s="27" t="s">
        <v>43</v>
      </c>
      <c r="F39" s="110">
        <f>ROUND((SUM(BG108:BG115) + SUM(BG135:BG281)),  2)</f>
        <v>0</v>
      </c>
      <c r="I39" s="115">
        <v>0.2</v>
      </c>
      <c r="K39" s="110">
        <f>0</f>
        <v>0</v>
      </c>
      <c r="M39" s="36"/>
    </row>
    <row r="40" spans="2:13" s="1" customFormat="1" ht="14.45" hidden="1" customHeight="1">
      <c r="B40" s="36"/>
      <c r="E40" s="27" t="s">
        <v>44</v>
      </c>
      <c r="F40" s="110">
        <f>ROUND((SUM(BH108:BH115) + SUM(BH135:BH281)),  2)</f>
        <v>0</v>
      </c>
      <c r="I40" s="115">
        <v>0.2</v>
      </c>
      <c r="K40" s="110">
        <f>0</f>
        <v>0</v>
      </c>
      <c r="M40" s="36"/>
    </row>
    <row r="41" spans="2:13" s="1" customFormat="1" ht="14.45" hidden="1" customHeight="1">
      <c r="B41" s="36"/>
      <c r="E41" s="41" t="s">
        <v>45</v>
      </c>
      <c r="F41" s="112">
        <f>ROUND((SUM(BI108:BI115) + SUM(BI135:BI281)),  2)</f>
        <v>0</v>
      </c>
      <c r="G41" s="113"/>
      <c r="H41" s="113"/>
      <c r="I41" s="114">
        <v>0</v>
      </c>
      <c r="J41" s="113"/>
      <c r="K41" s="112">
        <f>0</f>
        <v>0</v>
      </c>
      <c r="M41" s="36"/>
    </row>
    <row r="42" spans="2:13" s="1" customFormat="1" ht="6.95" customHeight="1">
      <c r="B42" s="36"/>
      <c r="M42" s="36"/>
    </row>
    <row r="43" spans="2:13" s="1" customFormat="1" ht="25.35" customHeight="1">
      <c r="B43" s="36"/>
      <c r="C43" s="106"/>
      <c r="D43" s="116" t="s">
        <v>46</v>
      </c>
      <c r="E43" s="64"/>
      <c r="F43" s="64"/>
      <c r="G43" s="117" t="s">
        <v>47</v>
      </c>
      <c r="H43" s="118" t="s">
        <v>48</v>
      </c>
      <c r="I43" s="64"/>
      <c r="J43" s="64"/>
      <c r="K43" s="119">
        <f>SUM(K34:K41)</f>
        <v>0</v>
      </c>
      <c r="L43" s="120"/>
      <c r="M43" s="36"/>
    </row>
    <row r="44" spans="2:13" s="1" customFormat="1" ht="14.45" customHeight="1">
      <c r="B44" s="36"/>
      <c r="M44" s="36"/>
    </row>
    <row r="45" spans="2:13" ht="14.45" customHeight="1">
      <c r="B45" s="20"/>
      <c r="M45" s="20"/>
    </row>
    <row r="46" spans="2:13" ht="14.45" customHeight="1">
      <c r="B46" s="20"/>
      <c r="M46" s="20"/>
    </row>
    <row r="47" spans="2:13" ht="14.45" customHeight="1">
      <c r="B47" s="20"/>
      <c r="M47" s="20"/>
    </row>
    <row r="48" spans="2:13" ht="14.45" customHeight="1">
      <c r="B48" s="20"/>
      <c r="M48" s="20"/>
    </row>
    <row r="49" spans="2:13" ht="14.45" customHeight="1">
      <c r="B49" s="20"/>
      <c r="M49" s="20"/>
    </row>
    <row r="50" spans="2:13" s="1" customFormat="1" ht="14.45" customHeight="1">
      <c r="B50" s="36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9"/>
      <c r="M50" s="36"/>
    </row>
    <row r="51" spans="2:13" ht="11.25">
      <c r="B51" s="20"/>
      <c r="M51" s="20"/>
    </row>
    <row r="52" spans="2:13" ht="11.25">
      <c r="B52" s="20"/>
      <c r="M52" s="20"/>
    </row>
    <row r="53" spans="2:13" ht="11.25">
      <c r="B53" s="20"/>
      <c r="M53" s="20"/>
    </row>
    <row r="54" spans="2:13" ht="11.25">
      <c r="B54" s="20"/>
      <c r="M54" s="20"/>
    </row>
    <row r="55" spans="2:13" ht="11.25">
      <c r="B55" s="20"/>
      <c r="M55" s="20"/>
    </row>
    <row r="56" spans="2:13" ht="11.25">
      <c r="B56" s="20"/>
      <c r="M56" s="20"/>
    </row>
    <row r="57" spans="2:13" ht="11.25">
      <c r="B57" s="20"/>
      <c r="M57" s="20"/>
    </row>
    <row r="58" spans="2:13" ht="11.25">
      <c r="B58" s="20"/>
      <c r="M58" s="20"/>
    </row>
    <row r="59" spans="2:13" ht="11.25">
      <c r="B59" s="20"/>
      <c r="M59" s="20"/>
    </row>
    <row r="60" spans="2:13" ht="11.25">
      <c r="B60" s="20"/>
      <c r="M60" s="20"/>
    </row>
    <row r="61" spans="2:13" s="1" customFormat="1" ht="12.75">
      <c r="B61" s="36"/>
      <c r="D61" s="50" t="s">
        <v>51</v>
      </c>
      <c r="E61" s="38"/>
      <c r="F61" s="121" t="s">
        <v>52</v>
      </c>
      <c r="G61" s="50" t="s">
        <v>51</v>
      </c>
      <c r="H61" s="38"/>
      <c r="I61" s="38"/>
      <c r="J61" s="122" t="s">
        <v>52</v>
      </c>
      <c r="K61" s="38"/>
      <c r="L61" s="38"/>
      <c r="M61" s="36"/>
    </row>
    <row r="62" spans="2:13" ht="11.25">
      <c r="B62" s="20"/>
      <c r="M62" s="20"/>
    </row>
    <row r="63" spans="2:13" ht="11.25">
      <c r="B63" s="20"/>
      <c r="M63" s="20"/>
    </row>
    <row r="64" spans="2:13" ht="11.25">
      <c r="B64" s="20"/>
      <c r="M64" s="20"/>
    </row>
    <row r="65" spans="2:13" s="1" customFormat="1" ht="12.75">
      <c r="B65" s="36"/>
      <c r="D65" s="48" t="s">
        <v>53</v>
      </c>
      <c r="E65" s="49"/>
      <c r="F65" s="49"/>
      <c r="G65" s="48" t="s">
        <v>54</v>
      </c>
      <c r="H65" s="49"/>
      <c r="I65" s="49"/>
      <c r="J65" s="49"/>
      <c r="K65" s="49"/>
      <c r="L65" s="49"/>
      <c r="M65" s="36"/>
    </row>
    <row r="66" spans="2:13" ht="11.25">
      <c r="B66" s="20"/>
      <c r="M66" s="20"/>
    </row>
    <row r="67" spans="2:13" ht="11.25">
      <c r="B67" s="20"/>
      <c r="M67" s="20"/>
    </row>
    <row r="68" spans="2:13" ht="11.25">
      <c r="B68" s="20"/>
      <c r="M68" s="20"/>
    </row>
    <row r="69" spans="2:13" ht="11.25">
      <c r="B69" s="20"/>
      <c r="M69" s="20"/>
    </row>
    <row r="70" spans="2:13" ht="11.25">
      <c r="B70" s="20"/>
      <c r="M70" s="20"/>
    </row>
    <row r="71" spans="2:13" ht="11.25">
      <c r="B71" s="20"/>
      <c r="M71" s="20"/>
    </row>
    <row r="72" spans="2:13" ht="11.25">
      <c r="B72" s="20"/>
      <c r="M72" s="20"/>
    </row>
    <row r="73" spans="2:13" ht="11.25">
      <c r="B73" s="20"/>
      <c r="M73" s="20"/>
    </row>
    <row r="74" spans="2:13" ht="11.25">
      <c r="B74" s="20"/>
      <c r="M74" s="20"/>
    </row>
    <row r="75" spans="2:13" ht="11.25">
      <c r="B75" s="20"/>
      <c r="M75" s="20"/>
    </row>
    <row r="76" spans="2:13" s="1" customFormat="1" ht="12.75">
      <c r="B76" s="36"/>
      <c r="D76" s="50" t="s">
        <v>51</v>
      </c>
      <c r="E76" s="38"/>
      <c r="F76" s="121" t="s">
        <v>52</v>
      </c>
      <c r="G76" s="50" t="s">
        <v>51</v>
      </c>
      <c r="H76" s="38"/>
      <c r="I76" s="38"/>
      <c r="J76" s="122" t="s">
        <v>52</v>
      </c>
      <c r="K76" s="38"/>
      <c r="L76" s="38"/>
      <c r="M76" s="36"/>
    </row>
    <row r="77" spans="2:13" s="1" customFormat="1" ht="14.45" customHeight="1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6"/>
    </row>
    <row r="81" spans="2:47" s="1" customFormat="1" ht="6.95" customHeight="1"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36"/>
    </row>
    <row r="82" spans="2:47" s="1" customFormat="1" ht="24.95" customHeight="1">
      <c r="B82" s="36"/>
      <c r="C82" s="21" t="s">
        <v>119</v>
      </c>
      <c r="M82" s="36"/>
    </row>
    <row r="83" spans="2:47" s="1" customFormat="1" ht="6.95" customHeight="1">
      <c r="B83" s="36"/>
      <c r="M83" s="36"/>
    </row>
    <row r="84" spans="2:47" s="1" customFormat="1" ht="12" customHeight="1">
      <c r="B84" s="36"/>
      <c r="C84" s="27" t="s">
        <v>16</v>
      </c>
      <c r="M84" s="36"/>
    </row>
    <row r="85" spans="2:47" s="1" customFormat="1" ht="16.5" customHeight="1">
      <c r="B85" s="36"/>
      <c r="E85" s="280" t="str">
        <f>E7</f>
        <v>Franko-rozpracovaný rozpočet</v>
      </c>
      <c r="F85" s="281"/>
      <c r="G85" s="281"/>
      <c r="H85" s="281"/>
      <c r="M85" s="36"/>
    </row>
    <row r="86" spans="2:47" s="1" customFormat="1" ht="12" customHeight="1">
      <c r="B86" s="36"/>
      <c r="C86" s="27" t="s">
        <v>116</v>
      </c>
      <c r="M86" s="36"/>
    </row>
    <row r="87" spans="2:47" s="1" customFormat="1" ht="16.5" customHeight="1">
      <c r="B87" s="36"/>
      <c r="E87" s="237" t="str">
        <f>E9</f>
        <v>23-40-08 - Krov+strecha</v>
      </c>
      <c r="F87" s="282"/>
      <c r="G87" s="282"/>
      <c r="H87" s="282"/>
      <c r="M87" s="36"/>
    </row>
    <row r="88" spans="2:47" s="1" customFormat="1" ht="6.95" customHeight="1">
      <c r="B88" s="36"/>
      <c r="M88" s="36"/>
    </row>
    <row r="89" spans="2:47" s="1" customFormat="1" ht="12" customHeight="1">
      <c r="B89" s="36"/>
      <c r="C89" s="27" t="s">
        <v>20</v>
      </c>
      <c r="F89" s="25" t="str">
        <f>F12</f>
        <v xml:space="preserve"> </v>
      </c>
      <c r="I89" s="27" t="s">
        <v>22</v>
      </c>
      <c r="J89" s="59" t="str">
        <f>IF(J12="","",J12)</f>
        <v>15. 7. 2023</v>
      </c>
      <c r="M89" s="36"/>
    </row>
    <row r="90" spans="2:47" s="1" customFormat="1" ht="6.95" customHeight="1">
      <c r="B90" s="36"/>
      <c r="M90" s="36"/>
    </row>
    <row r="91" spans="2:47" s="1" customFormat="1" ht="15.2" customHeight="1">
      <c r="B91" s="36"/>
      <c r="C91" s="27" t="s">
        <v>24</v>
      </c>
      <c r="F91" s="25" t="str">
        <f>E15</f>
        <v xml:space="preserve"> </v>
      </c>
      <c r="I91" s="27" t="s">
        <v>29</v>
      </c>
      <c r="J91" s="30" t="str">
        <f>E21</f>
        <v xml:space="preserve"> </v>
      </c>
      <c r="M91" s="36"/>
    </row>
    <row r="92" spans="2:47" s="1" customFormat="1" ht="15.2" customHeight="1">
      <c r="B92" s="36"/>
      <c r="C92" s="27" t="s">
        <v>27</v>
      </c>
      <c r="F92" s="25" t="str">
        <f>IF(E18="","",E18)</f>
        <v>Vyplň údaj</v>
      </c>
      <c r="I92" s="27" t="s">
        <v>30</v>
      </c>
      <c r="J92" s="30" t="str">
        <f>E24</f>
        <v xml:space="preserve"> </v>
      </c>
      <c r="M92" s="36"/>
    </row>
    <row r="93" spans="2:47" s="1" customFormat="1" ht="10.35" customHeight="1">
      <c r="B93" s="36"/>
      <c r="M93" s="36"/>
    </row>
    <row r="94" spans="2:47" s="1" customFormat="1" ht="29.25" customHeight="1">
      <c r="B94" s="36"/>
      <c r="C94" s="123" t="s">
        <v>120</v>
      </c>
      <c r="D94" s="106"/>
      <c r="E94" s="106"/>
      <c r="F94" s="106"/>
      <c r="G94" s="106"/>
      <c r="H94" s="106"/>
      <c r="I94" s="124" t="s">
        <v>121</v>
      </c>
      <c r="J94" s="124" t="s">
        <v>122</v>
      </c>
      <c r="K94" s="124" t="s">
        <v>123</v>
      </c>
      <c r="L94" s="106"/>
      <c r="M94" s="36"/>
    </row>
    <row r="95" spans="2:47" s="1" customFormat="1" ht="10.35" customHeight="1">
      <c r="B95" s="36"/>
      <c r="M95" s="36"/>
    </row>
    <row r="96" spans="2:47" s="1" customFormat="1" ht="22.9" customHeight="1">
      <c r="B96" s="36"/>
      <c r="C96" s="125" t="s">
        <v>124</v>
      </c>
      <c r="I96" s="73">
        <f t="shared" ref="I96:J98" si="0">Q135</f>
        <v>0</v>
      </c>
      <c r="J96" s="73">
        <f t="shared" si="0"/>
        <v>0</v>
      </c>
      <c r="K96" s="73">
        <f>K135</f>
        <v>0</v>
      </c>
      <c r="M96" s="36"/>
      <c r="AU96" s="17" t="s">
        <v>125</v>
      </c>
    </row>
    <row r="97" spans="2:65" s="8" customFormat="1" ht="24.95" customHeight="1">
      <c r="B97" s="126"/>
      <c r="D97" s="127" t="s">
        <v>134</v>
      </c>
      <c r="E97" s="128"/>
      <c r="F97" s="128"/>
      <c r="G97" s="128"/>
      <c r="H97" s="128"/>
      <c r="I97" s="129">
        <f t="shared" si="0"/>
        <v>0</v>
      </c>
      <c r="J97" s="129">
        <f t="shared" si="0"/>
        <v>0</v>
      </c>
      <c r="K97" s="129">
        <f>K136</f>
        <v>0</v>
      </c>
      <c r="M97" s="126"/>
    </row>
    <row r="98" spans="2:65" s="9" customFormat="1" ht="19.899999999999999" customHeight="1">
      <c r="B98" s="130"/>
      <c r="D98" s="131" t="s">
        <v>136</v>
      </c>
      <c r="E98" s="132"/>
      <c r="F98" s="132"/>
      <c r="G98" s="132"/>
      <c r="H98" s="132"/>
      <c r="I98" s="133">
        <f t="shared" si="0"/>
        <v>0</v>
      </c>
      <c r="J98" s="133">
        <f t="shared" si="0"/>
        <v>0</v>
      </c>
      <c r="K98" s="133">
        <f>K137</f>
        <v>0</v>
      </c>
      <c r="M98" s="130"/>
    </row>
    <row r="99" spans="2:65" s="9" customFormat="1" ht="19.899999999999999" customHeight="1">
      <c r="B99" s="130"/>
      <c r="D99" s="131" t="s">
        <v>1599</v>
      </c>
      <c r="E99" s="132"/>
      <c r="F99" s="132"/>
      <c r="G99" s="132"/>
      <c r="H99" s="132"/>
      <c r="I99" s="133">
        <f>Q150</f>
        <v>0</v>
      </c>
      <c r="J99" s="133">
        <f>R150</f>
        <v>0</v>
      </c>
      <c r="K99" s="133">
        <f>K150</f>
        <v>0</v>
      </c>
      <c r="M99" s="130"/>
    </row>
    <row r="100" spans="2:65" s="9" customFormat="1" ht="19.899999999999999" customHeight="1">
      <c r="B100" s="130"/>
      <c r="D100" s="131" t="s">
        <v>596</v>
      </c>
      <c r="E100" s="132"/>
      <c r="F100" s="132"/>
      <c r="G100" s="132"/>
      <c r="H100" s="132"/>
      <c r="I100" s="133">
        <f>Q214</f>
        <v>0</v>
      </c>
      <c r="J100" s="133">
        <f>R214</f>
        <v>0</v>
      </c>
      <c r="K100" s="133">
        <f>K214</f>
        <v>0</v>
      </c>
      <c r="M100" s="130"/>
    </row>
    <row r="101" spans="2:65" s="9" customFormat="1" ht="19.899999999999999" customHeight="1">
      <c r="B101" s="130"/>
      <c r="D101" s="131" t="s">
        <v>1439</v>
      </c>
      <c r="E101" s="132"/>
      <c r="F101" s="132"/>
      <c r="G101" s="132"/>
      <c r="H101" s="132"/>
      <c r="I101" s="133">
        <f>Q218</f>
        <v>0</v>
      </c>
      <c r="J101" s="133">
        <f>R218</f>
        <v>0</v>
      </c>
      <c r="K101" s="133">
        <f>K218</f>
        <v>0</v>
      </c>
      <c r="M101" s="130"/>
    </row>
    <row r="102" spans="2:65" s="9" customFormat="1" ht="19.899999999999999" customHeight="1">
      <c r="B102" s="130"/>
      <c r="D102" s="131" t="s">
        <v>1600</v>
      </c>
      <c r="E102" s="132"/>
      <c r="F102" s="132"/>
      <c r="G102" s="132"/>
      <c r="H102" s="132"/>
      <c r="I102" s="133">
        <f>Q229</f>
        <v>0</v>
      </c>
      <c r="J102" s="133">
        <f>R229</f>
        <v>0</v>
      </c>
      <c r="K102" s="133">
        <f>K229</f>
        <v>0</v>
      </c>
      <c r="M102" s="130"/>
    </row>
    <row r="103" spans="2:65" s="9" customFormat="1" ht="19.899999999999999" customHeight="1">
      <c r="B103" s="130"/>
      <c r="D103" s="131" t="s">
        <v>1440</v>
      </c>
      <c r="E103" s="132"/>
      <c r="F103" s="132"/>
      <c r="G103" s="132"/>
      <c r="H103" s="132"/>
      <c r="I103" s="133">
        <f>Q247</f>
        <v>0</v>
      </c>
      <c r="J103" s="133">
        <f>R247</f>
        <v>0</v>
      </c>
      <c r="K103" s="133">
        <f>K247</f>
        <v>0</v>
      </c>
      <c r="M103" s="130"/>
    </row>
    <row r="104" spans="2:65" s="9" customFormat="1" ht="19.899999999999999" customHeight="1">
      <c r="B104" s="130"/>
      <c r="D104" s="131" t="s">
        <v>1601</v>
      </c>
      <c r="E104" s="132"/>
      <c r="F104" s="132"/>
      <c r="G104" s="132"/>
      <c r="H104" s="132"/>
      <c r="I104" s="133">
        <f>Q254</f>
        <v>0</v>
      </c>
      <c r="J104" s="133">
        <f>R254</f>
        <v>0</v>
      </c>
      <c r="K104" s="133">
        <f>K254</f>
        <v>0</v>
      </c>
      <c r="M104" s="130"/>
    </row>
    <row r="105" spans="2:65" s="9" customFormat="1" ht="19.899999999999999" customHeight="1">
      <c r="B105" s="130"/>
      <c r="D105" s="131" t="s">
        <v>600</v>
      </c>
      <c r="E105" s="132"/>
      <c r="F105" s="132"/>
      <c r="G105" s="132"/>
      <c r="H105" s="132"/>
      <c r="I105" s="133">
        <f>Q277</f>
        <v>0</v>
      </c>
      <c r="J105" s="133">
        <f>R277</f>
        <v>0</v>
      </c>
      <c r="K105" s="133">
        <f>K277</f>
        <v>0</v>
      </c>
      <c r="M105" s="130"/>
    </row>
    <row r="106" spans="2:65" s="1" customFormat="1" ht="21.75" customHeight="1">
      <c r="B106" s="36"/>
      <c r="M106" s="36"/>
    </row>
    <row r="107" spans="2:65" s="1" customFormat="1" ht="6.95" customHeight="1">
      <c r="B107" s="36"/>
      <c r="M107" s="36"/>
    </row>
    <row r="108" spans="2:65" s="1" customFormat="1" ht="29.25" customHeight="1">
      <c r="B108" s="36"/>
      <c r="C108" s="125" t="s">
        <v>138</v>
      </c>
      <c r="K108" s="134">
        <f>ROUND(K109 + K110 + K111 + K112 + K113 + K114,2)</f>
        <v>0</v>
      </c>
      <c r="M108" s="36"/>
      <c r="O108" s="135" t="s">
        <v>40</v>
      </c>
    </row>
    <row r="109" spans="2:65" s="1" customFormat="1" ht="18" customHeight="1">
      <c r="B109" s="136"/>
      <c r="C109" s="137"/>
      <c r="D109" s="234" t="s">
        <v>139</v>
      </c>
      <c r="E109" s="284"/>
      <c r="F109" s="284"/>
      <c r="G109" s="137"/>
      <c r="H109" s="137"/>
      <c r="I109" s="137"/>
      <c r="J109" s="137"/>
      <c r="K109" s="97">
        <v>0</v>
      </c>
      <c r="L109" s="137"/>
      <c r="M109" s="136"/>
      <c r="N109" s="137"/>
      <c r="O109" s="139" t="s">
        <v>42</v>
      </c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40" t="s">
        <v>140</v>
      </c>
      <c r="AZ109" s="137"/>
      <c r="BA109" s="137"/>
      <c r="BB109" s="137"/>
      <c r="BC109" s="137"/>
      <c r="BD109" s="137"/>
      <c r="BE109" s="141">
        <f t="shared" ref="BE109:BE114" si="1">IF(O109="základná",K109,0)</f>
        <v>0</v>
      </c>
      <c r="BF109" s="141">
        <f t="shared" ref="BF109:BF114" si="2">IF(O109="znížená",K109,0)</f>
        <v>0</v>
      </c>
      <c r="BG109" s="141">
        <f t="shared" ref="BG109:BG114" si="3">IF(O109="zákl. prenesená",K109,0)</f>
        <v>0</v>
      </c>
      <c r="BH109" s="141">
        <f t="shared" ref="BH109:BH114" si="4">IF(O109="zníž. prenesená",K109,0)</f>
        <v>0</v>
      </c>
      <c r="BI109" s="141">
        <f t="shared" ref="BI109:BI114" si="5">IF(O109="nulová",K109,0)</f>
        <v>0</v>
      </c>
      <c r="BJ109" s="140" t="s">
        <v>141</v>
      </c>
      <c r="BK109" s="137"/>
      <c r="BL109" s="137"/>
      <c r="BM109" s="137"/>
    </row>
    <row r="110" spans="2:65" s="1" customFormat="1" ht="18" customHeight="1">
      <c r="B110" s="136"/>
      <c r="C110" s="137"/>
      <c r="D110" s="234" t="s">
        <v>142</v>
      </c>
      <c r="E110" s="284"/>
      <c r="F110" s="284"/>
      <c r="G110" s="137"/>
      <c r="H110" s="137"/>
      <c r="I110" s="137"/>
      <c r="J110" s="137"/>
      <c r="K110" s="97">
        <v>0</v>
      </c>
      <c r="L110" s="137"/>
      <c r="M110" s="136"/>
      <c r="N110" s="137"/>
      <c r="O110" s="139" t="s">
        <v>42</v>
      </c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40" t="s">
        <v>140</v>
      </c>
      <c r="AZ110" s="137"/>
      <c r="BA110" s="137"/>
      <c r="BB110" s="137"/>
      <c r="BC110" s="137"/>
      <c r="BD110" s="137"/>
      <c r="BE110" s="141">
        <f t="shared" si="1"/>
        <v>0</v>
      </c>
      <c r="BF110" s="141">
        <f t="shared" si="2"/>
        <v>0</v>
      </c>
      <c r="BG110" s="141">
        <f t="shared" si="3"/>
        <v>0</v>
      </c>
      <c r="BH110" s="141">
        <f t="shared" si="4"/>
        <v>0</v>
      </c>
      <c r="BI110" s="141">
        <f t="shared" si="5"/>
        <v>0</v>
      </c>
      <c r="BJ110" s="140" t="s">
        <v>141</v>
      </c>
      <c r="BK110" s="137"/>
      <c r="BL110" s="137"/>
      <c r="BM110" s="137"/>
    </row>
    <row r="111" spans="2:65" s="1" customFormat="1" ht="18" customHeight="1">
      <c r="B111" s="136"/>
      <c r="C111" s="137"/>
      <c r="D111" s="234" t="s">
        <v>143</v>
      </c>
      <c r="E111" s="284"/>
      <c r="F111" s="284"/>
      <c r="G111" s="137"/>
      <c r="H111" s="137"/>
      <c r="I111" s="137"/>
      <c r="J111" s="137"/>
      <c r="K111" s="97">
        <v>0</v>
      </c>
      <c r="L111" s="137"/>
      <c r="M111" s="136"/>
      <c r="N111" s="137"/>
      <c r="O111" s="139" t="s">
        <v>42</v>
      </c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40" t="s">
        <v>140</v>
      </c>
      <c r="AZ111" s="137"/>
      <c r="BA111" s="137"/>
      <c r="BB111" s="137"/>
      <c r="BC111" s="137"/>
      <c r="BD111" s="137"/>
      <c r="BE111" s="141">
        <f t="shared" si="1"/>
        <v>0</v>
      </c>
      <c r="BF111" s="141">
        <f t="shared" si="2"/>
        <v>0</v>
      </c>
      <c r="BG111" s="141">
        <f t="shared" si="3"/>
        <v>0</v>
      </c>
      <c r="BH111" s="141">
        <f t="shared" si="4"/>
        <v>0</v>
      </c>
      <c r="BI111" s="141">
        <f t="shared" si="5"/>
        <v>0</v>
      </c>
      <c r="BJ111" s="140" t="s">
        <v>141</v>
      </c>
      <c r="BK111" s="137"/>
      <c r="BL111" s="137"/>
      <c r="BM111" s="137"/>
    </row>
    <row r="112" spans="2:65" s="1" customFormat="1" ht="18" customHeight="1">
      <c r="B112" s="136"/>
      <c r="C112" s="137"/>
      <c r="D112" s="234" t="s">
        <v>144</v>
      </c>
      <c r="E112" s="284"/>
      <c r="F112" s="284"/>
      <c r="G112" s="137"/>
      <c r="H112" s="137"/>
      <c r="I112" s="137"/>
      <c r="J112" s="137"/>
      <c r="K112" s="97">
        <v>0</v>
      </c>
      <c r="L112" s="137"/>
      <c r="M112" s="136"/>
      <c r="N112" s="137"/>
      <c r="O112" s="139" t="s">
        <v>42</v>
      </c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40" t="s">
        <v>140</v>
      </c>
      <c r="AZ112" s="137"/>
      <c r="BA112" s="137"/>
      <c r="BB112" s="137"/>
      <c r="BC112" s="137"/>
      <c r="BD112" s="137"/>
      <c r="BE112" s="141">
        <f t="shared" si="1"/>
        <v>0</v>
      </c>
      <c r="BF112" s="141">
        <f t="shared" si="2"/>
        <v>0</v>
      </c>
      <c r="BG112" s="141">
        <f t="shared" si="3"/>
        <v>0</v>
      </c>
      <c r="BH112" s="141">
        <f t="shared" si="4"/>
        <v>0</v>
      </c>
      <c r="BI112" s="141">
        <f t="shared" si="5"/>
        <v>0</v>
      </c>
      <c r="BJ112" s="140" t="s">
        <v>141</v>
      </c>
      <c r="BK112" s="137"/>
      <c r="BL112" s="137"/>
      <c r="BM112" s="137"/>
    </row>
    <row r="113" spans="2:65" s="1" customFormat="1" ht="18" customHeight="1">
      <c r="B113" s="136"/>
      <c r="C113" s="137"/>
      <c r="D113" s="234" t="s">
        <v>145</v>
      </c>
      <c r="E113" s="284"/>
      <c r="F113" s="284"/>
      <c r="G113" s="137"/>
      <c r="H113" s="137"/>
      <c r="I113" s="137"/>
      <c r="J113" s="137"/>
      <c r="K113" s="97">
        <v>0</v>
      </c>
      <c r="L113" s="137"/>
      <c r="M113" s="136"/>
      <c r="N113" s="137"/>
      <c r="O113" s="139" t="s">
        <v>42</v>
      </c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40" t="s">
        <v>140</v>
      </c>
      <c r="AZ113" s="137"/>
      <c r="BA113" s="137"/>
      <c r="BB113" s="137"/>
      <c r="BC113" s="137"/>
      <c r="BD113" s="137"/>
      <c r="BE113" s="141">
        <f t="shared" si="1"/>
        <v>0</v>
      </c>
      <c r="BF113" s="141">
        <f t="shared" si="2"/>
        <v>0</v>
      </c>
      <c r="BG113" s="141">
        <f t="shared" si="3"/>
        <v>0</v>
      </c>
      <c r="BH113" s="141">
        <f t="shared" si="4"/>
        <v>0</v>
      </c>
      <c r="BI113" s="141">
        <f t="shared" si="5"/>
        <v>0</v>
      </c>
      <c r="BJ113" s="140" t="s">
        <v>141</v>
      </c>
      <c r="BK113" s="137"/>
      <c r="BL113" s="137"/>
      <c r="BM113" s="137"/>
    </row>
    <row r="114" spans="2:65" s="1" customFormat="1" ht="18" customHeight="1">
      <c r="B114" s="136"/>
      <c r="C114" s="137"/>
      <c r="D114" s="138" t="s">
        <v>146</v>
      </c>
      <c r="E114" s="137"/>
      <c r="F114" s="137"/>
      <c r="G114" s="137"/>
      <c r="H114" s="137"/>
      <c r="I114" s="137"/>
      <c r="J114" s="137"/>
      <c r="K114" s="97">
        <f>ROUND(K30*T114,2)</f>
        <v>0</v>
      </c>
      <c r="L114" s="137"/>
      <c r="M114" s="136"/>
      <c r="N114" s="137"/>
      <c r="O114" s="139" t="s">
        <v>42</v>
      </c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40" t="s">
        <v>147</v>
      </c>
      <c r="AZ114" s="137"/>
      <c r="BA114" s="137"/>
      <c r="BB114" s="137"/>
      <c r="BC114" s="137"/>
      <c r="BD114" s="137"/>
      <c r="BE114" s="141">
        <f t="shared" si="1"/>
        <v>0</v>
      </c>
      <c r="BF114" s="141">
        <f t="shared" si="2"/>
        <v>0</v>
      </c>
      <c r="BG114" s="141">
        <f t="shared" si="3"/>
        <v>0</v>
      </c>
      <c r="BH114" s="141">
        <f t="shared" si="4"/>
        <v>0</v>
      </c>
      <c r="BI114" s="141">
        <f t="shared" si="5"/>
        <v>0</v>
      </c>
      <c r="BJ114" s="140" t="s">
        <v>141</v>
      </c>
      <c r="BK114" s="137"/>
      <c r="BL114" s="137"/>
      <c r="BM114" s="137"/>
    </row>
    <row r="115" spans="2:65" s="1" customFormat="1" ht="11.25">
      <c r="B115" s="36"/>
      <c r="M115" s="36"/>
    </row>
    <row r="116" spans="2:65" s="1" customFormat="1" ht="29.25" customHeight="1">
      <c r="B116" s="36"/>
      <c r="C116" s="105" t="s">
        <v>114</v>
      </c>
      <c r="D116" s="106"/>
      <c r="E116" s="106"/>
      <c r="F116" s="106"/>
      <c r="G116" s="106"/>
      <c r="H116" s="106"/>
      <c r="I116" s="106"/>
      <c r="J116" s="106"/>
      <c r="K116" s="107">
        <f>ROUND(K96+K108,2)</f>
        <v>0</v>
      </c>
      <c r="L116" s="106"/>
      <c r="M116" s="36"/>
    </row>
    <row r="117" spans="2:65" s="1" customFormat="1" ht="6.95" customHeight="1"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36"/>
    </row>
    <row r="121" spans="2:65" s="1" customFormat="1" ht="6.95" customHeight="1"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36"/>
    </row>
    <row r="122" spans="2:65" s="1" customFormat="1" ht="24.95" customHeight="1">
      <c r="B122" s="36"/>
      <c r="C122" s="21" t="s">
        <v>148</v>
      </c>
      <c r="M122" s="36"/>
    </row>
    <row r="123" spans="2:65" s="1" customFormat="1" ht="6.95" customHeight="1">
      <c r="B123" s="36"/>
      <c r="M123" s="36"/>
    </row>
    <row r="124" spans="2:65" s="1" customFormat="1" ht="12" customHeight="1">
      <c r="B124" s="36"/>
      <c r="C124" s="27" t="s">
        <v>16</v>
      </c>
      <c r="M124" s="36"/>
    </row>
    <row r="125" spans="2:65" s="1" customFormat="1" ht="16.5" customHeight="1">
      <c r="B125" s="36"/>
      <c r="E125" s="280" t="str">
        <f>E7</f>
        <v>Franko-rozpracovaný rozpočet</v>
      </c>
      <c r="F125" s="281"/>
      <c r="G125" s="281"/>
      <c r="H125" s="281"/>
      <c r="M125" s="36"/>
    </row>
    <row r="126" spans="2:65" s="1" customFormat="1" ht="12" customHeight="1">
      <c r="B126" s="36"/>
      <c r="C126" s="27" t="s">
        <v>116</v>
      </c>
      <c r="M126" s="36"/>
    </row>
    <row r="127" spans="2:65" s="1" customFormat="1" ht="16.5" customHeight="1">
      <c r="B127" s="36"/>
      <c r="E127" s="237" t="str">
        <f>E9</f>
        <v>23-40-08 - Krov+strecha</v>
      </c>
      <c r="F127" s="282"/>
      <c r="G127" s="282"/>
      <c r="H127" s="282"/>
      <c r="M127" s="36"/>
    </row>
    <row r="128" spans="2:65" s="1" customFormat="1" ht="6.95" customHeight="1">
      <c r="B128" s="36"/>
      <c r="M128" s="36"/>
    </row>
    <row r="129" spans="2:65" s="1" customFormat="1" ht="12" customHeight="1">
      <c r="B129" s="36"/>
      <c r="C129" s="27" t="s">
        <v>20</v>
      </c>
      <c r="F129" s="25" t="str">
        <f>F12</f>
        <v xml:space="preserve"> </v>
      </c>
      <c r="I129" s="27" t="s">
        <v>22</v>
      </c>
      <c r="J129" s="59" t="str">
        <f>IF(J12="","",J12)</f>
        <v>15. 7. 2023</v>
      </c>
      <c r="M129" s="36"/>
    </row>
    <row r="130" spans="2:65" s="1" customFormat="1" ht="6.95" customHeight="1">
      <c r="B130" s="36"/>
      <c r="M130" s="36"/>
    </row>
    <row r="131" spans="2:65" s="1" customFormat="1" ht="15.2" customHeight="1">
      <c r="B131" s="36"/>
      <c r="C131" s="27" t="s">
        <v>24</v>
      </c>
      <c r="F131" s="25" t="str">
        <f>E15</f>
        <v xml:space="preserve"> </v>
      </c>
      <c r="I131" s="27" t="s">
        <v>29</v>
      </c>
      <c r="J131" s="30" t="str">
        <f>E21</f>
        <v xml:space="preserve"> </v>
      </c>
      <c r="M131" s="36"/>
    </row>
    <row r="132" spans="2:65" s="1" customFormat="1" ht="15.2" customHeight="1">
      <c r="B132" s="36"/>
      <c r="C132" s="27" t="s">
        <v>27</v>
      </c>
      <c r="F132" s="25" t="str">
        <f>IF(E18="","",E18)</f>
        <v>Vyplň údaj</v>
      </c>
      <c r="I132" s="27" t="s">
        <v>30</v>
      </c>
      <c r="J132" s="30" t="str">
        <f>E24</f>
        <v xml:space="preserve"> </v>
      </c>
      <c r="M132" s="36"/>
    </row>
    <row r="133" spans="2:65" s="1" customFormat="1" ht="10.35" customHeight="1">
      <c r="B133" s="36"/>
      <c r="M133" s="36"/>
    </row>
    <row r="134" spans="2:65" s="10" customFormat="1" ht="29.25" customHeight="1">
      <c r="B134" s="142"/>
      <c r="C134" s="143" t="s">
        <v>149</v>
      </c>
      <c r="D134" s="144" t="s">
        <v>61</v>
      </c>
      <c r="E134" s="144" t="s">
        <v>57</v>
      </c>
      <c r="F134" s="144" t="s">
        <v>58</v>
      </c>
      <c r="G134" s="144" t="s">
        <v>150</v>
      </c>
      <c r="H134" s="144" t="s">
        <v>151</v>
      </c>
      <c r="I134" s="144" t="s">
        <v>152</v>
      </c>
      <c r="J134" s="144" t="s">
        <v>153</v>
      </c>
      <c r="K134" s="145" t="s">
        <v>123</v>
      </c>
      <c r="L134" s="146" t="s">
        <v>154</v>
      </c>
      <c r="M134" s="142"/>
      <c r="N134" s="66" t="s">
        <v>1</v>
      </c>
      <c r="O134" s="67" t="s">
        <v>40</v>
      </c>
      <c r="P134" s="67" t="s">
        <v>155</v>
      </c>
      <c r="Q134" s="67" t="s">
        <v>156</v>
      </c>
      <c r="R134" s="67" t="s">
        <v>157</v>
      </c>
      <c r="S134" s="67" t="s">
        <v>158</v>
      </c>
      <c r="T134" s="67" t="s">
        <v>159</v>
      </c>
      <c r="U134" s="67" t="s">
        <v>160</v>
      </c>
      <c r="V134" s="67" t="s">
        <v>161</v>
      </c>
      <c r="W134" s="67" t="s">
        <v>162</v>
      </c>
      <c r="X134" s="68" t="s">
        <v>163</v>
      </c>
    </row>
    <row r="135" spans="2:65" s="1" customFormat="1" ht="22.9" customHeight="1">
      <c r="B135" s="36"/>
      <c r="C135" s="71" t="s">
        <v>118</v>
      </c>
      <c r="K135" s="147">
        <f>BK135</f>
        <v>0</v>
      </c>
      <c r="M135" s="36"/>
      <c r="N135" s="69"/>
      <c r="O135" s="60"/>
      <c r="P135" s="60"/>
      <c r="Q135" s="148">
        <f>Q136</f>
        <v>0</v>
      </c>
      <c r="R135" s="148">
        <f>R136</f>
        <v>0</v>
      </c>
      <c r="S135" s="60"/>
      <c r="T135" s="149">
        <f>T136</f>
        <v>0</v>
      </c>
      <c r="U135" s="60"/>
      <c r="V135" s="149">
        <f>V136</f>
        <v>66.671354491999992</v>
      </c>
      <c r="W135" s="60"/>
      <c r="X135" s="150">
        <f>X136</f>
        <v>0</v>
      </c>
      <c r="AT135" s="17" t="s">
        <v>77</v>
      </c>
      <c r="AU135" s="17" t="s">
        <v>125</v>
      </c>
      <c r="BK135" s="151">
        <f>BK136</f>
        <v>0</v>
      </c>
    </row>
    <row r="136" spans="2:65" s="11" customFormat="1" ht="25.9" customHeight="1">
      <c r="B136" s="152"/>
      <c r="D136" s="153" t="s">
        <v>77</v>
      </c>
      <c r="E136" s="154" t="s">
        <v>513</v>
      </c>
      <c r="F136" s="154" t="s">
        <v>514</v>
      </c>
      <c r="I136" s="155"/>
      <c r="J136" s="155"/>
      <c r="K136" s="156">
        <f>BK136</f>
        <v>0</v>
      </c>
      <c r="M136" s="152"/>
      <c r="N136" s="157"/>
      <c r="Q136" s="158">
        <f>Q137+Q150+Q214+Q218+Q229+Q247+Q254+Q277</f>
        <v>0</v>
      </c>
      <c r="R136" s="158">
        <f>R137+R150+R214+R218+R229+R247+R254+R277</f>
        <v>0</v>
      </c>
      <c r="T136" s="159">
        <f>T137+T150+T214+T218+T229+T247+T254+T277</f>
        <v>0</v>
      </c>
      <c r="V136" s="159">
        <f>V137+V150+V214+V218+V229+V247+V254+V277</f>
        <v>66.671354491999992</v>
      </c>
      <c r="X136" s="160">
        <f>X137+X150+X214+X218+X229+X247+X254+X277</f>
        <v>0</v>
      </c>
      <c r="AR136" s="153" t="s">
        <v>141</v>
      </c>
      <c r="AT136" s="161" t="s">
        <v>77</v>
      </c>
      <c r="AU136" s="161" t="s">
        <v>78</v>
      </c>
      <c r="AY136" s="153" t="s">
        <v>166</v>
      </c>
      <c r="BK136" s="162">
        <f>BK137+BK150+BK214+BK218+BK229+BK247+BK254+BK277</f>
        <v>0</v>
      </c>
    </row>
    <row r="137" spans="2:65" s="11" customFormat="1" ht="22.9" customHeight="1">
      <c r="B137" s="152"/>
      <c r="D137" s="153" t="s">
        <v>77</v>
      </c>
      <c r="E137" s="163" t="s">
        <v>535</v>
      </c>
      <c r="F137" s="163" t="s">
        <v>536</v>
      </c>
      <c r="I137" s="155"/>
      <c r="J137" s="155"/>
      <c r="K137" s="164">
        <f>BK137</f>
        <v>0</v>
      </c>
      <c r="M137" s="152"/>
      <c r="N137" s="157"/>
      <c r="Q137" s="158">
        <f>SUM(Q138:Q149)</f>
        <v>0</v>
      </c>
      <c r="R137" s="158">
        <f>SUM(R138:R149)</f>
        <v>0</v>
      </c>
      <c r="T137" s="159">
        <f>SUM(T138:T149)</f>
        <v>0</v>
      </c>
      <c r="V137" s="159">
        <f>SUM(V138:V149)</f>
        <v>10.968475600000001</v>
      </c>
      <c r="X137" s="160">
        <f>SUM(X138:X149)</f>
        <v>0</v>
      </c>
      <c r="AR137" s="153" t="s">
        <v>141</v>
      </c>
      <c r="AT137" s="161" t="s">
        <v>77</v>
      </c>
      <c r="AU137" s="161" t="s">
        <v>86</v>
      </c>
      <c r="AY137" s="153" t="s">
        <v>166</v>
      </c>
      <c r="BK137" s="162">
        <f>SUM(BK138:BK149)</f>
        <v>0</v>
      </c>
    </row>
    <row r="138" spans="2:65" s="1" customFormat="1" ht="37.9" customHeight="1">
      <c r="B138" s="136"/>
      <c r="C138" s="165" t="s">
        <v>86</v>
      </c>
      <c r="D138" s="165" t="s">
        <v>168</v>
      </c>
      <c r="E138" s="166" t="s">
        <v>1602</v>
      </c>
      <c r="F138" s="167" t="s">
        <v>1603</v>
      </c>
      <c r="G138" s="168" t="s">
        <v>199</v>
      </c>
      <c r="H138" s="169">
        <v>375.89</v>
      </c>
      <c r="I138" s="170"/>
      <c r="J138" s="170"/>
      <c r="K138" s="171">
        <f>ROUND(P138*H138,2)</f>
        <v>0</v>
      </c>
      <c r="L138" s="172"/>
      <c r="M138" s="36"/>
      <c r="N138" s="173" t="s">
        <v>1</v>
      </c>
      <c r="O138" s="135" t="s">
        <v>42</v>
      </c>
      <c r="P138" s="35">
        <f>I138+J138</f>
        <v>0</v>
      </c>
      <c r="Q138" s="35">
        <f>ROUND(I138*H138,2)</f>
        <v>0</v>
      </c>
      <c r="R138" s="35">
        <f>ROUND(J138*H138,2)</f>
        <v>0</v>
      </c>
      <c r="T138" s="174">
        <f>S138*H138</f>
        <v>0</v>
      </c>
      <c r="U138" s="174">
        <v>8.1999999999999998E-4</v>
      </c>
      <c r="V138" s="174">
        <f>U138*H138</f>
        <v>0.3082298</v>
      </c>
      <c r="W138" s="174">
        <v>0</v>
      </c>
      <c r="X138" s="175">
        <f>W138*H138</f>
        <v>0</v>
      </c>
      <c r="AR138" s="176" t="s">
        <v>252</v>
      </c>
      <c r="AT138" s="176" t="s">
        <v>168</v>
      </c>
      <c r="AU138" s="176" t="s">
        <v>141</v>
      </c>
      <c r="AY138" s="17" t="s">
        <v>166</v>
      </c>
      <c r="BE138" s="101">
        <f>IF(O138="základná",K138,0)</f>
        <v>0</v>
      </c>
      <c r="BF138" s="101">
        <f>IF(O138="znížená",K138,0)</f>
        <v>0</v>
      </c>
      <c r="BG138" s="101">
        <f>IF(O138="zákl. prenesená",K138,0)</f>
        <v>0</v>
      </c>
      <c r="BH138" s="101">
        <f>IF(O138="zníž. prenesená",K138,0)</f>
        <v>0</v>
      </c>
      <c r="BI138" s="101">
        <f>IF(O138="nulová",K138,0)</f>
        <v>0</v>
      </c>
      <c r="BJ138" s="17" t="s">
        <v>141</v>
      </c>
      <c r="BK138" s="101">
        <f>ROUND(P138*H138,2)</f>
        <v>0</v>
      </c>
      <c r="BL138" s="17" t="s">
        <v>252</v>
      </c>
      <c r="BM138" s="176" t="s">
        <v>1604</v>
      </c>
    </row>
    <row r="139" spans="2:65" s="12" customFormat="1" ht="11.25">
      <c r="B139" s="177"/>
      <c r="D139" s="178" t="s">
        <v>174</v>
      </c>
      <c r="E139" s="179" t="s">
        <v>1</v>
      </c>
      <c r="F139" s="180" t="s">
        <v>1605</v>
      </c>
      <c r="H139" s="181">
        <v>375.89</v>
      </c>
      <c r="I139" s="182"/>
      <c r="J139" s="182"/>
      <c r="M139" s="177"/>
      <c r="N139" s="183"/>
      <c r="X139" s="184"/>
      <c r="AT139" s="179" t="s">
        <v>174</v>
      </c>
      <c r="AU139" s="179" t="s">
        <v>141</v>
      </c>
      <c r="AV139" s="12" t="s">
        <v>141</v>
      </c>
      <c r="AW139" s="12" t="s">
        <v>4</v>
      </c>
      <c r="AX139" s="12" t="s">
        <v>86</v>
      </c>
      <c r="AY139" s="179" t="s">
        <v>166</v>
      </c>
    </row>
    <row r="140" spans="2:65" s="1" customFormat="1" ht="24.2" customHeight="1">
      <c r="B140" s="136"/>
      <c r="C140" s="198" t="s">
        <v>141</v>
      </c>
      <c r="D140" s="198" t="s">
        <v>203</v>
      </c>
      <c r="E140" s="199" t="s">
        <v>1606</v>
      </c>
      <c r="F140" s="200" t="s">
        <v>1607</v>
      </c>
      <c r="G140" s="201" t="s">
        <v>199</v>
      </c>
      <c r="H140" s="202">
        <v>383.40800000000002</v>
      </c>
      <c r="I140" s="203"/>
      <c r="J140" s="204"/>
      <c r="K140" s="205">
        <f>ROUND(P140*H140,2)</f>
        <v>0</v>
      </c>
      <c r="L140" s="204"/>
      <c r="M140" s="206"/>
      <c r="N140" s="207" t="s">
        <v>1</v>
      </c>
      <c r="O140" s="135" t="s">
        <v>42</v>
      </c>
      <c r="P140" s="35">
        <f>I140+J140</f>
        <v>0</v>
      </c>
      <c r="Q140" s="35">
        <f>ROUND(I140*H140,2)</f>
        <v>0</v>
      </c>
      <c r="R140" s="35">
        <f>ROUND(J140*H140,2)</f>
        <v>0</v>
      </c>
      <c r="T140" s="174">
        <f>S140*H140</f>
        <v>0</v>
      </c>
      <c r="U140" s="174">
        <v>1.4999999999999999E-2</v>
      </c>
      <c r="V140" s="174">
        <f>U140*H140</f>
        <v>5.7511200000000002</v>
      </c>
      <c r="W140" s="174">
        <v>0</v>
      </c>
      <c r="X140" s="175">
        <f>W140*H140</f>
        <v>0</v>
      </c>
      <c r="AR140" s="176" t="s">
        <v>334</v>
      </c>
      <c r="AT140" s="176" t="s">
        <v>203</v>
      </c>
      <c r="AU140" s="176" t="s">
        <v>141</v>
      </c>
      <c r="AY140" s="17" t="s">
        <v>166</v>
      </c>
      <c r="BE140" s="101">
        <f>IF(O140="základná",K140,0)</f>
        <v>0</v>
      </c>
      <c r="BF140" s="101">
        <f>IF(O140="znížená",K140,0)</f>
        <v>0</v>
      </c>
      <c r="BG140" s="101">
        <f>IF(O140="zákl. prenesená",K140,0)</f>
        <v>0</v>
      </c>
      <c r="BH140" s="101">
        <f>IF(O140="zníž. prenesená",K140,0)</f>
        <v>0</v>
      </c>
      <c r="BI140" s="101">
        <f>IF(O140="nulová",K140,0)</f>
        <v>0</v>
      </c>
      <c r="BJ140" s="17" t="s">
        <v>141</v>
      </c>
      <c r="BK140" s="101">
        <f>ROUND(P140*H140,2)</f>
        <v>0</v>
      </c>
      <c r="BL140" s="17" t="s">
        <v>252</v>
      </c>
      <c r="BM140" s="176" t="s">
        <v>1608</v>
      </c>
    </row>
    <row r="141" spans="2:65" s="12" customFormat="1" ht="11.25">
      <c r="B141" s="177"/>
      <c r="D141" s="178" t="s">
        <v>174</v>
      </c>
      <c r="F141" s="180" t="s">
        <v>1609</v>
      </c>
      <c r="H141" s="181">
        <v>383.40800000000002</v>
      </c>
      <c r="I141" s="182"/>
      <c r="J141" s="182"/>
      <c r="M141" s="177"/>
      <c r="N141" s="183"/>
      <c r="X141" s="184"/>
      <c r="AT141" s="179" t="s">
        <v>174</v>
      </c>
      <c r="AU141" s="179" t="s">
        <v>141</v>
      </c>
      <c r="AV141" s="12" t="s">
        <v>141</v>
      </c>
      <c r="AW141" s="12" t="s">
        <v>3</v>
      </c>
      <c r="AX141" s="12" t="s">
        <v>86</v>
      </c>
      <c r="AY141" s="179" t="s">
        <v>166</v>
      </c>
    </row>
    <row r="142" spans="2:65" s="1" customFormat="1" ht="37.9" customHeight="1">
      <c r="B142" s="136"/>
      <c r="C142" s="165" t="s">
        <v>183</v>
      </c>
      <c r="D142" s="165" t="s">
        <v>168</v>
      </c>
      <c r="E142" s="166" t="s">
        <v>1610</v>
      </c>
      <c r="F142" s="167" t="s">
        <v>1611</v>
      </c>
      <c r="G142" s="168" t="s">
        <v>199</v>
      </c>
      <c r="H142" s="169">
        <v>375.89</v>
      </c>
      <c r="I142" s="170"/>
      <c r="J142" s="170"/>
      <c r="K142" s="171">
        <f>ROUND(P142*H142,2)</f>
        <v>0</v>
      </c>
      <c r="L142" s="172"/>
      <c r="M142" s="36"/>
      <c r="N142" s="173" t="s">
        <v>1</v>
      </c>
      <c r="O142" s="135" t="s">
        <v>42</v>
      </c>
      <c r="P142" s="35">
        <f>I142+J142</f>
        <v>0</v>
      </c>
      <c r="Q142" s="35">
        <f>ROUND(I142*H142,2)</f>
        <v>0</v>
      </c>
      <c r="R142" s="35">
        <f>ROUND(J142*H142,2)</f>
        <v>0</v>
      </c>
      <c r="T142" s="174">
        <f>S142*H142</f>
        <v>0</v>
      </c>
      <c r="U142" s="174">
        <v>8.1999999999999998E-4</v>
      </c>
      <c r="V142" s="174">
        <f>U142*H142</f>
        <v>0.3082298</v>
      </c>
      <c r="W142" s="174">
        <v>0</v>
      </c>
      <c r="X142" s="175">
        <f>W142*H142</f>
        <v>0</v>
      </c>
      <c r="AR142" s="176" t="s">
        <v>252</v>
      </c>
      <c r="AT142" s="176" t="s">
        <v>168</v>
      </c>
      <c r="AU142" s="176" t="s">
        <v>141</v>
      </c>
      <c r="AY142" s="17" t="s">
        <v>166</v>
      </c>
      <c r="BE142" s="101">
        <f>IF(O142="základná",K142,0)</f>
        <v>0</v>
      </c>
      <c r="BF142" s="101">
        <f>IF(O142="znížená",K142,0)</f>
        <v>0</v>
      </c>
      <c r="BG142" s="101">
        <f>IF(O142="zákl. prenesená",K142,0)</f>
        <v>0</v>
      </c>
      <c r="BH142" s="101">
        <f>IF(O142="zníž. prenesená",K142,0)</f>
        <v>0</v>
      </c>
      <c r="BI142" s="101">
        <f>IF(O142="nulová",K142,0)</f>
        <v>0</v>
      </c>
      <c r="BJ142" s="17" t="s">
        <v>141</v>
      </c>
      <c r="BK142" s="101">
        <f>ROUND(P142*H142,2)</f>
        <v>0</v>
      </c>
      <c r="BL142" s="17" t="s">
        <v>252</v>
      </c>
      <c r="BM142" s="176" t="s">
        <v>1612</v>
      </c>
    </row>
    <row r="143" spans="2:65" s="12" customFormat="1" ht="11.25">
      <c r="B143" s="177"/>
      <c r="D143" s="178" t="s">
        <v>174</v>
      </c>
      <c r="E143" s="179" t="s">
        <v>1</v>
      </c>
      <c r="F143" s="180" t="s">
        <v>1605</v>
      </c>
      <c r="H143" s="181">
        <v>375.89</v>
      </c>
      <c r="I143" s="182"/>
      <c r="J143" s="182"/>
      <c r="M143" s="177"/>
      <c r="N143" s="183"/>
      <c r="X143" s="184"/>
      <c r="AT143" s="179" t="s">
        <v>174</v>
      </c>
      <c r="AU143" s="179" t="s">
        <v>141</v>
      </c>
      <c r="AV143" s="12" t="s">
        <v>141</v>
      </c>
      <c r="AW143" s="12" t="s">
        <v>4</v>
      </c>
      <c r="AX143" s="12" t="s">
        <v>86</v>
      </c>
      <c r="AY143" s="179" t="s">
        <v>166</v>
      </c>
    </row>
    <row r="144" spans="2:65" s="1" customFormat="1" ht="24.2" customHeight="1">
      <c r="B144" s="136"/>
      <c r="C144" s="198" t="s">
        <v>172</v>
      </c>
      <c r="D144" s="198" t="s">
        <v>203</v>
      </c>
      <c r="E144" s="199" t="s">
        <v>1613</v>
      </c>
      <c r="F144" s="200" t="s">
        <v>1614</v>
      </c>
      <c r="G144" s="201" t="s">
        <v>199</v>
      </c>
      <c r="H144" s="202">
        <v>383.40800000000002</v>
      </c>
      <c r="I144" s="203"/>
      <c r="J144" s="204"/>
      <c r="K144" s="205">
        <f>ROUND(P144*H144,2)</f>
        <v>0</v>
      </c>
      <c r="L144" s="204"/>
      <c r="M144" s="206"/>
      <c r="N144" s="207" t="s">
        <v>1</v>
      </c>
      <c r="O144" s="135" t="s">
        <v>42</v>
      </c>
      <c r="P144" s="35">
        <f>I144+J144</f>
        <v>0</v>
      </c>
      <c r="Q144" s="35">
        <f>ROUND(I144*H144,2)</f>
        <v>0</v>
      </c>
      <c r="R144" s="35">
        <f>ROUND(J144*H144,2)</f>
        <v>0</v>
      </c>
      <c r="T144" s="174">
        <f>S144*H144</f>
        <v>0</v>
      </c>
      <c r="U144" s="174">
        <v>1.2E-2</v>
      </c>
      <c r="V144" s="174">
        <f>U144*H144</f>
        <v>4.6008960000000005</v>
      </c>
      <c r="W144" s="174">
        <v>0</v>
      </c>
      <c r="X144" s="175">
        <f>W144*H144</f>
        <v>0</v>
      </c>
      <c r="AR144" s="176" t="s">
        <v>334</v>
      </c>
      <c r="AT144" s="176" t="s">
        <v>203</v>
      </c>
      <c r="AU144" s="176" t="s">
        <v>141</v>
      </c>
      <c r="AY144" s="17" t="s">
        <v>166</v>
      </c>
      <c r="BE144" s="101">
        <f>IF(O144="základná",K144,0)</f>
        <v>0</v>
      </c>
      <c r="BF144" s="101">
        <f>IF(O144="znížená",K144,0)</f>
        <v>0</v>
      </c>
      <c r="BG144" s="101">
        <f>IF(O144="zákl. prenesená",K144,0)</f>
        <v>0</v>
      </c>
      <c r="BH144" s="101">
        <f>IF(O144="zníž. prenesená",K144,0)</f>
        <v>0</v>
      </c>
      <c r="BI144" s="101">
        <f>IF(O144="nulová",K144,0)</f>
        <v>0</v>
      </c>
      <c r="BJ144" s="17" t="s">
        <v>141</v>
      </c>
      <c r="BK144" s="101">
        <f>ROUND(P144*H144,2)</f>
        <v>0</v>
      </c>
      <c r="BL144" s="17" t="s">
        <v>252</v>
      </c>
      <c r="BM144" s="176" t="s">
        <v>1615</v>
      </c>
    </row>
    <row r="145" spans="2:65" s="12" customFormat="1" ht="11.25">
      <c r="B145" s="177"/>
      <c r="D145" s="178" t="s">
        <v>174</v>
      </c>
      <c r="F145" s="180" t="s">
        <v>1609</v>
      </c>
      <c r="H145" s="181">
        <v>383.40800000000002</v>
      </c>
      <c r="I145" s="182"/>
      <c r="J145" s="182"/>
      <c r="M145" s="177"/>
      <c r="N145" s="183"/>
      <c r="X145" s="184"/>
      <c r="AT145" s="179" t="s">
        <v>174</v>
      </c>
      <c r="AU145" s="179" t="s">
        <v>141</v>
      </c>
      <c r="AV145" s="12" t="s">
        <v>141</v>
      </c>
      <c r="AW145" s="12" t="s">
        <v>3</v>
      </c>
      <c r="AX145" s="12" t="s">
        <v>86</v>
      </c>
      <c r="AY145" s="179" t="s">
        <v>166</v>
      </c>
    </row>
    <row r="146" spans="2:65" s="1" customFormat="1" ht="24.2" customHeight="1">
      <c r="B146" s="136"/>
      <c r="C146" s="165" t="s">
        <v>191</v>
      </c>
      <c r="D146" s="165" t="s">
        <v>168</v>
      </c>
      <c r="E146" s="166" t="s">
        <v>1616</v>
      </c>
      <c r="F146" s="167" t="s">
        <v>1617</v>
      </c>
      <c r="G146" s="168" t="s">
        <v>199</v>
      </c>
      <c r="H146" s="169">
        <v>547.91</v>
      </c>
      <c r="I146" s="170"/>
      <c r="J146" s="170"/>
      <c r="K146" s="171">
        <f>ROUND(P146*H146,2)</f>
        <v>0</v>
      </c>
      <c r="L146" s="172"/>
      <c r="M146" s="36"/>
      <c r="N146" s="173" t="s">
        <v>1</v>
      </c>
      <c r="O146" s="135" t="s">
        <v>42</v>
      </c>
      <c r="P146" s="35">
        <f>I146+J146</f>
        <v>0</v>
      </c>
      <c r="Q146" s="35">
        <f>ROUND(I146*H146,2)</f>
        <v>0</v>
      </c>
      <c r="R146" s="35">
        <f>ROUND(J146*H146,2)</f>
        <v>0</v>
      </c>
      <c r="T146" s="174">
        <f>S146*H146</f>
        <v>0</v>
      </c>
      <c r="U146" s="174">
        <v>0</v>
      </c>
      <c r="V146" s="174">
        <f>U146*H146</f>
        <v>0</v>
      </c>
      <c r="W146" s="174">
        <v>0</v>
      </c>
      <c r="X146" s="175">
        <f>W146*H146</f>
        <v>0</v>
      </c>
      <c r="AR146" s="176" t="s">
        <v>252</v>
      </c>
      <c r="AT146" s="176" t="s">
        <v>168</v>
      </c>
      <c r="AU146" s="176" t="s">
        <v>141</v>
      </c>
      <c r="AY146" s="17" t="s">
        <v>166</v>
      </c>
      <c r="BE146" s="101">
        <f>IF(O146="základná",K146,0)</f>
        <v>0</v>
      </c>
      <c r="BF146" s="101">
        <f>IF(O146="znížená",K146,0)</f>
        <v>0</v>
      </c>
      <c r="BG146" s="101">
        <f>IF(O146="zákl. prenesená",K146,0)</f>
        <v>0</v>
      </c>
      <c r="BH146" s="101">
        <f>IF(O146="zníž. prenesená",K146,0)</f>
        <v>0</v>
      </c>
      <c r="BI146" s="101">
        <f>IF(O146="nulová",K146,0)</f>
        <v>0</v>
      </c>
      <c r="BJ146" s="17" t="s">
        <v>141</v>
      </c>
      <c r="BK146" s="101">
        <f>ROUND(P146*H146,2)</f>
        <v>0</v>
      </c>
      <c r="BL146" s="17" t="s">
        <v>252</v>
      </c>
      <c r="BM146" s="176" t="s">
        <v>1618</v>
      </c>
    </row>
    <row r="147" spans="2:65" s="12" customFormat="1" ht="11.25">
      <c r="B147" s="177"/>
      <c r="D147" s="178" t="s">
        <v>174</v>
      </c>
      <c r="E147" s="179" t="s">
        <v>1</v>
      </c>
      <c r="F147" s="180" t="s">
        <v>1619</v>
      </c>
      <c r="H147" s="181">
        <v>547.91</v>
      </c>
      <c r="I147" s="182"/>
      <c r="J147" s="182"/>
      <c r="M147" s="177"/>
      <c r="N147" s="183"/>
      <c r="X147" s="184"/>
      <c r="AT147" s="179" t="s">
        <v>174</v>
      </c>
      <c r="AU147" s="179" t="s">
        <v>141</v>
      </c>
      <c r="AV147" s="12" t="s">
        <v>141</v>
      </c>
      <c r="AW147" s="12" t="s">
        <v>4</v>
      </c>
      <c r="AX147" s="12" t="s">
        <v>86</v>
      </c>
      <c r="AY147" s="179" t="s">
        <v>166</v>
      </c>
    </row>
    <row r="148" spans="2:65" s="1" customFormat="1" ht="33" customHeight="1">
      <c r="B148" s="136"/>
      <c r="C148" s="198" t="s">
        <v>196</v>
      </c>
      <c r="D148" s="198" t="s">
        <v>203</v>
      </c>
      <c r="E148" s="199" t="s">
        <v>1620</v>
      </c>
      <c r="F148" s="200" t="s">
        <v>1621</v>
      </c>
      <c r="G148" s="201" t="s">
        <v>199</v>
      </c>
      <c r="H148" s="202">
        <v>547.91</v>
      </c>
      <c r="I148" s="203"/>
      <c r="J148" s="204"/>
      <c r="K148" s="205">
        <f>ROUND(P148*H148,2)</f>
        <v>0</v>
      </c>
      <c r="L148" s="204"/>
      <c r="M148" s="206"/>
      <c r="N148" s="207" t="s">
        <v>1</v>
      </c>
      <c r="O148" s="135" t="s">
        <v>42</v>
      </c>
      <c r="P148" s="35">
        <f>I148+J148</f>
        <v>0</v>
      </c>
      <c r="Q148" s="35">
        <f>ROUND(I148*H148,2)</f>
        <v>0</v>
      </c>
      <c r="R148" s="35">
        <f>ROUND(J148*H148,2)</f>
        <v>0</v>
      </c>
      <c r="T148" s="174">
        <f>S148*H148</f>
        <v>0</v>
      </c>
      <c r="U148" s="174">
        <v>0</v>
      </c>
      <c r="V148" s="174">
        <f>U148*H148</f>
        <v>0</v>
      </c>
      <c r="W148" s="174">
        <v>0</v>
      </c>
      <c r="X148" s="175">
        <f>W148*H148</f>
        <v>0</v>
      </c>
      <c r="AR148" s="176" t="s">
        <v>334</v>
      </c>
      <c r="AT148" s="176" t="s">
        <v>203</v>
      </c>
      <c r="AU148" s="176" t="s">
        <v>141</v>
      </c>
      <c r="AY148" s="17" t="s">
        <v>166</v>
      </c>
      <c r="BE148" s="101">
        <f>IF(O148="základná",K148,0)</f>
        <v>0</v>
      </c>
      <c r="BF148" s="101">
        <f>IF(O148="znížená",K148,0)</f>
        <v>0</v>
      </c>
      <c r="BG148" s="101">
        <f>IF(O148="zákl. prenesená",K148,0)</f>
        <v>0</v>
      </c>
      <c r="BH148" s="101">
        <f>IF(O148="zníž. prenesená",K148,0)</f>
        <v>0</v>
      </c>
      <c r="BI148" s="101">
        <f>IF(O148="nulová",K148,0)</f>
        <v>0</v>
      </c>
      <c r="BJ148" s="17" t="s">
        <v>141</v>
      </c>
      <c r="BK148" s="101">
        <f>ROUND(P148*H148,2)</f>
        <v>0</v>
      </c>
      <c r="BL148" s="17" t="s">
        <v>252</v>
      </c>
      <c r="BM148" s="176" t="s">
        <v>1622</v>
      </c>
    </row>
    <row r="149" spans="2:65" s="1" customFormat="1" ht="24.2" customHeight="1">
      <c r="B149" s="136"/>
      <c r="C149" s="165" t="s">
        <v>202</v>
      </c>
      <c r="D149" s="165" t="s">
        <v>168</v>
      </c>
      <c r="E149" s="166" t="s">
        <v>565</v>
      </c>
      <c r="F149" s="167" t="s">
        <v>566</v>
      </c>
      <c r="G149" s="168" t="s">
        <v>533</v>
      </c>
      <c r="H149" s="208"/>
      <c r="I149" s="170"/>
      <c r="J149" s="170"/>
      <c r="K149" s="171">
        <f>ROUND(P149*H149,2)</f>
        <v>0</v>
      </c>
      <c r="L149" s="172"/>
      <c r="M149" s="36"/>
      <c r="N149" s="173" t="s">
        <v>1</v>
      </c>
      <c r="O149" s="135" t="s">
        <v>42</v>
      </c>
      <c r="P149" s="35">
        <f>I149+J149</f>
        <v>0</v>
      </c>
      <c r="Q149" s="35">
        <f>ROUND(I149*H149,2)</f>
        <v>0</v>
      </c>
      <c r="R149" s="35">
        <f>ROUND(J149*H149,2)</f>
        <v>0</v>
      </c>
      <c r="T149" s="174">
        <f>S149*H149</f>
        <v>0</v>
      </c>
      <c r="U149" s="174">
        <v>0</v>
      </c>
      <c r="V149" s="174">
        <f>U149*H149</f>
        <v>0</v>
      </c>
      <c r="W149" s="174">
        <v>0</v>
      </c>
      <c r="X149" s="175">
        <f>W149*H149</f>
        <v>0</v>
      </c>
      <c r="AR149" s="176" t="s">
        <v>252</v>
      </c>
      <c r="AT149" s="176" t="s">
        <v>168</v>
      </c>
      <c r="AU149" s="176" t="s">
        <v>141</v>
      </c>
      <c r="AY149" s="17" t="s">
        <v>166</v>
      </c>
      <c r="BE149" s="101">
        <f>IF(O149="základná",K149,0)</f>
        <v>0</v>
      </c>
      <c r="BF149" s="101">
        <f>IF(O149="znížená",K149,0)</f>
        <v>0</v>
      </c>
      <c r="BG149" s="101">
        <f>IF(O149="zákl. prenesená",K149,0)</f>
        <v>0</v>
      </c>
      <c r="BH149" s="101">
        <f>IF(O149="zníž. prenesená",K149,0)</f>
        <v>0</v>
      </c>
      <c r="BI149" s="101">
        <f>IF(O149="nulová",K149,0)</f>
        <v>0</v>
      </c>
      <c r="BJ149" s="17" t="s">
        <v>141</v>
      </c>
      <c r="BK149" s="101">
        <f>ROUND(P149*H149,2)</f>
        <v>0</v>
      </c>
      <c r="BL149" s="17" t="s">
        <v>252</v>
      </c>
      <c r="BM149" s="176" t="s">
        <v>1623</v>
      </c>
    </row>
    <row r="150" spans="2:65" s="11" customFormat="1" ht="22.9" customHeight="1">
      <c r="B150" s="152"/>
      <c r="D150" s="153" t="s">
        <v>77</v>
      </c>
      <c r="E150" s="163" t="s">
        <v>1624</v>
      </c>
      <c r="F150" s="163" t="s">
        <v>1625</v>
      </c>
      <c r="I150" s="155"/>
      <c r="J150" s="155"/>
      <c r="K150" s="164">
        <f>BK150</f>
        <v>0</v>
      </c>
      <c r="M150" s="152"/>
      <c r="N150" s="157"/>
      <c r="Q150" s="158">
        <f>SUM(Q151:Q213)</f>
        <v>0</v>
      </c>
      <c r="R150" s="158">
        <f>SUM(R151:R213)</f>
        <v>0</v>
      </c>
      <c r="T150" s="159">
        <f>SUM(T151:T213)</f>
        <v>0</v>
      </c>
      <c r="V150" s="159">
        <f>SUM(V151:V213)</f>
        <v>20.739330902000003</v>
      </c>
      <c r="X150" s="160">
        <f>SUM(X151:X213)</f>
        <v>0</v>
      </c>
      <c r="AR150" s="153" t="s">
        <v>141</v>
      </c>
      <c r="AT150" s="161" t="s">
        <v>77</v>
      </c>
      <c r="AU150" s="161" t="s">
        <v>86</v>
      </c>
      <c r="AY150" s="153" t="s">
        <v>166</v>
      </c>
      <c r="BK150" s="162">
        <f>SUM(BK151:BK213)</f>
        <v>0</v>
      </c>
    </row>
    <row r="151" spans="2:65" s="1" customFormat="1" ht="33" customHeight="1">
      <c r="B151" s="136"/>
      <c r="C151" s="165" t="s">
        <v>206</v>
      </c>
      <c r="D151" s="165" t="s">
        <v>168</v>
      </c>
      <c r="E151" s="166" t="s">
        <v>1626</v>
      </c>
      <c r="F151" s="167" t="s">
        <v>1627</v>
      </c>
      <c r="G151" s="168" t="s">
        <v>226</v>
      </c>
      <c r="H151" s="169">
        <v>70.641999999999996</v>
      </c>
      <c r="I151" s="170"/>
      <c r="J151" s="170"/>
      <c r="K151" s="171">
        <f>ROUND(P151*H151,2)</f>
        <v>0</v>
      </c>
      <c r="L151" s="172"/>
      <c r="M151" s="36"/>
      <c r="N151" s="173" t="s">
        <v>1</v>
      </c>
      <c r="O151" s="135" t="s">
        <v>42</v>
      </c>
      <c r="P151" s="35">
        <f>I151+J151</f>
        <v>0</v>
      </c>
      <c r="Q151" s="35">
        <f>ROUND(I151*H151,2)</f>
        <v>0</v>
      </c>
      <c r="R151" s="35">
        <f>ROUND(J151*H151,2)</f>
        <v>0</v>
      </c>
      <c r="T151" s="174">
        <f>S151*H151</f>
        <v>0</v>
      </c>
      <c r="U151" s="174">
        <v>2.1000000000000001E-4</v>
      </c>
      <c r="V151" s="174">
        <f>U151*H151</f>
        <v>1.483482E-2</v>
      </c>
      <c r="W151" s="174">
        <v>0</v>
      </c>
      <c r="X151" s="175">
        <f>W151*H151</f>
        <v>0</v>
      </c>
      <c r="AR151" s="176" t="s">
        <v>252</v>
      </c>
      <c r="AT151" s="176" t="s">
        <v>168</v>
      </c>
      <c r="AU151" s="176" t="s">
        <v>141</v>
      </c>
      <c r="AY151" s="17" t="s">
        <v>166</v>
      </c>
      <c r="BE151" s="101">
        <f>IF(O151="základná",K151,0)</f>
        <v>0</v>
      </c>
      <c r="BF151" s="101">
        <f>IF(O151="znížená",K151,0)</f>
        <v>0</v>
      </c>
      <c r="BG151" s="101">
        <f>IF(O151="zákl. prenesená",K151,0)</f>
        <v>0</v>
      </c>
      <c r="BH151" s="101">
        <f>IF(O151="zníž. prenesená",K151,0)</f>
        <v>0</v>
      </c>
      <c r="BI151" s="101">
        <f>IF(O151="nulová",K151,0)</f>
        <v>0</v>
      </c>
      <c r="BJ151" s="17" t="s">
        <v>141</v>
      </c>
      <c r="BK151" s="101">
        <f>ROUND(P151*H151,2)</f>
        <v>0</v>
      </c>
      <c r="BL151" s="17" t="s">
        <v>252</v>
      </c>
      <c r="BM151" s="176" t="s">
        <v>1628</v>
      </c>
    </row>
    <row r="152" spans="2:65" s="12" customFormat="1" ht="11.25">
      <c r="B152" s="177"/>
      <c r="D152" s="178" t="s">
        <v>174</v>
      </c>
      <c r="E152" s="179" t="s">
        <v>1</v>
      </c>
      <c r="F152" s="180" t="s">
        <v>1629</v>
      </c>
      <c r="H152" s="181">
        <v>70.641999999999996</v>
      </c>
      <c r="I152" s="182"/>
      <c r="J152" s="182"/>
      <c r="M152" s="177"/>
      <c r="N152" s="183"/>
      <c r="X152" s="184"/>
      <c r="AT152" s="179" t="s">
        <v>174</v>
      </c>
      <c r="AU152" s="179" t="s">
        <v>141</v>
      </c>
      <c r="AV152" s="12" t="s">
        <v>141</v>
      </c>
      <c r="AW152" s="12" t="s">
        <v>4</v>
      </c>
      <c r="AX152" s="12" t="s">
        <v>86</v>
      </c>
      <c r="AY152" s="179" t="s">
        <v>166</v>
      </c>
    </row>
    <row r="153" spans="2:65" s="1" customFormat="1" ht="24.2" customHeight="1">
      <c r="B153" s="136"/>
      <c r="C153" s="165" t="s">
        <v>213</v>
      </c>
      <c r="D153" s="165" t="s">
        <v>168</v>
      </c>
      <c r="E153" s="166" t="s">
        <v>1630</v>
      </c>
      <c r="F153" s="167" t="s">
        <v>1631</v>
      </c>
      <c r="G153" s="168" t="s">
        <v>216</v>
      </c>
      <c r="H153" s="169">
        <v>493.94799999999998</v>
      </c>
      <c r="I153" s="170"/>
      <c r="J153" s="170"/>
      <c r="K153" s="171">
        <f>ROUND(P153*H153,2)</f>
        <v>0</v>
      </c>
      <c r="L153" s="172"/>
      <c r="M153" s="36"/>
      <c r="N153" s="173" t="s">
        <v>1</v>
      </c>
      <c r="O153" s="135" t="s">
        <v>42</v>
      </c>
      <c r="P153" s="35">
        <f>I153+J153</f>
        <v>0</v>
      </c>
      <c r="Q153" s="35">
        <f>ROUND(I153*H153,2)</f>
        <v>0</v>
      </c>
      <c r="R153" s="35">
        <f>ROUND(J153*H153,2)</f>
        <v>0</v>
      </c>
      <c r="T153" s="174">
        <f>S153*H153</f>
        <v>0</v>
      </c>
      <c r="U153" s="174">
        <v>2.5999999999999998E-4</v>
      </c>
      <c r="V153" s="174">
        <f>U153*H153</f>
        <v>0.12842647999999998</v>
      </c>
      <c r="W153" s="174">
        <v>0</v>
      </c>
      <c r="X153" s="175">
        <f>W153*H153</f>
        <v>0</v>
      </c>
      <c r="AR153" s="176" t="s">
        <v>252</v>
      </c>
      <c r="AT153" s="176" t="s">
        <v>168</v>
      </c>
      <c r="AU153" s="176" t="s">
        <v>141</v>
      </c>
      <c r="AY153" s="17" t="s">
        <v>166</v>
      </c>
      <c r="BE153" s="101">
        <f>IF(O153="základná",K153,0)</f>
        <v>0</v>
      </c>
      <c r="BF153" s="101">
        <f>IF(O153="znížená",K153,0)</f>
        <v>0</v>
      </c>
      <c r="BG153" s="101">
        <f>IF(O153="zákl. prenesená",K153,0)</f>
        <v>0</v>
      </c>
      <c r="BH153" s="101">
        <f>IF(O153="zníž. prenesená",K153,0)</f>
        <v>0</v>
      </c>
      <c r="BI153" s="101">
        <f>IF(O153="nulová",K153,0)</f>
        <v>0</v>
      </c>
      <c r="BJ153" s="17" t="s">
        <v>141</v>
      </c>
      <c r="BK153" s="101">
        <f>ROUND(P153*H153,2)</f>
        <v>0</v>
      </c>
      <c r="BL153" s="17" t="s">
        <v>252</v>
      </c>
      <c r="BM153" s="176" t="s">
        <v>1632</v>
      </c>
    </row>
    <row r="154" spans="2:65" s="12" customFormat="1" ht="11.25">
      <c r="B154" s="177"/>
      <c r="D154" s="178" t="s">
        <v>174</v>
      </c>
      <c r="E154" s="179" t="s">
        <v>1</v>
      </c>
      <c r="F154" s="180" t="s">
        <v>1633</v>
      </c>
      <c r="H154" s="181">
        <v>18.25</v>
      </c>
      <c r="I154" s="182"/>
      <c r="J154" s="182"/>
      <c r="M154" s="177"/>
      <c r="N154" s="183"/>
      <c r="X154" s="184"/>
      <c r="AT154" s="179" t="s">
        <v>174</v>
      </c>
      <c r="AU154" s="179" t="s">
        <v>141</v>
      </c>
      <c r="AV154" s="12" t="s">
        <v>141</v>
      </c>
      <c r="AW154" s="12" t="s">
        <v>4</v>
      </c>
      <c r="AX154" s="12" t="s">
        <v>78</v>
      </c>
      <c r="AY154" s="179" t="s">
        <v>166</v>
      </c>
    </row>
    <row r="155" spans="2:65" s="12" customFormat="1" ht="33.75">
      <c r="B155" s="177"/>
      <c r="D155" s="178" t="s">
        <v>174</v>
      </c>
      <c r="E155" s="179" t="s">
        <v>1</v>
      </c>
      <c r="F155" s="180" t="s">
        <v>1634</v>
      </c>
      <c r="H155" s="181">
        <v>460.89800000000002</v>
      </c>
      <c r="I155" s="182"/>
      <c r="J155" s="182"/>
      <c r="M155" s="177"/>
      <c r="N155" s="183"/>
      <c r="X155" s="184"/>
      <c r="AT155" s="179" t="s">
        <v>174</v>
      </c>
      <c r="AU155" s="179" t="s">
        <v>141</v>
      </c>
      <c r="AV155" s="12" t="s">
        <v>141</v>
      </c>
      <c r="AW155" s="12" t="s">
        <v>4</v>
      </c>
      <c r="AX155" s="12" t="s">
        <v>78</v>
      </c>
      <c r="AY155" s="179" t="s">
        <v>166</v>
      </c>
    </row>
    <row r="156" spans="2:65" s="12" customFormat="1" ht="11.25">
      <c r="B156" s="177"/>
      <c r="D156" s="178" t="s">
        <v>174</v>
      </c>
      <c r="E156" s="179" t="s">
        <v>1</v>
      </c>
      <c r="F156" s="180" t="s">
        <v>1635</v>
      </c>
      <c r="H156" s="181">
        <v>14.8</v>
      </c>
      <c r="I156" s="182"/>
      <c r="J156" s="182"/>
      <c r="M156" s="177"/>
      <c r="N156" s="183"/>
      <c r="X156" s="184"/>
      <c r="AT156" s="179" t="s">
        <v>174</v>
      </c>
      <c r="AU156" s="179" t="s">
        <v>141</v>
      </c>
      <c r="AV156" s="12" t="s">
        <v>141</v>
      </c>
      <c r="AW156" s="12" t="s">
        <v>4</v>
      </c>
      <c r="AX156" s="12" t="s">
        <v>78</v>
      </c>
      <c r="AY156" s="179" t="s">
        <v>166</v>
      </c>
    </row>
    <row r="157" spans="2:65" s="14" customFormat="1" ht="11.25">
      <c r="B157" s="191"/>
      <c r="D157" s="178" t="s">
        <v>174</v>
      </c>
      <c r="E157" s="192" t="s">
        <v>1</v>
      </c>
      <c r="F157" s="193" t="s">
        <v>182</v>
      </c>
      <c r="H157" s="194">
        <v>493.94800000000004</v>
      </c>
      <c r="I157" s="195"/>
      <c r="J157" s="195"/>
      <c r="M157" s="191"/>
      <c r="N157" s="196"/>
      <c r="X157" s="197"/>
      <c r="AT157" s="192" t="s">
        <v>174</v>
      </c>
      <c r="AU157" s="192" t="s">
        <v>141</v>
      </c>
      <c r="AV157" s="14" t="s">
        <v>183</v>
      </c>
      <c r="AW157" s="14" t="s">
        <v>4</v>
      </c>
      <c r="AX157" s="14" t="s">
        <v>86</v>
      </c>
      <c r="AY157" s="192" t="s">
        <v>166</v>
      </c>
    </row>
    <row r="158" spans="2:65" s="1" customFormat="1" ht="24.2" customHeight="1">
      <c r="B158" s="136"/>
      <c r="C158" s="165" t="s">
        <v>219</v>
      </c>
      <c r="D158" s="165" t="s">
        <v>168</v>
      </c>
      <c r="E158" s="166" t="s">
        <v>1636</v>
      </c>
      <c r="F158" s="167" t="s">
        <v>1637</v>
      </c>
      <c r="G158" s="168" t="s">
        <v>216</v>
      </c>
      <c r="H158" s="169">
        <v>1222.982</v>
      </c>
      <c r="I158" s="170"/>
      <c r="J158" s="170"/>
      <c r="K158" s="171">
        <f>ROUND(P158*H158,2)</f>
        <v>0</v>
      </c>
      <c r="L158" s="172"/>
      <c r="M158" s="36"/>
      <c r="N158" s="173" t="s">
        <v>1</v>
      </c>
      <c r="O158" s="135" t="s">
        <v>42</v>
      </c>
      <c r="P158" s="35">
        <f>I158+J158</f>
        <v>0</v>
      </c>
      <c r="Q158" s="35">
        <f>ROUND(I158*H158,2)</f>
        <v>0</v>
      </c>
      <c r="R158" s="35">
        <f>ROUND(J158*H158,2)</f>
        <v>0</v>
      </c>
      <c r="T158" s="174">
        <f>S158*H158</f>
        <v>0</v>
      </c>
      <c r="U158" s="174">
        <v>2.5999999999999998E-4</v>
      </c>
      <c r="V158" s="174">
        <f>U158*H158</f>
        <v>0.31797531999999995</v>
      </c>
      <c r="W158" s="174">
        <v>0</v>
      </c>
      <c r="X158" s="175">
        <f>W158*H158</f>
        <v>0</v>
      </c>
      <c r="AR158" s="176" t="s">
        <v>252</v>
      </c>
      <c r="AT158" s="176" t="s">
        <v>168</v>
      </c>
      <c r="AU158" s="176" t="s">
        <v>141</v>
      </c>
      <c r="AY158" s="17" t="s">
        <v>166</v>
      </c>
      <c r="BE158" s="101">
        <f>IF(O158="základná",K158,0)</f>
        <v>0</v>
      </c>
      <c r="BF158" s="101">
        <f>IF(O158="znížená",K158,0)</f>
        <v>0</v>
      </c>
      <c r="BG158" s="101">
        <f>IF(O158="zákl. prenesená",K158,0)</f>
        <v>0</v>
      </c>
      <c r="BH158" s="101">
        <f>IF(O158="zníž. prenesená",K158,0)</f>
        <v>0</v>
      </c>
      <c r="BI158" s="101">
        <f>IF(O158="nulová",K158,0)</f>
        <v>0</v>
      </c>
      <c r="BJ158" s="17" t="s">
        <v>141</v>
      </c>
      <c r="BK158" s="101">
        <f>ROUND(P158*H158,2)</f>
        <v>0</v>
      </c>
      <c r="BL158" s="17" t="s">
        <v>252</v>
      </c>
      <c r="BM158" s="176" t="s">
        <v>1638</v>
      </c>
    </row>
    <row r="159" spans="2:65" s="13" customFormat="1" ht="11.25">
      <c r="B159" s="185"/>
      <c r="D159" s="178" t="s">
        <v>174</v>
      </c>
      <c r="E159" s="186" t="s">
        <v>1</v>
      </c>
      <c r="F159" s="187" t="s">
        <v>1639</v>
      </c>
      <c r="H159" s="186" t="s">
        <v>1</v>
      </c>
      <c r="I159" s="188"/>
      <c r="J159" s="188"/>
      <c r="M159" s="185"/>
      <c r="N159" s="189"/>
      <c r="X159" s="190"/>
      <c r="AT159" s="186" t="s">
        <v>174</v>
      </c>
      <c r="AU159" s="186" t="s">
        <v>141</v>
      </c>
      <c r="AV159" s="13" t="s">
        <v>86</v>
      </c>
      <c r="AW159" s="13" t="s">
        <v>4</v>
      </c>
      <c r="AX159" s="13" t="s">
        <v>78</v>
      </c>
      <c r="AY159" s="186" t="s">
        <v>166</v>
      </c>
    </row>
    <row r="160" spans="2:65" s="12" customFormat="1" ht="22.5">
      <c r="B160" s="177"/>
      <c r="D160" s="178" t="s">
        <v>174</v>
      </c>
      <c r="E160" s="179" t="s">
        <v>1</v>
      </c>
      <c r="F160" s="180" t="s">
        <v>1640</v>
      </c>
      <c r="H160" s="181">
        <v>81.69</v>
      </c>
      <c r="I160" s="182"/>
      <c r="J160" s="182"/>
      <c r="M160" s="177"/>
      <c r="N160" s="183"/>
      <c r="X160" s="184"/>
      <c r="AT160" s="179" t="s">
        <v>174</v>
      </c>
      <c r="AU160" s="179" t="s">
        <v>141</v>
      </c>
      <c r="AV160" s="12" t="s">
        <v>141</v>
      </c>
      <c r="AW160" s="12" t="s">
        <v>4</v>
      </c>
      <c r="AX160" s="12" t="s">
        <v>78</v>
      </c>
      <c r="AY160" s="179" t="s">
        <v>166</v>
      </c>
    </row>
    <row r="161" spans="2:65" s="12" customFormat="1" ht="11.25">
      <c r="B161" s="177"/>
      <c r="D161" s="178" t="s">
        <v>174</v>
      </c>
      <c r="E161" s="179" t="s">
        <v>1</v>
      </c>
      <c r="F161" s="180" t="s">
        <v>1641</v>
      </c>
      <c r="H161" s="181">
        <v>16.576000000000001</v>
      </c>
      <c r="I161" s="182"/>
      <c r="J161" s="182"/>
      <c r="M161" s="177"/>
      <c r="N161" s="183"/>
      <c r="X161" s="184"/>
      <c r="AT161" s="179" t="s">
        <v>174</v>
      </c>
      <c r="AU161" s="179" t="s">
        <v>141</v>
      </c>
      <c r="AV161" s="12" t="s">
        <v>141</v>
      </c>
      <c r="AW161" s="12" t="s">
        <v>4</v>
      </c>
      <c r="AX161" s="12" t="s">
        <v>78</v>
      </c>
      <c r="AY161" s="179" t="s">
        <v>166</v>
      </c>
    </row>
    <row r="162" spans="2:65" s="12" customFormat="1" ht="22.5">
      <c r="B162" s="177"/>
      <c r="D162" s="178" t="s">
        <v>174</v>
      </c>
      <c r="E162" s="179" t="s">
        <v>1</v>
      </c>
      <c r="F162" s="180" t="s">
        <v>1642</v>
      </c>
      <c r="H162" s="181">
        <v>61.825000000000003</v>
      </c>
      <c r="I162" s="182"/>
      <c r="J162" s="182"/>
      <c r="M162" s="177"/>
      <c r="N162" s="183"/>
      <c r="X162" s="184"/>
      <c r="AT162" s="179" t="s">
        <v>174</v>
      </c>
      <c r="AU162" s="179" t="s">
        <v>141</v>
      </c>
      <c r="AV162" s="12" t="s">
        <v>141</v>
      </c>
      <c r="AW162" s="12" t="s">
        <v>4</v>
      </c>
      <c r="AX162" s="12" t="s">
        <v>78</v>
      </c>
      <c r="AY162" s="179" t="s">
        <v>166</v>
      </c>
    </row>
    <row r="163" spans="2:65" s="12" customFormat="1" ht="45">
      <c r="B163" s="177"/>
      <c r="D163" s="178" t="s">
        <v>174</v>
      </c>
      <c r="E163" s="179" t="s">
        <v>1</v>
      </c>
      <c r="F163" s="180" t="s">
        <v>1643</v>
      </c>
      <c r="H163" s="181">
        <v>936.41099999999994</v>
      </c>
      <c r="I163" s="182"/>
      <c r="J163" s="182"/>
      <c r="M163" s="177"/>
      <c r="N163" s="183"/>
      <c r="X163" s="184"/>
      <c r="AT163" s="179" t="s">
        <v>174</v>
      </c>
      <c r="AU163" s="179" t="s">
        <v>141</v>
      </c>
      <c r="AV163" s="12" t="s">
        <v>141</v>
      </c>
      <c r="AW163" s="12" t="s">
        <v>4</v>
      </c>
      <c r="AX163" s="12" t="s">
        <v>78</v>
      </c>
      <c r="AY163" s="179" t="s">
        <v>166</v>
      </c>
    </row>
    <row r="164" spans="2:65" s="12" customFormat="1" ht="22.5">
      <c r="B164" s="177"/>
      <c r="D164" s="178" t="s">
        <v>174</v>
      </c>
      <c r="E164" s="179" t="s">
        <v>1</v>
      </c>
      <c r="F164" s="180" t="s">
        <v>1644</v>
      </c>
      <c r="H164" s="181">
        <v>57.23</v>
      </c>
      <c r="I164" s="182"/>
      <c r="J164" s="182"/>
      <c r="M164" s="177"/>
      <c r="N164" s="183"/>
      <c r="X164" s="184"/>
      <c r="AT164" s="179" t="s">
        <v>174</v>
      </c>
      <c r="AU164" s="179" t="s">
        <v>141</v>
      </c>
      <c r="AV164" s="12" t="s">
        <v>141</v>
      </c>
      <c r="AW164" s="12" t="s">
        <v>4</v>
      </c>
      <c r="AX164" s="12" t="s">
        <v>78</v>
      </c>
      <c r="AY164" s="179" t="s">
        <v>166</v>
      </c>
    </row>
    <row r="165" spans="2:65" s="12" customFormat="1" ht="11.25">
      <c r="B165" s="177"/>
      <c r="D165" s="178" t="s">
        <v>174</v>
      </c>
      <c r="E165" s="179" t="s">
        <v>1</v>
      </c>
      <c r="F165" s="180" t="s">
        <v>1645</v>
      </c>
      <c r="H165" s="181">
        <v>26.4</v>
      </c>
      <c r="I165" s="182"/>
      <c r="J165" s="182"/>
      <c r="M165" s="177"/>
      <c r="N165" s="183"/>
      <c r="X165" s="184"/>
      <c r="AT165" s="179" t="s">
        <v>174</v>
      </c>
      <c r="AU165" s="179" t="s">
        <v>141</v>
      </c>
      <c r="AV165" s="12" t="s">
        <v>141</v>
      </c>
      <c r="AW165" s="12" t="s">
        <v>4</v>
      </c>
      <c r="AX165" s="12" t="s">
        <v>78</v>
      </c>
      <c r="AY165" s="179" t="s">
        <v>166</v>
      </c>
    </row>
    <row r="166" spans="2:65" s="12" customFormat="1" ht="11.25">
      <c r="B166" s="177"/>
      <c r="D166" s="178" t="s">
        <v>174</v>
      </c>
      <c r="E166" s="179" t="s">
        <v>1</v>
      </c>
      <c r="F166" s="180" t="s">
        <v>1646</v>
      </c>
      <c r="H166" s="181">
        <v>11.4</v>
      </c>
      <c r="I166" s="182"/>
      <c r="J166" s="182"/>
      <c r="M166" s="177"/>
      <c r="N166" s="183"/>
      <c r="X166" s="184"/>
      <c r="AT166" s="179" t="s">
        <v>174</v>
      </c>
      <c r="AU166" s="179" t="s">
        <v>141</v>
      </c>
      <c r="AV166" s="12" t="s">
        <v>141</v>
      </c>
      <c r="AW166" s="12" t="s">
        <v>4</v>
      </c>
      <c r="AX166" s="12" t="s">
        <v>78</v>
      </c>
      <c r="AY166" s="179" t="s">
        <v>166</v>
      </c>
    </row>
    <row r="167" spans="2:65" s="14" customFormat="1" ht="11.25">
      <c r="B167" s="191"/>
      <c r="D167" s="178" t="s">
        <v>174</v>
      </c>
      <c r="E167" s="192" t="s">
        <v>1</v>
      </c>
      <c r="F167" s="193" t="s">
        <v>182</v>
      </c>
      <c r="H167" s="194">
        <v>1191.5320000000002</v>
      </c>
      <c r="I167" s="195"/>
      <c r="J167" s="195"/>
      <c r="M167" s="191"/>
      <c r="N167" s="196"/>
      <c r="X167" s="197"/>
      <c r="AT167" s="192" t="s">
        <v>174</v>
      </c>
      <c r="AU167" s="192" t="s">
        <v>141</v>
      </c>
      <c r="AV167" s="14" t="s">
        <v>183</v>
      </c>
      <c r="AW167" s="14" t="s">
        <v>4</v>
      </c>
      <c r="AX167" s="14" t="s">
        <v>78</v>
      </c>
      <c r="AY167" s="192" t="s">
        <v>166</v>
      </c>
    </row>
    <row r="168" spans="2:65" s="13" customFormat="1" ht="11.25">
      <c r="B168" s="185"/>
      <c r="D168" s="178" t="s">
        <v>174</v>
      </c>
      <c r="E168" s="186" t="s">
        <v>1</v>
      </c>
      <c r="F168" s="187" t="s">
        <v>1647</v>
      </c>
      <c r="H168" s="186" t="s">
        <v>1</v>
      </c>
      <c r="I168" s="188"/>
      <c r="J168" s="188"/>
      <c r="M168" s="185"/>
      <c r="N168" s="189"/>
      <c r="X168" s="190"/>
      <c r="AT168" s="186" t="s">
        <v>174</v>
      </c>
      <c r="AU168" s="186" t="s">
        <v>141</v>
      </c>
      <c r="AV168" s="13" t="s">
        <v>86</v>
      </c>
      <c r="AW168" s="13" t="s">
        <v>4</v>
      </c>
      <c r="AX168" s="13" t="s">
        <v>78</v>
      </c>
      <c r="AY168" s="186" t="s">
        <v>166</v>
      </c>
    </row>
    <row r="169" spans="2:65" s="12" customFormat="1" ht="11.25">
      <c r="B169" s="177"/>
      <c r="D169" s="178" t="s">
        <v>174</v>
      </c>
      <c r="E169" s="179" t="s">
        <v>1</v>
      </c>
      <c r="F169" s="180" t="s">
        <v>1648</v>
      </c>
      <c r="H169" s="181">
        <v>3.08</v>
      </c>
      <c r="I169" s="182"/>
      <c r="J169" s="182"/>
      <c r="M169" s="177"/>
      <c r="N169" s="183"/>
      <c r="X169" s="184"/>
      <c r="AT169" s="179" t="s">
        <v>174</v>
      </c>
      <c r="AU169" s="179" t="s">
        <v>141</v>
      </c>
      <c r="AV169" s="12" t="s">
        <v>141</v>
      </c>
      <c r="AW169" s="12" t="s">
        <v>4</v>
      </c>
      <c r="AX169" s="12" t="s">
        <v>78</v>
      </c>
      <c r="AY169" s="179" t="s">
        <v>166</v>
      </c>
    </row>
    <row r="170" spans="2:65" s="12" customFormat="1" ht="11.25">
      <c r="B170" s="177"/>
      <c r="D170" s="178" t="s">
        <v>174</v>
      </c>
      <c r="E170" s="179" t="s">
        <v>1</v>
      </c>
      <c r="F170" s="180" t="s">
        <v>1649</v>
      </c>
      <c r="H170" s="181">
        <v>6</v>
      </c>
      <c r="I170" s="182"/>
      <c r="J170" s="182"/>
      <c r="M170" s="177"/>
      <c r="N170" s="183"/>
      <c r="X170" s="184"/>
      <c r="AT170" s="179" t="s">
        <v>174</v>
      </c>
      <c r="AU170" s="179" t="s">
        <v>141</v>
      </c>
      <c r="AV170" s="12" t="s">
        <v>141</v>
      </c>
      <c r="AW170" s="12" t="s">
        <v>4</v>
      </c>
      <c r="AX170" s="12" t="s">
        <v>78</v>
      </c>
      <c r="AY170" s="179" t="s">
        <v>166</v>
      </c>
    </row>
    <row r="171" spans="2:65" s="12" customFormat="1" ht="11.25">
      <c r="B171" s="177"/>
      <c r="D171" s="178" t="s">
        <v>174</v>
      </c>
      <c r="E171" s="179" t="s">
        <v>1</v>
      </c>
      <c r="F171" s="180" t="s">
        <v>1650</v>
      </c>
      <c r="H171" s="181">
        <v>22.37</v>
      </c>
      <c r="I171" s="182"/>
      <c r="J171" s="182"/>
      <c r="M171" s="177"/>
      <c r="N171" s="183"/>
      <c r="X171" s="184"/>
      <c r="AT171" s="179" t="s">
        <v>174</v>
      </c>
      <c r="AU171" s="179" t="s">
        <v>141</v>
      </c>
      <c r="AV171" s="12" t="s">
        <v>141</v>
      </c>
      <c r="AW171" s="12" t="s">
        <v>4</v>
      </c>
      <c r="AX171" s="12" t="s">
        <v>78</v>
      </c>
      <c r="AY171" s="179" t="s">
        <v>166</v>
      </c>
    </row>
    <row r="172" spans="2:65" s="14" customFormat="1" ht="11.25">
      <c r="B172" s="191"/>
      <c r="D172" s="178" t="s">
        <v>174</v>
      </c>
      <c r="E172" s="192" t="s">
        <v>1</v>
      </c>
      <c r="F172" s="193" t="s">
        <v>182</v>
      </c>
      <c r="H172" s="194">
        <v>31.450000000000003</v>
      </c>
      <c r="I172" s="195"/>
      <c r="J172" s="195"/>
      <c r="M172" s="191"/>
      <c r="N172" s="196"/>
      <c r="X172" s="197"/>
      <c r="AT172" s="192" t="s">
        <v>174</v>
      </c>
      <c r="AU172" s="192" t="s">
        <v>141</v>
      </c>
      <c r="AV172" s="14" t="s">
        <v>183</v>
      </c>
      <c r="AW172" s="14" t="s">
        <v>4</v>
      </c>
      <c r="AX172" s="14" t="s">
        <v>78</v>
      </c>
      <c r="AY172" s="192" t="s">
        <v>166</v>
      </c>
    </row>
    <row r="173" spans="2:65" s="15" customFormat="1" ht="11.25">
      <c r="B173" s="215"/>
      <c r="D173" s="178" t="s">
        <v>174</v>
      </c>
      <c r="E173" s="216" t="s">
        <v>1</v>
      </c>
      <c r="F173" s="217" t="s">
        <v>758</v>
      </c>
      <c r="H173" s="218">
        <v>1222.982</v>
      </c>
      <c r="I173" s="219"/>
      <c r="J173" s="219"/>
      <c r="M173" s="215"/>
      <c r="N173" s="220"/>
      <c r="X173" s="221"/>
      <c r="AT173" s="216" t="s">
        <v>174</v>
      </c>
      <c r="AU173" s="216" t="s">
        <v>141</v>
      </c>
      <c r="AV173" s="15" t="s">
        <v>172</v>
      </c>
      <c r="AW173" s="15" t="s">
        <v>4</v>
      </c>
      <c r="AX173" s="15" t="s">
        <v>86</v>
      </c>
      <c r="AY173" s="216" t="s">
        <v>166</v>
      </c>
    </row>
    <row r="174" spans="2:65" s="1" customFormat="1" ht="24.2" customHeight="1">
      <c r="B174" s="136"/>
      <c r="C174" s="165" t="s">
        <v>223</v>
      </c>
      <c r="D174" s="165" t="s">
        <v>168</v>
      </c>
      <c r="E174" s="166" t="s">
        <v>1651</v>
      </c>
      <c r="F174" s="167" t="s">
        <v>1652</v>
      </c>
      <c r="G174" s="168" t="s">
        <v>216</v>
      </c>
      <c r="H174" s="169">
        <v>98.715000000000003</v>
      </c>
      <c r="I174" s="170"/>
      <c r="J174" s="170"/>
      <c r="K174" s="171">
        <f>ROUND(P174*H174,2)</f>
        <v>0</v>
      </c>
      <c r="L174" s="172"/>
      <c r="M174" s="36"/>
      <c r="N174" s="173" t="s">
        <v>1</v>
      </c>
      <c r="O174" s="135" t="s">
        <v>42</v>
      </c>
      <c r="P174" s="35">
        <f>I174+J174</f>
        <v>0</v>
      </c>
      <c r="Q174" s="35">
        <f>ROUND(I174*H174,2)</f>
        <v>0</v>
      </c>
      <c r="R174" s="35">
        <f>ROUND(J174*H174,2)</f>
        <v>0</v>
      </c>
      <c r="T174" s="174">
        <f>S174*H174</f>
        <v>0</v>
      </c>
      <c r="U174" s="174">
        <v>2.5999999999999998E-4</v>
      </c>
      <c r="V174" s="174">
        <f>U174*H174</f>
        <v>2.5665899999999998E-2</v>
      </c>
      <c r="W174" s="174">
        <v>0</v>
      </c>
      <c r="X174" s="175">
        <f>W174*H174</f>
        <v>0</v>
      </c>
      <c r="AR174" s="176" t="s">
        <v>252</v>
      </c>
      <c r="AT174" s="176" t="s">
        <v>168</v>
      </c>
      <c r="AU174" s="176" t="s">
        <v>141</v>
      </c>
      <c r="AY174" s="17" t="s">
        <v>166</v>
      </c>
      <c r="BE174" s="101">
        <f>IF(O174="základná",K174,0)</f>
        <v>0</v>
      </c>
      <c r="BF174" s="101">
        <f>IF(O174="znížená",K174,0)</f>
        <v>0</v>
      </c>
      <c r="BG174" s="101">
        <f>IF(O174="zákl. prenesená",K174,0)</f>
        <v>0</v>
      </c>
      <c r="BH174" s="101">
        <f>IF(O174="zníž. prenesená",K174,0)</f>
        <v>0</v>
      </c>
      <c r="BI174" s="101">
        <f>IF(O174="nulová",K174,0)</f>
        <v>0</v>
      </c>
      <c r="BJ174" s="17" t="s">
        <v>141</v>
      </c>
      <c r="BK174" s="101">
        <f>ROUND(P174*H174,2)</f>
        <v>0</v>
      </c>
      <c r="BL174" s="17" t="s">
        <v>252</v>
      </c>
      <c r="BM174" s="176" t="s">
        <v>1653</v>
      </c>
    </row>
    <row r="175" spans="2:65" s="12" customFormat="1" ht="22.5">
      <c r="B175" s="177"/>
      <c r="D175" s="178" t="s">
        <v>174</v>
      </c>
      <c r="E175" s="179" t="s">
        <v>1</v>
      </c>
      <c r="F175" s="180" t="s">
        <v>1654</v>
      </c>
      <c r="H175" s="181">
        <v>98.715000000000003</v>
      </c>
      <c r="I175" s="182"/>
      <c r="J175" s="182"/>
      <c r="M175" s="177"/>
      <c r="N175" s="183"/>
      <c r="X175" s="184"/>
      <c r="AT175" s="179" t="s">
        <v>174</v>
      </c>
      <c r="AU175" s="179" t="s">
        <v>141</v>
      </c>
      <c r="AV175" s="12" t="s">
        <v>141</v>
      </c>
      <c r="AW175" s="12" t="s">
        <v>4</v>
      </c>
      <c r="AX175" s="12" t="s">
        <v>86</v>
      </c>
      <c r="AY175" s="179" t="s">
        <v>166</v>
      </c>
    </row>
    <row r="176" spans="2:65" s="1" customFormat="1" ht="24.2" customHeight="1">
      <c r="B176" s="136"/>
      <c r="C176" s="198" t="s">
        <v>228</v>
      </c>
      <c r="D176" s="198" t="s">
        <v>203</v>
      </c>
      <c r="E176" s="199" t="s">
        <v>1655</v>
      </c>
      <c r="F176" s="200" t="s">
        <v>1656</v>
      </c>
      <c r="G176" s="201" t="s">
        <v>171</v>
      </c>
      <c r="H176" s="202">
        <v>27.300999999999998</v>
      </c>
      <c r="I176" s="203"/>
      <c r="J176" s="204"/>
      <c r="K176" s="205">
        <f>ROUND(P176*H176,2)</f>
        <v>0</v>
      </c>
      <c r="L176" s="204"/>
      <c r="M176" s="206"/>
      <c r="N176" s="207" t="s">
        <v>1</v>
      </c>
      <c r="O176" s="135" t="s">
        <v>42</v>
      </c>
      <c r="P176" s="35">
        <f>I176+J176</f>
        <v>0</v>
      </c>
      <c r="Q176" s="35">
        <f>ROUND(I176*H176,2)</f>
        <v>0</v>
      </c>
      <c r="R176" s="35">
        <f>ROUND(J176*H176,2)</f>
        <v>0</v>
      </c>
      <c r="T176" s="174">
        <f>S176*H176</f>
        <v>0</v>
      </c>
      <c r="U176" s="174">
        <v>0.55000000000000004</v>
      </c>
      <c r="V176" s="174">
        <f>U176*H176</f>
        <v>15.015550000000001</v>
      </c>
      <c r="W176" s="174">
        <v>0</v>
      </c>
      <c r="X176" s="175">
        <f>W176*H176</f>
        <v>0</v>
      </c>
      <c r="AR176" s="176" t="s">
        <v>334</v>
      </c>
      <c r="AT176" s="176" t="s">
        <v>203</v>
      </c>
      <c r="AU176" s="176" t="s">
        <v>141</v>
      </c>
      <c r="AY176" s="17" t="s">
        <v>166</v>
      </c>
      <c r="BE176" s="101">
        <f>IF(O176="základná",K176,0)</f>
        <v>0</v>
      </c>
      <c r="BF176" s="101">
        <f>IF(O176="znížená",K176,0)</f>
        <v>0</v>
      </c>
      <c r="BG176" s="101">
        <f>IF(O176="zákl. prenesená",K176,0)</f>
        <v>0</v>
      </c>
      <c r="BH176" s="101">
        <f>IF(O176="zníž. prenesená",K176,0)</f>
        <v>0</v>
      </c>
      <c r="BI176" s="101">
        <f>IF(O176="nulová",K176,0)</f>
        <v>0</v>
      </c>
      <c r="BJ176" s="17" t="s">
        <v>141</v>
      </c>
      <c r="BK176" s="101">
        <f>ROUND(P176*H176,2)</f>
        <v>0</v>
      </c>
      <c r="BL176" s="17" t="s">
        <v>252</v>
      </c>
      <c r="BM176" s="176" t="s">
        <v>1657</v>
      </c>
    </row>
    <row r="177" spans="2:51" s="12" customFormat="1" ht="22.5">
      <c r="B177" s="177"/>
      <c r="D177" s="178" t="s">
        <v>174</v>
      </c>
      <c r="E177" s="179" t="s">
        <v>1</v>
      </c>
      <c r="F177" s="180" t="s">
        <v>1658</v>
      </c>
      <c r="H177" s="181">
        <v>0.183</v>
      </c>
      <c r="I177" s="182"/>
      <c r="J177" s="182"/>
      <c r="M177" s="177"/>
      <c r="N177" s="183"/>
      <c r="X177" s="184"/>
      <c r="AT177" s="179" t="s">
        <v>174</v>
      </c>
      <c r="AU177" s="179" t="s">
        <v>141</v>
      </c>
      <c r="AV177" s="12" t="s">
        <v>141</v>
      </c>
      <c r="AW177" s="12" t="s">
        <v>4</v>
      </c>
      <c r="AX177" s="12" t="s">
        <v>78</v>
      </c>
      <c r="AY177" s="179" t="s">
        <v>166</v>
      </c>
    </row>
    <row r="178" spans="2:51" s="12" customFormat="1" ht="33.75">
      <c r="B178" s="177"/>
      <c r="D178" s="178" t="s">
        <v>174</v>
      </c>
      <c r="E178" s="179" t="s">
        <v>1</v>
      </c>
      <c r="F178" s="180" t="s">
        <v>1659</v>
      </c>
      <c r="H178" s="181">
        <v>3.6869999999999998</v>
      </c>
      <c r="I178" s="182"/>
      <c r="J178" s="182"/>
      <c r="M178" s="177"/>
      <c r="N178" s="183"/>
      <c r="X178" s="184"/>
      <c r="AT178" s="179" t="s">
        <v>174</v>
      </c>
      <c r="AU178" s="179" t="s">
        <v>141</v>
      </c>
      <c r="AV178" s="12" t="s">
        <v>141</v>
      </c>
      <c r="AW178" s="12" t="s">
        <v>4</v>
      </c>
      <c r="AX178" s="12" t="s">
        <v>78</v>
      </c>
      <c r="AY178" s="179" t="s">
        <v>166</v>
      </c>
    </row>
    <row r="179" spans="2:51" s="12" customFormat="1" ht="11.25">
      <c r="B179" s="177"/>
      <c r="D179" s="178" t="s">
        <v>174</v>
      </c>
      <c r="E179" s="179" t="s">
        <v>1</v>
      </c>
      <c r="F179" s="180" t="s">
        <v>1660</v>
      </c>
      <c r="H179" s="181">
        <v>0.11799999999999999</v>
      </c>
      <c r="I179" s="182"/>
      <c r="J179" s="182"/>
      <c r="M179" s="177"/>
      <c r="N179" s="183"/>
      <c r="X179" s="184"/>
      <c r="AT179" s="179" t="s">
        <v>174</v>
      </c>
      <c r="AU179" s="179" t="s">
        <v>141</v>
      </c>
      <c r="AV179" s="12" t="s">
        <v>141</v>
      </c>
      <c r="AW179" s="12" t="s">
        <v>4</v>
      </c>
      <c r="AX179" s="12" t="s">
        <v>78</v>
      </c>
      <c r="AY179" s="179" t="s">
        <v>166</v>
      </c>
    </row>
    <row r="180" spans="2:51" s="14" customFormat="1" ht="11.25">
      <c r="B180" s="191"/>
      <c r="D180" s="178" t="s">
        <v>174</v>
      </c>
      <c r="E180" s="192" t="s">
        <v>1</v>
      </c>
      <c r="F180" s="193" t="s">
        <v>182</v>
      </c>
      <c r="H180" s="194">
        <v>3.9879999999999995</v>
      </c>
      <c r="I180" s="195"/>
      <c r="J180" s="195"/>
      <c r="M180" s="191"/>
      <c r="N180" s="196"/>
      <c r="X180" s="197"/>
      <c r="AT180" s="192" t="s">
        <v>174</v>
      </c>
      <c r="AU180" s="192" t="s">
        <v>141</v>
      </c>
      <c r="AV180" s="14" t="s">
        <v>183</v>
      </c>
      <c r="AW180" s="14" t="s">
        <v>4</v>
      </c>
      <c r="AX180" s="14" t="s">
        <v>78</v>
      </c>
      <c r="AY180" s="192" t="s">
        <v>166</v>
      </c>
    </row>
    <row r="181" spans="2:51" s="13" customFormat="1" ht="11.25">
      <c r="B181" s="185"/>
      <c r="D181" s="178" t="s">
        <v>174</v>
      </c>
      <c r="E181" s="186" t="s">
        <v>1</v>
      </c>
      <c r="F181" s="187" t="s">
        <v>1639</v>
      </c>
      <c r="H181" s="186" t="s">
        <v>1</v>
      </c>
      <c r="I181" s="188"/>
      <c r="J181" s="188"/>
      <c r="M181" s="185"/>
      <c r="N181" s="189"/>
      <c r="X181" s="190"/>
      <c r="AT181" s="186" t="s">
        <v>174</v>
      </c>
      <c r="AU181" s="186" t="s">
        <v>141</v>
      </c>
      <c r="AV181" s="13" t="s">
        <v>86</v>
      </c>
      <c r="AW181" s="13" t="s">
        <v>4</v>
      </c>
      <c r="AX181" s="13" t="s">
        <v>78</v>
      </c>
      <c r="AY181" s="186" t="s">
        <v>166</v>
      </c>
    </row>
    <row r="182" spans="2:51" s="12" customFormat="1" ht="22.5">
      <c r="B182" s="177"/>
      <c r="D182" s="178" t="s">
        <v>174</v>
      </c>
      <c r="E182" s="179" t="s">
        <v>1</v>
      </c>
      <c r="F182" s="180" t="s">
        <v>1661</v>
      </c>
      <c r="H182" s="181">
        <v>1.601</v>
      </c>
      <c r="I182" s="182"/>
      <c r="J182" s="182"/>
      <c r="M182" s="177"/>
      <c r="N182" s="183"/>
      <c r="X182" s="184"/>
      <c r="AT182" s="179" t="s">
        <v>174</v>
      </c>
      <c r="AU182" s="179" t="s">
        <v>141</v>
      </c>
      <c r="AV182" s="12" t="s">
        <v>141</v>
      </c>
      <c r="AW182" s="12" t="s">
        <v>4</v>
      </c>
      <c r="AX182" s="12" t="s">
        <v>78</v>
      </c>
      <c r="AY182" s="179" t="s">
        <v>166</v>
      </c>
    </row>
    <row r="183" spans="2:51" s="12" customFormat="1" ht="22.5">
      <c r="B183" s="177"/>
      <c r="D183" s="178" t="s">
        <v>174</v>
      </c>
      <c r="E183" s="179" t="s">
        <v>1</v>
      </c>
      <c r="F183" s="180" t="s">
        <v>1662</v>
      </c>
      <c r="H183" s="181">
        <v>0.32500000000000001</v>
      </c>
      <c r="I183" s="182"/>
      <c r="J183" s="182"/>
      <c r="M183" s="177"/>
      <c r="N183" s="183"/>
      <c r="X183" s="184"/>
      <c r="AT183" s="179" t="s">
        <v>174</v>
      </c>
      <c r="AU183" s="179" t="s">
        <v>141</v>
      </c>
      <c r="AV183" s="12" t="s">
        <v>141</v>
      </c>
      <c r="AW183" s="12" t="s">
        <v>4</v>
      </c>
      <c r="AX183" s="12" t="s">
        <v>78</v>
      </c>
      <c r="AY183" s="179" t="s">
        <v>166</v>
      </c>
    </row>
    <row r="184" spans="2:51" s="12" customFormat="1" ht="33.75">
      <c r="B184" s="177"/>
      <c r="D184" s="178" t="s">
        <v>174</v>
      </c>
      <c r="E184" s="179" t="s">
        <v>1</v>
      </c>
      <c r="F184" s="180" t="s">
        <v>1663</v>
      </c>
      <c r="H184" s="181">
        <v>1.1870000000000001</v>
      </c>
      <c r="I184" s="182"/>
      <c r="J184" s="182"/>
      <c r="M184" s="177"/>
      <c r="N184" s="183"/>
      <c r="X184" s="184"/>
      <c r="AT184" s="179" t="s">
        <v>174</v>
      </c>
      <c r="AU184" s="179" t="s">
        <v>141</v>
      </c>
      <c r="AV184" s="12" t="s">
        <v>141</v>
      </c>
      <c r="AW184" s="12" t="s">
        <v>4</v>
      </c>
      <c r="AX184" s="12" t="s">
        <v>78</v>
      </c>
      <c r="AY184" s="179" t="s">
        <v>166</v>
      </c>
    </row>
    <row r="185" spans="2:51" s="12" customFormat="1" ht="45">
      <c r="B185" s="177"/>
      <c r="D185" s="178" t="s">
        <v>174</v>
      </c>
      <c r="E185" s="179" t="s">
        <v>1</v>
      </c>
      <c r="F185" s="180" t="s">
        <v>1664</v>
      </c>
      <c r="H185" s="181">
        <v>14.983000000000001</v>
      </c>
      <c r="I185" s="182"/>
      <c r="J185" s="182"/>
      <c r="M185" s="177"/>
      <c r="N185" s="183"/>
      <c r="X185" s="184"/>
      <c r="AT185" s="179" t="s">
        <v>174</v>
      </c>
      <c r="AU185" s="179" t="s">
        <v>141</v>
      </c>
      <c r="AV185" s="12" t="s">
        <v>141</v>
      </c>
      <c r="AW185" s="12" t="s">
        <v>4</v>
      </c>
      <c r="AX185" s="12" t="s">
        <v>78</v>
      </c>
      <c r="AY185" s="179" t="s">
        <v>166</v>
      </c>
    </row>
    <row r="186" spans="2:51" s="12" customFormat="1" ht="22.5">
      <c r="B186" s="177"/>
      <c r="D186" s="178" t="s">
        <v>174</v>
      </c>
      <c r="E186" s="179" t="s">
        <v>1</v>
      </c>
      <c r="F186" s="180" t="s">
        <v>1665</v>
      </c>
      <c r="H186" s="181">
        <v>0.91600000000000004</v>
      </c>
      <c r="I186" s="182"/>
      <c r="J186" s="182"/>
      <c r="M186" s="177"/>
      <c r="N186" s="183"/>
      <c r="X186" s="184"/>
      <c r="AT186" s="179" t="s">
        <v>174</v>
      </c>
      <c r="AU186" s="179" t="s">
        <v>141</v>
      </c>
      <c r="AV186" s="12" t="s">
        <v>141</v>
      </c>
      <c r="AW186" s="12" t="s">
        <v>4</v>
      </c>
      <c r="AX186" s="12" t="s">
        <v>78</v>
      </c>
      <c r="AY186" s="179" t="s">
        <v>166</v>
      </c>
    </row>
    <row r="187" spans="2:51" s="12" customFormat="1" ht="11.25">
      <c r="B187" s="177"/>
      <c r="D187" s="178" t="s">
        <v>174</v>
      </c>
      <c r="E187" s="179" t="s">
        <v>1</v>
      </c>
      <c r="F187" s="180" t="s">
        <v>1666</v>
      </c>
      <c r="H187" s="181">
        <v>0.42199999999999999</v>
      </c>
      <c r="I187" s="182"/>
      <c r="J187" s="182"/>
      <c r="M187" s="177"/>
      <c r="N187" s="183"/>
      <c r="X187" s="184"/>
      <c r="AT187" s="179" t="s">
        <v>174</v>
      </c>
      <c r="AU187" s="179" t="s">
        <v>141</v>
      </c>
      <c r="AV187" s="12" t="s">
        <v>141</v>
      </c>
      <c r="AW187" s="12" t="s">
        <v>4</v>
      </c>
      <c r="AX187" s="12" t="s">
        <v>78</v>
      </c>
      <c r="AY187" s="179" t="s">
        <v>166</v>
      </c>
    </row>
    <row r="188" spans="2:51" s="12" customFormat="1" ht="11.25">
      <c r="B188" s="177"/>
      <c r="D188" s="178" t="s">
        <v>174</v>
      </c>
      <c r="E188" s="179" t="s">
        <v>1</v>
      </c>
      <c r="F188" s="180" t="s">
        <v>1667</v>
      </c>
      <c r="H188" s="181">
        <v>0.182</v>
      </c>
      <c r="I188" s="182"/>
      <c r="J188" s="182"/>
      <c r="M188" s="177"/>
      <c r="N188" s="183"/>
      <c r="X188" s="184"/>
      <c r="AT188" s="179" t="s">
        <v>174</v>
      </c>
      <c r="AU188" s="179" t="s">
        <v>141</v>
      </c>
      <c r="AV188" s="12" t="s">
        <v>141</v>
      </c>
      <c r="AW188" s="12" t="s">
        <v>4</v>
      </c>
      <c r="AX188" s="12" t="s">
        <v>78</v>
      </c>
      <c r="AY188" s="179" t="s">
        <v>166</v>
      </c>
    </row>
    <row r="189" spans="2:51" s="14" customFormat="1" ht="11.25">
      <c r="B189" s="191"/>
      <c r="D189" s="178" t="s">
        <v>174</v>
      </c>
      <c r="E189" s="192" t="s">
        <v>1</v>
      </c>
      <c r="F189" s="193" t="s">
        <v>182</v>
      </c>
      <c r="H189" s="194">
        <v>19.616</v>
      </c>
      <c r="I189" s="195"/>
      <c r="J189" s="195"/>
      <c r="M189" s="191"/>
      <c r="N189" s="196"/>
      <c r="X189" s="197"/>
      <c r="AT189" s="192" t="s">
        <v>174</v>
      </c>
      <c r="AU189" s="192" t="s">
        <v>141</v>
      </c>
      <c r="AV189" s="14" t="s">
        <v>183</v>
      </c>
      <c r="AW189" s="14" t="s">
        <v>4</v>
      </c>
      <c r="AX189" s="14" t="s">
        <v>78</v>
      </c>
      <c r="AY189" s="192" t="s">
        <v>166</v>
      </c>
    </row>
    <row r="190" spans="2:51" s="13" customFormat="1" ht="11.25">
      <c r="B190" s="185"/>
      <c r="D190" s="178" t="s">
        <v>174</v>
      </c>
      <c r="E190" s="186" t="s">
        <v>1</v>
      </c>
      <c r="F190" s="187" t="s">
        <v>1647</v>
      </c>
      <c r="H190" s="186" t="s">
        <v>1</v>
      </c>
      <c r="I190" s="188"/>
      <c r="J190" s="188"/>
      <c r="M190" s="185"/>
      <c r="N190" s="189"/>
      <c r="X190" s="190"/>
      <c r="AT190" s="186" t="s">
        <v>174</v>
      </c>
      <c r="AU190" s="186" t="s">
        <v>141</v>
      </c>
      <c r="AV190" s="13" t="s">
        <v>86</v>
      </c>
      <c r="AW190" s="13" t="s">
        <v>4</v>
      </c>
      <c r="AX190" s="13" t="s">
        <v>78</v>
      </c>
      <c r="AY190" s="186" t="s">
        <v>166</v>
      </c>
    </row>
    <row r="191" spans="2:51" s="12" customFormat="1" ht="11.25">
      <c r="B191" s="177"/>
      <c r="D191" s="178" t="s">
        <v>174</v>
      </c>
      <c r="E191" s="179" t="s">
        <v>1</v>
      </c>
      <c r="F191" s="180" t="s">
        <v>1668</v>
      </c>
      <c r="H191" s="181">
        <v>0.06</v>
      </c>
      <c r="I191" s="182"/>
      <c r="J191" s="182"/>
      <c r="M191" s="177"/>
      <c r="N191" s="183"/>
      <c r="X191" s="184"/>
      <c r="AT191" s="179" t="s">
        <v>174</v>
      </c>
      <c r="AU191" s="179" t="s">
        <v>141</v>
      </c>
      <c r="AV191" s="12" t="s">
        <v>141</v>
      </c>
      <c r="AW191" s="12" t="s">
        <v>4</v>
      </c>
      <c r="AX191" s="12" t="s">
        <v>78</v>
      </c>
      <c r="AY191" s="179" t="s">
        <v>166</v>
      </c>
    </row>
    <row r="192" spans="2:51" s="12" customFormat="1" ht="11.25">
      <c r="B192" s="177"/>
      <c r="D192" s="178" t="s">
        <v>174</v>
      </c>
      <c r="E192" s="179" t="s">
        <v>1</v>
      </c>
      <c r="F192" s="180" t="s">
        <v>1669</v>
      </c>
      <c r="H192" s="181">
        <v>9.6000000000000002E-2</v>
      </c>
      <c r="I192" s="182"/>
      <c r="J192" s="182"/>
      <c r="M192" s="177"/>
      <c r="N192" s="183"/>
      <c r="X192" s="184"/>
      <c r="AT192" s="179" t="s">
        <v>174</v>
      </c>
      <c r="AU192" s="179" t="s">
        <v>141</v>
      </c>
      <c r="AV192" s="12" t="s">
        <v>141</v>
      </c>
      <c r="AW192" s="12" t="s">
        <v>4</v>
      </c>
      <c r="AX192" s="12" t="s">
        <v>78</v>
      </c>
      <c r="AY192" s="179" t="s">
        <v>166</v>
      </c>
    </row>
    <row r="193" spans="2:65" s="12" customFormat="1" ht="22.5">
      <c r="B193" s="177"/>
      <c r="D193" s="178" t="s">
        <v>174</v>
      </c>
      <c r="E193" s="179" t="s">
        <v>1</v>
      </c>
      <c r="F193" s="180" t="s">
        <v>1670</v>
      </c>
      <c r="H193" s="181">
        <v>0.35799999999999998</v>
      </c>
      <c r="I193" s="182"/>
      <c r="J193" s="182"/>
      <c r="M193" s="177"/>
      <c r="N193" s="183"/>
      <c r="X193" s="184"/>
      <c r="AT193" s="179" t="s">
        <v>174</v>
      </c>
      <c r="AU193" s="179" t="s">
        <v>141</v>
      </c>
      <c r="AV193" s="12" t="s">
        <v>141</v>
      </c>
      <c r="AW193" s="12" t="s">
        <v>4</v>
      </c>
      <c r="AX193" s="12" t="s">
        <v>78</v>
      </c>
      <c r="AY193" s="179" t="s">
        <v>166</v>
      </c>
    </row>
    <row r="194" spans="2:65" s="14" customFormat="1" ht="11.25">
      <c r="B194" s="191"/>
      <c r="D194" s="178" t="s">
        <v>174</v>
      </c>
      <c r="E194" s="192" t="s">
        <v>1</v>
      </c>
      <c r="F194" s="193" t="s">
        <v>182</v>
      </c>
      <c r="H194" s="194">
        <v>0.51400000000000001</v>
      </c>
      <c r="I194" s="195"/>
      <c r="J194" s="195"/>
      <c r="M194" s="191"/>
      <c r="N194" s="196"/>
      <c r="X194" s="197"/>
      <c r="AT194" s="192" t="s">
        <v>174</v>
      </c>
      <c r="AU194" s="192" t="s">
        <v>141</v>
      </c>
      <c r="AV194" s="14" t="s">
        <v>183</v>
      </c>
      <c r="AW194" s="14" t="s">
        <v>4</v>
      </c>
      <c r="AX194" s="14" t="s">
        <v>78</v>
      </c>
      <c r="AY194" s="192" t="s">
        <v>166</v>
      </c>
    </row>
    <row r="195" spans="2:65" s="12" customFormat="1" ht="33.75">
      <c r="B195" s="177"/>
      <c r="D195" s="178" t="s">
        <v>174</v>
      </c>
      <c r="E195" s="179" t="s">
        <v>1</v>
      </c>
      <c r="F195" s="180" t="s">
        <v>1671</v>
      </c>
      <c r="H195" s="181">
        <v>2.488</v>
      </c>
      <c r="I195" s="182"/>
      <c r="J195" s="182"/>
      <c r="M195" s="177"/>
      <c r="N195" s="183"/>
      <c r="X195" s="184"/>
      <c r="AT195" s="179" t="s">
        <v>174</v>
      </c>
      <c r="AU195" s="179" t="s">
        <v>141</v>
      </c>
      <c r="AV195" s="12" t="s">
        <v>141</v>
      </c>
      <c r="AW195" s="12" t="s">
        <v>4</v>
      </c>
      <c r="AX195" s="12" t="s">
        <v>78</v>
      </c>
      <c r="AY195" s="179" t="s">
        <v>166</v>
      </c>
    </row>
    <row r="196" spans="2:65" s="12" customFormat="1" ht="11.25">
      <c r="B196" s="177"/>
      <c r="D196" s="178" t="s">
        <v>174</v>
      </c>
      <c r="E196" s="179" t="s">
        <v>1</v>
      </c>
      <c r="F196" s="180" t="s">
        <v>1672</v>
      </c>
      <c r="H196" s="181">
        <v>0.16</v>
      </c>
      <c r="I196" s="182"/>
      <c r="J196" s="182"/>
      <c r="M196" s="177"/>
      <c r="N196" s="183"/>
      <c r="X196" s="184"/>
      <c r="AT196" s="179" t="s">
        <v>174</v>
      </c>
      <c r="AU196" s="179" t="s">
        <v>141</v>
      </c>
      <c r="AV196" s="12" t="s">
        <v>141</v>
      </c>
      <c r="AW196" s="12" t="s">
        <v>4</v>
      </c>
      <c r="AX196" s="12" t="s">
        <v>78</v>
      </c>
      <c r="AY196" s="179" t="s">
        <v>166</v>
      </c>
    </row>
    <row r="197" spans="2:65" s="15" customFormat="1" ht="11.25">
      <c r="B197" s="215"/>
      <c r="D197" s="178" t="s">
        <v>174</v>
      </c>
      <c r="E197" s="216" t="s">
        <v>1</v>
      </c>
      <c r="F197" s="217" t="s">
        <v>758</v>
      </c>
      <c r="H197" s="218">
        <v>26.765999999999998</v>
      </c>
      <c r="I197" s="219"/>
      <c r="J197" s="219"/>
      <c r="M197" s="215"/>
      <c r="N197" s="220"/>
      <c r="X197" s="221"/>
      <c r="AT197" s="216" t="s">
        <v>174</v>
      </c>
      <c r="AU197" s="216" t="s">
        <v>141</v>
      </c>
      <c r="AV197" s="15" t="s">
        <v>172</v>
      </c>
      <c r="AW197" s="15" t="s">
        <v>4</v>
      </c>
      <c r="AX197" s="15" t="s">
        <v>86</v>
      </c>
      <c r="AY197" s="216" t="s">
        <v>166</v>
      </c>
    </row>
    <row r="198" spans="2:65" s="12" customFormat="1" ht="11.25">
      <c r="B198" s="177"/>
      <c r="D198" s="178" t="s">
        <v>174</v>
      </c>
      <c r="F198" s="180" t="s">
        <v>1673</v>
      </c>
      <c r="H198" s="181">
        <v>27.300999999999998</v>
      </c>
      <c r="I198" s="182"/>
      <c r="J198" s="182"/>
      <c r="M198" s="177"/>
      <c r="N198" s="183"/>
      <c r="X198" s="184"/>
      <c r="AT198" s="179" t="s">
        <v>174</v>
      </c>
      <c r="AU198" s="179" t="s">
        <v>141</v>
      </c>
      <c r="AV198" s="12" t="s">
        <v>141</v>
      </c>
      <c r="AW198" s="12" t="s">
        <v>3</v>
      </c>
      <c r="AX198" s="12" t="s">
        <v>86</v>
      </c>
      <c r="AY198" s="179" t="s">
        <v>166</v>
      </c>
    </row>
    <row r="199" spans="2:65" s="1" customFormat="1" ht="21.75" customHeight="1">
      <c r="B199" s="136"/>
      <c r="C199" s="165" t="s">
        <v>233</v>
      </c>
      <c r="D199" s="165" t="s">
        <v>168</v>
      </c>
      <c r="E199" s="166" t="s">
        <v>1674</v>
      </c>
      <c r="F199" s="167" t="s">
        <v>1675</v>
      </c>
      <c r="G199" s="168" t="s">
        <v>216</v>
      </c>
      <c r="H199" s="169">
        <v>2154</v>
      </c>
      <c r="I199" s="170"/>
      <c r="J199" s="170"/>
      <c r="K199" s="171">
        <f>ROUND(P199*H199,2)</f>
        <v>0</v>
      </c>
      <c r="L199" s="172"/>
      <c r="M199" s="36"/>
      <c r="N199" s="173" t="s">
        <v>1</v>
      </c>
      <c r="O199" s="135" t="s">
        <v>42</v>
      </c>
      <c r="P199" s="35">
        <f>I199+J199</f>
        <v>0</v>
      </c>
      <c r="Q199" s="35">
        <f>ROUND(I199*H199,2)</f>
        <v>0</v>
      </c>
      <c r="R199" s="35">
        <f>ROUND(J199*H199,2)</f>
        <v>0</v>
      </c>
      <c r="T199" s="174">
        <f>S199*H199</f>
        <v>0</v>
      </c>
      <c r="U199" s="174">
        <v>0</v>
      </c>
      <c r="V199" s="174">
        <f>U199*H199</f>
        <v>0</v>
      </c>
      <c r="W199" s="174">
        <v>0</v>
      </c>
      <c r="X199" s="175">
        <f>W199*H199</f>
        <v>0</v>
      </c>
      <c r="AR199" s="176" t="s">
        <v>252</v>
      </c>
      <c r="AT199" s="176" t="s">
        <v>168</v>
      </c>
      <c r="AU199" s="176" t="s">
        <v>141</v>
      </c>
      <c r="AY199" s="17" t="s">
        <v>166</v>
      </c>
      <c r="BE199" s="101">
        <f>IF(O199="základná",K199,0)</f>
        <v>0</v>
      </c>
      <c r="BF199" s="101">
        <f>IF(O199="znížená",K199,0)</f>
        <v>0</v>
      </c>
      <c r="BG199" s="101">
        <f>IF(O199="zákl. prenesená",K199,0)</f>
        <v>0</v>
      </c>
      <c r="BH199" s="101">
        <f>IF(O199="zníž. prenesená",K199,0)</f>
        <v>0</v>
      </c>
      <c r="BI199" s="101">
        <f>IF(O199="nulová",K199,0)</f>
        <v>0</v>
      </c>
      <c r="BJ199" s="17" t="s">
        <v>141</v>
      </c>
      <c r="BK199" s="101">
        <f>ROUND(P199*H199,2)</f>
        <v>0</v>
      </c>
      <c r="BL199" s="17" t="s">
        <v>252</v>
      </c>
      <c r="BM199" s="176" t="s">
        <v>1676</v>
      </c>
    </row>
    <row r="200" spans="2:65" s="12" customFormat="1" ht="11.25">
      <c r="B200" s="177"/>
      <c r="D200" s="178" t="s">
        <v>174</v>
      </c>
      <c r="E200" s="179" t="s">
        <v>1</v>
      </c>
      <c r="F200" s="180" t="s">
        <v>1677</v>
      </c>
      <c r="H200" s="181">
        <v>2154</v>
      </c>
      <c r="I200" s="182"/>
      <c r="J200" s="182"/>
      <c r="M200" s="177"/>
      <c r="N200" s="183"/>
      <c r="X200" s="184"/>
      <c r="AT200" s="179" t="s">
        <v>174</v>
      </c>
      <c r="AU200" s="179" t="s">
        <v>141</v>
      </c>
      <c r="AV200" s="12" t="s">
        <v>141</v>
      </c>
      <c r="AW200" s="12" t="s">
        <v>4</v>
      </c>
      <c r="AX200" s="12" t="s">
        <v>86</v>
      </c>
      <c r="AY200" s="179" t="s">
        <v>166</v>
      </c>
    </row>
    <row r="201" spans="2:65" s="1" customFormat="1" ht="37.9" customHeight="1">
      <c r="B201" s="136"/>
      <c r="C201" s="198" t="s">
        <v>239</v>
      </c>
      <c r="D201" s="198" t="s">
        <v>203</v>
      </c>
      <c r="E201" s="199" t="s">
        <v>1678</v>
      </c>
      <c r="F201" s="200" t="s">
        <v>1679</v>
      </c>
      <c r="G201" s="201" t="s">
        <v>171</v>
      </c>
      <c r="H201" s="202">
        <v>7.1859999999999999</v>
      </c>
      <c r="I201" s="203"/>
      <c r="J201" s="204"/>
      <c r="K201" s="205">
        <f>ROUND(P201*H201,2)</f>
        <v>0</v>
      </c>
      <c r="L201" s="204"/>
      <c r="M201" s="206"/>
      <c r="N201" s="207" t="s">
        <v>1</v>
      </c>
      <c r="O201" s="135" t="s">
        <v>42</v>
      </c>
      <c r="P201" s="35">
        <f>I201+J201</f>
        <v>0</v>
      </c>
      <c r="Q201" s="35">
        <f>ROUND(I201*H201,2)</f>
        <v>0</v>
      </c>
      <c r="R201" s="35">
        <f>ROUND(J201*H201,2)</f>
        <v>0</v>
      </c>
      <c r="T201" s="174">
        <f>S201*H201</f>
        <v>0</v>
      </c>
      <c r="U201" s="174">
        <v>0.5</v>
      </c>
      <c r="V201" s="174">
        <f>U201*H201</f>
        <v>3.593</v>
      </c>
      <c r="W201" s="174">
        <v>0</v>
      </c>
      <c r="X201" s="175">
        <f>W201*H201</f>
        <v>0</v>
      </c>
      <c r="AR201" s="176" t="s">
        <v>334</v>
      </c>
      <c r="AT201" s="176" t="s">
        <v>203</v>
      </c>
      <c r="AU201" s="176" t="s">
        <v>141</v>
      </c>
      <c r="AY201" s="17" t="s">
        <v>166</v>
      </c>
      <c r="BE201" s="101">
        <f>IF(O201="základná",K201,0)</f>
        <v>0</v>
      </c>
      <c r="BF201" s="101">
        <f>IF(O201="znížená",K201,0)</f>
        <v>0</v>
      </c>
      <c r="BG201" s="101">
        <f>IF(O201="zákl. prenesená",K201,0)</f>
        <v>0</v>
      </c>
      <c r="BH201" s="101">
        <f>IF(O201="zníž. prenesená",K201,0)</f>
        <v>0</v>
      </c>
      <c r="BI201" s="101">
        <f>IF(O201="nulová",K201,0)</f>
        <v>0</v>
      </c>
      <c r="BJ201" s="17" t="s">
        <v>141</v>
      </c>
      <c r="BK201" s="101">
        <f>ROUND(P201*H201,2)</f>
        <v>0</v>
      </c>
      <c r="BL201" s="17" t="s">
        <v>252</v>
      </c>
      <c r="BM201" s="176" t="s">
        <v>1680</v>
      </c>
    </row>
    <row r="202" spans="2:65" s="12" customFormat="1" ht="11.25">
      <c r="B202" s="177"/>
      <c r="D202" s="178" t="s">
        <v>174</v>
      </c>
      <c r="E202" s="179" t="s">
        <v>1</v>
      </c>
      <c r="F202" s="180" t="s">
        <v>1681</v>
      </c>
      <c r="H202" s="181">
        <v>5.17</v>
      </c>
      <c r="I202" s="182"/>
      <c r="J202" s="182"/>
      <c r="M202" s="177"/>
      <c r="N202" s="183"/>
      <c r="X202" s="184"/>
      <c r="AT202" s="179" t="s">
        <v>174</v>
      </c>
      <c r="AU202" s="179" t="s">
        <v>141</v>
      </c>
      <c r="AV202" s="12" t="s">
        <v>141</v>
      </c>
      <c r="AW202" s="12" t="s">
        <v>4</v>
      </c>
      <c r="AX202" s="12" t="s">
        <v>78</v>
      </c>
      <c r="AY202" s="179" t="s">
        <v>166</v>
      </c>
    </row>
    <row r="203" spans="2:65" s="12" customFormat="1" ht="11.25">
      <c r="B203" s="177"/>
      <c r="D203" s="178" t="s">
        <v>174</v>
      </c>
      <c r="E203" s="179" t="s">
        <v>1</v>
      </c>
      <c r="F203" s="180" t="s">
        <v>1682</v>
      </c>
      <c r="H203" s="181">
        <v>2.016</v>
      </c>
      <c r="I203" s="182"/>
      <c r="J203" s="182"/>
      <c r="M203" s="177"/>
      <c r="N203" s="183"/>
      <c r="X203" s="184"/>
      <c r="AT203" s="179" t="s">
        <v>174</v>
      </c>
      <c r="AU203" s="179" t="s">
        <v>141</v>
      </c>
      <c r="AV203" s="12" t="s">
        <v>141</v>
      </c>
      <c r="AW203" s="12" t="s">
        <v>4</v>
      </c>
      <c r="AX203" s="12" t="s">
        <v>78</v>
      </c>
      <c r="AY203" s="179" t="s">
        <v>166</v>
      </c>
    </row>
    <row r="204" spans="2:65" s="14" customFormat="1" ht="11.25">
      <c r="B204" s="191"/>
      <c r="D204" s="178" t="s">
        <v>174</v>
      </c>
      <c r="E204" s="192" t="s">
        <v>1</v>
      </c>
      <c r="F204" s="193" t="s">
        <v>182</v>
      </c>
      <c r="H204" s="194">
        <v>7.1859999999999999</v>
      </c>
      <c r="I204" s="195"/>
      <c r="J204" s="195"/>
      <c r="M204" s="191"/>
      <c r="N204" s="196"/>
      <c r="X204" s="197"/>
      <c r="AT204" s="192" t="s">
        <v>174</v>
      </c>
      <c r="AU204" s="192" t="s">
        <v>141</v>
      </c>
      <c r="AV204" s="14" t="s">
        <v>183</v>
      </c>
      <c r="AW204" s="14" t="s">
        <v>4</v>
      </c>
      <c r="AX204" s="14" t="s">
        <v>86</v>
      </c>
      <c r="AY204" s="192" t="s">
        <v>166</v>
      </c>
    </row>
    <row r="205" spans="2:65" s="1" customFormat="1" ht="16.5" customHeight="1">
      <c r="B205" s="136"/>
      <c r="C205" s="165" t="s">
        <v>247</v>
      </c>
      <c r="D205" s="165" t="s">
        <v>168</v>
      </c>
      <c r="E205" s="166" t="s">
        <v>1683</v>
      </c>
      <c r="F205" s="167" t="s">
        <v>1684</v>
      </c>
      <c r="G205" s="168" t="s">
        <v>216</v>
      </c>
      <c r="H205" s="169">
        <v>840</v>
      </c>
      <c r="I205" s="170"/>
      <c r="J205" s="170"/>
      <c r="K205" s="171">
        <f>ROUND(P205*H205,2)</f>
        <v>0</v>
      </c>
      <c r="L205" s="172"/>
      <c r="M205" s="36"/>
      <c r="N205" s="173" t="s">
        <v>1</v>
      </c>
      <c r="O205" s="135" t="s">
        <v>42</v>
      </c>
      <c r="P205" s="35">
        <f>I205+J205</f>
        <v>0</v>
      </c>
      <c r="Q205" s="35">
        <f>ROUND(I205*H205,2)</f>
        <v>0</v>
      </c>
      <c r="R205" s="35">
        <f>ROUND(J205*H205,2)</f>
        <v>0</v>
      </c>
      <c r="T205" s="174">
        <f>S205*H205</f>
        <v>0</v>
      </c>
      <c r="U205" s="174">
        <v>0</v>
      </c>
      <c r="V205" s="174">
        <f>U205*H205</f>
        <v>0</v>
      </c>
      <c r="W205" s="174">
        <v>0</v>
      </c>
      <c r="X205" s="175">
        <f>W205*H205</f>
        <v>0</v>
      </c>
      <c r="AR205" s="176" t="s">
        <v>252</v>
      </c>
      <c r="AT205" s="176" t="s">
        <v>168</v>
      </c>
      <c r="AU205" s="176" t="s">
        <v>141</v>
      </c>
      <c r="AY205" s="17" t="s">
        <v>166</v>
      </c>
      <c r="BE205" s="101">
        <f>IF(O205="základná",K205,0)</f>
        <v>0</v>
      </c>
      <c r="BF205" s="101">
        <f>IF(O205="znížená",K205,0)</f>
        <v>0</v>
      </c>
      <c r="BG205" s="101">
        <f>IF(O205="zákl. prenesená",K205,0)</f>
        <v>0</v>
      </c>
      <c r="BH205" s="101">
        <f>IF(O205="zníž. prenesená",K205,0)</f>
        <v>0</v>
      </c>
      <c r="BI205" s="101">
        <f>IF(O205="nulová",K205,0)</f>
        <v>0</v>
      </c>
      <c r="BJ205" s="17" t="s">
        <v>141</v>
      </c>
      <c r="BK205" s="101">
        <f>ROUND(P205*H205,2)</f>
        <v>0</v>
      </c>
      <c r="BL205" s="17" t="s">
        <v>252</v>
      </c>
      <c r="BM205" s="176" t="s">
        <v>1685</v>
      </c>
    </row>
    <row r="206" spans="2:65" s="12" customFormat="1" ht="11.25">
      <c r="B206" s="177"/>
      <c r="D206" s="178" t="s">
        <v>174</v>
      </c>
      <c r="E206" s="179" t="s">
        <v>1</v>
      </c>
      <c r="F206" s="180" t="s">
        <v>1686</v>
      </c>
      <c r="H206" s="181">
        <v>840</v>
      </c>
      <c r="I206" s="182"/>
      <c r="J206" s="182"/>
      <c r="M206" s="177"/>
      <c r="N206" s="183"/>
      <c r="X206" s="184"/>
      <c r="AT206" s="179" t="s">
        <v>174</v>
      </c>
      <c r="AU206" s="179" t="s">
        <v>141</v>
      </c>
      <c r="AV206" s="12" t="s">
        <v>141</v>
      </c>
      <c r="AW206" s="12" t="s">
        <v>4</v>
      </c>
      <c r="AX206" s="12" t="s">
        <v>86</v>
      </c>
      <c r="AY206" s="179" t="s">
        <v>166</v>
      </c>
    </row>
    <row r="207" spans="2:65" s="1" customFormat="1" ht="44.25" customHeight="1">
      <c r="B207" s="136"/>
      <c r="C207" s="165" t="s">
        <v>252</v>
      </c>
      <c r="D207" s="165" t="s">
        <v>168</v>
      </c>
      <c r="E207" s="166" t="s">
        <v>1687</v>
      </c>
      <c r="F207" s="167" t="s">
        <v>1688</v>
      </c>
      <c r="G207" s="168" t="s">
        <v>171</v>
      </c>
      <c r="H207" s="169">
        <v>34.487000000000002</v>
      </c>
      <c r="I207" s="170"/>
      <c r="J207" s="170"/>
      <c r="K207" s="171">
        <f>ROUND(P207*H207,2)</f>
        <v>0</v>
      </c>
      <c r="L207" s="172"/>
      <c r="M207" s="36"/>
      <c r="N207" s="173" t="s">
        <v>1</v>
      </c>
      <c r="O207" s="135" t="s">
        <v>42</v>
      </c>
      <c r="P207" s="35">
        <f>I207+J207</f>
        <v>0</v>
      </c>
      <c r="Q207" s="35">
        <f>ROUND(I207*H207,2)</f>
        <v>0</v>
      </c>
      <c r="R207" s="35">
        <f>ROUND(J207*H207,2)</f>
        <v>0</v>
      </c>
      <c r="T207" s="174">
        <f>S207*H207</f>
        <v>0</v>
      </c>
      <c r="U207" s="174">
        <v>2.2349999999999998E-2</v>
      </c>
      <c r="V207" s="174">
        <f>U207*H207</f>
        <v>0.77078444999999995</v>
      </c>
      <c r="W207" s="174">
        <v>0</v>
      </c>
      <c r="X207" s="175">
        <f>W207*H207</f>
        <v>0</v>
      </c>
      <c r="AR207" s="176" t="s">
        <v>252</v>
      </c>
      <c r="AT207" s="176" t="s">
        <v>168</v>
      </c>
      <c r="AU207" s="176" t="s">
        <v>141</v>
      </c>
      <c r="AY207" s="17" t="s">
        <v>166</v>
      </c>
      <c r="BE207" s="101">
        <f>IF(O207="základná",K207,0)</f>
        <v>0</v>
      </c>
      <c r="BF207" s="101">
        <f>IF(O207="znížená",K207,0)</f>
        <v>0</v>
      </c>
      <c r="BG207" s="101">
        <f>IF(O207="zákl. prenesená",K207,0)</f>
        <v>0</v>
      </c>
      <c r="BH207" s="101">
        <f>IF(O207="zníž. prenesená",K207,0)</f>
        <v>0</v>
      </c>
      <c r="BI207" s="101">
        <f>IF(O207="nulová",K207,0)</f>
        <v>0</v>
      </c>
      <c r="BJ207" s="17" t="s">
        <v>141</v>
      </c>
      <c r="BK207" s="101">
        <f>ROUND(P207*H207,2)</f>
        <v>0</v>
      </c>
      <c r="BL207" s="17" t="s">
        <v>252</v>
      </c>
      <c r="BM207" s="176" t="s">
        <v>1689</v>
      </c>
    </row>
    <row r="208" spans="2:65" s="12" customFormat="1" ht="11.25">
      <c r="B208" s="177"/>
      <c r="D208" s="178" t="s">
        <v>174</v>
      </c>
      <c r="E208" s="179" t="s">
        <v>1</v>
      </c>
      <c r="F208" s="180" t="s">
        <v>1690</v>
      </c>
      <c r="H208" s="181">
        <v>34.487000000000002</v>
      </c>
      <c r="I208" s="182"/>
      <c r="J208" s="182"/>
      <c r="M208" s="177"/>
      <c r="N208" s="183"/>
      <c r="X208" s="184"/>
      <c r="AT208" s="179" t="s">
        <v>174</v>
      </c>
      <c r="AU208" s="179" t="s">
        <v>141</v>
      </c>
      <c r="AV208" s="12" t="s">
        <v>141</v>
      </c>
      <c r="AW208" s="12" t="s">
        <v>4</v>
      </c>
      <c r="AX208" s="12" t="s">
        <v>86</v>
      </c>
      <c r="AY208" s="179" t="s">
        <v>166</v>
      </c>
    </row>
    <row r="209" spans="2:65" s="1" customFormat="1" ht="24.2" customHeight="1">
      <c r="B209" s="136"/>
      <c r="C209" s="165" t="s">
        <v>257</v>
      </c>
      <c r="D209" s="165" t="s">
        <v>168</v>
      </c>
      <c r="E209" s="166" t="s">
        <v>1691</v>
      </c>
      <c r="F209" s="167" t="s">
        <v>1692</v>
      </c>
      <c r="G209" s="168" t="s">
        <v>199</v>
      </c>
      <c r="H209" s="169">
        <v>94.36</v>
      </c>
      <c r="I209" s="170"/>
      <c r="J209" s="170"/>
      <c r="K209" s="171">
        <f>ROUND(P209*H209,2)</f>
        <v>0</v>
      </c>
      <c r="L209" s="172"/>
      <c r="M209" s="36"/>
      <c r="N209" s="173" t="s">
        <v>1</v>
      </c>
      <c r="O209" s="135" t="s">
        <v>42</v>
      </c>
      <c r="P209" s="35">
        <f>I209+J209</f>
        <v>0</v>
      </c>
      <c r="Q209" s="35">
        <f>ROUND(I209*H209,2)</f>
        <v>0</v>
      </c>
      <c r="R209" s="35">
        <f>ROUND(J209*H209,2)</f>
        <v>0</v>
      </c>
      <c r="T209" s="174">
        <f>S209*H209</f>
        <v>0</v>
      </c>
      <c r="U209" s="174">
        <v>9.1999999999999998E-3</v>
      </c>
      <c r="V209" s="174">
        <f>U209*H209</f>
        <v>0.86811199999999999</v>
      </c>
      <c r="W209" s="174">
        <v>0</v>
      </c>
      <c r="X209" s="175">
        <f>W209*H209</f>
        <v>0</v>
      </c>
      <c r="AR209" s="176" t="s">
        <v>252</v>
      </c>
      <c r="AT209" s="176" t="s">
        <v>168</v>
      </c>
      <c r="AU209" s="176" t="s">
        <v>141</v>
      </c>
      <c r="AY209" s="17" t="s">
        <v>166</v>
      </c>
      <c r="BE209" s="101">
        <f>IF(O209="základná",K209,0)</f>
        <v>0</v>
      </c>
      <c r="BF209" s="101">
        <f>IF(O209="znížená",K209,0)</f>
        <v>0</v>
      </c>
      <c r="BG209" s="101">
        <f>IF(O209="zákl. prenesená",K209,0)</f>
        <v>0</v>
      </c>
      <c r="BH209" s="101">
        <f>IF(O209="zníž. prenesená",K209,0)</f>
        <v>0</v>
      </c>
      <c r="BI209" s="101">
        <f>IF(O209="nulová",K209,0)</f>
        <v>0</v>
      </c>
      <c r="BJ209" s="17" t="s">
        <v>141</v>
      </c>
      <c r="BK209" s="101">
        <f>ROUND(P209*H209,2)</f>
        <v>0</v>
      </c>
      <c r="BL209" s="17" t="s">
        <v>252</v>
      </c>
      <c r="BM209" s="176" t="s">
        <v>1693</v>
      </c>
    </row>
    <row r="210" spans="2:65" s="12" customFormat="1" ht="11.25">
      <c r="B210" s="177"/>
      <c r="D210" s="178" t="s">
        <v>174</v>
      </c>
      <c r="E210" s="179" t="s">
        <v>1</v>
      </c>
      <c r="F210" s="180" t="s">
        <v>1694</v>
      </c>
      <c r="H210" s="181">
        <v>94.36</v>
      </c>
      <c r="I210" s="182"/>
      <c r="J210" s="182"/>
      <c r="M210" s="177"/>
      <c r="N210" s="183"/>
      <c r="X210" s="184"/>
      <c r="AT210" s="179" t="s">
        <v>174</v>
      </c>
      <c r="AU210" s="179" t="s">
        <v>141</v>
      </c>
      <c r="AV210" s="12" t="s">
        <v>141</v>
      </c>
      <c r="AW210" s="12" t="s">
        <v>4</v>
      </c>
      <c r="AX210" s="12" t="s">
        <v>86</v>
      </c>
      <c r="AY210" s="179" t="s">
        <v>166</v>
      </c>
    </row>
    <row r="211" spans="2:65" s="1" customFormat="1" ht="24.2" customHeight="1">
      <c r="B211" s="136"/>
      <c r="C211" s="165" t="s">
        <v>261</v>
      </c>
      <c r="D211" s="165" t="s">
        <v>168</v>
      </c>
      <c r="E211" s="166" t="s">
        <v>1695</v>
      </c>
      <c r="F211" s="167" t="s">
        <v>1696</v>
      </c>
      <c r="G211" s="168" t="s">
        <v>171</v>
      </c>
      <c r="H211" s="169">
        <v>1.698</v>
      </c>
      <c r="I211" s="170"/>
      <c r="J211" s="170"/>
      <c r="K211" s="171">
        <f>ROUND(P211*H211,2)</f>
        <v>0</v>
      </c>
      <c r="L211" s="172"/>
      <c r="M211" s="36"/>
      <c r="N211" s="173" t="s">
        <v>1</v>
      </c>
      <c r="O211" s="135" t="s">
        <v>42</v>
      </c>
      <c r="P211" s="35">
        <f>I211+J211</f>
        <v>0</v>
      </c>
      <c r="Q211" s="35">
        <f>ROUND(I211*H211,2)</f>
        <v>0</v>
      </c>
      <c r="R211" s="35">
        <f>ROUND(J211*H211,2)</f>
        <v>0</v>
      </c>
      <c r="T211" s="174">
        <f>S211*H211</f>
        <v>0</v>
      </c>
      <c r="U211" s="174">
        <v>2.934E-3</v>
      </c>
      <c r="V211" s="174">
        <f>U211*H211</f>
        <v>4.9819319999999997E-3</v>
      </c>
      <c r="W211" s="174">
        <v>0</v>
      </c>
      <c r="X211" s="175">
        <f>W211*H211</f>
        <v>0</v>
      </c>
      <c r="AR211" s="176" t="s">
        <v>252</v>
      </c>
      <c r="AT211" s="176" t="s">
        <v>168</v>
      </c>
      <c r="AU211" s="176" t="s">
        <v>141</v>
      </c>
      <c r="AY211" s="17" t="s">
        <v>166</v>
      </c>
      <c r="BE211" s="101">
        <f>IF(O211="základná",K211,0)</f>
        <v>0</v>
      </c>
      <c r="BF211" s="101">
        <f>IF(O211="znížená",K211,0)</f>
        <v>0</v>
      </c>
      <c r="BG211" s="101">
        <f>IF(O211="zákl. prenesená",K211,0)</f>
        <v>0</v>
      </c>
      <c r="BH211" s="101">
        <f>IF(O211="zníž. prenesená",K211,0)</f>
        <v>0</v>
      </c>
      <c r="BI211" s="101">
        <f>IF(O211="nulová",K211,0)</f>
        <v>0</v>
      </c>
      <c r="BJ211" s="17" t="s">
        <v>141</v>
      </c>
      <c r="BK211" s="101">
        <f>ROUND(P211*H211,2)</f>
        <v>0</v>
      </c>
      <c r="BL211" s="17" t="s">
        <v>252</v>
      </c>
      <c r="BM211" s="176" t="s">
        <v>1697</v>
      </c>
    </row>
    <row r="212" spans="2:65" s="12" customFormat="1" ht="11.25">
      <c r="B212" s="177"/>
      <c r="D212" s="178" t="s">
        <v>174</v>
      </c>
      <c r="E212" s="179" t="s">
        <v>1</v>
      </c>
      <c r="F212" s="180" t="s">
        <v>1698</v>
      </c>
      <c r="H212" s="181">
        <v>1.698</v>
      </c>
      <c r="I212" s="182"/>
      <c r="J212" s="182"/>
      <c r="M212" s="177"/>
      <c r="N212" s="183"/>
      <c r="X212" s="184"/>
      <c r="AT212" s="179" t="s">
        <v>174</v>
      </c>
      <c r="AU212" s="179" t="s">
        <v>141</v>
      </c>
      <c r="AV212" s="12" t="s">
        <v>141</v>
      </c>
      <c r="AW212" s="12" t="s">
        <v>4</v>
      </c>
      <c r="AX212" s="12" t="s">
        <v>86</v>
      </c>
      <c r="AY212" s="179" t="s">
        <v>166</v>
      </c>
    </row>
    <row r="213" spans="2:65" s="1" customFormat="1" ht="24.2" customHeight="1">
      <c r="B213" s="136"/>
      <c r="C213" s="165" t="s">
        <v>266</v>
      </c>
      <c r="D213" s="165" t="s">
        <v>168</v>
      </c>
      <c r="E213" s="166" t="s">
        <v>1699</v>
      </c>
      <c r="F213" s="167" t="s">
        <v>1700</v>
      </c>
      <c r="G213" s="168" t="s">
        <v>533</v>
      </c>
      <c r="H213" s="208"/>
      <c r="I213" s="170"/>
      <c r="J213" s="170"/>
      <c r="K213" s="171">
        <f>ROUND(P213*H213,2)</f>
        <v>0</v>
      </c>
      <c r="L213" s="172"/>
      <c r="M213" s="36"/>
      <c r="N213" s="173" t="s">
        <v>1</v>
      </c>
      <c r="O213" s="135" t="s">
        <v>42</v>
      </c>
      <c r="P213" s="35">
        <f>I213+J213</f>
        <v>0</v>
      </c>
      <c r="Q213" s="35">
        <f>ROUND(I213*H213,2)</f>
        <v>0</v>
      </c>
      <c r="R213" s="35">
        <f>ROUND(J213*H213,2)</f>
        <v>0</v>
      </c>
      <c r="T213" s="174">
        <f>S213*H213</f>
        <v>0</v>
      </c>
      <c r="U213" s="174">
        <v>0</v>
      </c>
      <c r="V213" s="174">
        <f>U213*H213</f>
        <v>0</v>
      </c>
      <c r="W213" s="174">
        <v>0</v>
      </c>
      <c r="X213" s="175">
        <f>W213*H213</f>
        <v>0</v>
      </c>
      <c r="AR213" s="176" t="s">
        <v>252</v>
      </c>
      <c r="AT213" s="176" t="s">
        <v>168</v>
      </c>
      <c r="AU213" s="176" t="s">
        <v>141</v>
      </c>
      <c r="AY213" s="17" t="s">
        <v>166</v>
      </c>
      <c r="BE213" s="101">
        <f>IF(O213="základná",K213,0)</f>
        <v>0</v>
      </c>
      <c r="BF213" s="101">
        <f>IF(O213="znížená",K213,0)</f>
        <v>0</v>
      </c>
      <c r="BG213" s="101">
        <f>IF(O213="zákl. prenesená",K213,0)</f>
        <v>0</v>
      </c>
      <c r="BH213" s="101">
        <f>IF(O213="zníž. prenesená",K213,0)</f>
        <v>0</v>
      </c>
      <c r="BI213" s="101">
        <f>IF(O213="nulová",K213,0)</f>
        <v>0</v>
      </c>
      <c r="BJ213" s="17" t="s">
        <v>141</v>
      </c>
      <c r="BK213" s="101">
        <f>ROUND(P213*H213,2)</f>
        <v>0</v>
      </c>
      <c r="BL213" s="17" t="s">
        <v>252</v>
      </c>
      <c r="BM213" s="176" t="s">
        <v>1701</v>
      </c>
    </row>
    <row r="214" spans="2:65" s="11" customFormat="1" ht="22.9" customHeight="1">
      <c r="B214" s="152"/>
      <c r="D214" s="153" t="s">
        <v>77</v>
      </c>
      <c r="E214" s="163" t="s">
        <v>783</v>
      </c>
      <c r="F214" s="163" t="s">
        <v>784</v>
      </c>
      <c r="I214" s="155"/>
      <c r="J214" s="155"/>
      <c r="K214" s="164">
        <f>BK214</f>
        <v>0</v>
      </c>
      <c r="M214" s="152"/>
      <c r="N214" s="157"/>
      <c r="Q214" s="158">
        <f>SUM(Q215:Q217)</f>
        <v>0</v>
      </c>
      <c r="R214" s="158">
        <f>SUM(R215:R217)</f>
        <v>0</v>
      </c>
      <c r="T214" s="159">
        <f>SUM(T215:T217)</f>
        <v>0</v>
      </c>
      <c r="V214" s="159">
        <f>SUM(V215:V217)</f>
        <v>4.8339454000000002</v>
      </c>
      <c r="X214" s="160">
        <f>SUM(X215:X217)</f>
        <v>0</v>
      </c>
      <c r="AR214" s="153" t="s">
        <v>141</v>
      </c>
      <c r="AT214" s="161" t="s">
        <v>77</v>
      </c>
      <c r="AU214" s="161" t="s">
        <v>86</v>
      </c>
      <c r="AY214" s="153" t="s">
        <v>166</v>
      </c>
      <c r="BK214" s="162">
        <f>SUM(BK215:BK217)</f>
        <v>0</v>
      </c>
    </row>
    <row r="215" spans="2:65" s="1" customFormat="1" ht="37.9" customHeight="1">
      <c r="B215" s="136"/>
      <c r="C215" s="165" t="s">
        <v>8</v>
      </c>
      <c r="D215" s="165" t="s">
        <v>168</v>
      </c>
      <c r="E215" s="166" t="s">
        <v>1702</v>
      </c>
      <c r="F215" s="167" t="s">
        <v>1703</v>
      </c>
      <c r="G215" s="168" t="s">
        <v>199</v>
      </c>
      <c r="H215" s="169">
        <v>375.89</v>
      </c>
      <c r="I215" s="170"/>
      <c r="J215" s="170"/>
      <c r="K215" s="171">
        <f>ROUND(P215*H215,2)</f>
        <v>0</v>
      </c>
      <c r="L215" s="172"/>
      <c r="M215" s="36"/>
      <c r="N215" s="173" t="s">
        <v>1</v>
      </c>
      <c r="O215" s="135" t="s">
        <v>42</v>
      </c>
      <c r="P215" s="35">
        <f>I215+J215</f>
        <v>0</v>
      </c>
      <c r="Q215" s="35">
        <f>ROUND(I215*H215,2)</f>
        <v>0</v>
      </c>
      <c r="R215" s="35">
        <f>ROUND(J215*H215,2)</f>
        <v>0</v>
      </c>
      <c r="T215" s="174">
        <f>S215*H215</f>
        <v>0</v>
      </c>
      <c r="U215" s="174">
        <v>1.286E-2</v>
      </c>
      <c r="V215" s="174">
        <f>U215*H215</f>
        <v>4.8339454000000002</v>
      </c>
      <c r="W215" s="174">
        <v>0</v>
      </c>
      <c r="X215" s="175">
        <f>W215*H215</f>
        <v>0</v>
      </c>
      <c r="AR215" s="176" t="s">
        <v>252</v>
      </c>
      <c r="AT215" s="176" t="s">
        <v>168</v>
      </c>
      <c r="AU215" s="176" t="s">
        <v>141</v>
      </c>
      <c r="AY215" s="17" t="s">
        <v>166</v>
      </c>
      <c r="BE215" s="101">
        <f>IF(O215="základná",K215,0)</f>
        <v>0</v>
      </c>
      <c r="BF215" s="101">
        <f>IF(O215="znížená",K215,0)</f>
        <v>0</v>
      </c>
      <c r="BG215" s="101">
        <f>IF(O215="zákl. prenesená",K215,0)</f>
        <v>0</v>
      </c>
      <c r="BH215" s="101">
        <f>IF(O215="zníž. prenesená",K215,0)</f>
        <v>0</v>
      </c>
      <c r="BI215" s="101">
        <f>IF(O215="nulová",K215,0)</f>
        <v>0</v>
      </c>
      <c r="BJ215" s="17" t="s">
        <v>141</v>
      </c>
      <c r="BK215" s="101">
        <f>ROUND(P215*H215,2)</f>
        <v>0</v>
      </c>
      <c r="BL215" s="17" t="s">
        <v>252</v>
      </c>
      <c r="BM215" s="176" t="s">
        <v>1704</v>
      </c>
    </row>
    <row r="216" spans="2:65" s="12" customFormat="1" ht="11.25">
      <c r="B216" s="177"/>
      <c r="D216" s="178" t="s">
        <v>174</v>
      </c>
      <c r="E216" s="179" t="s">
        <v>1</v>
      </c>
      <c r="F216" s="180" t="s">
        <v>1605</v>
      </c>
      <c r="H216" s="181">
        <v>375.89</v>
      </c>
      <c r="I216" s="182"/>
      <c r="J216" s="182"/>
      <c r="M216" s="177"/>
      <c r="N216" s="183"/>
      <c r="X216" s="184"/>
      <c r="AT216" s="179" t="s">
        <v>174</v>
      </c>
      <c r="AU216" s="179" t="s">
        <v>141</v>
      </c>
      <c r="AV216" s="12" t="s">
        <v>141</v>
      </c>
      <c r="AW216" s="12" t="s">
        <v>4</v>
      </c>
      <c r="AX216" s="12" t="s">
        <v>86</v>
      </c>
      <c r="AY216" s="179" t="s">
        <v>166</v>
      </c>
    </row>
    <row r="217" spans="2:65" s="1" customFormat="1" ht="24.2" customHeight="1">
      <c r="B217" s="136"/>
      <c r="C217" s="165" t="s">
        <v>277</v>
      </c>
      <c r="D217" s="165" t="s">
        <v>168</v>
      </c>
      <c r="E217" s="166" t="s">
        <v>813</v>
      </c>
      <c r="F217" s="167" t="s">
        <v>814</v>
      </c>
      <c r="G217" s="168" t="s">
        <v>533</v>
      </c>
      <c r="H217" s="208"/>
      <c r="I217" s="170"/>
      <c r="J217" s="170"/>
      <c r="K217" s="171">
        <f>ROUND(P217*H217,2)</f>
        <v>0</v>
      </c>
      <c r="L217" s="172"/>
      <c r="M217" s="36"/>
      <c r="N217" s="173" t="s">
        <v>1</v>
      </c>
      <c r="O217" s="135" t="s">
        <v>42</v>
      </c>
      <c r="P217" s="35">
        <f>I217+J217</f>
        <v>0</v>
      </c>
      <c r="Q217" s="35">
        <f>ROUND(I217*H217,2)</f>
        <v>0</v>
      </c>
      <c r="R217" s="35">
        <f>ROUND(J217*H217,2)</f>
        <v>0</v>
      </c>
      <c r="T217" s="174">
        <f>S217*H217</f>
        <v>0</v>
      </c>
      <c r="U217" s="174">
        <v>0</v>
      </c>
      <c r="V217" s="174">
        <f>U217*H217</f>
        <v>0</v>
      </c>
      <c r="W217" s="174">
        <v>0</v>
      </c>
      <c r="X217" s="175">
        <f>W217*H217</f>
        <v>0</v>
      </c>
      <c r="AR217" s="176" t="s">
        <v>252</v>
      </c>
      <c r="AT217" s="176" t="s">
        <v>168</v>
      </c>
      <c r="AU217" s="176" t="s">
        <v>141</v>
      </c>
      <c r="AY217" s="17" t="s">
        <v>166</v>
      </c>
      <c r="BE217" s="101">
        <f>IF(O217="základná",K217,0)</f>
        <v>0</v>
      </c>
      <c r="BF217" s="101">
        <f>IF(O217="znížená",K217,0)</f>
        <v>0</v>
      </c>
      <c r="BG217" s="101">
        <f>IF(O217="zákl. prenesená",K217,0)</f>
        <v>0</v>
      </c>
      <c r="BH217" s="101">
        <f>IF(O217="zníž. prenesená",K217,0)</f>
        <v>0</v>
      </c>
      <c r="BI217" s="101">
        <f>IF(O217="nulová",K217,0)</f>
        <v>0</v>
      </c>
      <c r="BJ217" s="17" t="s">
        <v>141</v>
      </c>
      <c r="BK217" s="101">
        <f>ROUND(P217*H217,2)</f>
        <v>0</v>
      </c>
      <c r="BL217" s="17" t="s">
        <v>252</v>
      </c>
      <c r="BM217" s="176" t="s">
        <v>1705</v>
      </c>
    </row>
    <row r="218" spans="2:65" s="11" customFormat="1" ht="22.9" customHeight="1">
      <c r="B218" s="152"/>
      <c r="D218" s="153" t="s">
        <v>77</v>
      </c>
      <c r="E218" s="163" t="s">
        <v>1455</v>
      </c>
      <c r="F218" s="163" t="s">
        <v>1456</v>
      </c>
      <c r="I218" s="155"/>
      <c r="J218" s="155"/>
      <c r="K218" s="164">
        <f>BK218</f>
        <v>0</v>
      </c>
      <c r="M218" s="152"/>
      <c r="N218" s="157"/>
      <c r="Q218" s="158">
        <f>SUM(Q219:Q228)</f>
        <v>0</v>
      </c>
      <c r="R218" s="158">
        <f>SUM(R219:R228)</f>
        <v>0</v>
      </c>
      <c r="T218" s="159">
        <f>SUM(T219:T228)</f>
        <v>0</v>
      </c>
      <c r="V218" s="159">
        <f>SUM(V219:V228)</f>
        <v>0.39225048000000007</v>
      </c>
      <c r="X218" s="160">
        <f>SUM(X219:X228)</f>
        <v>0</v>
      </c>
      <c r="AR218" s="153" t="s">
        <v>141</v>
      </c>
      <c r="AT218" s="161" t="s">
        <v>77</v>
      </c>
      <c r="AU218" s="161" t="s">
        <v>86</v>
      </c>
      <c r="AY218" s="153" t="s">
        <v>166</v>
      </c>
      <c r="BK218" s="162">
        <f>SUM(BK219:BK228)</f>
        <v>0</v>
      </c>
    </row>
    <row r="219" spans="2:65" s="1" customFormat="1" ht="24.2" customHeight="1">
      <c r="B219" s="136"/>
      <c r="C219" s="165" t="s">
        <v>282</v>
      </c>
      <c r="D219" s="165" t="s">
        <v>168</v>
      </c>
      <c r="E219" s="166" t="s">
        <v>1706</v>
      </c>
      <c r="F219" s="167" t="s">
        <v>1707</v>
      </c>
      <c r="G219" s="168" t="s">
        <v>216</v>
      </c>
      <c r="H219" s="169">
        <v>86.795000000000002</v>
      </c>
      <c r="I219" s="170"/>
      <c r="J219" s="170"/>
      <c r="K219" s="171">
        <f>ROUND(P219*H219,2)</f>
        <v>0</v>
      </c>
      <c r="L219" s="172"/>
      <c r="M219" s="36"/>
      <c r="N219" s="173" t="s">
        <v>1</v>
      </c>
      <c r="O219" s="135" t="s">
        <v>42</v>
      </c>
      <c r="P219" s="35">
        <f>I219+J219</f>
        <v>0</v>
      </c>
      <c r="Q219" s="35">
        <f>ROUND(I219*H219,2)</f>
        <v>0</v>
      </c>
      <c r="R219" s="35">
        <f>ROUND(J219*H219,2)</f>
        <v>0</v>
      </c>
      <c r="T219" s="174">
        <f>S219*H219</f>
        <v>0</v>
      </c>
      <c r="U219" s="174">
        <v>2.16E-3</v>
      </c>
      <c r="V219" s="174">
        <f>U219*H219</f>
        <v>0.18747720000000001</v>
      </c>
      <c r="W219" s="174">
        <v>0</v>
      </c>
      <c r="X219" s="175">
        <f>W219*H219</f>
        <v>0</v>
      </c>
      <c r="AR219" s="176" t="s">
        <v>252</v>
      </c>
      <c r="AT219" s="176" t="s">
        <v>168</v>
      </c>
      <c r="AU219" s="176" t="s">
        <v>141</v>
      </c>
      <c r="AY219" s="17" t="s">
        <v>166</v>
      </c>
      <c r="BE219" s="101">
        <f>IF(O219="základná",K219,0)</f>
        <v>0</v>
      </c>
      <c r="BF219" s="101">
        <f>IF(O219="znížená",K219,0)</f>
        <v>0</v>
      </c>
      <c r="BG219" s="101">
        <f>IF(O219="zákl. prenesená",K219,0)</f>
        <v>0</v>
      </c>
      <c r="BH219" s="101">
        <f>IF(O219="zníž. prenesená",K219,0)</f>
        <v>0</v>
      </c>
      <c r="BI219" s="101">
        <f>IF(O219="nulová",K219,0)</f>
        <v>0</v>
      </c>
      <c r="BJ219" s="17" t="s">
        <v>141</v>
      </c>
      <c r="BK219" s="101">
        <f>ROUND(P219*H219,2)</f>
        <v>0</v>
      </c>
      <c r="BL219" s="17" t="s">
        <v>252</v>
      </c>
      <c r="BM219" s="176" t="s">
        <v>1708</v>
      </c>
    </row>
    <row r="220" spans="2:65" s="12" customFormat="1" ht="11.25">
      <c r="B220" s="177"/>
      <c r="D220" s="178" t="s">
        <v>174</v>
      </c>
      <c r="E220" s="179" t="s">
        <v>1</v>
      </c>
      <c r="F220" s="180" t="s">
        <v>1709</v>
      </c>
      <c r="H220" s="181">
        <v>86.795000000000002</v>
      </c>
      <c r="I220" s="182"/>
      <c r="J220" s="182"/>
      <c r="M220" s="177"/>
      <c r="N220" s="183"/>
      <c r="X220" s="184"/>
      <c r="AT220" s="179" t="s">
        <v>174</v>
      </c>
      <c r="AU220" s="179" t="s">
        <v>141</v>
      </c>
      <c r="AV220" s="12" t="s">
        <v>141</v>
      </c>
      <c r="AW220" s="12" t="s">
        <v>4</v>
      </c>
      <c r="AX220" s="12" t="s">
        <v>86</v>
      </c>
      <c r="AY220" s="179" t="s">
        <v>166</v>
      </c>
    </row>
    <row r="221" spans="2:65" s="1" customFormat="1" ht="24.2" customHeight="1">
      <c r="B221" s="136"/>
      <c r="C221" s="165" t="s">
        <v>287</v>
      </c>
      <c r="D221" s="165" t="s">
        <v>168</v>
      </c>
      <c r="E221" s="166" t="s">
        <v>1710</v>
      </c>
      <c r="F221" s="167" t="s">
        <v>1711</v>
      </c>
      <c r="G221" s="168" t="s">
        <v>226</v>
      </c>
      <c r="H221" s="169">
        <v>6</v>
      </c>
      <c r="I221" s="170"/>
      <c r="J221" s="170"/>
      <c r="K221" s="171">
        <f t="shared" ref="K221:K226" si="6">ROUND(P221*H221,2)</f>
        <v>0</v>
      </c>
      <c r="L221" s="172"/>
      <c r="M221" s="36"/>
      <c r="N221" s="173" t="s">
        <v>1</v>
      </c>
      <c r="O221" s="135" t="s">
        <v>42</v>
      </c>
      <c r="P221" s="35">
        <f t="shared" ref="P221:P226" si="7">I221+J221</f>
        <v>0</v>
      </c>
      <c r="Q221" s="35">
        <f t="shared" ref="Q221:Q226" si="8">ROUND(I221*H221,2)</f>
        <v>0</v>
      </c>
      <c r="R221" s="35">
        <f t="shared" ref="R221:R226" si="9">ROUND(J221*H221,2)</f>
        <v>0</v>
      </c>
      <c r="T221" s="174">
        <f t="shared" ref="T221:T226" si="10">S221*H221</f>
        <v>0</v>
      </c>
      <c r="U221" s="174">
        <v>1.8799999999999999E-3</v>
      </c>
      <c r="V221" s="174">
        <f t="shared" ref="V221:V226" si="11">U221*H221</f>
        <v>1.128E-2</v>
      </c>
      <c r="W221" s="174">
        <v>0</v>
      </c>
      <c r="X221" s="175">
        <f t="shared" ref="X221:X226" si="12">W221*H221</f>
        <v>0</v>
      </c>
      <c r="AR221" s="176" t="s">
        <v>252</v>
      </c>
      <c r="AT221" s="176" t="s">
        <v>168</v>
      </c>
      <c r="AU221" s="176" t="s">
        <v>141</v>
      </c>
      <c r="AY221" s="17" t="s">
        <v>166</v>
      </c>
      <c r="BE221" s="101">
        <f t="shared" ref="BE221:BE226" si="13">IF(O221="základná",K221,0)</f>
        <v>0</v>
      </c>
      <c r="BF221" s="101">
        <f t="shared" ref="BF221:BF226" si="14">IF(O221="znížená",K221,0)</f>
        <v>0</v>
      </c>
      <c r="BG221" s="101">
        <f t="shared" ref="BG221:BG226" si="15">IF(O221="zákl. prenesená",K221,0)</f>
        <v>0</v>
      </c>
      <c r="BH221" s="101">
        <f t="shared" ref="BH221:BH226" si="16">IF(O221="zníž. prenesená",K221,0)</f>
        <v>0</v>
      </c>
      <c r="BI221" s="101">
        <f t="shared" ref="BI221:BI226" si="17">IF(O221="nulová",K221,0)</f>
        <v>0</v>
      </c>
      <c r="BJ221" s="17" t="s">
        <v>141</v>
      </c>
      <c r="BK221" s="101">
        <f t="shared" ref="BK221:BK226" si="18">ROUND(P221*H221,2)</f>
        <v>0</v>
      </c>
      <c r="BL221" s="17" t="s">
        <v>252</v>
      </c>
      <c r="BM221" s="176" t="s">
        <v>1712</v>
      </c>
    </row>
    <row r="222" spans="2:65" s="1" customFormat="1" ht="33" customHeight="1">
      <c r="B222" s="136"/>
      <c r="C222" s="165" t="s">
        <v>292</v>
      </c>
      <c r="D222" s="165" t="s">
        <v>168</v>
      </c>
      <c r="E222" s="166" t="s">
        <v>1713</v>
      </c>
      <c r="F222" s="167" t="s">
        <v>1714</v>
      </c>
      <c r="G222" s="168" t="s">
        <v>226</v>
      </c>
      <c r="H222" s="169">
        <v>6</v>
      </c>
      <c r="I222" s="170"/>
      <c r="J222" s="170"/>
      <c r="K222" s="171">
        <f t="shared" si="6"/>
        <v>0</v>
      </c>
      <c r="L222" s="172"/>
      <c r="M222" s="36"/>
      <c r="N222" s="173" t="s">
        <v>1</v>
      </c>
      <c r="O222" s="135" t="s">
        <v>42</v>
      </c>
      <c r="P222" s="35">
        <f t="shared" si="7"/>
        <v>0</v>
      </c>
      <c r="Q222" s="35">
        <f t="shared" si="8"/>
        <v>0</v>
      </c>
      <c r="R222" s="35">
        <f t="shared" si="9"/>
        <v>0</v>
      </c>
      <c r="T222" s="174">
        <f t="shared" si="10"/>
        <v>0</v>
      </c>
      <c r="U222" s="174">
        <v>8.9439999999999997E-5</v>
      </c>
      <c r="V222" s="174">
        <f t="shared" si="11"/>
        <v>5.3664000000000001E-4</v>
      </c>
      <c r="W222" s="174">
        <v>0</v>
      </c>
      <c r="X222" s="175">
        <f t="shared" si="12"/>
        <v>0</v>
      </c>
      <c r="AR222" s="176" t="s">
        <v>252</v>
      </c>
      <c r="AT222" s="176" t="s">
        <v>168</v>
      </c>
      <c r="AU222" s="176" t="s">
        <v>141</v>
      </c>
      <c r="AY222" s="17" t="s">
        <v>166</v>
      </c>
      <c r="BE222" s="101">
        <f t="shared" si="13"/>
        <v>0</v>
      </c>
      <c r="BF222" s="101">
        <f t="shared" si="14"/>
        <v>0</v>
      </c>
      <c r="BG222" s="101">
        <f t="shared" si="15"/>
        <v>0</v>
      </c>
      <c r="BH222" s="101">
        <f t="shared" si="16"/>
        <v>0</v>
      </c>
      <c r="BI222" s="101">
        <f t="shared" si="17"/>
        <v>0</v>
      </c>
      <c r="BJ222" s="17" t="s">
        <v>141</v>
      </c>
      <c r="BK222" s="101">
        <f t="shared" si="18"/>
        <v>0</v>
      </c>
      <c r="BL222" s="17" t="s">
        <v>252</v>
      </c>
      <c r="BM222" s="176" t="s">
        <v>1715</v>
      </c>
    </row>
    <row r="223" spans="2:65" s="1" customFormat="1" ht="24.2" customHeight="1">
      <c r="B223" s="136"/>
      <c r="C223" s="198" t="s">
        <v>297</v>
      </c>
      <c r="D223" s="198" t="s">
        <v>203</v>
      </c>
      <c r="E223" s="199" t="s">
        <v>1716</v>
      </c>
      <c r="F223" s="200" t="s">
        <v>1717</v>
      </c>
      <c r="G223" s="201" t="s">
        <v>226</v>
      </c>
      <c r="H223" s="202">
        <v>6</v>
      </c>
      <c r="I223" s="203"/>
      <c r="J223" s="204"/>
      <c r="K223" s="205">
        <f t="shared" si="6"/>
        <v>0</v>
      </c>
      <c r="L223" s="204"/>
      <c r="M223" s="206"/>
      <c r="N223" s="207" t="s">
        <v>1</v>
      </c>
      <c r="O223" s="135" t="s">
        <v>42</v>
      </c>
      <c r="P223" s="35">
        <f t="shared" si="7"/>
        <v>0</v>
      </c>
      <c r="Q223" s="35">
        <f t="shared" si="8"/>
        <v>0</v>
      </c>
      <c r="R223" s="35">
        <f t="shared" si="9"/>
        <v>0</v>
      </c>
      <c r="T223" s="174">
        <f t="shared" si="10"/>
        <v>0</v>
      </c>
      <c r="U223" s="174">
        <v>7.1000000000000002E-4</v>
      </c>
      <c r="V223" s="174">
        <f t="shared" si="11"/>
        <v>4.2599999999999999E-3</v>
      </c>
      <c r="W223" s="174">
        <v>0</v>
      </c>
      <c r="X223" s="175">
        <f t="shared" si="12"/>
        <v>0</v>
      </c>
      <c r="AR223" s="176" t="s">
        <v>334</v>
      </c>
      <c r="AT223" s="176" t="s">
        <v>203</v>
      </c>
      <c r="AU223" s="176" t="s">
        <v>141</v>
      </c>
      <c r="AY223" s="17" t="s">
        <v>166</v>
      </c>
      <c r="BE223" s="101">
        <f t="shared" si="13"/>
        <v>0</v>
      </c>
      <c r="BF223" s="101">
        <f t="shared" si="14"/>
        <v>0</v>
      </c>
      <c r="BG223" s="101">
        <f t="shared" si="15"/>
        <v>0</v>
      </c>
      <c r="BH223" s="101">
        <f t="shared" si="16"/>
        <v>0</v>
      </c>
      <c r="BI223" s="101">
        <f t="shared" si="17"/>
        <v>0</v>
      </c>
      <c r="BJ223" s="17" t="s">
        <v>141</v>
      </c>
      <c r="BK223" s="101">
        <f t="shared" si="18"/>
        <v>0</v>
      </c>
      <c r="BL223" s="17" t="s">
        <v>252</v>
      </c>
      <c r="BM223" s="176" t="s">
        <v>1718</v>
      </c>
    </row>
    <row r="224" spans="2:65" s="1" customFormat="1" ht="33" customHeight="1">
      <c r="B224" s="136"/>
      <c r="C224" s="165" t="s">
        <v>302</v>
      </c>
      <c r="D224" s="165" t="s">
        <v>168</v>
      </c>
      <c r="E224" s="166" t="s">
        <v>1719</v>
      </c>
      <c r="F224" s="167" t="s">
        <v>1720</v>
      </c>
      <c r="G224" s="168" t="s">
        <v>226</v>
      </c>
      <c r="H224" s="169">
        <v>6</v>
      </c>
      <c r="I224" s="170"/>
      <c r="J224" s="170"/>
      <c r="K224" s="171">
        <f t="shared" si="6"/>
        <v>0</v>
      </c>
      <c r="L224" s="172"/>
      <c r="M224" s="36"/>
      <c r="N224" s="173" t="s">
        <v>1</v>
      </c>
      <c r="O224" s="135" t="s">
        <v>42</v>
      </c>
      <c r="P224" s="35">
        <f t="shared" si="7"/>
        <v>0</v>
      </c>
      <c r="Q224" s="35">
        <f t="shared" si="8"/>
        <v>0</v>
      </c>
      <c r="R224" s="35">
        <f t="shared" si="9"/>
        <v>0</v>
      </c>
      <c r="T224" s="174">
        <f t="shared" si="10"/>
        <v>0</v>
      </c>
      <c r="U224" s="174">
        <v>8.9439999999999997E-5</v>
      </c>
      <c r="V224" s="174">
        <f t="shared" si="11"/>
        <v>5.3664000000000001E-4</v>
      </c>
      <c r="W224" s="174">
        <v>0</v>
      </c>
      <c r="X224" s="175">
        <f t="shared" si="12"/>
        <v>0</v>
      </c>
      <c r="AR224" s="176" t="s">
        <v>252</v>
      </c>
      <c r="AT224" s="176" t="s">
        <v>168</v>
      </c>
      <c r="AU224" s="176" t="s">
        <v>141</v>
      </c>
      <c r="AY224" s="17" t="s">
        <v>166</v>
      </c>
      <c r="BE224" s="101">
        <f t="shared" si="13"/>
        <v>0</v>
      </c>
      <c r="BF224" s="101">
        <f t="shared" si="14"/>
        <v>0</v>
      </c>
      <c r="BG224" s="101">
        <f t="shared" si="15"/>
        <v>0</v>
      </c>
      <c r="BH224" s="101">
        <f t="shared" si="16"/>
        <v>0</v>
      </c>
      <c r="BI224" s="101">
        <f t="shared" si="17"/>
        <v>0</v>
      </c>
      <c r="BJ224" s="17" t="s">
        <v>141</v>
      </c>
      <c r="BK224" s="101">
        <f t="shared" si="18"/>
        <v>0</v>
      </c>
      <c r="BL224" s="17" t="s">
        <v>252</v>
      </c>
      <c r="BM224" s="176" t="s">
        <v>1721</v>
      </c>
    </row>
    <row r="225" spans="2:65" s="1" customFormat="1" ht="24.2" customHeight="1">
      <c r="B225" s="136"/>
      <c r="C225" s="198" t="s">
        <v>308</v>
      </c>
      <c r="D225" s="198" t="s">
        <v>203</v>
      </c>
      <c r="E225" s="199" t="s">
        <v>1722</v>
      </c>
      <c r="F225" s="200" t="s">
        <v>1723</v>
      </c>
      <c r="G225" s="201" t="s">
        <v>226</v>
      </c>
      <c r="H225" s="202">
        <v>6</v>
      </c>
      <c r="I225" s="203"/>
      <c r="J225" s="204"/>
      <c r="K225" s="205">
        <f t="shared" si="6"/>
        <v>0</v>
      </c>
      <c r="L225" s="204"/>
      <c r="M225" s="206"/>
      <c r="N225" s="207" t="s">
        <v>1</v>
      </c>
      <c r="O225" s="135" t="s">
        <v>42</v>
      </c>
      <c r="P225" s="35">
        <f t="shared" si="7"/>
        <v>0</v>
      </c>
      <c r="Q225" s="35">
        <f t="shared" si="8"/>
        <v>0</v>
      </c>
      <c r="R225" s="35">
        <f t="shared" si="9"/>
        <v>0</v>
      </c>
      <c r="T225" s="174">
        <f t="shared" si="10"/>
        <v>0</v>
      </c>
      <c r="U225" s="174">
        <v>5.5999999999999995E-4</v>
      </c>
      <c r="V225" s="174">
        <f t="shared" si="11"/>
        <v>3.3599999999999997E-3</v>
      </c>
      <c r="W225" s="174">
        <v>0</v>
      </c>
      <c r="X225" s="175">
        <f t="shared" si="12"/>
        <v>0</v>
      </c>
      <c r="AR225" s="176" t="s">
        <v>334</v>
      </c>
      <c r="AT225" s="176" t="s">
        <v>203</v>
      </c>
      <c r="AU225" s="176" t="s">
        <v>141</v>
      </c>
      <c r="AY225" s="17" t="s">
        <v>166</v>
      </c>
      <c r="BE225" s="101">
        <f t="shared" si="13"/>
        <v>0</v>
      </c>
      <c r="BF225" s="101">
        <f t="shared" si="14"/>
        <v>0</v>
      </c>
      <c r="BG225" s="101">
        <f t="shared" si="15"/>
        <v>0</v>
      </c>
      <c r="BH225" s="101">
        <f t="shared" si="16"/>
        <v>0</v>
      </c>
      <c r="BI225" s="101">
        <f t="shared" si="17"/>
        <v>0</v>
      </c>
      <c r="BJ225" s="17" t="s">
        <v>141</v>
      </c>
      <c r="BK225" s="101">
        <f t="shared" si="18"/>
        <v>0</v>
      </c>
      <c r="BL225" s="17" t="s">
        <v>252</v>
      </c>
      <c r="BM225" s="176" t="s">
        <v>1724</v>
      </c>
    </row>
    <row r="226" spans="2:65" s="1" customFormat="1" ht="24.2" customHeight="1">
      <c r="B226" s="136"/>
      <c r="C226" s="165" t="s">
        <v>313</v>
      </c>
      <c r="D226" s="165" t="s">
        <v>168</v>
      </c>
      <c r="E226" s="166" t="s">
        <v>1725</v>
      </c>
      <c r="F226" s="167" t="s">
        <v>1726</v>
      </c>
      <c r="G226" s="168" t="s">
        <v>216</v>
      </c>
      <c r="H226" s="169">
        <v>66</v>
      </c>
      <c r="I226" s="170"/>
      <c r="J226" s="170"/>
      <c r="K226" s="171">
        <f t="shared" si="6"/>
        <v>0</v>
      </c>
      <c r="L226" s="172"/>
      <c r="M226" s="36"/>
      <c r="N226" s="173" t="s">
        <v>1</v>
      </c>
      <c r="O226" s="135" t="s">
        <v>42</v>
      </c>
      <c r="P226" s="35">
        <f t="shared" si="7"/>
        <v>0</v>
      </c>
      <c r="Q226" s="35">
        <f t="shared" si="8"/>
        <v>0</v>
      </c>
      <c r="R226" s="35">
        <f t="shared" si="9"/>
        <v>0</v>
      </c>
      <c r="T226" s="174">
        <f t="shared" si="10"/>
        <v>0</v>
      </c>
      <c r="U226" s="174">
        <v>2.8E-3</v>
      </c>
      <c r="V226" s="174">
        <f t="shared" si="11"/>
        <v>0.18479999999999999</v>
      </c>
      <c r="W226" s="174">
        <v>0</v>
      </c>
      <c r="X226" s="175">
        <f t="shared" si="12"/>
        <v>0</v>
      </c>
      <c r="AR226" s="176" t="s">
        <v>252</v>
      </c>
      <c r="AT226" s="176" t="s">
        <v>168</v>
      </c>
      <c r="AU226" s="176" t="s">
        <v>141</v>
      </c>
      <c r="AY226" s="17" t="s">
        <v>166</v>
      </c>
      <c r="BE226" s="101">
        <f t="shared" si="13"/>
        <v>0</v>
      </c>
      <c r="BF226" s="101">
        <f t="shared" si="14"/>
        <v>0</v>
      </c>
      <c r="BG226" s="101">
        <f t="shared" si="15"/>
        <v>0</v>
      </c>
      <c r="BH226" s="101">
        <f t="shared" si="16"/>
        <v>0</v>
      </c>
      <c r="BI226" s="101">
        <f t="shared" si="17"/>
        <v>0</v>
      </c>
      <c r="BJ226" s="17" t="s">
        <v>141</v>
      </c>
      <c r="BK226" s="101">
        <f t="shared" si="18"/>
        <v>0</v>
      </c>
      <c r="BL226" s="17" t="s">
        <v>252</v>
      </c>
      <c r="BM226" s="176" t="s">
        <v>1727</v>
      </c>
    </row>
    <row r="227" spans="2:65" s="12" customFormat="1" ht="11.25">
      <c r="B227" s="177"/>
      <c r="D227" s="178" t="s">
        <v>174</v>
      </c>
      <c r="E227" s="179" t="s">
        <v>1</v>
      </c>
      <c r="F227" s="180" t="s">
        <v>1728</v>
      </c>
      <c r="H227" s="181">
        <v>66</v>
      </c>
      <c r="I227" s="182"/>
      <c r="J227" s="182"/>
      <c r="M227" s="177"/>
      <c r="N227" s="183"/>
      <c r="X227" s="184"/>
      <c r="AT227" s="179" t="s">
        <v>174</v>
      </c>
      <c r="AU227" s="179" t="s">
        <v>141</v>
      </c>
      <c r="AV227" s="12" t="s">
        <v>141</v>
      </c>
      <c r="AW227" s="12" t="s">
        <v>4</v>
      </c>
      <c r="AX227" s="12" t="s">
        <v>86</v>
      </c>
      <c r="AY227" s="179" t="s">
        <v>166</v>
      </c>
    </row>
    <row r="228" spans="2:65" s="1" customFormat="1" ht="24.2" customHeight="1">
      <c r="B228" s="136"/>
      <c r="C228" s="165" t="s">
        <v>318</v>
      </c>
      <c r="D228" s="165" t="s">
        <v>168</v>
      </c>
      <c r="E228" s="166" t="s">
        <v>1466</v>
      </c>
      <c r="F228" s="167" t="s">
        <v>1467</v>
      </c>
      <c r="G228" s="168" t="s">
        <v>533</v>
      </c>
      <c r="H228" s="208"/>
      <c r="I228" s="170"/>
      <c r="J228" s="170"/>
      <c r="K228" s="171">
        <f>ROUND(P228*H228,2)</f>
        <v>0</v>
      </c>
      <c r="L228" s="172"/>
      <c r="M228" s="36"/>
      <c r="N228" s="173" t="s">
        <v>1</v>
      </c>
      <c r="O228" s="135" t="s">
        <v>42</v>
      </c>
      <c r="P228" s="35">
        <f>I228+J228</f>
        <v>0</v>
      </c>
      <c r="Q228" s="35">
        <f>ROUND(I228*H228,2)</f>
        <v>0</v>
      </c>
      <c r="R228" s="35">
        <f>ROUND(J228*H228,2)</f>
        <v>0</v>
      </c>
      <c r="T228" s="174">
        <f>S228*H228</f>
        <v>0</v>
      </c>
      <c r="U228" s="174">
        <v>0</v>
      </c>
      <c r="V228" s="174">
        <f>U228*H228</f>
        <v>0</v>
      </c>
      <c r="W228" s="174">
        <v>0</v>
      </c>
      <c r="X228" s="175">
        <f>W228*H228</f>
        <v>0</v>
      </c>
      <c r="AR228" s="176" t="s">
        <v>252</v>
      </c>
      <c r="AT228" s="176" t="s">
        <v>168</v>
      </c>
      <c r="AU228" s="176" t="s">
        <v>141</v>
      </c>
      <c r="AY228" s="17" t="s">
        <v>166</v>
      </c>
      <c r="BE228" s="101">
        <f>IF(O228="základná",K228,0)</f>
        <v>0</v>
      </c>
      <c r="BF228" s="101">
        <f>IF(O228="znížená",K228,0)</f>
        <v>0</v>
      </c>
      <c r="BG228" s="101">
        <f>IF(O228="zákl. prenesená",K228,0)</f>
        <v>0</v>
      </c>
      <c r="BH228" s="101">
        <f>IF(O228="zníž. prenesená",K228,0)</f>
        <v>0</v>
      </c>
      <c r="BI228" s="101">
        <f>IF(O228="nulová",K228,0)</f>
        <v>0</v>
      </c>
      <c r="BJ228" s="17" t="s">
        <v>141</v>
      </c>
      <c r="BK228" s="101">
        <f>ROUND(P228*H228,2)</f>
        <v>0</v>
      </c>
      <c r="BL228" s="17" t="s">
        <v>252</v>
      </c>
      <c r="BM228" s="176" t="s">
        <v>1729</v>
      </c>
    </row>
    <row r="229" spans="2:65" s="11" customFormat="1" ht="22.9" customHeight="1">
      <c r="B229" s="152"/>
      <c r="D229" s="153" t="s">
        <v>77</v>
      </c>
      <c r="E229" s="163" t="s">
        <v>1730</v>
      </c>
      <c r="F229" s="163" t="s">
        <v>1731</v>
      </c>
      <c r="I229" s="155"/>
      <c r="J229" s="155"/>
      <c r="K229" s="164">
        <f>BK229</f>
        <v>0</v>
      </c>
      <c r="M229" s="152"/>
      <c r="N229" s="157"/>
      <c r="Q229" s="158">
        <f>SUM(Q230:Q246)</f>
        <v>0</v>
      </c>
      <c r="R229" s="158">
        <f>SUM(R230:R246)</f>
        <v>0</v>
      </c>
      <c r="T229" s="159">
        <f>SUM(T230:T246)</f>
        <v>0</v>
      </c>
      <c r="V229" s="159">
        <f>SUM(V230:V246)</f>
        <v>28.461664299999999</v>
      </c>
      <c r="X229" s="160">
        <f>SUM(X230:X246)</f>
        <v>0</v>
      </c>
      <c r="AR229" s="153" t="s">
        <v>141</v>
      </c>
      <c r="AT229" s="161" t="s">
        <v>77</v>
      </c>
      <c r="AU229" s="161" t="s">
        <v>86</v>
      </c>
      <c r="AY229" s="153" t="s">
        <v>166</v>
      </c>
      <c r="BK229" s="162">
        <f>SUM(BK230:BK246)</f>
        <v>0</v>
      </c>
    </row>
    <row r="230" spans="2:65" s="1" customFormat="1" ht="24.2" customHeight="1">
      <c r="B230" s="136"/>
      <c r="C230" s="165" t="s">
        <v>323</v>
      </c>
      <c r="D230" s="165" t="s">
        <v>168</v>
      </c>
      <c r="E230" s="166" t="s">
        <v>1732</v>
      </c>
      <c r="F230" s="167" t="s">
        <v>1733</v>
      </c>
      <c r="G230" s="168" t="s">
        <v>216</v>
      </c>
      <c r="H230" s="169">
        <v>34</v>
      </c>
      <c r="I230" s="170"/>
      <c r="J230" s="170"/>
      <c r="K230" s="171">
        <f>ROUND(P230*H230,2)</f>
        <v>0</v>
      </c>
      <c r="L230" s="172"/>
      <c r="M230" s="36"/>
      <c r="N230" s="173" t="s">
        <v>1</v>
      </c>
      <c r="O230" s="135" t="s">
        <v>42</v>
      </c>
      <c r="P230" s="35">
        <f>I230+J230</f>
        <v>0</v>
      </c>
      <c r="Q230" s="35">
        <f>ROUND(I230*H230,2)</f>
        <v>0</v>
      </c>
      <c r="R230" s="35">
        <f>ROUND(J230*H230,2)</f>
        <v>0</v>
      </c>
      <c r="T230" s="174">
        <f>S230*H230</f>
        <v>0</v>
      </c>
      <c r="U230" s="174">
        <v>1.2996000000000001E-2</v>
      </c>
      <c r="V230" s="174">
        <f>U230*H230</f>
        <v>0.44186400000000003</v>
      </c>
      <c r="W230" s="174">
        <v>0</v>
      </c>
      <c r="X230" s="175">
        <f>W230*H230</f>
        <v>0</v>
      </c>
      <c r="AR230" s="176" t="s">
        <v>252</v>
      </c>
      <c r="AT230" s="176" t="s">
        <v>168</v>
      </c>
      <c r="AU230" s="176" t="s">
        <v>141</v>
      </c>
      <c r="AY230" s="17" t="s">
        <v>166</v>
      </c>
      <c r="BE230" s="101">
        <f>IF(O230="základná",K230,0)</f>
        <v>0</v>
      </c>
      <c r="BF230" s="101">
        <f>IF(O230="znížená",K230,0)</f>
        <v>0</v>
      </c>
      <c r="BG230" s="101">
        <f>IF(O230="zákl. prenesená",K230,0)</f>
        <v>0</v>
      </c>
      <c r="BH230" s="101">
        <f>IF(O230="zníž. prenesená",K230,0)</f>
        <v>0</v>
      </c>
      <c r="BI230" s="101">
        <f>IF(O230="nulová",K230,0)</f>
        <v>0</v>
      </c>
      <c r="BJ230" s="17" t="s">
        <v>141</v>
      </c>
      <c r="BK230" s="101">
        <f>ROUND(P230*H230,2)</f>
        <v>0</v>
      </c>
      <c r="BL230" s="17" t="s">
        <v>252</v>
      </c>
      <c r="BM230" s="176" t="s">
        <v>1734</v>
      </c>
    </row>
    <row r="231" spans="2:65" s="12" customFormat="1" ht="11.25">
      <c r="B231" s="177"/>
      <c r="D231" s="178" t="s">
        <v>174</v>
      </c>
      <c r="E231" s="179" t="s">
        <v>1</v>
      </c>
      <c r="F231" s="180" t="s">
        <v>1735</v>
      </c>
      <c r="H231" s="181">
        <v>34</v>
      </c>
      <c r="I231" s="182"/>
      <c r="J231" s="182"/>
      <c r="M231" s="177"/>
      <c r="N231" s="183"/>
      <c r="X231" s="184"/>
      <c r="AT231" s="179" t="s">
        <v>174</v>
      </c>
      <c r="AU231" s="179" t="s">
        <v>141</v>
      </c>
      <c r="AV231" s="12" t="s">
        <v>141</v>
      </c>
      <c r="AW231" s="12" t="s">
        <v>4</v>
      </c>
      <c r="AX231" s="12" t="s">
        <v>86</v>
      </c>
      <c r="AY231" s="179" t="s">
        <v>166</v>
      </c>
    </row>
    <row r="232" spans="2:65" s="1" customFormat="1" ht="16.5" customHeight="1">
      <c r="B232" s="136"/>
      <c r="C232" s="165" t="s">
        <v>329</v>
      </c>
      <c r="D232" s="165" t="s">
        <v>168</v>
      </c>
      <c r="E232" s="166" t="s">
        <v>1736</v>
      </c>
      <c r="F232" s="167" t="s">
        <v>1737</v>
      </c>
      <c r="G232" s="168" t="s">
        <v>216</v>
      </c>
      <c r="H232" s="169">
        <v>86.795000000000002</v>
      </c>
      <c r="I232" s="170"/>
      <c r="J232" s="170"/>
      <c r="K232" s="171">
        <f>ROUND(P232*H232,2)</f>
        <v>0</v>
      </c>
      <c r="L232" s="172"/>
      <c r="M232" s="36"/>
      <c r="N232" s="173" t="s">
        <v>1</v>
      </c>
      <c r="O232" s="135" t="s">
        <v>42</v>
      </c>
      <c r="P232" s="35">
        <f>I232+J232</f>
        <v>0</v>
      </c>
      <c r="Q232" s="35">
        <f>ROUND(I232*H232,2)</f>
        <v>0</v>
      </c>
      <c r="R232" s="35">
        <f>ROUND(J232*H232,2)</f>
        <v>0</v>
      </c>
      <c r="T232" s="174">
        <f>S232*H232</f>
        <v>0</v>
      </c>
      <c r="U232" s="174">
        <v>3.13E-3</v>
      </c>
      <c r="V232" s="174">
        <f>U232*H232</f>
        <v>0.27166835</v>
      </c>
      <c r="W232" s="174">
        <v>0</v>
      </c>
      <c r="X232" s="175">
        <f>W232*H232</f>
        <v>0</v>
      </c>
      <c r="AR232" s="176" t="s">
        <v>252</v>
      </c>
      <c r="AT232" s="176" t="s">
        <v>168</v>
      </c>
      <c r="AU232" s="176" t="s">
        <v>141</v>
      </c>
      <c r="AY232" s="17" t="s">
        <v>166</v>
      </c>
      <c r="BE232" s="101">
        <f>IF(O232="základná",K232,0)</f>
        <v>0</v>
      </c>
      <c r="BF232" s="101">
        <f>IF(O232="znížená",K232,0)</f>
        <v>0</v>
      </c>
      <c r="BG232" s="101">
        <f>IF(O232="zákl. prenesená",K232,0)</f>
        <v>0</v>
      </c>
      <c r="BH232" s="101">
        <f>IF(O232="zníž. prenesená",K232,0)</f>
        <v>0</v>
      </c>
      <c r="BI232" s="101">
        <f>IF(O232="nulová",K232,0)</f>
        <v>0</v>
      </c>
      <c r="BJ232" s="17" t="s">
        <v>141</v>
      </c>
      <c r="BK232" s="101">
        <f>ROUND(P232*H232,2)</f>
        <v>0</v>
      </c>
      <c r="BL232" s="17" t="s">
        <v>252</v>
      </c>
      <c r="BM232" s="176" t="s">
        <v>1738</v>
      </c>
    </row>
    <row r="233" spans="2:65" s="12" customFormat="1" ht="11.25">
      <c r="B233" s="177"/>
      <c r="D233" s="178" t="s">
        <v>174</v>
      </c>
      <c r="E233" s="179" t="s">
        <v>1</v>
      </c>
      <c r="F233" s="180" t="s">
        <v>1709</v>
      </c>
      <c r="H233" s="181">
        <v>86.795000000000002</v>
      </c>
      <c r="I233" s="182"/>
      <c r="J233" s="182"/>
      <c r="M233" s="177"/>
      <c r="N233" s="183"/>
      <c r="X233" s="184"/>
      <c r="AT233" s="179" t="s">
        <v>174</v>
      </c>
      <c r="AU233" s="179" t="s">
        <v>141</v>
      </c>
      <c r="AV233" s="12" t="s">
        <v>141</v>
      </c>
      <c r="AW233" s="12" t="s">
        <v>4</v>
      </c>
      <c r="AX233" s="12" t="s">
        <v>86</v>
      </c>
      <c r="AY233" s="179" t="s">
        <v>166</v>
      </c>
    </row>
    <row r="234" spans="2:65" s="1" customFormat="1" ht="24.2" customHeight="1">
      <c r="B234" s="136"/>
      <c r="C234" s="165" t="s">
        <v>334</v>
      </c>
      <c r="D234" s="165" t="s">
        <v>168</v>
      </c>
      <c r="E234" s="166" t="s">
        <v>1739</v>
      </c>
      <c r="F234" s="167" t="s">
        <v>1740</v>
      </c>
      <c r="G234" s="168" t="s">
        <v>199</v>
      </c>
      <c r="H234" s="169">
        <v>547.91</v>
      </c>
      <c r="I234" s="170"/>
      <c r="J234" s="170"/>
      <c r="K234" s="171">
        <f>ROUND(P234*H234,2)</f>
        <v>0</v>
      </c>
      <c r="L234" s="172"/>
      <c r="M234" s="36"/>
      <c r="N234" s="173" t="s">
        <v>1</v>
      </c>
      <c r="O234" s="135" t="s">
        <v>42</v>
      </c>
      <c r="P234" s="35">
        <f>I234+J234</f>
        <v>0</v>
      </c>
      <c r="Q234" s="35">
        <f>ROUND(I234*H234,2)</f>
        <v>0</v>
      </c>
      <c r="R234" s="35">
        <f>ROUND(J234*H234,2)</f>
        <v>0</v>
      </c>
      <c r="T234" s="174">
        <f>S234*H234</f>
        <v>0</v>
      </c>
      <c r="U234" s="174">
        <v>4.4159999999999998E-2</v>
      </c>
      <c r="V234" s="174">
        <f>U234*H234</f>
        <v>24.195705599999997</v>
      </c>
      <c r="W234" s="174">
        <v>0</v>
      </c>
      <c r="X234" s="175">
        <f>W234*H234</f>
        <v>0</v>
      </c>
      <c r="AR234" s="176" t="s">
        <v>252</v>
      </c>
      <c r="AT234" s="176" t="s">
        <v>168</v>
      </c>
      <c r="AU234" s="176" t="s">
        <v>141</v>
      </c>
      <c r="AY234" s="17" t="s">
        <v>166</v>
      </c>
      <c r="BE234" s="101">
        <f>IF(O234="základná",K234,0)</f>
        <v>0</v>
      </c>
      <c r="BF234" s="101">
        <f>IF(O234="znížená",K234,0)</f>
        <v>0</v>
      </c>
      <c r="BG234" s="101">
        <f>IF(O234="zákl. prenesená",K234,0)</f>
        <v>0</v>
      </c>
      <c r="BH234" s="101">
        <f>IF(O234="zníž. prenesená",K234,0)</f>
        <v>0</v>
      </c>
      <c r="BI234" s="101">
        <f>IF(O234="nulová",K234,0)</f>
        <v>0</v>
      </c>
      <c r="BJ234" s="17" t="s">
        <v>141</v>
      </c>
      <c r="BK234" s="101">
        <f>ROUND(P234*H234,2)</f>
        <v>0</v>
      </c>
      <c r="BL234" s="17" t="s">
        <v>252</v>
      </c>
      <c r="BM234" s="176" t="s">
        <v>1741</v>
      </c>
    </row>
    <row r="235" spans="2:65" s="12" customFormat="1" ht="11.25">
      <c r="B235" s="177"/>
      <c r="D235" s="178" t="s">
        <v>174</v>
      </c>
      <c r="E235" s="179" t="s">
        <v>1</v>
      </c>
      <c r="F235" s="180" t="s">
        <v>1619</v>
      </c>
      <c r="H235" s="181">
        <v>547.91</v>
      </c>
      <c r="I235" s="182"/>
      <c r="J235" s="182"/>
      <c r="M235" s="177"/>
      <c r="N235" s="183"/>
      <c r="X235" s="184"/>
      <c r="AT235" s="179" t="s">
        <v>174</v>
      </c>
      <c r="AU235" s="179" t="s">
        <v>141</v>
      </c>
      <c r="AV235" s="12" t="s">
        <v>141</v>
      </c>
      <c r="AW235" s="12" t="s">
        <v>4</v>
      </c>
      <c r="AX235" s="12" t="s">
        <v>86</v>
      </c>
      <c r="AY235" s="179" t="s">
        <v>166</v>
      </c>
    </row>
    <row r="236" spans="2:65" s="1" customFormat="1" ht="16.5" customHeight="1">
      <c r="B236" s="136"/>
      <c r="C236" s="165" t="s">
        <v>339</v>
      </c>
      <c r="D236" s="165" t="s">
        <v>168</v>
      </c>
      <c r="E236" s="166" t="s">
        <v>1742</v>
      </c>
      <c r="F236" s="167" t="s">
        <v>1743</v>
      </c>
      <c r="G236" s="168" t="s">
        <v>216</v>
      </c>
      <c r="H236" s="169">
        <v>31.74</v>
      </c>
      <c r="I236" s="170"/>
      <c r="J236" s="170"/>
      <c r="K236" s="171">
        <f>ROUND(P236*H236,2)</f>
        <v>0</v>
      </c>
      <c r="L236" s="172"/>
      <c r="M236" s="36"/>
      <c r="N236" s="173" t="s">
        <v>1</v>
      </c>
      <c r="O236" s="135" t="s">
        <v>42</v>
      </c>
      <c r="P236" s="35">
        <f>I236+J236</f>
        <v>0</v>
      </c>
      <c r="Q236" s="35">
        <f>ROUND(I236*H236,2)</f>
        <v>0</v>
      </c>
      <c r="R236" s="35">
        <f>ROUND(J236*H236,2)</f>
        <v>0</v>
      </c>
      <c r="T236" s="174">
        <f>S236*H236</f>
        <v>0</v>
      </c>
      <c r="U236" s="174">
        <v>1.8400000000000001E-3</v>
      </c>
      <c r="V236" s="174">
        <f>U236*H236</f>
        <v>5.8401599999999998E-2</v>
      </c>
      <c r="W236" s="174">
        <v>0</v>
      </c>
      <c r="X236" s="175">
        <f>W236*H236</f>
        <v>0</v>
      </c>
      <c r="AR236" s="176" t="s">
        <v>252</v>
      </c>
      <c r="AT236" s="176" t="s">
        <v>168</v>
      </c>
      <c r="AU236" s="176" t="s">
        <v>141</v>
      </c>
      <c r="AY236" s="17" t="s">
        <v>166</v>
      </c>
      <c r="BE236" s="101">
        <f>IF(O236="základná",K236,0)</f>
        <v>0</v>
      </c>
      <c r="BF236" s="101">
        <f>IF(O236="znížená",K236,0)</f>
        <v>0</v>
      </c>
      <c r="BG236" s="101">
        <f>IF(O236="zákl. prenesená",K236,0)</f>
        <v>0</v>
      </c>
      <c r="BH236" s="101">
        <f>IF(O236="zníž. prenesená",K236,0)</f>
        <v>0</v>
      </c>
      <c r="BI236" s="101">
        <f>IF(O236="nulová",K236,0)</f>
        <v>0</v>
      </c>
      <c r="BJ236" s="17" t="s">
        <v>141</v>
      </c>
      <c r="BK236" s="101">
        <f>ROUND(P236*H236,2)</f>
        <v>0</v>
      </c>
      <c r="BL236" s="17" t="s">
        <v>252</v>
      </c>
      <c r="BM236" s="176" t="s">
        <v>1744</v>
      </c>
    </row>
    <row r="237" spans="2:65" s="12" customFormat="1" ht="11.25">
      <c r="B237" s="177"/>
      <c r="D237" s="178" t="s">
        <v>174</v>
      </c>
      <c r="E237" s="179" t="s">
        <v>1</v>
      </c>
      <c r="F237" s="180" t="s">
        <v>1745</v>
      </c>
      <c r="H237" s="181">
        <v>31.74</v>
      </c>
      <c r="I237" s="182"/>
      <c r="J237" s="182"/>
      <c r="M237" s="177"/>
      <c r="N237" s="183"/>
      <c r="X237" s="184"/>
      <c r="AT237" s="179" t="s">
        <v>174</v>
      </c>
      <c r="AU237" s="179" t="s">
        <v>141</v>
      </c>
      <c r="AV237" s="12" t="s">
        <v>141</v>
      </c>
      <c r="AW237" s="12" t="s">
        <v>4</v>
      </c>
      <c r="AX237" s="12" t="s">
        <v>86</v>
      </c>
      <c r="AY237" s="179" t="s">
        <v>166</v>
      </c>
    </row>
    <row r="238" spans="2:65" s="1" customFormat="1" ht="16.5" customHeight="1">
      <c r="B238" s="136"/>
      <c r="C238" s="165" t="s">
        <v>344</v>
      </c>
      <c r="D238" s="165" t="s">
        <v>168</v>
      </c>
      <c r="E238" s="166" t="s">
        <v>1746</v>
      </c>
      <c r="F238" s="167" t="s">
        <v>1747</v>
      </c>
      <c r="G238" s="168" t="s">
        <v>226</v>
      </c>
      <c r="H238" s="169">
        <v>520.77</v>
      </c>
      <c r="I238" s="170"/>
      <c r="J238" s="170"/>
      <c r="K238" s="171">
        <f>ROUND(P238*H238,2)</f>
        <v>0</v>
      </c>
      <c r="L238" s="172"/>
      <c r="M238" s="36"/>
      <c r="N238" s="173" t="s">
        <v>1</v>
      </c>
      <c r="O238" s="135" t="s">
        <v>42</v>
      </c>
      <c r="P238" s="35">
        <f>I238+J238</f>
        <v>0</v>
      </c>
      <c r="Q238" s="35">
        <f>ROUND(I238*H238,2)</f>
        <v>0</v>
      </c>
      <c r="R238" s="35">
        <f>ROUND(J238*H238,2)</f>
        <v>0</v>
      </c>
      <c r="T238" s="174">
        <f>S238*H238</f>
        <v>0</v>
      </c>
      <c r="U238" s="174">
        <v>4.5199999999999997E-3</v>
      </c>
      <c r="V238" s="174">
        <f>U238*H238</f>
        <v>2.3538804</v>
      </c>
      <c r="W238" s="174">
        <v>0</v>
      </c>
      <c r="X238" s="175">
        <f>W238*H238</f>
        <v>0</v>
      </c>
      <c r="AR238" s="176" t="s">
        <v>252</v>
      </c>
      <c r="AT238" s="176" t="s">
        <v>168</v>
      </c>
      <c r="AU238" s="176" t="s">
        <v>141</v>
      </c>
      <c r="AY238" s="17" t="s">
        <v>166</v>
      </c>
      <c r="BE238" s="101">
        <f>IF(O238="základná",K238,0)</f>
        <v>0</v>
      </c>
      <c r="BF238" s="101">
        <f>IF(O238="znížená",K238,0)</f>
        <v>0</v>
      </c>
      <c r="BG238" s="101">
        <f>IF(O238="zákl. prenesená",K238,0)</f>
        <v>0</v>
      </c>
      <c r="BH238" s="101">
        <f>IF(O238="zníž. prenesená",K238,0)</f>
        <v>0</v>
      </c>
      <c r="BI238" s="101">
        <f>IF(O238="nulová",K238,0)</f>
        <v>0</v>
      </c>
      <c r="BJ238" s="17" t="s">
        <v>141</v>
      </c>
      <c r="BK238" s="101">
        <f>ROUND(P238*H238,2)</f>
        <v>0</v>
      </c>
      <c r="BL238" s="17" t="s">
        <v>252</v>
      </c>
      <c r="BM238" s="176" t="s">
        <v>1748</v>
      </c>
    </row>
    <row r="239" spans="2:65" s="12" customFormat="1" ht="11.25">
      <c r="B239" s="177"/>
      <c r="D239" s="178" t="s">
        <v>174</v>
      </c>
      <c r="E239" s="179" t="s">
        <v>1</v>
      </c>
      <c r="F239" s="180" t="s">
        <v>1749</v>
      </c>
      <c r="H239" s="181">
        <v>520.77</v>
      </c>
      <c r="I239" s="182"/>
      <c r="J239" s="182"/>
      <c r="M239" s="177"/>
      <c r="N239" s="183"/>
      <c r="X239" s="184"/>
      <c r="AT239" s="179" t="s">
        <v>174</v>
      </c>
      <c r="AU239" s="179" t="s">
        <v>141</v>
      </c>
      <c r="AV239" s="12" t="s">
        <v>141</v>
      </c>
      <c r="AW239" s="12" t="s">
        <v>4</v>
      </c>
      <c r="AX239" s="12" t="s">
        <v>86</v>
      </c>
      <c r="AY239" s="179" t="s">
        <v>166</v>
      </c>
    </row>
    <row r="240" spans="2:65" s="1" customFormat="1" ht="33" customHeight="1">
      <c r="B240" s="136"/>
      <c r="C240" s="165" t="s">
        <v>348</v>
      </c>
      <c r="D240" s="165" t="s">
        <v>168</v>
      </c>
      <c r="E240" s="166" t="s">
        <v>1750</v>
      </c>
      <c r="F240" s="167" t="s">
        <v>1751</v>
      </c>
      <c r="G240" s="168" t="s">
        <v>216</v>
      </c>
      <c r="H240" s="169">
        <v>31.34</v>
      </c>
      <c r="I240" s="170"/>
      <c r="J240" s="170"/>
      <c r="K240" s="171">
        <f>ROUND(P240*H240,2)</f>
        <v>0</v>
      </c>
      <c r="L240" s="172"/>
      <c r="M240" s="36"/>
      <c r="N240" s="173" t="s">
        <v>1</v>
      </c>
      <c r="O240" s="135" t="s">
        <v>42</v>
      </c>
      <c r="P240" s="35">
        <f>I240+J240</f>
        <v>0</v>
      </c>
      <c r="Q240" s="35">
        <f>ROUND(I240*H240,2)</f>
        <v>0</v>
      </c>
      <c r="R240" s="35">
        <f>ROUND(J240*H240,2)</f>
        <v>0</v>
      </c>
      <c r="T240" s="174">
        <f>S240*H240</f>
        <v>0</v>
      </c>
      <c r="U240" s="174">
        <v>1.4659999999999999E-2</v>
      </c>
      <c r="V240" s="174">
        <f>U240*H240</f>
        <v>0.45944439999999998</v>
      </c>
      <c r="W240" s="174">
        <v>0</v>
      </c>
      <c r="X240" s="175">
        <f>W240*H240</f>
        <v>0</v>
      </c>
      <c r="AR240" s="176" t="s">
        <v>252</v>
      </c>
      <c r="AT240" s="176" t="s">
        <v>168</v>
      </c>
      <c r="AU240" s="176" t="s">
        <v>141</v>
      </c>
      <c r="AY240" s="17" t="s">
        <v>166</v>
      </c>
      <c r="BE240" s="101">
        <f>IF(O240="základná",K240,0)</f>
        <v>0</v>
      </c>
      <c r="BF240" s="101">
        <f>IF(O240="znížená",K240,0)</f>
        <v>0</v>
      </c>
      <c r="BG240" s="101">
        <f>IF(O240="zákl. prenesená",K240,0)</f>
        <v>0</v>
      </c>
      <c r="BH240" s="101">
        <f>IF(O240="zníž. prenesená",K240,0)</f>
        <v>0</v>
      </c>
      <c r="BI240" s="101">
        <f>IF(O240="nulová",K240,0)</f>
        <v>0</v>
      </c>
      <c r="BJ240" s="17" t="s">
        <v>141</v>
      </c>
      <c r="BK240" s="101">
        <f>ROUND(P240*H240,2)</f>
        <v>0</v>
      </c>
      <c r="BL240" s="17" t="s">
        <v>252</v>
      </c>
      <c r="BM240" s="176" t="s">
        <v>1752</v>
      </c>
    </row>
    <row r="241" spans="2:65" s="12" customFormat="1" ht="11.25">
      <c r="B241" s="177"/>
      <c r="D241" s="178" t="s">
        <v>174</v>
      </c>
      <c r="E241" s="179" t="s">
        <v>1</v>
      </c>
      <c r="F241" s="180" t="s">
        <v>1753</v>
      </c>
      <c r="H241" s="181">
        <v>31.34</v>
      </c>
      <c r="I241" s="182"/>
      <c r="J241" s="182"/>
      <c r="M241" s="177"/>
      <c r="N241" s="183"/>
      <c r="X241" s="184"/>
      <c r="AT241" s="179" t="s">
        <v>174</v>
      </c>
      <c r="AU241" s="179" t="s">
        <v>141</v>
      </c>
      <c r="AV241" s="12" t="s">
        <v>141</v>
      </c>
      <c r="AW241" s="12" t="s">
        <v>4</v>
      </c>
      <c r="AX241" s="12" t="s">
        <v>86</v>
      </c>
      <c r="AY241" s="179" t="s">
        <v>166</v>
      </c>
    </row>
    <row r="242" spans="2:65" s="1" customFormat="1" ht="33" customHeight="1">
      <c r="B242" s="136"/>
      <c r="C242" s="165" t="s">
        <v>352</v>
      </c>
      <c r="D242" s="165" t="s">
        <v>168</v>
      </c>
      <c r="E242" s="166" t="s">
        <v>1754</v>
      </c>
      <c r="F242" s="167" t="s">
        <v>1755</v>
      </c>
      <c r="G242" s="168" t="s">
        <v>216</v>
      </c>
      <c r="H242" s="169">
        <v>42.585000000000001</v>
      </c>
      <c r="I242" s="170"/>
      <c r="J242" s="170"/>
      <c r="K242" s="171">
        <f>ROUND(P242*H242,2)</f>
        <v>0</v>
      </c>
      <c r="L242" s="172"/>
      <c r="M242" s="36"/>
      <c r="N242" s="173" t="s">
        <v>1</v>
      </c>
      <c r="O242" s="135" t="s">
        <v>42</v>
      </c>
      <c r="P242" s="35">
        <f>I242+J242</f>
        <v>0</v>
      </c>
      <c r="Q242" s="35">
        <f>ROUND(I242*H242,2)</f>
        <v>0</v>
      </c>
      <c r="R242" s="35">
        <f>ROUND(J242*H242,2)</f>
        <v>0</v>
      </c>
      <c r="T242" s="174">
        <f>S242*H242</f>
        <v>0</v>
      </c>
      <c r="U242" s="174">
        <v>1.521E-2</v>
      </c>
      <c r="V242" s="174">
        <f>U242*H242</f>
        <v>0.64771785000000004</v>
      </c>
      <c r="W242" s="174">
        <v>0</v>
      </c>
      <c r="X242" s="175">
        <f>W242*H242</f>
        <v>0</v>
      </c>
      <c r="AR242" s="176" t="s">
        <v>252</v>
      </c>
      <c r="AT242" s="176" t="s">
        <v>168</v>
      </c>
      <c r="AU242" s="176" t="s">
        <v>141</v>
      </c>
      <c r="AY242" s="17" t="s">
        <v>166</v>
      </c>
      <c r="BE242" s="101">
        <f>IF(O242="základná",K242,0)</f>
        <v>0</v>
      </c>
      <c r="BF242" s="101">
        <f>IF(O242="znížená",K242,0)</f>
        <v>0</v>
      </c>
      <c r="BG242" s="101">
        <f>IF(O242="zákl. prenesená",K242,0)</f>
        <v>0</v>
      </c>
      <c r="BH242" s="101">
        <f>IF(O242="zníž. prenesená",K242,0)</f>
        <v>0</v>
      </c>
      <c r="BI242" s="101">
        <f>IF(O242="nulová",K242,0)</f>
        <v>0</v>
      </c>
      <c r="BJ242" s="17" t="s">
        <v>141</v>
      </c>
      <c r="BK242" s="101">
        <f>ROUND(P242*H242,2)</f>
        <v>0</v>
      </c>
      <c r="BL242" s="17" t="s">
        <v>252</v>
      </c>
      <c r="BM242" s="176" t="s">
        <v>1756</v>
      </c>
    </row>
    <row r="243" spans="2:65" s="12" customFormat="1" ht="11.25">
      <c r="B243" s="177"/>
      <c r="D243" s="178" t="s">
        <v>174</v>
      </c>
      <c r="E243" s="179" t="s">
        <v>1</v>
      </c>
      <c r="F243" s="180" t="s">
        <v>1757</v>
      </c>
      <c r="H243" s="181">
        <v>42.585000000000001</v>
      </c>
      <c r="I243" s="182"/>
      <c r="J243" s="182"/>
      <c r="M243" s="177"/>
      <c r="N243" s="183"/>
      <c r="X243" s="184"/>
      <c r="AT243" s="179" t="s">
        <v>174</v>
      </c>
      <c r="AU243" s="179" t="s">
        <v>141</v>
      </c>
      <c r="AV243" s="12" t="s">
        <v>141</v>
      </c>
      <c r="AW243" s="12" t="s">
        <v>4</v>
      </c>
      <c r="AX243" s="12" t="s">
        <v>86</v>
      </c>
      <c r="AY243" s="179" t="s">
        <v>166</v>
      </c>
    </row>
    <row r="244" spans="2:65" s="1" customFormat="1" ht="16.5" customHeight="1">
      <c r="B244" s="136"/>
      <c r="C244" s="165" t="s">
        <v>358</v>
      </c>
      <c r="D244" s="165" t="s">
        <v>168</v>
      </c>
      <c r="E244" s="166" t="s">
        <v>1758</v>
      </c>
      <c r="F244" s="167" t="s">
        <v>1759</v>
      </c>
      <c r="G244" s="168" t="s">
        <v>216</v>
      </c>
      <c r="H244" s="169">
        <v>86.795000000000002</v>
      </c>
      <c r="I244" s="170"/>
      <c r="J244" s="170"/>
      <c r="K244" s="171">
        <f>ROUND(P244*H244,2)</f>
        <v>0</v>
      </c>
      <c r="L244" s="172"/>
      <c r="M244" s="36"/>
      <c r="N244" s="173" t="s">
        <v>1</v>
      </c>
      <c r="O244" s="135" t="s">
        <v>42</v>
      </c>
      <c r="P244" s="35">
        <f>I244+J244</f>
        <v>0</v>
      </c>
      <c r="Q244" s="35">
        <f>ROUND(I244*H244,2)</f>
        <v>0</v>
      </c>
      <c r="R244" s="35">
        <f>ROUND(J244*H244,2)</f>
        <v>0</v>
      </c>
      <c r="T244" s="174">
        <f>S244*H244</f>
        <v>0</v>
      </c>
      <c r="U244" s="174">
        <v>3.8000000000000002E-4</v>
      </c>
      <c r="V244" s="174">
        <f>U244*H244</f>
        <v>3.29821E-2</v>
      </c>
      <c r="W244" s="174">
        <v>0</v>
      </c>
      <c r="X244" s="175">
        <f>W244*H244</f>
        <v>0</v>
      </c>
      <c r="AR244" s="176" t="s">
        <v>252</v>
      </c>
      <c r="AT244" s="176" t="s">
        <v>168</v>
      </c>
      <c r="AU244" s="176" t="s">
        <v>141</v>
      </c>
      <c r="AY244" s="17" t="s">
        <v>166</v>
      </c>
      <c r="BE244" s="101">
        <f>IF(O244="základná",K244,0)</f>
        <v>0</v>
      </c>
      <c r="BF244" s="101">
        <f>IF(O244="znížená",K244,0)</f>
        <v>0</v>
      </c>
      <c r="BG244" s="101">
        <f>IF(O244="zákl. prenesená",K244,0)</f>
        <v>0</v>
      </c>
      <c r="BH244" s="101">
        <f>IF(O244="zníž. prenesená",K244,0)</f>
        <v>0</v>
      </c>
      <c r="BI244" s="101">
        <f>IF(O244="nulová",K244,0)</f>
        <v>0</v>
      </c>
      <c r="BJ244" s="17" t="s">
        <v>141</v>
      </c>
      <c r="BK244" s="101">
        <f>ROUND(P244*H244,2)</f>
        <v>0</v>
      </c>
      <c r="BL244" s="17" t="s">
        <v>252</v>
      </c>
      <c r="BM244" s="176" t="s">
        <v>1760</v>
      </c>
    </row>
    <row r="245" spans="2:65" s="12" customFormat="1" ht="11.25">
      <c r="B245" s="177"/>
      <c r="D245" s="178" t="s">
        <v>174</v>
      </c>
      <c r="E245" s="179" t="s">
        <v>1</v>
      </c>
      <c r="F245" s="180" t="s">
        <v>1709</v>
      </c>
      <c r="H245" s="181">
        <v>86.795000000000002</v>
      </c>
      <c r="I245" s="182"/>
      <c r="J245" s="182"/>
      <c r="M245" s="177"/>
      <c r="N245" s="183"/>
      <c r="X245" s="184"/>
      <c r="AT245" s="179" t="s">
        <v>174</v>
      </c>
      <c r="AU245" s="179" t="s">
        <v>141</v>
      </c>
      <c r="AV245" s="12" t="s">
        <v>141</v>
      </c>
      <c r="AW245" s="12" t="s">
        <v>4</v>
      </c>
      <c r="AX245" s="12" t="s">
        <v>86</v>
      </c>
      <c r="AY245" s="179" t="s">
        <v>166</v>
      </c>
    </row>
    <row r="246" spans="2:65" s="1" customFormat="1" ht="24.2" customHeight="1">
      <c r="B246" s="136"/>
      <c r="C246" s="165" t="s">
        <v>364</v>
      </c>
      <c r="D246" s="165" t="s">
        <v>168</v>
      </c>
      <c r="E246" s="166" t="s">
        <v>1761</v>
      </c>
      <c r="F246" s="167" t="s">
        <v>1762</v>
      </c>
      <c r="G246" s="168" t="s">
        <v>533</v>
      </c>
      <c r="H246" s="208"/>
      <c r="I246" s="170"/>
      <c r="J246" s="170"/>
      <c r="K246" s="171">
        <f>ROUND(P246*H246,2)</f>
        <v>0</v>
      </c>
      <c r="L246" s="172"/>
      <c r="M246" s="36"/>
      <c r="N246" s="173" t="s">
        <v>1</v>
      </c>
      <c r="O246" s="135" t="s">
        <v>42</v>
      </c>
      <c r="P246" s="35">
        <f>I246+J246</f>
        <v>0</v>
      </c>
      <c r="Q246" s="35">
        <f>ROUND(I246*H246,2)</f>
        <v>0</v>
      </c>
      <c r="R246" s="35">
        <f>ROUND(J246*H246,2)</f>
        <v>0</v>
      </c>
      <c r="T246" s="174">
        <f>S246*H246</f>
        <v>0</v>
      </c>
      <c r="U246" s="174">
        <v>0</v>
      </c>
      <c r="V246" s="174">
        <f>U246*H246</f>
        <v>0</v>
      </c>
      <c r="W246" s="174">
        <v>0</v>
      </c>
      <c r="X246" s="175">
        <f>W246*H246</f>
        <v>0</v>
      </c>
      <c r="AR246" s="176" t="s">
        <v>252</v>
      </c>
      <c r="AT246" s="176" t="s">
        <v>168</v>
      </c>
      <c r="AU246" s="176" t="s">
        <v>141</v>
      </c>
      <c r="AY246" s="17" t="s">
        <v>166</v>
      </c>
      <c r="BE246" s="101">
        <f>IF(O246="základná",K246,0)</f>
        <v>0</v>
      </c>
      <c r="BF246" s="101">
        <f>IF(O246="znížená",K246,0)</f>
        <v>0</v>
      </c>
      <c r="BG246" s="101">
        <f>IF(O246="zákl. prenesená",K246,0)</f>
        <v>0</v>
      </c>
      <c r="BH246" s="101">
        <f>IF(O246="zníž. prenesená",K246,0)</f>
        <v>0</v>
      </c>
      <c r="BI246" s="101">
        <f>IF(O246="nulová",K246,0)</f>
        <v>0</v>
      </c>
      <c r="BJ246" s="17" t="s">
        <v>141</v>
      </c>
      <c r="BK246" s="101">
        <f>ROUND(P246*H246,2)</f>
        <v>0</v>
      </c>
      <c r="BL246" s="17" t="s">
        <v>252</v>
      </c>
      <c r="BM246" s="176" t="s">
        <v>1763</v>
      </c>
    </row>
    <row r="247" spans="2:65" s="11" customFormat="1" ht="22.9" customHeight="1">
      <c r="B247" s="152"/>
      <c r="D247" s="153" t="s">
        <v>77</v>
      </c>
      <c r="E247" s="163" t="s">
        <v>1469</v>
      </c>
      <c r="F247" s="163" t="s">
        <v>1470</v>
      </c>
      <c r="I247" s="155"/>
      <c r="J247" s="155"/>
      <c r="K247" s="164">
        <f>BK247</f>
        <v>0</v>
      </c>
      <c r="M247" s="152"/>
      <c r="N247" s="157"/>
      <c r="Q247" s="158">
        <f>SUM(Q248:Q253)</f>
        <v>0</v>
      </c>
      <c r="R247" s="158">
        <f>SUM(R248:R253)</f>
        <v>0</v>
      </c>
      <c r="T247" s="159">
        <f>SUM(T248:T253)</f>
        <v>0</v>
      </c>
      <c r="V247" s="159">
        <f>SUM(V248:V253)</f>
        <v>1.10179713</v>
      </c>
      <c r="X247" s="160">
        <f>SUM(X248:X253)</f>
        <v>0</v>
      </c>
      <c r="AR247" s="153" t="s">
        <v>141</v>
      </c>
      <c r="AT247" s="161" t="s">
        <v>77</v>
      </c>
      <c r="AU247" s="161" t="s">
        <v>86</v>
      </c>
      <c r="AY247" s="153" t="s">
        <v>166</v>
      </c>
      <c r="BK247" s="162">
        <f>SUM(BK248:BK253)</f>
        <v>0</v>
      </c>
    </row>
    <row r="248" spans="2:65" s="1" customFormat="1" ht="24.2" customHeight="1">
      <c r="B248" s="136"/>
      <c r="C248" s="165" t="s">
        <v>372</v>
      </c>
      <c r="D248" s="165" t="s">
        <v>168</v>
      </c>
      <c r="E248" s="166" t="s">
        <v>1764</v>
      </c>
      <c r="F248" s="167" t="s">
        <v>1765</v>
      </c>
      <c r="G248" s="168" t="s">
        <v>226</v>
      </c>
      <c r="H248" s="169">
        <v>21</v>
      </c>
      <c r="I248" s="170"/>
      <c r="J248" s="170"/>
      <c r="K248" s="171">
        <f t="shared" ref="K248:K253" si="19">ROUND(P248*H248,2)</f>
        <v>0</v>
      </c>
      <c r="L248" s="172"/>
      <c r="M248" s="36"/>
      <c r="N248" s="173" t="s">
        <v>1</v>
      </c>
      <c r="O248" s="135" t="s">
        <v>42</v>
      </c>
      <c r="P248" s="35">
        <f t="shared" ref="P248:P253" si="20">I248+J248</f>
        <v>0</v>
      </c>
      <c r="Q248" s="35">
        <f t="shared" ref="Q248:Q253" si="21">ROUND(I248*H248,2)</f>
        <v>0</v>
      </c>
      <c r="R248" s="35">
        <f t="shared" ref="R248:R253" si="22">ROUND(J248*H248,2)</f>
        <v>0</v>
      </c>
      <c r="T248" s="174">
        <f t="shared" ref="T248:T253" si="23">S248*H248</f>
        <v>0</v>
      </c>
      <c r="U248" s="174">
        <v>6.6530000000000002E-5</v>
      </c>
      <c r="V248" s="174">
        <f t="shared" ref="V248:V253" si="24">U248*H248</f>
        <v>1.3971300000000001E-3</v>
      </c>
      <c r="W248" s="174">
        <v>0</v>
      </c>
      <c r="X248" s="175">
        <f t="shared" ref="X248:X253" si="25">W248*H248</f>
        <v>0</v>
      </c>
      <c r="AR248" s="176" t="s">
        <v>252</v>
      </c>
      <c r="AT248" s="176" t="s">
        <v>168</v>
      </c>
      <c r="AU248" s="176" t="s">
        <v>141</v>
      </c>
      <c r="AY248" s="17" t="s">
        <v>166</v>
      </c>
      <c r="BE248" s="101">
        <f t="shared" ref="BE248:BE253" si="26">IF(O248="základná",K248,0)</f>
        <v>0</v>
      </c>
      <c r="BF248" s="101">
        <f t="shared" ref="BF248:BF253" si="27">IF(O248="znížená",K248,0)</f>
        <v>0</v>
      </c>
      <c r="BG248" s="101">
        <f t="shared" ref="BG248:BG253" si="28">IF(O248="zákl. prenesená",K248,0)</f>
        <v>0</v>
      </c>
      <c r="BH248" s="101">
        <f t="shared" ref="BH248:BH253" si="29">IF(O248="zníž. prenesená",K248,0)</f>
        <v>0</v>
      </c>
      <c r="BI248" s="101">
        <f t="shared" ref="BI248:BI253" si="30">IF(O248="nulová",K248,0)</f>
        <v>0</v>
      </c>
      <c r="BJ248" s="17" t="s">
        <v>141</v>
      </c>
      <c r="BK248" s="101">
        <f t="shared" ref="BK248:BK253" si="31">ROUND(P248*H248,2)</f>
        <v>0</v>
      </c>
      <c r="BL248" s="17" t="s">
        <v>252</v>
      </c>
      <c r="BM248" s="176" t="s">
        <v>1766</v>
      </c>
    </row>
    <row r="249" spans="2:65" s="1" customFormat="1" ht="24.2" customHeight="1">
      <c r="B249" s="136"/>
      <c r="C249" s="198" t="s">
        <v>378</v>
      </c>
      <c r="D249" s="198" t="s">
        <v>203</v>
      </c>
      <c r="E249" s="199" t="s">
        <v>1767</v>
      </c>
      <c r="F249" s="200" t="s">
        <v>1768</v>
      </c>
      <c r="G249" s="201" t="s">
        <v>226</v>
      </c>
      <c r="H249" s="202">
        <v>21</v>
      </c>
      <c r="I249" s="203"/>
      <c r="J249" s="204"/>
      <c r="K249" s="205">
        <f t="shared" si="19"/>
        <v>0</v>
      </c>
      <c r="L249" s="204"/>
      <c r="M249" s="206"/>
      <c r="N249" s="207" t="s">
        <v>1</v>
      </c>
      <c r="O249" s="135" t="s">
        <v>42</v>
      </c>
      <c r="P249" s="35">
        <f t="shared" si="20"/>
        <v>0</v>
      </c>
      <c r="Q249" s="35">
        <f t="shared" si="21"/>
        <v>0</v>
      </c>
      <c r="R249" s="35">
        <f t="shared" si="22"/>
        <v>0</v>
      </c>
      <c r="T249" s="174">
        <f t="shared" si="23"/>
        <v>0</v>
      </c>
      <c r="U249" s="174">
        <v>4.3220000000000001E-2</v>
      </c>
      <c r="V249" s="174">
        <f t="shared" si="24"/>
        <v>0.90761999999999998</v>
      </c>
      <c r="W249" s="174">
        <v>0</v>
      </c>
      <c r="X249" s="175">
        <f t="shared" si="25"/>
        <v>0</v>
      </c>
      <c r="AR249" s="176" t="s">
        <v>334</v>
      </c>
      <c r="AT249" s="176" t="s">
        <v>203</v>
      </c>
      <c r="AU249" s="176" t="s">
        <v>141</v>
      </c>
      <c r="AY249" s="17" t="s">
        <v>166</v>
      </c>
      <c r="BE249" s="101">
        <f t="shared" si="26"/>
        <v>0</v>
      </c>
      <c r="BF249" s="101">
        <f t="shared" si="27"/>
        <v>0</v>
      </c>
      <c r="BG249" s="101">
        <f t="shared" si="28"/>
        <v>0</v>
      </c>
      <c r="BH249" s="101">
        <f t="shared" si="29"/>
        <v>0</v>
      </c>
      <c r="BI249" s="101">
        <f t="shared" si="30"/>
        <v>0</v>
      </c>
      <c r="BJ249" s="17" t="s">
        <v>141</v>
      </c>
      <c r="BK249" s="101">
        <f t="shared" si="31"/>
        <v>0</v>
      </c>
      <c r="BL249" s="17" t="s">
        <v>252</v>
      </c>
      <c r="BM249" s="176" t="s">
        <v>1769</v>
      </c>
    </row>
    <row r="250" spans="2:65" s="1" customFormat="1" ht="37.9" customHeight="1">
      <c r="B250" s="136"/>
      <c r="C250" s="198" t="s">
        <v>383</v>
      </c>
      <c r="D250" s="198" t="s">
        <v>203</v>
      </c>
      <c r="E250" s="199" t="s">
        <v>1770</v>
      </c>
      <c r="F250" s="200" t="s">
        <v>1771</v>
      </c>
      <c r="G250" s="201" t="s">
        <v>226</v>
      </c>
      <c r="H250" s="202">
        <v>21</v>
      </c>
      <c r="I250" s="203"/>
      <c r="J250" s="204"/>
      <c r="K250" s="205">
        <f t="shared" si="19"/>
        <v>0</v>
      </c>
      <c r="L250" s="204"/>
      <c r="M250" s="206"/>
      <c r="N250" s="207" t="s">
        <v>1</v>
      </c>
      <c r="O250" s="135" t="s">
        <v>42</v>
      </c>
      <c r="P250" s="35">
        <f t="shared" si="20"/>
        <v>0</v>
      </c>
      <c r="Q250" s="35">
        <f t="shared" si="21"/>
        <v>0</v>
      </c>
      <c r="R250" s="35">
        <f t="shared" si="22"/>
        <v>0</v>
      </c>
      <c r="T250" s="174">
        <f t="shared" si="23"/>
        <v>0</v>
      </c>
      <c r="U250" s="174">
        <v>4.8900000000000002E-3</v>
      </c>
      <c r="V250" s="174">
        <f t="shared" si="24"/>
        <v>0.10269</v>
      </c>
      <c r="W250" s="174">
        <v>0</v>
      </c>
      <c r="X250" s="175">
        <f t="shared" si="25"/>
        <v>0</v>
      </c>
      <c r="AR250" s="176" t="s">
        <v>334</v>
      </c>
      <c r="AT250" s="176" t="s">
        <v>203</v>
      </c>
      <c r="AU250" s="176" t="s">
        <v>141</v>
      </c>
      <c r="AY250" s="17" t="s">
        <v>166</v>
      </c>
      <c r="BE250" s="101">
        <f t="shared" si="26"/>
        <v>0</v>
      </c>
      <c r="BF250" s="101">
        <f t="shared" si="27"/>
        <v>0</v>
      </c>
      <c r="BG250" s="101">
        <f t="shared" si="28"/>
        <v>0</v>
      </c>
      <c r="BH250" s="101">
        <f t="shared" si="29"/>
        <v>0</v>
      </c>
      <c r="BI250" s="101">
        <f t="shared" si="30"/>
        <v>0</v>
      </c>
      <c r="BJ250" s="17" t="s">
        <v>141</v>
      </c>
      <c r="BK250" s="101">
        <f t="shared" si="31"/>
        <v>0</v>
      </c>
      <c r="BL250" s="17" t="s">
        <v>252</v>
      </c>
      <c r="BM250" s="176" t="s">
        <v>1772</v>
      </c>
    </row>
    <row r="251" spans="2:65" s="1" customFormat="1" ht="24.2" customHeight="1">
      <c r="B251" s="136"/>
      <c r="C251" s="198" t="s">
        <v>387</v>
      </c>
      <c r="D251" s="198" t="s">
        <v>203</v>
      </c>
      <c r="E251" s="199" t="s">
        <v>1773</v>
      </c>
      <c r="F251" s="200" t="s">
        <v>1774</v>
      </c>
      <c r="G251" s="201" t="s">
        <v>226</v>
      </c>
      <c r="H251" s="202">
        <v>21</v>
      </c>
      <c r="I251" s="203"/>
      <c r="J251" s="204"/>
      <c r="K251" s="205">
        <f t="shared" si="19"/>
        <v>0</v>
      </c>
      <c r="L251" s="204"/>
      <c r="M251" s="206"/>
      <c r="N251" s="207" t="s">
        <v>1</v>
      </c>
      <c r="O251" s="135" t="s">
        <v>42</v>
      </c>
      <c r="P251" s="35">
        <f t="shared" si="20"/>
        <v>0</v>
      </c>
      <c r="Q251" s="35">
        <f t="shared" si="21"/>
        <v>0</v>
      </c>
      <c r="R251" s="35">
        <f t="shared" si="22"/>
        <v>0</v>
      </c>
      <c r="T251" s="174">
        <f t="shared" si="23"/>
        <v>0</v>
      </c>
      <c r="U251" s="174">
        <v>3.46E-3</v>
      </c>
      <c r="V251" s="174">
        <f t="shared" si="24"/>
        <v>7.2660000000000002E-2</v>
      </c>
      <c r="W251" s="174">
        <v>0</v>
      </c>
      <c r="X251" s="175">
        <f t="shared" si="25"/>
        <v>0</v>
      </c>
      <c r="AR251" s="176" t="s">
        <v>334</v>
      </c>
      <c r="AT251" s="176" t="s">
        <v>203</v>
      </c>
      <c r="AU251" s="176" t="s">
        <v>141</v>
      </c>
      <c r="AY251" s="17" t="s">
        <v>166</v>
      </c>
      <c r="BE251" s="101">
        <f t="shared" si="26"/>
        <v>0</v>
      </c>
      <c r="BF251" s="101">
        <f t="shared" si="27"/>
        <v>0</v>
      </c>
      <c r="BG251" s="101">
        <f t="shared" si="28"/>
        <v>0</v>
      </c>
      <c r="BH251" s="101">
        <f t="shared" si="29"/>
        <v>0</v>
      </c>
      <c r="BI251" s="101">
        <f t="shared" si="30"/>
        <v>0</v>
      </c>
      <c r="BJ251" s="17" t="s">
        <v>141</v>
      </c>
      <c r="BK251" s="101">
        <f t="shared" si="31"/>
        <v>0</v>
      </c>
      <c r="BL251" s="17" t="s">
        <v>252</v>
      </c>
      <c r="BM251" s="176" t="s">
        <v>1775</v>
      </c>
    </row>
    <row r="252" spans="2:65" s="1" customFormat="1" ht="24.2" customHeight="1">
      <c r="B252" s="136"/>
      <c r="C252" s="198" t="s">
        <v>392</v>
      </c>
      <c r="D252" s="198" t="s">
        <v>203</v>
      </c>
      <c r="E252" s="199" t="s">
        <v>1776</v>
      </c>
      <c r="F252" s="200" t="s">
        <v>1777</v>
      </c>
      <c r="G252" s="201" t="s">
        <v>226</v>
      </c>
      <c r="H252" s="202">
        <v>21</v>
      </c>
      <c r="I252" s="203"/>
      <c r="J252" s="204"/>
      <c r="K252" s="205">
        <f t="shared" si="19"/>
        <v>0</v>
      </c>
      <c r="L252" s="204"/>
      <c r="M252" s="206"/>
      <c r="N252" s="207" t="s">
        <v>1</v>
      </c>
      <c r="O252" s="135" t="s">
        <v>42</v>
      </c>
      <c r="P252" s="35">
        <f t="shared" si="20"/>
        <v>0</v>
      </c>
      <c r="Q252" s="35">
        <f t="shared" si="21"/>
        <v>0</v>
      </c>
      <c r="R252" s="35">
        <f t="shared" si="22"/>
        <v>0</v>
      </c>
      <c r="T252" s="174">
        <f t="shared" si="23"/>
        <v>0</v>
      </c>
      <c r="U252" s="174">
        <v>8.3000000000000001E-4</v>
      </c>
      <c r="V252" s="174">
        <f t="shared" si="24"/>
        <v>1.7430000000000001E-2</v>
      </c>
      <c r="W252" s="174">
        <v>0</v>
      </c>
      <c r="X252" s="175">
        <f t="shared" si="25"/>
        <v>0</v>
      </c>
      <c r="AR252" s="176" t="s">
        <v>334</v>
      </c>
      <c r="AT252" s="176" t="s">
        <v>203</v>
      </c>
      <c r="AU252" s="176" t="s">
        <v>141</v>
      </c>
      <c r="AY252" s="17" t="s">
        <v>166</v>
      </c>
      <c r="BE252" s="101">
        <f t="shared" si="26"/>
        <v>0</v>
      </c>
      <c r="BF252" s="101">
        <f t="shared" si="27"/>
        <v>0</v>
      </c>
      <c r="BG252" s="101">
        <f t="shared" si="28"/>
        <v>0</v>
      </c>
      <c r="BH252" s="101">
        <f t="shared" si="29"/>
        <v>0</v>
      </c>
      <c r="BI252" s="101">
        <f t="shared" si="30"/>
        <v>0</v>
      </c>
      <c r="BJ252" s="17" t="s">
        <v>141</v>
      </c>
      <c r="BK252" s="101">
        <f t="shared" si="31"/>
        <v>0</v>
      </c>
      <c r="BL252" s="17" t="s">
        <v>252</v>
      </c>
      <c r="BM252" s="176" t="s">
        <v>1778</v>
      </c>
    </row>
    <row r="253" spans="2:65" s="1" customFormat="1" ht="24.2" customHeight="1">
      <c r="B253" s="136"/>
      <c r="C253" s="165" t="s">
        <v>397</v>
      </c>
      <c r="D253" s="165" t="s">
        <v>168</v>
      </c>
      <c r="E253" s="166" t="s">
        <v>1532</v>
      </c>
      <c r="F253" s="167" t="s">
        <v>1533</v>
      </c>
      <c r="G253" s="168" t="s">
        <v>533</v>
      </c>
      <c r="H253" s="208"/>
      <c r="I253" s="170"/>
      <c r="J253" s="170"/>
      <c r="K253" s="171">
        <f t="shared" si="19"/>
        <v>0</v>
      </c>
      <c r="L253" s="172"/>
      <c r="M253" s="36"/>
      <c r="N253" s="173" t="s">
        <v>1</v>
      </c>
      <c r="O253" s="135" t="s">
        <v>42</v>
      </c>
      <c r="P253" s="35">
        <f t="shared" si="20"/>
        <v>0</v>
      </c>
      <c r="Q253" s="35">
        <f t="shared" si="21"/>
        <v>0</v>
      </c>
      <c r="R253" s="35">
        <f t="shared" si="22"/>
        <v>0</v>
      </c>
      <c r="T253" s="174">
        <f t="shared" si="23"/>
        <v>0</v>
      </c>
      <c r="U253" s="174">
        <v>0</v>
      </c>
      <c r="V253" s="174">
        <f t="shared" si="24"/>
        <v>0</v>
      </c>
      <c r="W253" s="174">
        <v>0</v>
      </c>
      <c r="X253" s="175">
        <f t="shared" si="25"/>
        <v>0</v>
      </c>
      <c r="AR253" s="176" t="s">
        <v>252</v>
      </c>
      <c r="AT253" s="176" t="s">
        <v>168</v>
      </c>
      <c r="AU253" s="176" t="s">
        <v>141</v>
      </c>
      <c r="AY253" s="17" t="s">
        <v>166</v>
      </c>
      <c r="BE253" s="101">
        <f t="shared" si="26"/>
        <v>0</v>
      </c>
      <c r="BF253" s="101">
        <f t="shared" si="27"/>
        <v>0</v>
      </c>
      <c r="BG253" s="101">
        <f t="shared" si="28"/>
        <v>0</v>
      </c>
      <c r="BH253" s="101">
        <f t="shared" si="29"/>
        <v>0</v>
      </c>
      <c r="BI253" s="101">
        <f t="shared" si="30"/>
        <v>0</v>
      </c>
      <c r="BJ253" s="17" t="s">
        <v>141</v>
      </c>
      <c r="BK253" s="101">
        <f t="shared" si="31"/>
        <v>0</v>
      </c>
      <c r="BL253" s="17" t="s">
        <v>252</v>
      </c>
      <c r="BM253" s="176" t="s">
        <v>1779</v>
      </c>
    </row>
    <row r="254" spans="2:65" s="11" customFormat="1" ht="22.9" customHeight="1">
      <c r="B254" s="152"/>
      <c r="D254" s="153" t="s">
        <v>77</v>
      </c>
      <c r="E254" s="163" t="s">
        <v>1780</v>
      </c>
      <c r="F254" s="163" t="s">
        <v>1781</v>
      </c>
      <c r="I254" s="155"/>
      <c r="J254" s="155"/>
      <c r="K254" s="164">
        <f>BK254</f>
        <v>0</v>
      </c>
      <c r="M254" s="152"/>
      <c r="N254" s="157"/>
      <c r="Q254" s="158">
        <f>SUM(Q255:Q276)</f>
        <v>0</v>
      </c>
      <c r="R254" s="158">
        <f>SUM(R255:R276)</f>
        <v>0</v>
      </c>
      <c r="T254" s="159">
        <f>SUM(T255:T276)</f>
        <v>0</v>
      </c>
      <c r="V254" s="159">
        <f>SUM(V255:V276)</f>
        <v>1.977578E-2</v>
      </c>
      <c r="X254" s="160">
        <f>SUM(X255:X276)</f>
        <v>0</v>
      </c>
      <c r="AR254" s="153" t="s">
        <v>141</v>
      </c>
      <c r="AT254" s="161" t="s">
        <v>77</v>
      </c>
      <c r="AU254" s="161" t="s">
        <v>86</v>
      </c>
      <c r="AY254" s="153" t="s">
        <v>166</v>
      </c>
      <c r="BK254" s="162">
        <f>SUM(BK255:BK276)</f>
        <v>0</v>
      </c>
    </row>
    <row r="255" spans="2:65" s="1" customFormat="1" ht="37.9" customHeight="1">
      <c r="B255" s="136"/>
      <c r="C255" s="165" t="s">
        <v>402</v>
      </c>
      <c r="D255" s="165" t="s">
        <v>168</v>
      </c>
      <c r="E255" s="166" t="s">
        <v>1782</v>
      </c>
      <c r="F255" s="167" t="s">
        <v>1783</v>
      </c>
      <c r="G255" s="168" t="s">
        <v>199</v>
      </c>
      <c r="H255" s="169">
        <v>988.78899999999999</v>
      </c>
      <c r="I255" s="170"/>
      <c r="J255" s="170"/>
      <c r="K255" s="171">
        <f>ROUND(P255*H255,2)</f>
        <v>0</v>
      </c>
      <c r="L255" s="172"/>
      <c r="M255" s="36"/>
      <c r="N255" s="173" t="s">
        <v>1</v>
      </c>
      <c r="O255" s="135" t="s">
        <v>42</v>
      </c>
      <c r="P255" s="35">
        <f>I255+J255</f>
        <v>0</v>
      </c>
      <c r="Q255" s="35">
        <f>ROUND(I255*H255,2)</f>
        <v>0</v>
      </c>
      <c r="R255" s="35">
        <f>ROUND(J255*H255,2)</f>
        <v>0</v>
      </c>
      <c r="T255" s="174">
        <f>S255*H255</f>
        <v>0</v>
      </c>
      <c r="U255" s="174">
        <v>2.0000000000000002E-5</v>
      </c>
      <c r="V255" s="174">
        <f>U255*H255</f>
        <v>1.977578E-2</v>
      </c>
      <c r="W255" s="174">
        <v>0</v>
      </c>
      <c r="X255" s="175">
        <f>W255*H255</f>
        <v>0</v>
      </c>
      <c r="AR255" s="176" t="s">
        <v>252</v>
      </c>
      <c r="AT255" s="176" t="s">
        <v>168</v>
      </c>
      <c r="AU255" s="176" t="s">
        <v>141</v>
      </c>
      <c r="AY255" s="17" t="s">
        <v>166</v>
      </c>
      <c r="BE255" s="101">
        <f>IF(O255="základná",K255,0)</f>
        <v>0</v>
      </c>
      <c r="BF255" s="101">
        <f>IF(O255="znížená",K255,0)</f>
        <v>0</v>
      </c>
      <c r="BG255" s="101">
        <f>IF(O255="zákl. prenesená",K255,0)</f>
        <v>0</v>
      </c>
      <c r="BH255" s="101">
        <f>IF(O255="zníž. prenesená",K255,0)</f>
        <v>0</v>
      </c>
      <c r="BI255" s="101">
        <f>IF(O255="nulová",K255,0)</f>
        <v>0</v>
      </c>
      <c r="BJ255" s="17" t="s">
        <v>141</v>
      </c>
      <c r="BK255" s="101">
        <f>ROUND(P255*H255,2)</f>
        <v>0</v>
      </c>
      <c r="BL255" s="17" t="s">
        <v>252</v>
      </c>
      <c r="BM255" s="176" t="s">
        <v>1784</v>
      </c>
    </row>
    <row r="256" spans="2:65" s="12" customFormat="1" ht="22.5">
      <c r="B256" s="177"/>
      <c r="D256" s="178" t="s">
        <v>174</v>
      </c>
      <c r="E256" s="179" t="s">
        <v>1</v>
      </c>
      <c r="F256" s="180" t="s">
        <v>1785</v>
      </c>
      <c r="H256" s="181">
        <v>7.3</v>
      </c>
      <c r="I256" s="182"/>
      <c r="J256" s="182"/>
      <c r="M256" s="177"/>
      <c r="N256" s="183"/>
      <c r="X256" s="184"/>
      <c r="AT256" s="179" t="s">
        <v>174</v>
      </c>
      <c r="AU256" s="179" t="s">
        <v>141</v>
      </c>
      <c r="AV256" s="12" t="s">
        <v>141</v>
      </c>
      <c r="AW256" s="12" t="s">
        <v>4</v>
      </c>
      <c r="AX256" s="12" t="s">
        <v>78</v>
      </c>
      <c r="AY256" s="179" t="s">
        <v>166</v>
      </c>
    </row>
    <row r="257" spans="2:51" s="12" customFormat="1" ht="33.75">
      <c r="B257" s="177"/>
      <c r="D257" s="178" t="s">
        <v>174</v>
      </c>
      <c r="E257" s="179" t="s">
        <v>1</v>
      </c>
      <c r="F257" s="180" t="s">
        <v>1786</v>
      </c>
      <c r="H257" s="181">
        <v>221.23099999999999</v>
      </c>
      <c r="I257" s="182"/>
      <c r="J257" s="182"/>
      <c r="M257" s="177"/>
      <c r="N257" s="183"/>
      <c r="X257" s="184"/>
      <c r="AT257" s="179" t="s">
        <v>174</v>
      </c>
      <c r="AU257" s="179" t="s">
        <v>141</v>
      </c>
      <c r="AV257" s="12" t="s">
        <v>141</v>
      </c>
      <c r="AW257" s="12" t="s">
        <v>4</v>
      </c>
      <c r="AX257" s="12" t="s">
        <v>78</v>
      </c>
      <c r="AY257" s="179" t="s">
        <v>166</v>
      </c>
    </row>
    <row r="258" spans="2:51" s="12" customFormat="1" ht="11.25">
      <c r="B258" s="177"/>
      <c r="D258" s="178" t="s">
        <v>174</v>
      </c>
      <c r="E258" s="179" t="s">
        <v>1</v>
      </c>
      <c r="F258" s="180" t="s">
        <v>1787</v>
      </c>
      <c r="H258" s="181">
        <v>7.1040000000000001</v>
      </c>
      <c r="I258" s="182"/>
      <c r="J258" s="182"/>
      <c r="M258" s="177"/>
      <c r="N258" s="183"/>
      <c r="X258" s="184"/>
      <c r="AT258" s="179" t="s">
        <v>174</v>
      </c>
      <c r="AU258" s="179" t="s">
        <v>141</v>
      </c>
      <c r="AV258" s="12" t="s">
        <v>141</v>
      </c>
      <c r="AW258" s="12" t="s">
        <v>4</v>
      </c>
      <c r="AX258" s="12" t="s">
        <v>78</v>
      </c>
      <c r="AY258" s="179" t="s">
        <v>166</v>
      </c>
    </row>
    <row r="259" spans="2:51" s="14" customFormat="1" ht="11.25">
      <c r="B259" s="191"/>
      <c r="D259" s="178" t="s">
        <v>174</v>
      </c>
      <c r="E259" s="192" t="s">
        <v>1</v>
      </c>
      <c r="F259" s="193" t="s">
        <v>182</v>
      </c>
      <c r="H259" s="194">
        <v>235.63500000000002</v>
      </c>
      <c r="I259" s="195"/>
      <c r="J259" s="195"/>
      <c r="M259" s="191"/>
      <c r="N259" s="196"/>
      <c r="X259" s="197"/>
      <c r="AT259" s="192" t="s">
        <v>174</v>
      </c>
      <c r="AU259" s="192" t="s">
        <v>141</v>
      </c>
      <c r="AV259" s="14" t="s">
        <v>183</v>
      </c>
      <c r="AW259" s="14" t="s">
        <v>4</v>
      </c>
      <c r="AX259" s="14" t="s">
        <v>78</v>
      </c>
      <c r="AY259" s="192" t="s">
        <v>166</v>
      </c>
    </row>
    <row r="260" spans="2:51" s="13" customFormat="1" ht="11.25">
      <c r="B260" s="185"/>
      <c r="D260" s="178" t="s">
        <v>174</v>
      </c>
      <c r="E260" s="186" t="s">
        <v>1</v>
      </c>
      <c r="F260" s="187" t="s">
        <v>1639</v>
      </c>
      <c r="H260" s="186" t="s">
        <v>1</v>
      </c>
      <c r="I260" s="188"/>
      <c r="J260" s="188"/>
      <c r="M260" s="185"/>
      <c r="N260" s="189"/>
      <c r="X260" s="190"/>
      <c r="AT260" s="186" t="s">
        <v>174</v>
      </c>
      <c r="AU260" s="186" t="s">
        <v>141</v>
      </c>
      <c r="AV260" s="13" t="s">
        <v>86</v>
      </c>
      <c r="AW260" s="13" t="s">
        <v>4</v>
      </c>
      <c r="AX260" s="13" t="s">
        <v>78</v>
      </c>
      <c r="AY260" s="186" t="s">
        <v>166</v>
      </c>
    </row>
    <row r="261" spans="2:51" s="12" customFormat="1" ht="22.5">
      <c r="B261" s="177"/>
      <c r="D261" s="178" t="s">
        <v>174</v>
      </c>
      <c r="E261" s="179" t="s">
        <v>1</v>
      </c>
      <c r="F261" s="180" t="s">
        <v>1788</v>
      </c>
      <c r="H261" s="181">
        <v>45.746000000000002</v>
      </c>
      <c r="I261" s="182"/>
      <c r="J261" s="182"/>
      <c r="M261" s="177"/>
      <c r="N261" s="183"/>
      <c r="X261" s="184"/>
      <c r="AT261" s="179" t="s">
        <v>174</v>
      </c>
      <c r="AU261" s="179" t="s">
        <v>141</v>
      </c>
      <c r="AV261" s="12" t="s">
        <v>141</v>
      </c>
      <c r="AW261" s="12" t="s">
        <v>4</v>
      </c>
      <c r="AX261" s="12" t="s">
        <v>78</v>
      </c>
      <c r="AY261" s="179" t="s">
        <v>166</v>
      </c>
    </row>
    <row r="262" spans="2:51" s="12" customFormat="1" ht="22.5">
      <c r="B262" s="177"/>
      <c r="D262" s="178" t="s">
        <v>174</v>
      </c>
      <c r="E262" s="179" t="s">
        <v>1</v>
      </c>
      <c r="F262" s="180" t="s">
        <v>1789</v>
      </c>
      <c r="H262" s="181">
        <v>9.2829999999999995</v>
      </c>
      <c r="I262" s="182"/>
      <c r="J262" s="182"/>
      <c r="M262" s="177"/>
      <c r="N262" s="183"/>
      <c r="X262" s="184"/>
      <c r="AT262" s="179" t="s">
        <v>174</v>
      </c>
      <c r="AU262" s="179" t="s">
        <v>141</v>
      </c>
      <c r="AV262" s="12" t="s">
        <v>141</v>
      </c>
      <c r="AW262" s="12" t="s">
        <v>4</v>
      </c>
      <c r="AX262" s="12" t="s">
        <v>78</v>
      </c>
      <c r="AY262" s="179" t="s">
        <v>166</v>
      </c>
    </row>
    <row r="263" spans="2:51" s="12" customFormat="1" ht="33.75">
      <c r="B263" s="177"/>
      <c r="D263" s="178" t="s">
        <v>174</v>
      </c>
      <c r="E263" s="179" t="s">
        <v>1</v>
      </c>
      <c r="F263" s="180" t="s">
        <v>1790</v>
      </c>
      <c r="H263" s="181">
        <v>39.567999999999998</v>
      </c>
      <c r="I263" s="182"/>
      <c r="J263" s="182"/>
      <c r="M263" s="177"/>
      <c r="N263" s="183"/>
      <c r="X263" s="184"/>
      <c r="AT263" s="179" t="s">
        <v>174</v>
      </c>
      <c r="AU263" s="179" t="s">
        <v>141</v>
      </c>
      <c r="AV263" s="12" t="s">
        <v>141</v>
      </c>
      <c r="AW263" s="12" t="s">
        <v>4</v>
      </c>
      <c r="AX263" s="12" t="s">
        <v>78</v>
      </c>
      <c r="AY263" s="179" t="s">
        <v>166</v>
      </c>
    </row>
    <row r="264" spans="2:51" s="12" customFormat="1" ht="45">
      <c r="B264" s="177"/>
      <c r="D264" s="178" t="s">
        <v>174</v>
      </c>
      <c r="E264" s="179" t="s">
        <v>1</v>
      </c>
      <c r="F264" s="180" t="s">
        <v>1791</v>
      </c>
      <c r="H264" s="181">
        <v>524.39</v>
      </c>
      <c r="I264" s="182"/>
      <c r="J264" s="182"/>
      <c r="M264" s="177"/>
      <c r="N264" s="183"/>
      <c r="X264" s="184"/>
      <c r="AT264" s="179" t="s">
        <v>174</v>
      </c>
      <c r="AU264" s="179" t="s">
        <v>141</v>
      </c>
      <c r="AV264" s="12" t="s">
        <v>141</v>
      </c>
      <c r="AW264" s="12" t="s">
        <v>4</v>
      </c>
      <c r="AX264" s="12" t="s">
        <v>78</v>
      </c>
      <c r="AY264" s="179" t="s">
        <v>166</v>
      </c>
    </row>
    <row r="265" spans="2:51" s="12" customFormat="1" ht="22.5">
      <c r="B265" s="177"/>
      <c r="D265" s="178" t="s">
        <v>174</v>
      </c>
      <c r="E265" s="179" t="s">
        <v>1</v>
      </c>
      <c r="F265" s="180" t="s">
        <v>1792</v>
      </c>
      <c r="H265" s="181">
        <v>32.048999999999999</v>
      </c>
      <c r="I265" s="182"/>
      <c r="J265" s="182"/>
      <c r="M265" s="177"/>
      <c r="N265" s="183"/>
      <c r="X265" s="184"/>
      <c r="AT265" s="179" t="s">
        <v>174</v>
      </c>
      <c r="AU265" s="179" t="s">
        <v>141</v>
      </c>
      <c r="AV265" s="12" t="s">
        <v>141</v>
      </c>
      <c r="AW265" s="12" t="s">
        <v>4</v>
      </c>
      <c r="AX265" s="12" t="s">
        <v>78</v>
      </c>
      <c r="AY265" s="179" t="s">
        <v>166</v>
      </c>
    </row>
    <row r="266" spans="2:51" s="12" customFormat="1" ht="11.25">
      <c r="B266" s="177"/>
      <c r="D266" s="178" t="s">
        <v>174</v>
      </c>
      <c r="E266" s="179" t="s">
        <v>1</v>
      </c>
      <c r="F266" s="180" t="s">
        <v>1793</v>
      </c>
      <c r="H266" s="181">
        <v>14.784000000000001</v>
      </c>
      <c r="I266" s="182"/>
      <c r="J266" s="182"/>
      <c r="M266" s="177"/>
      <c r="N266" s="183"/>
      <c r="X266" s="184"/>
      <c r="AT266" s="179" t="s">
        <v>174</v>
      </c>
      <c r="AU266" s="179" t="s">
        <v>141</v>
      </c>
      <c r="AV266" s="12" t="s">
        <v>141</v>
      </c>
      <c r="AW266" s="12" t="s">
        <v>4</v>
      </c>
      <c r="AX266" s="12" t="s">
        <v>78</v>
      </c>
      <c r="AY266" s="179" t="s">
        <v>166</v>
      </c>
    </row>
    <row r="267" spans="2:51" s="12" customFormat="1" ht="11.25">
      <c r="B267" s="177"/>
      <c r="D267" s="178" t="s">
        <v>174</v>
      </c>
      <c r="E267" s="179" t="s">
        <v>1</v>
      </c>
      <c r="F267" s="180" t="s">
        <v>1794</v>
      </c>
      <c r="H267" s="181">
        <v>6.3840000000000003</v>
      </c>
      <c r="I267" s="182"/>
      <c r="J267" s="182"/>
      <c r="M267" s="177"/>
      <c r="N267" s="183"/>
      <c r="X267" s="184"/>
      <c r="AT267" s="179" t="s">
        <v>174</v>
      </c>
      <c r="AU267" s="179" t="s">
        <v>141</v>
      </c>
      <c r="AV267" s="12" t="s">
        <v>141</v>
      </c>
      <c r="AW267" s="12" t="s">
        <v>4</v>
      </c>
      <c r="AX267" s="12" t="s">
        <v>78</v>
      </c>
      <c r="AY267" s="179" t="s">
        <v>166</v>
      </c>
    </row>
    <row r="268" spans="2:51" s="14" customFormat="1" ht="11.25">
      <c r="B268" s="191"/>
      <c r="D268" s="178" t="s">
        <v>174</v>
      </c>
      <c r="E268" s="192" t="s">
        <v>1</v>
      </c>
      <c r="F268" s="193" t="s">
        <v>182</v>
      </c>
      <c r="H268" s="194">
        <v>672.20399999999995</v>
      </c>
      <c r="I268" s="195"/>
      <c r="J268" s="195"/>
      <c r="M268" s="191"/>
      <c r="N268" s="196"/>
      <c r="X268" s="197"/>
      <c r="AT268" s="192" t="s">
        <v>174</v>
      </c>
      <c r="AU268" s="192" t="s">
        <v>141</v>
      </c>
      <c r="AV268" s="14" t="s">
        <v>183</v>
      </c>
      <c r="AW268" s="14" t="s">
        <v>4</v>
      </c>
      <c r="AX268" s="14" t="s">
        <v>78</v>
      </c>
      <c r="AY268" s="192" t="s">
        <v>166</v>
      </c>
    </row>
    <row r="269" spans="2:51" s="13" customFormat="1" ht="11.25">
      <c r="B269" s="185"/>
      <c r="D269" s="178" t="s">
        <v>174</v>
      </c>
      <c r="E269" s="186" t="s">
        <v>1</v>
      </c>
      <c r="F269" s="187" t="s">
        <v>1647</v>
      </c>
      <c r="H269" s="186" t="s">
        <v>1</v>
      </c>
      <c r="I269" s="188"/>
      <c r="J269" s="188"/>
      <c r="M269" s="185"/>
      <c r="N269" s="189"/>
      <c r="X269" s="190"/>
      <c r="AT269" s="186" t="s">
        <v>174</v>
      </c>
      <c r="AU269" s="186" t="s">
        <v>141</v>
      </c>
      <c r="AV269" s="13" t="s">
        <v>86</v>
      </c>
      <c r="AW269" s="13" t="s">
        <v>4</v>
      </c>
      <c r="AX269" s="13" t="s">
        <v>78</v>
      </c>
      <c r="AY269" s="186" t="s">
        <v>166</v>
      </c>
    </row>
    <row r="270" spans="2:51" s="12" customFormat="1" ht="11.25">
      <c r="B270" s="177"/>
      <c r="D270" s="178" t="s">
        <v>174</v>
      </c>
      <c r="E270" s="179" t="s">
        <v>1</v>
      </c>
      <c r="F270" s="180" t="s">
        <v>1795</v>
      </c>
      <c r="H270" s="181">
        <v>1.7250000000000001</v>
      </c>
      <c r="I270" s="182"/>
      <c r="J270" s="182"/>
      <c r="M270" s="177"/>
      <c r="N270" s="183"/>
      <c r="X270" s="184"/>
      <c r="AT270" s="179" t="s">
        <v>174</v>
      </c>
      <c r="AU270" s="179" t="s">
        <v>141</v>
      </c>
      <c r="AV270" s="12" t="s">
        <v>141</v>
      </c>
      <c r="AW270" s="12" t="s">
        <v>4</v>
      </c>
      <c r="AX270" s="12" t="s">
        <v>78</v>
      </c>
      <c r="AY270" s="179" t="s">
        <v>166</v>
      </c>
    </row>
    <row r="271" spans="2:51" s="12" customFormat="1" ht="11.25">
      <c r="B271" s="177"/>
      <c r="D271" s="178" t="s">
        <v>174</v>
      </c>
      <c r="E271" s="179" t="s">
        <v>1</v>
      </c>
      <c r="F271" s="180" t="s">
        <v>1796</v>
      </c>
      <c r="H271" s="181">
        <v>3.36</v>
      </c>
      <c r="I271" s="182"/>
      <c r="J271" s="182"/>
      <c r="M271" s="177"/>
      <c r="N271" s="183"/>
      <c r="X271" s="184"/>
      <c r="AT271" s="179" t="s">
        <v>174</v>
      </c>
      <c r="AU271" s="179" t="s">
        <v>141</v>
      </c>
      <c r="AV271" s="12" t="s">
        <v>141</v>
      </c>
      <c r="AW271" s="12" t="s">
        <v>4</v>
      </c>
      <c r="AX271" s="12" t="s">
        <v>78</v>
      </c>
      <c r="AY271" s="179" t="s">
        <v>166</v>
      </c>
    </row>
    <row r="272" spans="2:51" s="12" customFormat="1" ht="22.5">
      <c r="B272" s="177"/>
      <c r="D272" s="178" t="s">
        <v>174</v>
      </c>
      <c r="E272" s="179" t="s">
        <v>1</v>
      </c>
      <c r="F272" s="180" t="s">
        <v>1797</v>
      </c>
      <c r="H272" s="181">
        <v>12.526999999999999</v>
      </c>
      <c r="I272" s="182"/>
      <c r="J272" s="182"/>
      <c r="M272" s="177"/>
      <c r="N272" s="183"/>
      <c r="X272" s="184"/>
      <c r="AT272" s="179" t="s">
        <v>174</v>
      </c>
      <c r="AU272" s="179" t="s">
        <v>141</v>
      </c>
      <c r="AV272" s="12" t="s">
        <v>141</v>
      </c>
      <c r="AW272" s="12" t="s">
        <v>4</v>
      </c>
      <c r="AX272" s="12" t="s">
        <v>78</v>
      </c>
      <c r="AY272" s="179" t="s">
        <v>166</v>
      </c>
    </row>
    <row r="273" spans="2:65" s="14" customFormat="1" ht="11.25">
      <c r="B273" s="191"/>
      <c r="D273" s="178" t="s">
        <v>174</v>
      </c>
      <c r="E273" s="192" t="s">
        <v>1</v>
      </c>
      <c r="F273" s="193" t="s">
        <v>182</v>
      </c>
      <c r="H273" s="194">
        <v>17.611999999999998</v>
      </c>
      <c r="I273" s="195"/>
      <c r="J273" s="195"/>
      <c r="M273" s="191"/>
      <c r="N273" s="196"/>
      <c r="X273" s="197"/>
      <c r="AT273" s="192" t="s">
        <v>174</v>
      </c>
      <c r="AU273" s="192" t="s">
        <v>141</v>
      </c>
      <c r="AV273" s="14" t="s">
        <v>183</v>
      </c>
      <c r="AW273" s="14" t="s">
        <v>4</v>
      </c>
      <c r="AX273" s="14" t="s">
        <v>78</v>
      </c>
      <c r="AY273" s="192" t="s">
        <v>166</v>
      </c>
    </row>
    <row r="274" spans="2:65" s="12" customFormat="1" ht="33.75">
      <c r="B274" s="177"/>
      <c r="D274" s="178" t="s">
        <v>174</v>
      </c>
      <c r="E274" s="179" t="s">
        <v>1</v>
      </c>
      <c r="F274" s="180" t="s">
        <v>1798</v>
      </c>
      <c r="H274" s="181">
        <v>63.177999999999997</v>
      </c>
      <c r="I274" s="182"/>
      <c r="J274" s="182"/>
      <c r="M274" s="177"/>
      <c r="N274" s="183"/>
      <c r="X274" s="184"/>
      <c r="AT274" s="179" t="s">
        <v>174</v>
      </c>
      <c r="AU274" s="179" t="s">
        <v>141</v>
      </c>
      <c r="AV274" s="12" t="s">
        <v>141</v>
      </c>
      <c r="AW274" s="12" t="s">
        <v>4</v>
      </c>
      <c r="AX274" s="12" t="s">
        <v>78</v>
      </c>
      <c r="AY274" s="179" t="s">
        <v>166</v>
      </c>
    </row>
    <row r="275" spans="2:65" s="12" customFormat="1" ht="11.25">
      <c r="B275" s="177"/>
      <c r="D275" s="178" t="s">
        <v>174</v>
      </c>
      <c r="E275" s="179" t="s">
        <v>1</v>
      </c>
      <c r="F275" s="180" t="s">
        <v>1672</v>
      </c>
      <c r="H275" s="181">
        <v>0.16</v>
      </c>
      <c r="I275" s="182"/>
      <c r="J275" s="182"/>
      <c r="M275" s="177"/>
      <c r="N275" s="183"/>
      <c r="X275" s="184"/>
      <c r="AT275" s="179" t="s">
        <v>174</v>
      </c>
      <c r="AU275" s="179" t="s">
        <v>141</v>
      </c>
      <c r="AV275" s="12" t="s">
        <v>141</v>
      </c>
      <c r="AW275" s="12" t="s">
        <v>4</v>
      </c>
      <c r="AX275" s="12" t="s">
        <v>78</v>
      </c>
      <c r="AY275" s="179" t="s">
        <v>166</v>
      </c>
    </row>
    <row r="276" spans="2:65" s="15" customFormat="1" ht="11.25">
      <c r="B276" s="215"/>
      <c r="D276" s="178" t="s">
        <v>174</v>
      </c>
      <c r="E276" s="216" t="s">
        <v>1</v>
      </c>
      <c r="F276" s="217" t="s">
        <v>758</v>
      </c>
      <c r="H276" s="218">
        <v>988.7890000000001</v>
      </c>
      <c r="I276" s="219"/>
      <c r="J276" s="219"/>
      <c r="M276" s="215"/>
      <c r="N276" s="220"/>
      <c r="X276" s="221"/>
      <c r="AT276" s="216" t="s">
        <v>174</v>
      </c>
      <c r="AU276" s="216" t="s">
        <v>141</v>
      </c>
      <c r="AV276" s="15" t="s">
        <v>172</v>
      </c>
      <c r="AW276" s="15" t="s">
        <v>4</v>
      </c>
      <c r="AX276" s="15" t="s">
        <v>86</v>
      </c>
      <c r="AY276" s="216" t="s">
        <v>166</v>
      </c>
    </row>
    <row r="277" spans="2:65" s="11" customFormat="1" ht="22.9" customHeight="1">
      <c r="B277" s="152"/>
      <c r="D277" s="153" t="s">
        <v>77</v>
      </c>
      <c r="E277" s="163" t="s">
        <v>915</v>
      </c>
      <c r="F277" s="163" t="s">
        <v>916</v>
      </c>
      <c r="I277" s="155"/>
      <c r="J277" s="155"/>
      <c r="K277" s="164">
        <f>BK277</f>
        <v>0</v>
      </c>
      <c r="M277" s="152"/>
      <c r="N277" s="157"/>
      <c r="Q277" s="158">
        <f>SUM(Q278:Q281)</f>
        <v>0</v>
      </c>
      <c r="R277" s="158">
        <f>SUM(R278:R281)</f>
        <v>0</v>
      </c>
      <c r="T277" s="159">
        <f>SUM(T278:T281)</f>
        <v>0</v>
      </c>
      <c r="V277" s="159">
        <f>SUM(V278:V281)</f>
        <v>0.15411489999999997</v>
      </c>
      <c r="X277" s="160">
        <f>SUM(X278:X281)</f>
        <v>0</v>
      </c>
      <c r="AR277" s="153" t="s">
        <v>141</v>
      </c>
      <c r="AT277" s="161" t="s">
        <v>77</v>
      </c>
      <c r="AU277" s="161" t="s">
        <v>86</v>
      </c>
      <c r="AY277" s="153" t="s">
        <v>166</v>
      </c>
      <c r="BK277" s="162">
        <f>SUM(BK278:BK281)</f>
        <v>0</v>
      </c>
    </row>
    <row r="278" spans="2:65" s="1" customFormat="1" ht="24.2" customHeight="1">
      <c r="B278" s="136"/>
      <c r="C278" s="165" t="s">
        <v>406</v>
      </c>
      <c r="D278" s="165" t="s">
        <v>168</v>
      </c>
      <c r="E278" s="166" t="s">
        <v>917</v>
      </c>
      <c r="F278" s="167" t="s">
        <v>918</v>
      </c>
      <c r="G278" s="168" t="s">
        <v>199</v>
      </c>
      <c r="H278" s="169">
        <v>375.89</v>
      </c>
      <c r="I278" s="170"/>
      <c r="J278" s="170"/>
      <c r="K278" s="171">
        <f>ROUND(P278*H278,2)</f>
        <v>0</v>
      </c>
      <c r="L278" s="172"/>
      <c r="M278" s="36"/>
      <c r="N278" s="173" t="s">
        <v>1</v>
      </c>
      <c r="O278" s="135" t="s">
        <v>42</v>
      </c>
      <c r="P278" s="35">
        <f>I278+J278</f>
        <v>0</v>
      </c>
      <c r="Q278" s="35">
        <f>ROUND(I278*H278,2)</f>
        <v>0</v>
      </c>
      <c r="R278" s="35">
        <f>ROUND(J278*H278,2)</f>
        <v>0</v>
      </c>
      <c r="T278" s="174">
        <f>S278*H278</f>
        <v>0</v>
      </c>
      <c r="U278" s="174">
        <v>1.2999999999999999E-4</v>
      </c>
      <c r="V278" s="174">
        <f>U278*H278</f>
        <v>4.8865699999999991E-2</v>
      </c>
      <c r="W278" s="174">
        <v>0</v>
      </c>
      <c r="X278" s="175">
        <f>W278*H278</f>
        <v>0</v>
      </c>
      <c r="AR278" s="176" t="s">
        <v>252</v>
      </c>
      <c r="AT278" s="176" t="s">
        <v>168</v>
      </c>
      <c r="AU278" s="176" t="s">
        <v>141</v>
      </c>
      <c r="AY278" s="17" t="s">
        <v>166</v>
      </c>
      <c r="BE278" s="101">
        <f>IF(O278="základná",K278,0)</f>
        <v>0</v>
      </c>
      <c r="BF278" s="101">
        <f>IF(O278="znížená",K278,0)</f>
        <v>0</v>
      </c>
      <c r="BG278" s="101">
        <f>IF(O278="zákl. prenesená",K278,0)</f>
        <v>0</v>
      </c>
      <c r="BH278" s="101">
        <f>IF(O278="zníž. prenesená",K278,0)</f>
        <v>0</v>
      </c>
      <c r="BI278" s="101">
        <f>IF(O278="nulová",K278,0)</f>
        <v>0</v>
      </c>
      <c r="BJ278" s="17" t="s">
        <v>141</v>
      </c>
      <c r="BK278" s="101">
        <f>ROUND(P278*H278,2)</f>
        <v>0</v>
      </c>
      <c r="BL278" s="17" t="s">
        <v>252</v>
      </c>
      <c r="BM278" s="176" t="s">
        <v>1799</v>
      </c>
    </row>
    <row r="279" spans="2:65" s="12" customFormat="1" ht="11.25">
      <c r="B279" s="177"/>
      <c r="D279" s="178" t="s">
        <v>174</v>
      </c>
      <c r="E279" s="179" t="s">
        <v>1</v>
      </c>
      <c r="F279" s="180" t="s">
        <v>1605</v>
      </c>
      <c r="H279" s="181">
        <v>375.89</v>
      </c>
      <c r="I279" s="182"/>
      <c r="J279" s="182"/>
      <c r="M279" s="177"/>
      <c r="N279" s="183"/>
      <c r="X279" s="184"/>
      <c r="AT279" s="179" t="s">
        <v>174</v>
      </c>
      <c r="AU279" s="179" t="s">
        <v>141</v>
      </c>
      <c r="AV279" s="12" t="s">
        <v>141</v>
      </c>
      <c r="AW279" s="12" t="s">
        <v>4</v>
      </c>
      <c r="AX279" s="12" t="s">
        <v>86</v>
      </c>
      <c r="AY279" s="179" t="s">
        <v>166</v>
      </c>
    </row>
    <row r="280" spans="2:65" s="1" customFormat="1" ht="33" customHeight="1">
      <c r="B280" s="136"/>
      <c r="C280" s="165" t="s">
        <v>411</v>
      </c>
      <c r="D280" s="165" t="s">
        <v>168</v>
      </c>
      <c r="E280" s="166" t="s">
        <v>921</v>
      </c>
      <c r="F280" s="167" t="s">
        <v>922</v>
      </c>
      <c r="G280" s="168" t="s">
        <v>199</v>
      </c>
      <c r="H280" s="169">
        <v>375.89</v>
      </c>
      <c r="I280" s="170"/>
      <c r="J280" s="170"/>
      <c r="K280" s="171">
        <f>ROUND(P280*H280,2)</f>
        <v>0</v>
      </c>
      <c r="L280" s="172"/>
      <c r="M280" s="36"/>
      <c r="N280" s="173" t="s">
        <v>1</v>
      </c>
      <c r="O280" s="135" t="s">
        <v>42</v>
      </c>
      <c r="P280" s="35">
        <f>I280+J280</f>
        <v>0</v>
      </c>
      <c r="Q280" s="35">
        <f>ROUND(I280*H280,2)</f>
        <v>0</v>
      </c>
      <c r="R280" s="35">
        <f>ROUND(J280*H280,2)</f>
        <v>0</v>
      </c>
      <c r="T280" s="174">
        <f>S280*H280</f>
        <v>0</v>
      </c>
      <c r="U280" s="174">
        <v>2.7999999999999998E-4</v>
      </c>
      <c r="V280" s="174">
        <f>U280*H280</f>
        <v>0.10524919999999999</v>
      </c>
      <c r="W280" s="174">
        <v>0</v>
      </c>
      <c r="X280" s="175">
        <f>W280*H280</f>
        <v>0</v>
      </c>
      <c r="AR280" s="176" t="s">
        <v>252</v>
      </c>
      <c r="AT280" s="176" t="s">
        <v>168</v>
      </c>
      <c r="AU280" s="176" t="s">
        <v>141</v>
      </c>
      <c r="AY280" s="17" t="s">
        <v>166</v>
      </c>
      <c r="BE280" s="101">
        <f>IF(O280="základná",K280,0)</f>
        <v>0</v>
      </c>
      <c r="BF280" s="101">
        <f>IF(O280="znížená",K280,0)</f>
        <v>0</v>
      </c>
      <c r="BG280" s="101">
        <f>IF(O280="zákl. prenesená",K280,0)</f>
        <v>0</v>
      </c>
      <c r="BH280" s="101">
        <f>IF(O280="zníž. prenesená",K280,0)</f>
        <v>0</v>
      </c>
      <c r="BI280" s="101">
        <f>IF(O280="nulová",K280,0)</f>
        <v>0</v>
      </c>
      <c r="BJ280" s="17" t="s">
        <v>141</v>
      </c>
      <c r="BK280" s="101">
        <f>ROUND(P280*H280,2)</f>
        <v>0</v>
      </c>
      <c r="BL280" s="17" t="s">
        <v>252</v>
      </c>
      <c r="BM280" s="176" t="s">
        <v>1800</v>
      </c>
    </row>
    <row r="281" spans="2:65" s="12" customFormat="1" ht="11.25">
      <c r="B281" s="177"/>
      <c r="D281" s="178" t="s">
        <v>174</v>
      </c>
      <c r="E281" s="179" t="s">
        <v>1</v>
      </c>
      <c r="F281" s="180" t="s">
        <v>1605</v>
      </c>
      <c r="H281" s="181">
        <v>375.89</v>
      </c>
      <c r="I281" s="182"/>
      <c r="J281" s="182"/>
      <c r="M281" s="177"/>
      <c r="N281" s="228"/>
      <c r="O281" s="229"/>
      <c r="P281" s="229"/>
      <c r="Q281" s="229"/>
      <c r="R281" s="229"/>
      <c r="S281" s="229"/>
      <c r="T281" s="229"/>
      <c r="U281" s="229"/>
      <c r="V281" s="229"/>
      <c r="W281" s="229"/>
      <c r="X281" s="230"/>
      <c r="AT281" s="179" t="s">
        <v>174</v>
      </c>
      <c r="AU281" s="179" t="s">
        <v>141</v>
      </c>
      <c r="AV281" s="12" t="s">
        <v>141</v>
      </c>
      <c r="AW281" s="12" t="s">
        <v>4</v>
      </c>
      <c r="AX281" s="12" t="s">
        <v>86</v>
      </c>
      <c r="AY281" s="179" t="s">
        <v>166</v>
      </c>
    </row>
    <row r="282" spans="2:65" s="1" customFormat="1" ht="6.95" customHeight="1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36"/>
    </row>
  </sheetData>
  <autoFilter ref="C134:L281" xr:uid="{00000000-0009-0000-0000-000007000000}"/>
  <mergeCells count="14">
    <mergeCell ref="D113:F113"/>
    <mergeCell ref="E125:H125"/>
    <mergeCell ref="E127:H127"/>
    <mergeCell ref="M2:Z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23-40-02 - 1.NP</vt:lpstr>
      <vt:lpstr>23-40-03 - 2.NP</vt:lpstr>
      <vt:lpstr>23-40-04 - 3.NP</vt:lpstr>
      <vt:lpstr>23-40-05 - 4.NP</vt:lpstr>
      <vt:lpstr>23-40-06 - Zateplenie</vt:lpstr>
      <vt:lpstr>23-40-07 - Výplne otvorov</vt:lpstr>
      <vt:lpstr>23-40-08 - Krov+strecha</vt:lpstr>
      <vt:lpstr>'23-40-02 - 1.NP'!Názvy_tlače</vt:lpstr>
      <vt:lpstr>'23-40-03 - 2.NP'!Názvy_tlače</vt:lpstr>
      <vt:lpstr>'23-40-04 - 3.NP'!Názvy_tlače</vt:lpstr>
      <vt:lpstr>'23-40-05 - 4.NP'!Názvy_tlače</vt:lpstr>
      <vt:lpstr>'23-40-06 - Zateplenie'!Názvy_tlače</vt:lpstr>
      <vt:lpstr>'23-40-07 - Výplne otvorov'!Názvy_tlače</vt:lpstr>
      <vt:lpstr>'23-40-08 - Krov+strecha'!Názvy_tlače</vt:lpstr>
      <vt:lpstr>'Rekapitulácia stavby'!Názvy_tlače</vt:lpstr>
      <vt:lpstr>'23-40-02 - 1.NP'!Oblasť_tlače</vt:lpstr>
      <vt:lpstr>'23-40-03 - 2.NP'!Oblasť_tlače</vt:lpstr>
      <vt:lpstr>'23-40-04 - 3.NP'!Oblasť_tlače</vt:lpstr>
      <vt:lpstr>'23-40-05 - 4.NP'!Oblasť_tlače</vt:lpstr>
      <vt:lpstr>'23-40-06 - Zateplenie'!Oblasť_tlače</vt:lpstr>
      <vt:lpstr>'23-40-07 - Výplne otvorov'!Oblasť_tlače</vt:lpstr>
      <vt:lpstr>'23-40-08 - Krov+strecha'!Oblasť_tlače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DESKTOP-E1S64TB\Lenovo</dc:creator>
  <cp:lastModifiedBy>Franko</cp:lastModifiedBy>
  <dcterms:created xsi:type="dcterms:W3CDTF">2023-07-20T11:30:40Z</dcterms:created>
  <dcterms:modified xsi:type="dcterms:W3CDTF">2023-07-23T11:55:36Z</dcterms:modified>
</cp:coreProperties>
</file>