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Rozpoctar\Downloads\"/>
    </mc:Choice>
  </mc:AlternateContent>
  <xr:revisionPtr revIDLastSave="0" documentId="13_ncr:1_{F93DFCA5-70E8-4705-915C-1FE804CCA773}" xr6:coauthVersionLast="47" xr6:coauthVersionMax="47" xr10:uidLastSave="{00000000-0000-0000-0000-000000000000}"/>
  <bookViews>
    <workbookView xWindow="-28920" yWindow="-90" windowWidth="29040" windowHeight="15840" firstSheet="1" activeTab="1" xr2:uid="{00000000-000D-0000-FFFF-FFFF00000000}"/>
  </bookViews>
  <sheets>
    <sheet name="Rekapitulácia stavby" sheetId="1" state="hidden" r:id="rId1"/>
    <sheet name="1h - Nové vonkajšie rampy..." sheetId="2" r:id="rId2"/>
  </sheets>
  <definedNames>
    <definedName name="_xlnm._FilterDatabase" localSheetId="1" hidden="1">'1h - Nové vonkajšie rampy...'!$C$130:$K$169</definedName>
    <definedName name="_xlnm.Print_Titles" localSheetId="1">'1h - Nové vonkajšie rampy...'!$130:$130</definedName>
    <definedName name="_xlnm.Print_Titles" localSheetId="0">'Rekapitulácia stavby'!$92:$92</definedName>
    <definedName name="_xlnm.Print_Area" localSheetId="1">'1h - Nové vonkajšie rampy...'!$C$4:$J$76,'1h - Nové vonkajšie rampy...'!$C$82:$J$110,'1h - Nové vonkajšie rampy...'!$C$116:$J$169</definedName>
    <definedName name="_xlnm.Print_Area" localSheetId="0">'Rekapitulácia stavby'!$D$4:$AO$76,'Rekapitulácia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5" i="2" l="1"/>
  <c r="J136" i="2"/>
  <c r="J137" i="2"/>
  <c r="J138" i="2"/>
  <c r="J139" i="2"/>
  <c r="J140" i="2"/>
  <c r="J141" i="2"/>
  <c r="J142" i="2"/>
  <c r="J144" i="2"/>
  <c r="J145" i="2"/>
  <c r="J146" i="2"/>
  <c r="J147" i="2"/>
  <c r="J143" i="2" s="1"/>
  <c r="J149" i="2"/>
  <c r="J150" i="2"/>
  <c r="J151" i="2"/>
  <c r="J152" i="2"/>
  <c r="J154" i="2"/>
  <c r="J153" i="2" s="1"/>
  <c r="J156" i="2"/>
  <c r="J155" i="2" s="1"/>
  <c r="J157" i="2"/>
  <c r="J159" i="2"/>
  <c r="J158" i="2" s="1"/>
  <c r="J162" i="2"/>
  <c r="J163" i="2"/>
  <c r="J164" i="2"/>
  <c r="J165" i="2"/>
  <c r="J166" i="2"/>
  <c r="J167" i="2"/>
  <c r="J168" i="2"/>
  <c r="J169" i="2"/>
  <c r="J134" i="2"/>
  <c r="J133" i="2" s="1"/>
  <c r="J39" i="2"/>
  <c r="J38" i="2"/>
  <c r="AY96" i="1"/>
  <c r="J37" i="2"/>
  <c r="AX96" i="1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59" i="2"/>
  <c r="BH159" i="2"/>
  <c r="BG159" i="2"/>
  <c r="BE159" i="2"/>
  <c r="T159" i="2"/>
  <c r="T158" i="2" s="1"/>
  <c r="R159" i="2"/>
  <c r="R158" i="2" s="1"/>
  <c r="P159" i="2"/>
  <c r="P158" i="2" s="1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T153" i="2" s="1"/>
  <c r="R154" i="2"/>
  <c r="R153" i="2" s="1"/>
  <c r="P154" i="2"/>
  <c r="P153" i="2" s="1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F128" i="2"/>
  <c r="J127" i="2"/>
  <c r="F127" i="2"/>
  <c r="F125" i="2"/>
  <c r="E123" i="2"/>
  <c r="F94" i="2"/>
  <c r="J93" i="2"/>
  <c r="F93" i="2"/>
  <c r="F91" i="2"/>
  <c r="E89" i="2"/>
  <c r="J26" i="2"/>
  <c r="E26" i="2"/>
  <c r="J128" i="2" s="1"/>
  <c r="J25" i="2"/>
  <c r="J14" i="2"/>
  <c r="J125" i="2" s="1"/>
  <c r="E7" i="2"/>
  <c r="E85" i="2" s="1"/>
  <c r="L90" i="1"/>
  <c r="AM90" i="1"/>
  <c r="AM89" i="1"/>
  <c r="L89" i="1"/>
  <c r="AM87" i="1"/>
  <c r="L87" i="1"/>
  <c r="L85" i="1"/>
  <c r="L84" i="1"/>
  <c r="BK167" i="2"/>
  <c r="BK157" i="2"/>
  <c r="BK137" i="2"/>
  <c r="BK165" i="2"/>
  <c r="BK146" i="2"/>
  <c r="BK150" i="2"/>
  <c r="BK142" i="2"/>
  <c r="BK166" i="2"/>
  <c r="BK140" i="2"/>
  <c r="BK139" i="2"/>
  <c r="BK164" i="2"/>
  <c r="BK154" i="2"/>
  <c r="BK156" i="2"/>
  <c r="BK169" i="2"/>
  <c r="BK135" i="2"/>
  <c r="BK159" i="2"/>
  <c r="BK147" i="2"/>
  <c r="AS95" i="1"/>
  <c r="BK144" i="2"/>
  <c r="BK168" i="2"/>
  <c r="BK152" i="2"/>
  <c r="BK136" i="2"/>
  <c r="BK151" i="2"/>
  <c r="BK138" i="2"/>
  <c r="BK149" i="2"/>
  <c r="BK145" i="2"/>
  <c r="BK134" i="2"/>
  <c r="BK162" i="2"/>
  <c r="BK141" i="2"/>
  <c r="BK163" i="2"/>
  <c r="J161" i="2" l="1"/>
  <c r="J160" i="2" s="1"/>
  <c r="J148" i="2"/>
  <c r="J132" i="2"/>
  <c r="J131" i="2" s="1"/>
  <c r="R148" i="2"/>
  <c r="P143" i="2"/>
  <c r="BK148" i="2"/>
  <c r="J102" i="2"/>
  <c r="BK133" i="2"/>
  <c r="J100" i="2" s="1"/>
  <c r="BK143" i="2"/>
  <c r="J101" i="2"/>
  <c r="T148" i="2"/>
  <c r="R155" i="2"/>
  <c r="T133" i="2"/>
  <c r="T143" i="2"/>
  <c r="BK155" i="2"/>
  <c r="J104" i="2"/>
  <c r="R161" i="2"/>
  <c r="R133" i="2"/>
  <c r="P148" i="2"/>
  <c r="T155" i="2"/>
  <c r="BK161" i="2"/>
  <c r="J107" i="2"/>
  <c r="T161" i="2"/>
  <c r="J109" i="2"/>
  <c r="P133" i="2"/>
  <c r="R143" i="2"/>
  <c r="P155" i="2"/>
  <c r="P161" i="2"/>
  <c r="P160" i="2" s="1"/>
  <c r="J108" i="2"/>
  <c r="BK153" i="2"/>
  <c r="J103" i="2"/>
  <c r="BK158" i="2"/>
  <c r="J105" i="2" s="1"/>
  <c r="BF152" i="2"/>
  <c r="BF164" i="2"/>
  <c r="BF136" i="2"/>
  <c r="BF137" i="2"/>
  <c r="J94" i="2"/>
  <c r="BF144" i="2"/>
  <c r="BF147" i="2"/>
  <c r="BF135" i="2"/>
  <c r="BF139" i="2"/>
  <c r="J91" i="2"/>
  <c r="E119" i="2"/>
  <c r="BF141" i="2"/>
  <c r="BF142" i="2"/>
  <c r="BF149" i="2"/>
  <c r="BF150" i="2"/>
  <c r="BF154" i="2"/>
  <c r="BF156" i="2"/>
  <c r="BF157" i="2"/>
  <c r="BF159" i="2"/>
  <c r="BF134" i="2"/>
  <c r="BF138" i="2"/>
  <c r="BF145" i="2"/>
  <c r="BF151" i="2"/>
  <c r="BF162" i="2"/>
  <c r="BF168" i="2"/>
  <c r="BF140" i="2"/>
  <c r="BF146" i="2"/>
  <c r="BF163" i="2"/>
  <c r="BF165" i="2"/>
  <c r="BF166" i="2"/>
  <c r="BF167" i="2"/>
  <c r="BF169" i="2"/>
  <c r="F35" i="2"/>
  <c r="AZ96" i="1" s="1"/>
  <c r="AZ95" i="1" s="1"/>
  <c r="AV95" i="1" s="1"/>
  <c r="F37" i="2"/>
  <c r="BB96" i="1" s="1"/>
  <c r="BB95" i="1" s="1"/>
  <c r="AX95" i="1" s="1"/>
  <c r="F38" i="2"/>
  <c r="BC96" i="1" s="1"/>
  <c r="BC95" i="1" s="1"/>
  <c r="AY95" i="1" s="1"/>
  <c r="F39" i="2"/>
  <c r="BD96" i="1" s="1"/>
  <c r="BD95" i="1" s="1"/>
  <c r="BD94" i="1" s="1"/>
  <c r="W33" i="1" s="1"/>
  <c r="J35" i="2"/>
  <c r="AV96" i="1" s="1"/>
  <c r="AS94" i="1"/>
  <c r="P132" i="2" l="1"/>
  <c r="P131" i="2" s="1"/>
  <c r="AU96" i="1" s="1"/>
  <c r="AU95" i="1" s="1"/>
  <c r="T160" i="2"/>
  <c r="R132" i="2"/>
  <c r="R131" i="2" s="1"/>
  <c r="R160" i="2"/>
  <c r="T132" i="2"/>
  <c r="T131" i="2" s="1"/>
  <c r="BK132" i="2"/>
  <c r="BK160" i="2"/>
  <c r="J106" i="2" s="1"/>
  <c r="AU94" i="1"/>
  <c r="BB94" i="1"/>
  <c r="W31" i="1" s="1"/>
  <c r="AZ94" i="1"/>
  <c r="W29" i="1" s="1"/>
  <c r="BC94" i="1"/>
  <c r="W32" i="1" s="1"/>
  <c r="F36" i="2"/>
  <c r="BA96" i="1" s="1"/>
  <c r="BA95" i="1" s="1"/>
  <c r="BA94" i="1" s="1"/>
  <c r="W30" i="1" s="1"/>
  <c r="J36" i="2"/>
  <c r="AW96" i="1" s="1"/>
  <c r="AT96" i="1" s="1"/>
  <c r="J99" i="2" l="1"/>
  <c r="BK131" i="2"/>
  <c r="AW94" i="1"/>
  <c r="AK30" i="1" s="1"/>
  <c r="AV94" i="1"/>
  <c r="AK29" i="1" s="1"/>
  <c r="AY94" i="1"/>
  <c r="AX94" i="1"/>
  <c r="AW95" i="1"/>
  <c r="AT95" i="1" s="1"/>
  <c r="J32" i="2" l="1"/>
  <c r="AG96" i="1" s="1"/>
  <c r="AG95" i="1" s="1"/>
  <c r="AN95" i="1" s="1"/>
  <c r="J98" i="2"/>
  <c r="AT94" i="1"/>
  <c r="AG94" i="1" l="1"/>
  <c r="AK26" i="1" s="1"/>
  <c r="AK35" i="1" s="1"/>
  <c r="AN96" i="1"/>
  <c r="J41" i="2"/>
  <c r="AN94" i="1" l="1"/>
</calcChain>
</file>

<file path=xl/sharedStrings.xml><?xml version="1.0" encoding="utf-8"?>
<sst xmlns="http://schemas.openxmlformats.org/spreadsheetml/2006/main" count="747" uniqueCount="256">
  <si>
    <t>Export Komplet</t>
  </si>
  <si>
    <t/>
  </si>
  <si>
    <t>2.0</t>
  </si>
  <si>
    <t>False</t>
  </si>
  <si>
    <t>{81715620-d6f7-4324-ac08-4f526622e968}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</si>
  <si>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</si>
  <si>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</si>
  <si>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</si>
  <si>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</si>
  <si>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</si>
  <si>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</si>
  <si>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</si>
  <si>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20-2907sutORG-realny</t>
  </si>
  <si>
    <t>Stavba:</t>
  </si>
  <si>
    <t>Bytový dom Nová Kasárenská, Nové Zámky</t>
  </si>
  <si>
    <t>JKSO:</t>
  </si>
  <si>
    <t>KS:</t>
  </si>
  <si>
    <t>Miesto:</t>
  </si>
  <si>
    <t>Kasárenská ul., Nové Zámky</t>
  </si>
  <si>
    <t>Dátum:</t>
  </si>
  <si>
    <t>2. 2. 2022</t>
  </si>
  <si>
    <t>Objednávateľ:</t>
  </si>
  <si>
    <t>IČO:</t>
  </si>
  <si>
    <t>Kasárenská s.r.o., Zátišie 10, Bratislava</t>
  </si>
  <si>
    <t>IČ DPH:</t>
  </si>
  <si>
    <t>Zhotoviteľ:</t>
  </si>
  <si>
    <t>PROSPECT, spol. s r.o. Nové Zámky</t>
  </si>
  <si>
    <t>Projektant:</t>
  </si>
  <si>
    <t>ARCHIKO s.r.o., Ing. Košnar Jaroslav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</si>
  <si>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</si>
  <si>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</si>
  <si>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</si>
  <si>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</si>
  <si>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</si>
  <si>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</si>
  <si>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</si>
  <si>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</si>
  <si>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</si>
  <si>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</si>
  <si>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</si>
  <si>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</si>
  <si>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</si>
  <si>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</si>
  <si>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</si>
  <si>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</si>
  <si>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</si>
  <si>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</si>
  <si>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</si>
  <si>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</si>
  <si>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</si>
  <si>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</si>
  <si>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</si>
  <si>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</si>
  <si>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</si>
  <si>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</si>
  <si>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</si>
  <si>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</si>
  <si>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</si>
  <si>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</si>
  <si>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</si>
  <si>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</si>
  <si>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</si>
  <si>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</si>
  <si>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</si>
  <si>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</si>
  <si>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</si>
  <si>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</si>
  <si>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</si>
  <si>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</si>
  <si>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</si>
  <si>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</si>
  <si>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</si>
  <si>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</si>
  <si>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</si>
  <si>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</si>
  <si>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</si>
  <si>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</si>
  <si>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1</t>
  </si>
  <si>
    <t>SO 01 Vlastná stavba</t>
  </si>
  <si>
    <t>STA</t>
  </si>
  <si>
    <t>{19b13644-c662-48f2-8f99-7eb483bf3282}</t>
  </si>
  <si>
    <t>/</t>
  </si>
  <si>
    <t>1h</t>
  </si>
  <si>
    <t>Nové vonkajšie rampy a vstupy, nový okapový chodník</t>
  </si>
  <si>
    <t>Časť</t>
  </si>
  <si>
    <t>2</t>
  </si>
  <si>
    <t>{9720d535-0274-4143-b5ab-b8a7dd2eb26a}</t>
  </si>
  <si>
    <t>KRYCÍ LIST ROZPOČTU</t>
  </si>
  <si>
    <t>Objekt:</t>
  </si>
  <si>
    <t>1 - SO 01 Vlastná stavba</t>
  </si>
  <si>
    <t>Časť:</t>
  </si>
  <si>
    <t>1h - Nové vonkajšie rampy a vstupy, nový okapový chodník</t>
  </si>
  <si>
    <t>REKAPITULÁCIA ROZPOČTU</t>
  </si>
  <si>
    <t>Kód dielu - Popis</t>
  </si>
  <si>
    <t>Cena celkom [EUR]</t>
  </si>
  <si>
    <t>Náklady z rozpočtu</t>
  </si>
  <si>
    <t>-1</t>
  </si>
  <si>
    <t>HSV - HSV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</si>
  <si>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</si>
  <si>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</si>
  <si>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</si>
  <si>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</si>
  <si>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9 - Ostatné konštrukcie a práce-búranie</t>
  </si>
  <si>
    <t xml:space="preserve">    99 - Presun hmôt HSV</t>
  </si>
  <si>
    <t>PSV - PSV</t>
  </si>
  <si>
    <t xml:space="preserve">    711 - Izolácie proti vode a vlhkosti</t>
  </si>
  <si>
    <t xml:space="preserve">    767 - Konštrukcie doplnkové kovové</t>
  </si>
  <si>
    <t xml:space="preserve">    771 - Podlahy z dlaždíc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</si>
  <si>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</si>
  <si>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</si>
  <si>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</si>
  <si>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</si>
  <si>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</si>
  <si>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</si>
  <si>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</si>
  <si>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</si>
  <si>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</si>
  <si>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</si>
  <si>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</si>
  <si>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</si>
  <si>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</si>
  <si>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ROZPOCET</t>
  </si>
  <si>
    <t>Zemné práce</t>
  </si>
  <si>
    <t>K</t>
  </si>
  <si>
    <t>130101001</t>
  </si>
  <si>
    <t>Výkop jamy a ryhy v obmedzenom priestore horn. tr.1-2 ručne</t>
  </si>
  <si>
    <t>m3</t>
  </si>
  <si>
    <t>4</t>
  </si>
  <si>
    <t>-2075658080</t>
  </si>
  <si>
    <t>132201101.S</t>
  </si>
  <si>
    <t>Výkop ryhy do šírky 600 mm v horn.3 do 100 m3</t>
  </si>
  <si>
    <t>1739363622</t>
  </si>
  <si>
    <t>3</t>
  </si>
  <si>
    <t>132201109.S</t>
  </si>
  <si>
    <t>Príplatok k cene za lepivosť pri hĺbení rýh šírky do 600 mm zapažených i nezapažených s urovnaním dna v hornine 3</t>
  </si>
  <si>
    <t>-369585320</t>
  </si>
  <si>
    <t>162201102.S</t>
  </si>
  <si>
    <t>Vodorovné premiestnenie výkopku z horniny 1-4 nad 20-50m</t>
  </si>
  <si>
    <t>-852485869</t>
  </si>
  <si>
    <t>5</t>
  </si>
  <si>
    <t>167101101</t>
  </si>
  <si>
    <t>Nakladanie neuľahnutého výkopku z hornín tr.1-4 do 100 m3</t>
  </si>
  <si>
    <t>1413588262</t>
  </si>
  <si>
    <t>6</t>
  </si>
  <si>
    <t>162301102</t>
  </si>
  <si>
    <t>Vodorovné premiestnenie výkopku tr.1-4, do 1000 m</t>
  </si>
  <si>
    <t>-713919173</t>
  </si>
  <si>
    <t>7</t>
  </si>
  <si>
    <t>162501105.S</t>
  </si>
  <si>
    <t>Vodorovné premiestnenie výkopku po spevnenej ceste z horniny tr.1-4, do 100 m3, príplatok k cene za každých ďalšich a začatých 1000 m</t>
  </si>
  <si>
    <t>982430785</t>
  </si>
  <si>
    <t>8</t>
  </si>
  <si>
    <t>1627011010R</t>
  </si>
  <si>
    <t>Poplatok za skládku zeminy</t>
  </si>
  <si>
    <t>1738848067</t>
  </si>
  <si>
    <t>9</t>
  </si>
  <si>
    <t>181101102</t>
  </si>
  <si>
    <t>Úprava pláne v zárezoch v hornine 1-4 so zhutnením</t>
  </si>
  <si>
    <t>m2</t>
  </si>
  <si>
    <t>1756915588</t>
  </si>
  <si>
    <t>Zakladanie</t>
  </si>
  <si>
    <t>10</t>
  </si>
  <si>
    <t>271533001.S</t>
  </si>
  <si>
    <t>Násyp pod základové konštrukcie so zhutnením z  kameniva hrubého drveného fr.32-63 mm</t>
  </si>
  <si>
    <t>-1003691423</t>
  </si>
  <si>
    <t>11</t>
  </si>
  <si>
    <t>271573001.S</t>
  </si>
  <si>
    <t>Násyp pod základové konštrukcie so zhutnením zo štrkopiesku fr.0-32 mm</t>
  </si>
  <si>
    <t>306626029</t>
  </si>
  <si>
    <t>12</t>
  </si>
  <si>
    <t>274321311.S</t>
  </si>
  <si>
    <t>Betón základových pásov, železový (bez výstuže), tr. C 16/20</t>
  </si>
  <si>
    <t>-2073326979</t>
  </si>
  <si>
    <t>13</t>
  </si>
  <si>
    <t>274361821.S</t>
  </si>
  <si>
    <t>Výstuž základových pásov z ocele 10505</t>
  </si>
  <si>
    <t>t</t>
  </si>
  <si>
    <t>-1355144879</t>
  </si>
  <si>
    <t>Vodorovné konštrukcie</t>
  </si>
  <si>
    <t>14</t>
  </si>
  <si>
    <t>430321313.S</t>
  </si>
  <si>
    <t>Schodiskové konštrukcie, betón železový tr. C 16/20</t>
  </si>
  <si>
    <t>1705717611</t>
  </si>
  <si>
    <t>15</t>
  </si>
  <si>
    <t>430361821.S</t>
  </si>
  <si>
    <t>Výstuž schodiskových konštrukcií z betonárskej ocele 10505</t>
  </si>
  <si>
    <t>680879562</t>
  </si>
  <si>
    <t>16</t>
  </si>
  <si>
    <t>434351141.S</t>
  </si>
  <si>
    <t>Debnenie stupňov na podstupňovej doske alebo na teréne pôdorysne priamočiarych zhotovenie</t>
  </si>
  <si>
    <t>1569129109</t>
  </si>
  <si>
    <t>17</t>
  </si>
  <si>
    <t>434351142.S</t>
  </si>
  <si>
    <t>Debnenie stupňov na podstupňovej doske alebo na teréne pôdorysne priamočiarych odstránenie</t>
  </si>
  <si>
    <t>-2095130852</t>
  </si>
  <si>
    <t>Komunikácie</t>
  </si>
  <si>
    <t>18</t>
  </si>
  <si>
    <t>564782111.S.R</t>
  </si>
  <si>
    <t>Podklad alebo kryt z kameniva hrubého drveného veľ. 32-63 mm (vibr.štrk) / vymývaný štrk, po zhut.hr. 300 mm</t>
  </si>
  <si>
    <t>1474417062</t>
  </si>
  <si>
    <t>Ostatné konštrukcie a práce-búranie</t>
  </si>
  <si>
    <t>19</t>
  </si>
  <si>
    <t>916561111</t>
  </si>
  <si>
    <t>Osadenie záhonového alebo parkového obrubníka betón., do lôžka z bet. pros. tr. C 12/15 s bočnou oporou</t>
  </si>
  <si>
    <t>m</t>
  </si>
  <si>
    <t>1786467516</t>
  </si>
  <si>
    <t>M</t>
  </si>
  <si>
    <t>5921954660</t>
  </si>
  <si>
    <t>Premac obrubník parkový 100x20x5 cm, sivý</t>
  </si>
  <si>
    <t>ks</t>
  </si>
  <si>
    <t>-748551788</t>
  </si>
  <si>
    <t>99</t>
  </si>
  <si>
    <t>Presun hmôt HSV</t>
  </si>
  <si>
    <t>21</t>
  </si>
  <si>
    <t>999281111</t>
  </si>
  <si>
    <t>Presun hmôt pre opravy a údržbu objektov vrátane vonkajších plášťov výšky do 25 m</t>
  </si>
  <si>
    <t>157497414</t>
  </si>
  <si>
    <t>PSV</t>
  </si>
  <si>
    <t>711</t>
  </si>
  <si>
    <t>Izolácie proti vode a vlhkosti</t>
  </si>
  <si>
    <t>22</t>
  </si>
  <si>
    <t>711113202</t>
  </si>
  <si>
    <t>Zhotovenie  izolácie proti zemnej vlhkosti za studena na vodorovnej ploche z tekutej lepenky, dvojnásobná</t>
  </si>
  <si>
    <t>1074175517</t>
  </si>
  <si>
    <t>23</t>
  </si>
  <si>
    <t>711113302</t>
  </si>
  <si>
    <t>Zhotovenie  izolácie proti zemnej vlhkosti za studena na zvislej ploche z tekutej lepenky, dvojnásobná</t>
  </si>
  <si>
    <t>-1860234851</t>
  </si>
  <si>
    <t>24</t>
  </si>
  <si>
    <t>71125877R</t>
  </si>
  <si>
    <t>Hydroizolačná vrstva tekutou lepenkou</t>
  </si>
  <si>
    <t>32</t>
  </si>
  <si>
    <t>1239541407</t>
  </si>
  <si>
    <t>25</t>
  </si>
  <si>
    <t>711131102</t>
  </si>
  <si>
    <t>Zhotovenie geotextílie alebo tkaniny na plochu vodorovnú</t>
  </si>
  <si>
    <t>-1369431050</t>
  </si>
  <si>
    <t>26</t>
  </si>
  <si>
    <t>693110001300</t>
  </si>
  <si>
    <t>Geotextília polypropylénová Tatratex GTX N PP 400, šírka 1,75-3,5 m, dĺžka 60 m, hrúbka 3,4 mm, netkaná, MIVA</t>
  </si>
  <si>
    <t>-388068908</t>
  </si>
  <si>
    <t>27</t>
  </si>
  <si>
    <t>711132107</t>
  </si>
  <si>
    <t>Zhotovenie izolácie proti zemnej vlhkosti nopovou fóloiu položenou voľne na ploche zvislej</t>
  </si>
  <si>
    <t>1812304162</t>
  </si>
  <si>
    <t>28</t>
  </si>
  <si>
    <t>2832300027000</t>
  </si>
  <si>
    <t>Nopová  fólia FONDALINE  výška nopu 8 mm, proti zemnej vlhkosti , pre spodnú stavbu</t>
  </si>
  <si>
    <t>84630981</t>
  </si>
  <si>
    <t>29</t>
  </si>
  <si>
    <t>998711103</t>
  </si>
  <si>
    <t>Presun hmôt pre izoláciu proti vode v objektoch výšky nad 12 do 60 m</t>
  </si>
  <si>
    <t>-85003929</t>
  </si>
  <si>
    <t>materiál dodá prospect</t>
  </si>
  <si>
    <t>bez poplatku do prospectu</t>
  </si>
  <si>
    <t>cena vrát.materiálu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</si>
</sst>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b/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4" fontId="35" fillId="0" borderId="22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>
      <selection activeCell="T42" sqref="T4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4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70" t="s">
        <v>12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72" t="s">
        <v>14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31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32</v>
      </c>
      <c r="AR22" s="17"/>
    </row>
    <row r="23" spans="1:71" s="1" customFormat="1" ht="16.5" customHeight="1">
      <c r="B23" s="17"/>
      <c r="E23" s="173" t="s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74">
        <f>ROUND(AG94,2)</f>
        <v>0</v>
      </c>
      <c r="AL26" s="175"/>
      <c r="AM26" s="175"/>
      <c r="AN26" s="175"/>
      <c r="AO26" s="175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76" t="s">
        <v>34</v>
      </c>
      <c r="M28" s="176"/>
      <c r="N28" s="176"/>
      <c r="O28" s="176"/>
      <c r="P28" s="176"/>
      <c r="Q28" s="26"/>
      <c r="R28" s="26"/>
      <c r="S28" s="26"/>
      <c r="T28" s="26"/>
      <c r="U28" s="26"/>
      <c r="V28" s="26"/>
      <c r="W28" s="176" t="s">
        <v>35</v>
      </c>
      <c r="X28" s="176"/>
      <c r="Y28" s="176"/>
      <c r="Z28" s="176"/>
      <c r="AA28" s="176"/>
      <c r="AB28" s="176"/>
      <c r="AC28" s="176"/>
      <c r="AD28" s="176"/>
      <c r="AE28" s="176"/>
      <c r="AF28" s="26"/>
      <c r="AG28" s="26"/>
      <c r="AH28" s="26"/>
      <c r="AI28" s="26"/>
      <c r="AJ28" s="26"/>
      <c r="AK28" s="176" t="s">
        <v>36</v>
      </c>
      <c r="AL28" s="176"/>
      <c r="AM28" s="176"/>
      <c r="AN28" s="176"/>
      <c r="AO28" s="176"/>
      <c r="AP28" s="26"/>
      <c r="AQ28" s="26"/>
      <c r="AR28" s="27"/>
      <c r="BE28" s="26"/>
    </row>
    <row r="29" spans="1:71" s="3" customFormat="1" ht="14.45" customHeight="1">
      <c r="B29" s="31"/>
      <c r="D29" s="23" t="s">
        <v>37</v>
      </c>
      <c r="F29" s="32" t="s">
        <v>38</v>
      </c>
      <c r="L29" s="179">
        <v>0.2</v>
      </c>
      <c r="M29" s="178"/>
      <c r="N29" s="178"/>
      <c r="O29" s="178"/>
      <c r="P29" s="178"/>
      <c r="Q29" s="33"/>
      <c r="R29" s="33"/>
      <c r="S29" s="33"/>
      <c r="T29" s="33"/>
      <c r="U29" s="33"/>
      <c r="V29" s="33"/>
      <c r="W29" s="177">
        <f>ROUND(AZ94, 2)</f>
        <v>0</v>
      </c>
      <c r="X29" s="178"/>
      <c r="Y29" s="178"/>
      <c r="Z29" s="178"/>
      <c r="AA29" s="178"/>
      <c r="AB29" s="178"/>
      <c r="AC29" s="178"/>
      <c r="AD29" s="178"/>
      <c r="AE29" s="178"/>
      <c r="AF29" s="33"/>
      <c r="AG29" s="33"/>
      <c r="AH29" s="33"/>
      <c r="AI29" s="33"/>
      <c r="AJ29" s="33"/>
      <c r="AK29" s="177">
        <f>ROUND(AV94, 2)</f>
        <v>0</v>
      </c>
      <c r="AL29" s="178"/>
      <c r="AM29" s="178"/>
      <c r="AN29" s="178"/>
      <c r="AO29" s="178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39</v>
      </c>
      <c r="L30" s="182">
        <v>0.2</v>
      </c>
      <c r="M30" s="181"/>
      <c r="N30" s="181"/>
      <c r="O30" s="181"/>
      <c r="P30" s="181"/>
      <c r="W30" s="180">
        <f>ROUND(BA94, 2)</f>
        <v>0</v>
      </c>
      <c r="X30" s="181"/>
      <c r="Y30" s="181"/>
      <c r="Z30" s="181"/>
      <c r="AA30" s="181"/>
      <c r="AB30" s="181"/>
      <c r="AC30" s="181"/>
      <c r="AD30" s="181"/>
      <c r="AE30" s="181"/>
      <c r="AK30" s="180">
        <f>ROUND(AW94, 2)</f>
        <v>0</v>
      </c>
      <c r="AL30" s="181"/>
      <c r="AM30" s="181"/>
      <c r="AN30" s="181"/>
      <c r="AO30" s="181"/>
      <c r="AR30" s="31"/>
    </row>
    <row r="31" spans="1:71" s="3" customFormat="1" ht="14.45" hidden="1" customHeight="1">
      <c r="B31" s="31"/>
      <c r="F31" s="23" t="s">
        <v>40</v>
      </c>
      <c r="L31" s="182">
        <v>0.2</v>
      </c>
      <c r="M31" s="181"/>
      <c r="N31" s="181"/>
      <c r="O31" s="181"/>
      <c r="P31" s="181"/>
      <c r="W31" s="180">
        <f>ROUND(BB94, 2)</f>
        <v>0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  <c r="AR31" s="31"/>
    </row>
    <row r="32" spans="1:71" s="3" customFormat="1" ht="14.45" hidden="1" customHeight="1">
      <c r="B32" s="31"/>
      <c r="F32" s="23" t="s">
        <v>41</v>
      </c>
      <c r="L32" s="182">
        <v>0.2</v>
      </c>
      <c r="M32" s="181"/>
      <c r="N32" s="181"/>
      <c r="O32" s="181"/>
      <c r="P32" s="181"/>
      <c r="W32" s="180">
        <f>ROUND(BC94,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  <c r="AR32" s="31"/>
    </row>
    <row r="33" spans="1:57" s="3" customFormat="1" ht="14.45" hidden="1" customHeight="1">
      <c r="B33" s="31"/>
      <c r="F33" s="32" t="s">
        <v>42</v>
      </c>
      <c r="L33" s="179">
        <v>0</v>
      </c>
      <c r="M33" s="178"/>
      <c r="N33" s="178"/>
      <c r="O33" s="178"/>
      <c r="P33" s="178"/>
      <c r="Q33" s="33"/>
      <c r="R33" s="33"/>
      <c r="S33" s="33"/>
      <c r="T33" s="33"/>
      <c r="U33" s="33"/>
      <c r="V33" s="33"/>
      <c r="W33" s="177">
        <f>ROUND(BD94, 2)</f>
        <v>0</v>
      </c>
      <c r="X33" s="178"/>
      <c r="Y33" s="178"/>
      <c r="Z33" s="178"/>
      <c r="AA33" s="178"/>
      <c r="AB33" s="178"/>
      <c r="AC33" s="178"/>
      <c r="AD33" s="178"/>
      <c r="AE33" s="178"/>
      <c r="AF33" s="33"/>
      <c r="AG33" s="33"/>
      <c r="AH33" s="33"/>
      <c r="AI33" s="33"/>
      <c r="AJ33" s="33"/>
      <c r="AK33" s="177">
        <v>0</v>
      </c>
      <c r="AL33" s="178"/>
      <c r="AM33" s="178"/>
      <c r="AN33" s="178"/>
      <c r="AO33" s="178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3" t="s">
        <v>45</v>
      </c>
      <c r="Y35" s="184"/>
      <c r="Z35" s="184"/>
      <c r="AA35" s="184"/>
      <c r="AB35" s="184"/>
      <c r="AC35" s="37"/>
      <c r="AD35" s="37"/>
      <c r="AE35" s="37"/>
      <c r="AF35" s="37"/>
      <c r="AG35" s="37"/>
      <c r="AH35" s="37"/>
      <c r="AI35" s="37"/>
      <c r="AJ35" s="37"/>
      <c r="AK35" s="185">
        <f>SUM(AK26:AK33)</f>
        <v>0</v>
      </c>
      <c r="AL35" s="184"/>
      <c r="AM35" s="184"/>
      <c r="AN35" s="184"/>
      <c r="AO35" s="186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2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48</v>
      </c>
      <c r="AI60" s="29"/>
      <c r="AJ60" s="29"/>
      <c r="AK60" s="29"/>
      <c r="AL60" s="29"/>
      <c r="AM60" s="42" t="s">
        <v>49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2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48</v>
      </c>
      <c r="AI75" s="29"/>
      <c r="AJ75" s="29"/>
      <c r="AK75" s="29"/>
      <c r="AL75" s="29"/>
      <c r="AM75" s="42" t="s">
        <v>49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5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11</v>
      </c>
      <c r="L84" s="4" t="str">
        <f>K5</f>
        <v>20-2907sutORG-realny</v>
      </c>
      <c r="AR84" s="48"/>
    </row>
    <row r="85" spans="1:91" s="5" customFormat="1" ht="36.950000000000003" customHeight="1">
      <c r="B85" s="49"/>
      <c r="C85" s="50" t="s">
        <v>13</v>
      </c>
      <c r="L85" s="209" t="str">
        <f>K6</f>
        <v>Bytový dom Nová Kasárenská, Nové Zámky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Kasárenská ul., Nové Zámky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87" t="str">
        <f>IF(AN8= "","",AN8)</f>
        <v>2. 2. 2022</v>
      </c>
      <c r="AN87" s="187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25.7" customHeight="1">
      <c r="A89" s="26"/>
      <c r="B89" s="27"/>
      <c r="C89" s="23" t="s">
        <v>21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Kasárenská s.r.o., Zátišie 10, Bratislava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188" t="str">
        <f>IF(E17="","",E17)</f>
        <v>ARCHIKO s.r.o., Ing. Košnar Jaroslav</v>
      </c>
      <c r="AN89" s="189"/>
      <c r="AO89" s="189"/>
      <c r="AP89" s="189"/>
      <c r="AQ89" s="26"/>
      <c r="AR89" s="27"/>
      <c r="AS89" s="190" t="s">
        <v>53</v>
      </c>
      <c r="AT89" s="19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>PROSPECT, spol. s r.o. Nové Zámky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30</v>
      </c>
      <c r="AJ90" s="26"/>
      <c r="AK90" s="26"/>
      <c r="AL90" s="26"/>
      <c r="AM90" s="188" t="str">
        <f>IF(E20="","",E20)</f>
        <v xml:space="preserve"> </v>
      </c>
      <c r="AN90" s="189"/>
      <c r="AO90" s="189"/>
      <c r="AP90" s="189"/>
      <c r="AQ90" s="26"/>
      <c r="AR90" s="27"/>
      <c r="AS90" s="192"/>
      <c r="AT90" s="19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2"/>
      <c r="AT91" s="19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200" t="s">
        <v>54</v>
      </c>
      <c r="D92" s="201"/>
      <c r="E92" s="201"/>
      <c r="F92" s="201"/>
      <c r="G92" s="201"/>
      <c r="H92" s="57"/>
      <c r="I92" s="202" t="s">
        <v>55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56</v>
      </c>
      <c r="AH92" s="201"/>
      <c r="AI92" s="201"/>
      <c r="AJ92" s="201"/>
      <c r="AK92" s="201"/>
      <c r="AL92" s="201"/>
      <c r="AM92" s="201"/>
      <c r="AN92" s="202" t="s">
        <v>57</v>
      </c>
      <c r="AO92" s="201"/>
      <c r="AP92" s="204"/>
      <c r="AQ92" s="58" t="s">
        <v>58</v>
      </c>
      <c r="AR92" s="27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8">
        <f>ROUND(AG95,2)</f>
        <v>0</v>
      </c>
      <c r="AH94" s="198"/>
      <c r="AI94" s="198"/>
      <c r="AJ94" s="198"/>
      <c r="AK94" s="198"/>
      <c r="AL94" s="198"/>
      <c r="AM94" s="198"/>
      <c r="AN94" s="199">
        <f>SUM(AG94,AT94)</f>
        <v>0</v>
      </c>
      <c r="AO94" s="199"/>
      <c r="AP94" s="199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 t="e">
        <f>ROUND(AU95,5)</f>
        <v>#REF!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 t="shared" ref="AZ94:BD95" si="0">ROUND(AZ95,2)</f>
        <v>0</v>
      </c>
      <c r="BA94" s="71">
        <f t="shared" si="0"/>
        <v>0</v>
      </c>
      <c r="BB94" s="71">
        <f t="shared" si="0"/>
        <v>0</v>
      </c>
      <c r="BC94" s="71">
        <f t="shared" si="0"/>
        <v>0</v>
      </c>
      <c r="BD94" s="73">
        <f t="shared" si="0"/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16.5" customHeight="1">
      <c r="B95" s="76"/>
      <c r="C95" s="77"/>
      <c r="D95" s="208" t="s">
        <v>77</v>
      </c>
      <c r="E95" s="208"/>
      <c r="F95" s="208"/>
      <c r="G95" s="208"/>
      <c r="H95" s="208"/>
      <c r="I95" s="78"/>
      <c r="J95" s="208" t="s">
        <v>78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7">
        <f>ROUND(AG96,2)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79" t="s">
        <v>79</v>
      </c>
      <c r="AR95" s="76"/>
      <c r="AS95" s="80">
        <f>ROUND(AS96,2)</f>
        <v>0</v>
      </c>
      <c r="AT95" s="81">
        <f>ROUND(SUM(AV95:AW95),2)</f>
        <v>0</v>
      </c>
      <c r="AU95" s="82" t="e">
        <f>ROUND(AU96,5)</f>
        <v>#REF!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 t="shared" si="0"/>
        <v>0</v>
      </c>
      <c r="BA95" s="81">
        <f t="shared" si="0"/>
        <v>0</v>
      </c>
      <c r="BB95" s="81">
        <f t="shared" si="0"/>
        <v>0</v>
      </c>
      <c r="BC95" s="81">
        <f t="shared" si="0"/>
        <v>0</v>
      </c>
      <c r="BD95" s="83">
        <f t="shared" si="0"/>
        <v>0</v>
      </c>
      <c r="BS95" s="84" t="s">
        <v>72</v>
      </c>
      <c r="BT95" s="84" t="s">
        <v>77</v>
      </c>
      <c r="BU95" s="84" t="s">
        <v>74</v>
      </c>
      <c r="BV95" s="84" t="s">
        <v>75</v>
      </c>
      <c r="BW95" s="84" t="s">
        <v>80</v>
      </c>
      <c r="BX95" s="84" t="s">
        <v>4</v>
      </c>
      <c r="CL95" s="84" t="s">
        <v>1</v>
      </c>
      <c r="CM95" s="84" t="s">
        <v>73</v>
      </c>
    </row>
    <row r="96" spans="1:91" s="4" customFormat="1" ht="23.25" customHeight="1">
      <c r="A96" s="85" t="s">
        <v>81</v>
      </c>
      <c r="B96" s="48"/>
      <c r="C96" s="10"/>
      <c r="D96" s="10"/>
      <c r="E96" s="197" t="s">
        <v>82</v>
      </c>
      <c r="F96" s="197"/>
      <c r="G96" s="197"/>
      <c r="H96" s="197"/>
      <c r="I96" s="197"/>
      <c r="J96" s="10"/>
      <c r="K96" s="197" t="s">
        <v>83</v>
      </c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5">
        <f>'1h - Nové vonkajšie rampy...'!J32</f>
        <v>0</v>
      </c>
      <c r="AH96" s="196"/>
      <c r="AI96" s="196"/>
      <c r="AJ96" s="196"/>
      <c r="AK96" s="196"/>
      <c r="AL96" s="196"/>
      <c r="AM96" s="196"/>
      <c r="AN96" s="195">
        <f>SUM(AG96,AT96)</f>
        <v>0</v>
      </c>
      <c r="AO96" s="196"/>
      <c r="AP96" s="196"/>
      <c r="AQ96" s="86" t="s">
        <v>84</v>
      </c>
      <c r="AR96" s="48"/>
      <c r="AS96" s="87">
        <v>0</v>
      </c>
      <c r="AT96" s="88">
        <f>ROUND(SUM(AV96:AW96),2)</f>
        <v>0</v>
      </c>
      <c r="AU96" s="89" t="e">
        <f>'1h - Nové vonkajšie rampy...'!P131</f>
        <v>#REF!</v>
      </c>
      <c r="AV96" s="88">
        <f>'1h - Nové vonkajšie rampy...'!J35</f>
        <v>0</v>
      </c>
      <c r="AW96" s="88">
        <f>'1h - Nové vonkajšie rampy...'!J36</f>
        <v>0</v>
      </c>
      <c r="AX96" s="88">
        <f>'1h - Nové vonkajšie rampy...'!J37</f>
        <v>0</v>
      </c>
      <c r="AY96" s="88">
        <f>'1h - Nové vonkajšie rampy...'!J38</f>
        <v>0</v>
      </c>
      <c r="AZ96" s="88">
        <f>'1h - Nové vonkajšie rampy...'!F35</f>
        <v>0</v>
      </c>
      <c r="BA96" s="88">
        <f>'1h - Nové vonkajšie rampy...'!F36</f>
        <v>0</v>
      </c>
      <c r="BB96" s="88">
        <f>'1h - Nové vonkajšie rampy...'!F37</f>
        <v>0</v>
      </c>
      <c r="BC96" s="88">
        <f>'1h - Nové vonkajšie rampy...'!F38</f>
        <v>0</v>
      </c>
      <c r="BD96" s="90">
        <f>'1h - Nové vonkajšie rampy...'!F39</f>
        <v>0</v>
      </c>
      <c r="BT96" s="21" t="s">
        <v>85</v>
      </c>
      <c r="BV96" s="21" t="s">
        <v>75</v>
      </c>
      <c r="BW96" s="21" t="s">
        <v>86</v>
      </c>
      <c r="BX96" s="21" t="s">
        <v>80</v>
      </c>
      <c r="CL96" s="21" t="s">
        <v>1</v>
      </c>
    </row>
    <row r="97" spans="1:57" s="2" customFormat="1" ht="30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  <row r="98" spans="1:57" s="2" customFormat="1" ht="6.95" customHeight="1">
      <c r="A98" s="26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</sheetData>
  <mergeCells count="44">
    <mergeCell ref="AR2:BE2"/>
    <mergeCell ref="AN96:AP96"/>
    <mergeCell ref="AG96:AM96"/>
    <mergeCell ref="E96:I96"/>
    <mergeCell ref="K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1h - Nové vonkajšie rampy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70"/>
  <sheetViews>
    <sheetView showGridLines="0" tabSelected="1" topLeftCell="A114" workbookViewId="0">
      <selection activeCell="W134" sqref="W13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1"/>
    </row>
    <row r="2" spans="1:46" s="1" customFormat="1" ht="36.950000000000003" customHeight="1">
      <c r="L2" s="194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87</v>
      </c>
      <c r="L4" s="17"/>
      <c r="M4" s="92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12" t="str">
        <f>'Rekapitulácia stavby'!K6</f>
        <v>Bytový dom Nová Kasárenská, Nové Zámky</v>
      </c>
      <c r="F7" s="213"/>
      <c r="G7" s="213"/>
      <c r="H7" s="213"/>
      <c r="L7" s="17"/>
    </row>
    <row r="8" spans="1:46" s="1" customFormat="1" ht="12" customHeight="1">
      <c r="B8" s="17"/>
      <c r="D8" s="23" t="s">
        <v>88</v>
      </c>
      <c r="L8" s="17"/>
    </row>
    <row r="9" spans="1:46" s="2" customFormat="1" ht="16.5" customHeight="1">
      <c r="A9" s="26"/>
      <c r="B9" s="27"/>
      <c r="C9" s="26"/>
      <c r="D9" s="26"/>
      <c r="E9" s="212" t="s">
        <v>89</v>
      </c>
      <c r="F9" s="211"/>
      <c r="G9" s="211"/>
      <c r="H9" s="211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90</v>
      </c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209" t="s">
        <v>91</v>
      </c>
      <c r="F11" s="211"/>
      <c r="G11" s="211"/>
      <c r="H11" s="211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3" t="s">
        <v>15</v>
      </c>
      <c r="E13" s="26"/>
      <c r="F13" s="21" t="s">
        <v>1</v>
      </c>
      <c r="G13" s="26"/>
      <c r="H13" s="26"/>
      <c r="I13" s="23" t="s">
        <v>16</v>
      </c>
      <c r="J13" s="21" t="s">
        <v>1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17</v>
      </c>
      <c r="E14" s="26"/>
      <c r="F14" s="21" t="s">
        <v>18</v>
      </c>
      <c r="G14" s="26"/>
      <c r="H14" s="26"/>
      <c r="I14" s="23" t="s">
        <v>19</v>
      </c>
      <c r="J14" s="52" t="str">
        <f>'Rekapitulácia stavby'!AN8</f>
        <v>2. 2. 2022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3" t="s">
        <v>21</v>
      </c>
      <c r="E16" s="26"/>
      <c r="F16" s="26"/>
      <c r="G16" s="26"/>
      <c r="H16" s="26"/>
      <c r="I16" s="23" t="s">
        <v>22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1" t="s">
        <v>23</v>
      </c>
      <c r="F17" s="26"/>
      <c r="G17" s="26"/>
      <c r="H17" s="26"/>
      <c r="I17" s="23" t="s">
        <v>24</v>
      </c>
      <c r="J17" s="21" t="s">
        <v>1</v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5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3" t="s">
        <v>25</v>
      </c>
      <c r="E19" s="26"/>
      <c r="F19" s="26"/>
      <c r="G19" s="26"/>
      <c r="H19" s="26"/>
      <c r="I19" s="23" t="s">
        <v>22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21" t="s">
        <v>26</v>
      </c>
      <c r="F20" s="26"/>
      <c r="G20" s="26"/>
      <c r="H20" s="26"/>
      <c r="I20" s="23" t="s">
        <v>24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5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3" t="s">
        <v>27</v>
      </c>
      <c r="E22" s="26"/>
      <c r="F22" s="26"/>
      <c r="G22" s="26"/>
      <c r="H22" s="26"/>
      <c r="I22" s="23" t="s">
        <v>22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1" t="s">
        <v>28</v>
      </c>
      <c r="F23" s="26"/>
      <c r="G23" s="26"/>
      <c r="H23" s="26"/>
      <c r="I23" s="23" t="s">
        <v>24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5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3" t="s">
        <v>30</v>
      </c>
      <c r="E25" s="26"/>
      <c r="F25" s="26"/>
      <c r="G25" s="26"/>
      <c r="H25" s="26"/>
      <c r="I25" s="23" t="s">
        <v>22</v>
      </c>
      <c r="J25" s="21" t="str">
        <f>IF('Rekapitulácia stavby'!AN19="","",'Rekapitulácia stavby'!AN19)</f>
        <v/>
      </c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1" t="str">
        <f>IF('Rekapitulácia stavby'!E20="","",'Rekapitulácia stavby'!E20)</f>
        <v xml:space="preserve"> </v>
      </c>
      <c r="F26" s="26"/>
      <c r="G26" s="26"/>
      <c r="H26" s="26"/>
      <c r="I26" s="23" t="s">
        <v>24</v>
      </c>
      <c r="J26" s="21" t="str">
        <f>IF('Rekapitulácia stavby'!AN20="","",'Rekapitulácia stavby'!AN20)</f>
        <v/>
      </c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3" t="s">
        <v>32</v>
      </c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16.5" customHeight="1">
      <c r="A29" s="93"/>
      <c r="B29" s="94"/>
      <c r="C29" s="93"/>
      <c r="D29" s="93"/>
      <c r="E29" s="173" t="s">
        <v>1</v>
      </c>
      <c r="F29" s="173"/>
      <c r="G29" s="173"/>
      <c r="H29" s="173"/>
      <c r="I29" s="93"/>
      <c r="J29" s="93"/>
      <c r="K29" s="93"/>
      <c r="L29" s="95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6" t="s">
        <v>33</v>
      </c>
      <c r="E32" s="26"/>
      <c r="F32" s="26"/>
      <c r="G32" s="26"/>
      <c r="H32" s="26"/>
      <c r="I32" s="26"/>
      <c r="J32" s="68">
        <f>ROUND(J131, 2)</f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5" customHeight="1">
      <c r="A33" s="26"/>
      <c r="B33" s="27"/>
      <c r="C33" s="26"/>
      <c r="D33" s="63"/>
      <c r="E33" s="63"/>
      <c r="F33" s="63"/>
      <c r="G33" s="63"/>
      <c r="H33" s="63"/>
      <c r="I33" s="63"/>
      <c r="J33" s="63"/>
      <c r="K33" s="63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26"/>
      <c r="F34" s="30" t="s">
        <v>35</v>
      </c>
      <c r="G34" s="26"/>
      <c r="H34" s="26"/>
      <c r="I34" s="30" t="s">
        <v>34</v>
      </c>
      <c r="J34" s="30" t="s">
        <v>36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customHeight="1">
      <c r="A35" s="26"/>
      <c r="B35" s="27"/>
      <c r="C35" s="26"/>
      <c r="D35" s="97" t="s">
        <v>37</v>
      </c>
      <c r="E35" s="32" t="s">
        <v>38</v>
      </c>
      <c r="F35" s="98">
        <f>ROUND((SUM(BE131:BE169)),  2)</f>
        <v>0</v>
      </c>
      <c r="G35" s="99"/>
      <c r="H35" s="99"/>
      <c r="I35" s="100">
        <v>0.2</v>
      </c>
      <c r="J35" s="98">
        <f>ROUND(((SUM(BE131:BE169))*I35),  2)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customHeight="1">
      <c r="A36" s="26"/>
      <c r="B36" s="27"/>
      <c r="C36" s="26"/>
      <c r="D36" s="26"/>
      <c r="E36" s="32" t="s">
        <v>39</v>
      </c>
      <c r="F36" s="101">
        <f>ROUND((SUM(BF131:BF169)),  2)</f>
        <v>0</v>
      </c>
      <c r="G36" s="26"/>
      <c r="H36" s="26"/>
      <c r="I36" s="102">
        <v>0.2</v>
      </c>
      <c r="J36" s="101">
        <f>ROUND(((SUM(BF131:BF169))*I36),  2)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23" t="s">
        <v>40</v>
      </c>
      <c r="F37" s="101">
        <f>ROUND((SUM(BG131:BG169)),  2)</f>
        <v>0</v>
      </c>
      <c r="G37" s="26"/>
      <c r="H37" s="26"/>
      <c r="I37" s="102">
        <v>0.2</v>
      </c>
      <c r="J37" s="101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hidden="1" customHeight="1">
      <c r="A38" s="26"/>
      <c r="B38" s="27"/>
      <c r="C38" s="26"/>
      <c r="D38" s="26"/>
      <c r="E38" s="23" t="s">
        <v>41</v>
      </c>
      <c r="F38" s="101">
        <f>ROUND((SUM(BH131:BH169)),  2)</f>
        <v>0</v>
      </c>
      <c r="G38" s="26"/>
      <c r="H38" s="26"/>
      <c r="I38" s="102">
        <v>0.2</v>
      </c>
      <c r="J38" s="101">
        <f>0</f>
        <v>0</v>
      </c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5" hidden="1" customHeight="1">
      <c r="A39" s="26"/>
      <c r="B39" s="27"/>
      <c r="C39" s="26"/>
      <c r="D39" s="26"/>
      <c r="E39" s="32" t="s">
        <v>42</v>
      </c>
      <c r="F39" s="98">
        <f>ROUND((SUM(BI131:BI169)),  2)</f>
        <v>0</v>
      </c>
      <c r="G39" s="99"/>
      <c r="H39" s="99"/>
      <c r="I39" s="100">
        <v>0</v>
      </c>
      <c r="J39" s="98">
        <f>0</f>
        <v>0</v>
      </c>
      <c r="K39" s="26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3"/>
      <c r="D41" s="104" t="s">
        <v>43</v>
      </c>
      <c r="E41" s="57"/>
      <c r="F41" s="57"/>
      <c r="G41" s="105" t="s">
        <v>44</v>
      </c>
      <c r="H41" s="106" t="s">
        <v>45</v>
      </c>
      <c r="I41" s="57"/>
      <c r="J41" s="107">
        <f>SUM(J32:J39)</f>
        <v>0</v>
      </c>
      <c r="K41" s="108"/>
      <c r="L41" s="39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5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9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48</v>
      </c>
      <c r="E61" s="29"/>
      <c r="F61" s="109" t="s">
        <v>49</v>
      </c>
      <c r="G61" s="42" t="s">
        <v>48</v>
      </c>
      <c r="H61" s="29"/>
      <c r="I61" s="29"/>
      <c r="J61" s="110" t="s">
        <v>49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48</v>
      </c>
      <c r="E76" s="29"/>
      <c r="F76" s="109" t="s">
        <v>49</v>
      </c>
      <c r="G76" s="42" t="s">
        <v>48</v>
      </c>
      <c r="H76" s="29"/>
      <c r="I76" s="29"/>
      <c r="J76" s="110" t="s">
        <v>49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5" customHeight="1">
      <c r="A82" s="26"/>
      <c r="B82" s="27"/>
      <c r="C82" s="18" t="s">
        <v>92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212" t="str">
        <f>E7</f>
        <v>Bytový dom Nová Kasárenská, Nové Zámky</v>
      </c>
      <c r="F85" s="213"/>
      <c r="G85" s="213"/>
      <c r="H85" s="213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7"/>
      <c r="C86" s="23" t="s">
        <v>88</v>
      </c>
      <c r="L86" s="17"/>
    </row>
    <row r="87" spans="1:31" s="2" customFormat="1" ht="16.5" customHeight="1">
      <c r="A87" s="26"/>
      <c r="B87" s="27"/>
      <c r="C87" s="26"/>
      <c r="D87" s="26"/>
      <c r="E87" s="212" t="s">
        <v>89</v>
      </c>
      <c r="F87" s="211"/>
      <c r="G87" s="211"/>
      <c r="H87" s="211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3" t="s">
        <v>90</v>
      </c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209" t="str">
        <f>E11</f>
        <v>1h - Nové vonkajšie rampy a vstupy, nový okapový chodník</v>
      </c>
      <c r="F89" s="211"/>
      <c r="G89" s="211"/>
      <c r="H89" s="211"/>
      <c r="I89" s="26"/>
      <c r="J89" s="26"/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3" t="s">
        <v>17</v>
      </c>
      <c r="D91" s="26"/>
      <c r="E91" s="26"/>
      <c r="F91" s="21" t="str">
        <f>F14</f>
        <v>Kasárenská ul., Nové Zámky</v>
      </c>
      <c r="G91" s="26"/>
      <c r="H91" s="26"/>
      <c r="I91" s="23" t="s">
        <v>19</v>
      </c>
      <c r="J91" s="52" t="str">
        <f>IF(J14="","",J14)</f>
        <v>2. 2. 2022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5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25.7" customHeight="1">
      <c r="A93" s="26"/>
      <c r="B93" s="27"/>
      <c r="C93" s="23" t="s">
        <v>21</v>
      </c>
      <c r="D93" s="26"/>
      <c r="E93" s="26"/>
      <c r="F93" s="21" t="str">
        <f>E17</f>
        <v>Kasárenská s.r.o., Zátišie 10, Bratislava</v>
      </c>
      <c r="G93" s="26"/>
      <c r="H93" s="26"/>
      <c r="I93" s="23" t="s">
        <v>27</v>
      </c>
      <c r="J93" s="24" t="str">
        <f>E23</f>
        <v>ARCHIKO s.r.o., Ing. Košnar Jaroslav</v>
      </c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2" customHeight="1">
      <c r="A94" s="26"/>
      <c r="B94" s="27"/>
      <c r="C94" s="23" t="s">
        <v>25</v>
      </c>
      <c r="D94" s="26"/>
      <c r="E94" s="26"/>
      <c r="F94" s="21" t="str">
        <f>IF(E20="","",E20)</f>
        <v>PROSPECT, spol. s r.o. Nové Zámky</v>
      </c>
      <c r="G94" s="26"/>
      <c r="H94" s="26"/>
      <c r="I94" s="23" t="s">
        <v>30</v>
      </c>
      <c r="J94" s="24" t="str">
        <f>E26</f>
        <v xml:space="preserve"> </v>
      </c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1" t="s">
        <v>93</v>
      </c>
      <c r="D96" s="103"/>
      <c r="E96" s="103"/>
      <c r="F96" s="103"/>
      <c r="G96" s="103"/>
      <c r="H96" s="103"/>
      <c r="I96" s="103"/>
      <c r="J96" s="112" t="s">
        <v>94</v>
      </c>
      <c r="K96" s="103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9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" customHeight="1">
      <c r="A98" s="26"/>
      <c r="B98" s="27"/>
      <c r="C98" s="113" t="s">
        <v>95</v>
      </c>
      <c r="D98" s="26"/>
      <c r="E98" s="26"/>
      <c r="F98" s="26"/>
      <c r="G98" s="26"/>
      <c r="H98" s="26"/>
      <c r="I98" s="26"/>
      <c r="J98" s="68">
        <f>J131</f>
        <v>0</v>
      </c>
      <c r="K98" s="26"/>
      <c r="L98" s="39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4" t="s">
        <v>96</v>
      </c>
    </row>
    <row r="99" spans="1:47" s="9" customFormat="1" ht="24.95" customHeight="1">
      <c r="B99" s="114"/>
      <c r="D99" s="115" t="s">
        <v>97</v>
      </c>
      <c r="E99" s="116"/>
      <c r="F99" s="116"/>
      <c r="G99" s="116"/>
      <c r="H99" s="116"/>
      <c r="I99" s="116"/>
      <c r="J99" s="117">
        <f>J132</f>
        <v>0</v>
      </c>
      <c r="L99" s="114"/>
    </row>
    <row r="100" spans="1:47" s="10" customFormat="1" ht="19.899999999999999" customHeight="1">
      <c r="B100" s="118"/>
      <c r="D100" s="119" t="s">
        <v>98</v>
      </c>
      <c r="E100" s="120"/>
      <c r="F100" s="120"/>
      <c r="G100" s="120"/>
      <c r="H100" s="120"/>
      <c r="I100" s="120"/>
      <c r="J100" s="121">
        <f>J133</f>
        <v>0</v>
      </c>
      <c r="L100" s="118"/>
    </row>
    <row r="101" spans="1:47" s="10" customFormat="1" ht="19.899999999999999" customHeight="1">
      <c r="B101" s="118"/>
      <c r="D101" s="119" t="s">
        <v>99</v>
      </c>
      <c r="E101" s="120"/>
      <c r="F101" s="120"/>
      <c r="G101" s="120"/>
      <c r="H101" s="120"/>
      <c r="I101" s="120"/>
      <c r="J101" s="121">
        <f>J143</f>
        <v>0</v>
      </c>
      <c r="L101" s="118"/>
    </row>
    <row r="102" spans="1:47" s="10" customFormat="1" ht="19.899999999999999" customHeight="1">
      <c r="B102" s="118"/>
      <c r="D102" s="119" t="s">
        <v>100</v>
      </c>
      <c r="E102" s="120"/>
      <c r="F102" s="120"/>
      <c r="G102" s="120"/>
      <c r="H102" s="120"/>
      <c r="I102" s="120"/>
      <c r="J102" s="121">
        <f>J148</f>
        <v>0</v>
      </c>
      <c r="L102" s="118"/>
    </row>
    <row r="103" spans="1:47" s="10" customFormat="1" ht="19.899999999999999" customHeight="1">
      <c r="B103" s="118"/>
      <c r="D103" s="119" t="s">
        <v>101</v>
      </c>
      <c r="E103" s="120"/>
      <c r="F103" s="120"/>
      <c r="G103" s="120"/>
      <c r="H103" s="120"/>
      <c r="I103" s="120"/>
      <c r="J103" s="121">
        <f>J153</f>
        <v>0</v>
      </c>
      <c r="L103" s="118"/>
    </row>
    <row r="104" spans="1:47" s="10" customFormat="1" ht="19.899999999999999" customHeight="1">
      <c r="B104" s="118"/>
      <c r="D104" s="119" t="s">
        <v>102</v>
      </c>
      <c r="E104" s="120"/>
      <c r="F104" s="120"/>
      <c r="G104" s="120"/>
      <c r="H104" s="120"/>
      <c r="I104" s="120"/>
      <c r="J104" s="121">
        <f>J155</f>
        <v>0</v>
      </c>
      <c r="L104" s="118"/>
    </row>
    <row r="105" spans="1:47" s="10" customFormat="1" ht="19.899999999999999" customHeight="1">
      <c r="B105" s="118"/>
      <c r="D105" s="119" t="s">
        <v>103</v>
      </c>
      <c r="E105" s="120"/>
      <c r="F105" s="120"/>
      <c r="G105" s="120"/>
      <c r="H105" s="120"/>
      <c r="I105" s="120"/>
      <c r="J105" s="121">
        <f>J158</f>
        <v>0</v>
      </c>
      <c r="L105" s="118"/>
    </row>
    <row r="106" spans="1:47" s="9" customFormat="1" ht="24.95" customHeight="1">
      <c r="B106" s="114"/>
      <c r="D106" s="115" t="s">
        <v>104</v>
      </c>
      <c r="E106" s="116"/>
      <c r="F106" s="116"/>
      <c r="G106" s="116"/>
      <c r="H106" s="116"/>
      <c r="I106" s="116"/>
      <c r="J106" s="117">
        <f>J160</f>
        <v>0</v>
      </c>
      <c r="L106" s="114"/>
    </row>
    <row r="107" spans="1:47" s="10" customFormat="1" ht="19.899999999999999" customHeight="1">
      <c r="B107" s="118"/>
      <c r="D107" s="119" t="s">
        <v>105</v>
      </c>
      <c r="E107" s="120"/>
      <c r="F107" s="120"/>
      <c r="G107" s="120"/>
      <c r="H107" s="120"/>
      <c r="I107" s="120"/>
      <c r="J107" s="121">
        <f>J161</f>
        <v>0</v>
      </c>
      <c r="L107" s="118"/>
    </row>
    <row r="108" spans="1:47" s="10" customFormat="1" ht="19.899999999999999" customHeight="1">
      <c r="B108" s="118"/>
      <c r="D108" s="119" t="s">
        <v>106</v>
      </c>
      <c r="E108" s="120"/>
      <c r="F108" s="120"/>
      <c r="G108" s="120"/>
      <c r="H108" s="120"/>
      <c r="I108" s="120"/>
      <c r="J108" s="121" t="e">
        <f>#REF!</f>
        <v>#REF!</v>
      </c>
      <c r="L108" s="118"/>
    </row>
    <row r="109" spans="1:47" s="10" customFormat="1" ht="19.899999999999999" customHeight="1">
      <c r="B109" s="118"/>
      <c r="D109" s="119" t="s">
        <v>107</v>
      </c>
      <c r="E109" s="120"/>
      <c r="F109" s="120"/>
      <c r="G109" s="120"/>
      <c r="H109" s="120"/>
      <c r="I109" s="120"/>
      <c r="J109" s="121" t="e">
        <f>#REF!</f>
        <v>#REF!</v>
      </c>
      <c r="L109" s="118"/>
    </row>
    <row r="110" spans="1:47" s="2" customFormat="1" ht="21.75" customHeight="1">
      <c r="A110" s="26"/>
      <c r="B110" s="27"/>
      <c r="C110" s="26"/>
      <c r="D110" s="26"/>
      <c r="E110" s="26"/>
      <c r="F110" s="26"/>
      <c r="G110" s="26"/>
      <c r="H110" s="26"/>
      <c r="I110" s="26"/>
      <c r="J110" s="26"/>
      <c r="K110" s="26"/>
      <c r="L110" s="39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6.95" customHeight="1">
      <c r="A111" s="26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5" spans="1:31" s="2" customFormat="1" ht="6.95" customHeight="1">
      <c r="A115" s="26"/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31" s="2" customFormat="1" ht="24.95" customHeight="1">
      <c r="A116" s="26"/>
      <c r="B116" s="27"/>
      <c r="C116" s="18" t="s">
        <v>108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6.95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12" customHeight="1">
      <c r="A118" s="26"/>
      <c r="B118" s="27"/>
      <c r="C118" s="23" t="s">
        <v>13</v>
      </c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6.5" customHeight="1">
      <c r="A119" s="26"/>
      <c r="B119" s="27"/>
      <c r="C119" s="26"/>
      <c r="D119" s="26"/>
      <c r="E119" s="212" t="str">
        <f>E7</f>
        <v>Bytový dom Nová Kasárenská, Nové Zámky</v>
      </c>
      <c r="F119" s="213"/>
      <c r="G119" s="213"/>
      <c r="H119" s="213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1" customFormat="1" ht="12" customHeight="1">
      <c r="B120" s="17"/>
      <c r="C120" s="23" t="s">
        <v>88</v>
      </c>
      <c r="L120" s="17"/>
    </row>
    <row r="121" spans="1:31" s="2" customFormat="1" ht="16.5" customHeight="1">
      <c r="A121" s="26"/>
      <c r="B121" s="27"/>
      <c r="C121" s="26"/>
      <c r="D121" s="26"/>
      <c r="E121" s="212" t="s">
        <v>89</v>
      </c>
      <c r="F121" s="211"/>
      <c r="G121" s="211"/>
      <c r="H121" s="211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2" customHeight="1">
      <c r="A122" s="26"/>
      <c r="B122" s="27"/>
      <c r="C122" s="23" t="s">
        <v>90</v>
      </c>
      <c r="D122" s="26"/>
      <c r="E122" s="26"/>
      <c r="F122" s="26"/>
      <c r="G122" s="26"/>
      <c r="H122" s="26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16.5" customHeight="1">
      <c r="A123" s="26"/>
      <c r="B123" s="27"/>
      <c r="C123" s="26"/>
      <c r="D123" s="26"/>
      <c r="E123" s="209" t="str">
        <f>E11</f>
        <v>1h - Nové vonkajšie rampy a vstupy, nový okapový chodník</v>
      </c>
      <c r="F123" s="211"/>
      <c r="G123" s="211"/>
      <c r="H123" s="211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6.95" customHeight="1">
      <c r="A124" s="26"/>
      <c r="B124" s="27"/>
      <c r="C124" s="26"/>
      <c r="D124" s="26"/>
      <c r="E124" s="26"/>
      <c r="F124" s="26"/>
      <c r="G124" s="26"/>
      <c r="H124" s="26"/>
      <c r="I124" s="26"/>
      <c r="J124" s="26"/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12" customHeight="1">
      <c r="A125" s="26"/>
      <c r="B125" s="27"/>
      <c r="C125" s="23" t="s">
        <v>17</v>
      </c>
      <c r="D125" s="26"/>
      <c r="E125" s="26"/>
      <c r="F125" s="21" t="str">
        <f>F14</f>
        <v>Kasárenská ul., Nové Zámky</v>
      </c>
      <c r="G125" s="26"/>
      <c r="H125" s="26"/>
      <c r="I125" s="23" t="s">
        <v>19</v>
      </c>
      <c r="J125" s="52" t="str">
        <f>IF(J14="","",J14)</f>
        <v>2. 2. 2022</v>
      </c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6.95" customHeight="1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25.7" customHeight="1">
      <c r="A127" s="26"/>
      <c r="B127" s="27"/>
      <c r="C127" s="23" t="s">
        <v>21</v>
      </c>
      <c r="D127" s="26"/>
      <c r="E127" s="26"/>
      <c r="F127" s="21" t="str">
        <f>E17</f>
        <v>Kasárenská s.r.o., Zátišie 10, Bratislava</v>
      </c>
      <c r="G127" s="26"/>
      <c r="H127" s="26"/>
      <c r="I127" s="23" t="s">
        <v>27</v>
      </c>
      <c r="J127" s="24" t="str">
        <f>E23</f>
        <v>ARCHIKO s.r.o., Ing. Košnar Jaroslav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5.2" customHeight="1">
      <c r="A128" s="26"/>
      <c r="B128" s="27"/>
      <c r="C128" s="23" t="s">
        <v>25</v>
      </c>
      <c r="D128" s="26"/>
      <c r="E128" s="26"/>
      <c r="F128" s="21" t="str">
        <f>IF(E20="","",E20)</f>
        <v>PROSPECT, spol. s r.o. Nové Zámky</v>
      </c>
      <c r="G128" s="26"/>
      <c r="H128" s="26"/>
      <c r="I128" s="23" t="s">
        <v>30</v>
      </c>
      <c r="J128" s="24" t="str">
        <f>E26</f>
        <v xml:space="preserve"> </v>
      </c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2" customFormat="1" ht="10.35" customHeight="1">
      <c r="A129" s="26"/>
      <c r="B129" s="27"/>
      <c r="C129" s="26"/>
      <c r="D129" s="26"/>
      <c r="E129" s="26"/>
      <c r="F129" s="26"/>
      <c r="G129" s="26"/>
      <c r="H129" s="26"/>
      <c r="I129" s="26"/>
      <c r="J129" s="26"/>
      <c r="K129" s="26"/>
      <c r="L129" s="39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pans="1:65" s="11" customFormat="1" ht="29.25" customHeight="1">
      <c r="A130" s="122"/>
      <c r="B130" s="123"/>
      <c r="C130" s="124" t="s">
        <v>109</v>
      </c>
      <c r="D130" s="125" t="s">
        <v>58</v>
      </c>
      <c r="E130" s="125" t="s">
        <v>54</v>
      </c>
      <c r="F130" s="125" t="s">
        <v>55</v>
      </c>
      <c r="G130" s="125" t="s">
        <v>110</v>
      </c>
      <c r="H130" s="125" t="s">
        <v>111</v>
      </c>
      <c r="I130" s="125" t="s">
        <v>112</v>
      </c>
      <c r="J130" s="126" t="s">
        <v>94</v>
      </c>
      <c r="K130" s="127" t="s">
        <v>113</v>
      </c>
      <c r="L130" s="128"/>
      <c r="M130" s="59" t="s">
        <v>1</v>
      </c>
      <c r="N130" s="60" t="s">
        <v>37</v>
      </c>
      <c r="O130" s="60" t="s">
        <v>114</v>
      </c>
      <c r="P130" s="60" t="s">
        <v>115</v>
      </c>
      <c r="Q130" s="60" t="s">
        <v>116</v>
      </c>
      <c r="R130" s="60" t="s">
        <v>117</v>
      </c>
      <c r="S130" s="60" t="s">
        <v>118</v>
      </c>
      <c r="T130" s="61" t="s">
        <v>119</v>
      </c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</row>
    <row r="131" spans="1:65" s="2" customFormat="1" ht="22.9" customHeight="1">
      <c r="A131" s="26"/>
      <c r="B131" s="27"/>
      <c r="C131" s="66" t="s">
        <v>95</v>
      </c>
      <c r="D131" s="26"/>
      <c r="E131" s="26"/>
      <c r="F131" s="26"/>
      <c r="G131" s="26"/>
      <c r="H131" s="26"/>
      <c r="I131" s="26"/>
      <c r="J131" s="129">
        <f>J132+J160</f>
        <v>0</v>
      </c>
      <c r="K131" s="26"/>
      <c r="L131" s="27"/>
      <c r="M131" s="62"/>
      <c r="N131" s="53"/>
      <c r="O131" s="63"/>
      <c r="P131" s="130" t="e">
        <f>P132+P160</f>
        <v>#REF!</v>
      </c>
      <c r="Q131" s="63"/>
      <c r="R131" s="130" t="e">
        <f>R132+R160</f>
        <v>#REF!</v>
      </c>
      <c r="S131" s="63"/>
      <c r="T131" s="131" t="e">
        <f>T132+T160</f>
        <v>#REF!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T131" s="14" t="s">
        <v>72</v>
      </c>
      <c r="AU131" s="14" t="s">
        <v>96</v>
      </c>
      <c r="BK131" s="132" t="e">
        <f>BK132+BK160</f>
        <v>#REF!</v>
      </c>
    </row>
    <row r="132" spans="1:65" s="12" customFormat="1" ht="25.9" customHeight="1">
      <c r="B132" s="133"/>
      <c r="D132" s="134" t="s">
        <v>72</v>
      </c>
      <c r="E132" s="135" t="s">
        <v>120</v>
      </c>
      <c r="F132" s="135" t="s">
        <v>120</v>
      </c>
      <c r="J132" s="136">
        <f>J133+J143+J148+J153+J155+J158</f>
        <v>0</v>
      </c>
      <c r="L132" s="133"/>
      <c r="M132" s="137"/>
      <c r="N132" s="138"/>
      <c r="O132" s="138"/>
      <c r="P132" s="139">
        <f>P133+P143+P148+P153+P155+P158</f>
        <v>7.9976399999999996</v>
      </c>
      <c r="Q132" s="138"/>
      <c r="R132" s="139">
        <f>R133+R143+R148+R153+R155+R158</f>
        <v>277.233297865</v>
      </c>
      <c r="S132" s="138"/>
      <c r="T132" s="140">
        <f>T133+T143+T148+T153+T155+T158</f>
        <v>0</v>
      </c>
      <c r="AR132" s="134" t="s">
        <v>77</v>
      </c>
      <c r="AT132" s="141" t="s">
        <v>72</v>
      </c>
      <c r="AU132" s="141" t="s">
        <v>73</v>
      </c>
      <c r="AY132" s="134" t="s">
        <v>121</v>
      </c>
      <c r="BK132" s="142">
        <f>BK133+BK143+BK148+BK153+BK155+BK158</f>
        <v>0</v>
      </c>
    </row>
    <row r="133" spans="1:65" s="12" customFormat="1" ht="22.9" customHeight="1">
      <c r="B133" s="133"/>
      <c r="D133" s="134" t="s">
        <v>72</v>
      </c>
      <c r="E133" s="143" t="s">
        <v>77</v>
      </c>
      <c r="F133" s="143" t="s">
        <v>122</v>
      </c>
      <c r="J133" s="169">
        <f>SUM(J134:J142)</f>
        <v>0</v>
      </c>
      <c r="L133" s="133"/>
      <c r="M133" s="137"/>
      <c r="N133" s="138"/>
      <c r="O133" s="138"/>
      <c r="P133" s="139">
        <f>SUM(P134:P142)</f>
        <v>7.9976399999999996</v>
      </c>
      <c r="Q133" s="138"/>
      <c r="R133" s="139">
        <f>SUM(R134:R142)</f>
        <v>0</v>
      </c>
      <c r="S133" s="138"/>
      <c r="T133" s="140">
        <f>SUM(T134:T142)</f>
        <v>0</v>
      </c>
      <c r="AR133" s="134" t="s">
        <v>77</v>
      </c>
      <c r="AT133" s="141" t="s">
        <v>72</v>
      </c>
      <c r="AU133" s="141" t="s">
        <v>77</v>
      </c>
      <c r="AY133" s="134" t="s">
        <v>121</v>
      </c>
      <c r="BK133" s="142">
        <f>SUM(BK134:BK142)</f>
        <v>0</v>
      </c>
    </row>
    <row r="134" spans="1:65" s="2" customFormat="1" ht="24.2" customHeight="1">
      <c r="A134" s="26"/>
      <c r="B134" s="144"/>
      <c r="C134" s="145" t="s">
        <v>77</v>
      </c>
      <c r="D134" s="145" t="s">
        <v>123</v>
      </c>
      <c r="E134" s="146" t="s">
        <v>124</v>
      </c>
      <c r="F134" s="147" t="s">
        <v>125</v>
      </c>
      <c r="G134" s="148" t="s">
        <v>126</v>
      </c>
      <c r="H134" s="149">
        <v>24.722999999999999</v>
      </c>
      <c r="I134" s="150"/>
      <c r="J134" s="150">
        <f>H134*I134</f>
        <v>0</v>
      </c>
      <c r="K134" s="151"/>
      <c r="L134" s="27"/>
      <c r="M134" s="152" t="s">
        <v>1</v>
      </c>
      <c r="N134" s="153" t="s">
        <v>39</v>
      </c>
      <c r="O134" s="154">
        <v>0</v>
      </c>
      <c r="P134" s="154">
        <f t="shared" ref="P134:P142" si="0">O134*H134</f>
        <v>0</v>
      </c>
      <c r="Q134" s="154">
        <v>0</v>
      </c>
      <c r="R134" s="154">
        <f t="shared" ref="R134:R142" si="1">Q134*H134</f>
        <v>0</v>
      </c>
      <c r="S134" s="154">
        <v>0</v>
      </c>
      <c r="T134" s="155">
        <f t="shared" ref="T134:T142" si="2"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6" t="s">
        <v>127</v>
      </c>
      <c r="AT134" s="156" t="s">
        <v>123</v>
      </c>
      <c r="AU134" s="156" t="s">
        <v>85</v>
      </c>
      <c r="AY134" s="14" t="s">
        <v>121</v>
      </c>
      <c r="BE134" s="157">
        <f t="shared" ref="BE134:BE142" si="3">IF(N134="základná",J134,0)</f>
        <v>0</v>
      </c>
      <c r="BF134" s="157">
        <f t="shared" ref="BF134:BF142" si="4">IF(N134="znížená",J134,0)</f>
        <v>0</v>
      </c>
      <c r="BG134" s="157">
        <f t="shared" ref="BG134:BG142" si="5">IF(N134="zákl. prenesená",J134,0)</f>
        <v>0</v>
      </c>
      <c r="BH134" s="157">
        <f t="shared" ref="BH134:BH142" si="6">IF(N134="zníž. prenesená",J134,0)</f>
        <v>0</v>
      </c>
      <c r="BI134" s="157">
        <f t="shared" ref="BI134:BI142" si="7">IF(N134="nulová",J134,0)</f>
        <v>0</v>
      </c>
      <c r="BJ134" s="14" t="s">
        <v>85</v>
      </c>
      <c r="BK134" s="157">
        <f t="shared" ref="BK134:BK142" si="8">ROUND(I134*H134,2)</f>
        <v>0</v>
      </c>
      <c r="BL134" s="14" t="s">
        <v>127</v>
      </c>
      <c r="BM134" s="156" t="s">
        <v>128</v>
      </c>
    </row>
    <row r="135" spans="1:65" s="2" customFormat="1" ht="21.75" customHeight="1">
      <c r="A135" s="26"/>
      <c r="B135" s="144"/>
      <c r="C135" s="145" t="s">
        <v>85</v>
      </c>
      <c r="D135" s="145" t="s">
        <v>123</v>
      </c>
      <c r="E135" s="146" t="s">
        <v>129</v>
      </c>
      <c r="F135" s="147" t="s">
        <v>130</v>
      </c>
      <c r="G135" s="148" t="s">
        <v>126</v>
      </c>
      <c r="H135" s="149">
        <v>32.402999999999999</v>
      </c>
      <c r="I135" s="150"/>
      <c r="J135" s="150">
        <f t="shared" ref="J135:J169" si="9">H135*I135</f>
        <v>0</v>
      </c>
      <c r="K135" s="151"/>
      <c r="L135" s="27"/>
      <c r="M135" s="152" t="s">
        <v>1</v>
      </c>
      <c r="N135" s="153" t="s">
        <v>39</v>
      </c>
      <c r="O135" s="154">
        <v>0</v>
      </c>
      <c r="P135" s="154">
        <f t="shared" si="0"/>
        <v>0</v>
      </c>
      <c r="Q135" s="154">
        <v>0</v>
      </c>
      <c r="R135" s="154">
        <f t="shared" si="1"/>
        <v>0</v>
      </c>
      <c r="S135" s="154">
        <v>0</v>
      </c>
      <c r="T135" s="155">
        <f t="shared" si="2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6" t="s">
        <v>127</v>
      </c>
      <c r="AT135" s="156" t="s">
        <v>123</v>
      </c>
      <c r="AU135" s="156" t="s">
        <v>85</v>
      </c>
      <c r="AY135" s="14" t="s">
        <v>121</v>
      </c>
      <c r="BE135" s="157">
        <f t="shared" si="3"/>
        <v>0</v>
      </c>
      <c r="BF135" s="157">
        <f t="shared" si="4"/>
        <v>0</v>
      </c>
      <c r="BG135" s="157">
        <f t="shared" si="5"/>
        <v>0</v>
      </c>
      <c r="BH135" s="157">
        <f t="shared" si="6"/>
        <v>0</v>
      </c>
      <c r="BI135" s="157">
        <f t="shared" si="7"/>
        <v>0</v>
      </c>
      <c r="BJ135" s="14" t="s">
        <v>85</v>
      </c>
      <c r="BK135" s="157">
        <f t="shared" si="8"/>
        <v>0</v>
      </c>
      <c r="BL135" s="14" t="s">
        <v>127</v>
      </c>
      <c r="BM135" s="156" t="s">
        <v>131</v>
      </c>
    </row>
    <row r="136" spans="1:65" s="2" customFormat="1" ht="37.9" customHeight="1">
      <c r="A136" s="26"/>
      <c r="B136" s="144"/>
      <c r="C136" s="145" t="s">
        <v>132</v>
      </c>
      <c r="D136" s="145" t="s">
        <v>123</v>
      </c>
      <c r="E136" s="146" t="s">
        <v>133</v>
      </c>
      <c r="F136" s="147" t="s">
        <v>134</v>
      </c>
      <c r="G136" s="148" t="s">
        <v>126</v>
      </c>
      <c r="H136" s="149">
        <v>9.7210000000000001</v>
      </c>
      <c r="I136" s="150"/>
      <c r="J136" s="150">
        <f t="shared" si="9"/>
        <v>0</v>
      </c>
      <c r="K136" s="151"/>
      <c r="L136" s="27"/>
      <c r="M136" s="152" t="s">
        <v>1</v>
      </c>
      <c r="N136" s="153" t="s">
        <v>39</v>
      </c>
      <c r="O136" s="154">
        <v>0</v>
      </c>
      <c r="P136" s="154">
        <f t="shared" si="0"/>
        <v>0</v>
      </c>
      <c r="Q136" s="154">
        <v>0</v>
      </c>
      <c r="R136" s="154">
        <f t="shared" si="1"/>
        <v>0</v>
      </c>
      <c r="S136" s="154">
        <v>0</v>
      </c>
      <c r="T136" s="155">
        <f t="shared" si="2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6" t="s">
        <v>127</v>
      </c>
      <c r="AT136" s="156" t="s">
        <v>123</v>
      </c>
      <c r="AU136" s="156" t="s">
        <v>85</v>
      </c>
      <c r="AY136" s="14" t="s">
        <v>121</v>
      </c>
      <c r="BE136" s="157">
        <f t="shared" si="3"/>
        <v>0</v>
      </c>
      <c r="BF136" s="157">
        <f t="shared" si="4"/>
        <v>0</v>
      </c>
      <c r="BG136" s="157">
        <f t="shared" si="5"/>
        <v>0</v>
      </c>
      <c r="BH136" s="157">
        <f t="shared" si="6"/>
        <v>0</v>
      </c>
      <c r="BI136" s="157">
        <f t="shared" si="7"/>
        <v>0</v>
      </c>
      <c r="BJ136" s="14" t="s">
        <v>85</v>
      </c>
      <c r="BK136" s="157">
        <f t="shared" si="8"/>
        <v>0</v>
      </c>
      <c r="BL136" s="14" t="s">
        <v>127</v>
      </c>
      <c r="BM136" s="156" t="s">
        <v>135</v>
      </c>
    </row>
    <row r="137" spans="1:65" s="2" customFormat="1" ht="24.2" customHeight="1">
      <c r="A137" s="26"/>
      <c r="B137" s="144"/>
      <c r="C137" s="145" t="s">
        <v>127</v>
      </c>
      <c r="D137" s="145" t="s">
        <v>123</v>
      </c>
      <c r="E137" s="146" t="s">
        <v>136</v>
      </c>
      <c r="F137" s="147" t="s">
        <v>137</v>
      </c>
      <c r="G137" s="148" t="s">
        <v>126</v>
      </c>
      <c r="H137" s="149">
        <v>57.125999999999998</v>
      </c>
      <c r="I137" s="150"/>
      <c r="J137" s="150">
        <f t="shared" si="9"/>
        <v>0</v>
      </c>
      <c r="K137" s="151"/>
      <c r="L137" s="27"/>
      <c r="M137" s="152" t="s">
        <v>1</v>
      </c>
      <c r="N137" s="153" t="s">
        <v>39</v>
      </c>
      <c r="O137" s="154">
        <v>0</v>
      </c>
      <c r="P137" s="154">
        <f t="shared" si="0"/>
        <v>0</v>
      </c>
      <c r="Q137" s="154">
        <v>0</v>
      </c>
      <c r="R137" s="154">
        <f t="shared" si="1"/>
        <v>0</v>
      </c>
      <c r="S137" s="154">
        <v>0</v>
      </c>
      <c r="T137" s="155">
        <f t="shared" si="2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6" t="s">
        <v>127</v>
      </c>
      <c r="AT137" s="156" t="s">
        <v>123</v>
      </c>
      <c r="AU137" s="156" t="s">
        <v>85</v>
      </c>
      <c r="AY137" s="14" t="s">
        <v>121</v>
      </c>
      <c r="BE137" s="157">
        <f t="shared" si="3"/>
        <v>0</v>
      </c>
      <c r="BF137" s="157">
        <f t="shared" si="4"/>
        <v>0</v>
      </c>
      <c r="BG137" s="157">
        <f t="shared" si="5"/>
        <v>0</v>
      </c>
      <c r="BH137" s="157">
        <f t="shared" si="6"/>
        <v>0</v>
      </c>
      <c r="BI137" s="157">
        <f t="shared" si="7"/>
        <v>0</v>
      </c>
      <c r="BJ137" s="14" t="s">
        <v>85</v>
      </c>
      <c r="BK137" s="157">
        <f t="shared" si="8"/>
        <v>0</v>
      </c>
      <c r="BL137" s="14" t="s">
        <v>127</v>
      </c>
      <c r="BM137" s="156" t="s">
        <v>138</v>
      </c>
    </row>
    <row r="138" spans="1:65" s="2" customFormat="1" ht="24.2" customHeight="1">
      <c r="A138" s="26"/>
      <c r="B138" s="144"/>
      <c r="C138" s="145" t="s">
        <v>139</v>
      </c>
      <c r="D138" s="145" t="s">
        <v>123</v>
      </c>
      <c r="E138" s="146" t="s">
        <v>140</v>
      </c>
      <c r="F138" s="147" t="s">
        <v>141</v>
      </c>
      <c r="G138" s="148" t="s">
        <v>126</v>
      </c>
      <c r="H138" s="149">
        <v>57.125999999999998</v>
      </c>
      <c r="I138" s="150"/>
      <c r="J138" s="150">
        <f t="shared" si="9"/>
        <v>0</v>
      </c>
      <c r="K138" s="151"/>
      <c r="L138" s="27"/>
      <c r="M138" s="152" t="s">
        <v>1</v>
      </c>
      <c r="N138" s="153" t="s">
        <v>39</v>
      </c>
      <c r="O138" s="154">
        <v>0</v>
      </c>
      <c r="P138" s="154">
        <f t="shared" si="0"/>
        <v>0</v>
      </c>
      <c r="Q138" s="154">
        <v>0</v>
      </c>
      <c r="R138" s="154">
        <f t="shared" si="1"/>
        <v>0</v>
      </c>
      <c r="S138" s="154">
        <v>0</v>
      </c>
      <c r="T138" s="155">
        <f t="shared" si="2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6" t="s">
        <v>127</v>
      </c>
      <c r="AT138" s="156" t="s">
        <v>123</v>
      </c>
      <c r="AU138" s="156" t="s">
        <v>85</v>
      </c>
      <c r="AY138" s="14" t="s">
        <v>121</v>
      </c>
      <c r="BE138" s="157">
        <f t="shared" si="3"/>
        <v>0</v>
      </c>
      <c r="BF138" s="157">
        <f t="shared" si="4"/>
        <v>0</v>
      </c>
      <c r="BG138" s="157">
        <f t="shared" si="5"/>
        <v>0</v>
      </c>
      <c r="BH138" s="157">
        <f t="shared" si="6"/>
        <v>0</v>
      </c>
      <c r="BI138" s="157">
        <f t="shared" si="7"/>
        <v>0</v>
      </c>
      <c r="BJ138" s="14" t="s">
        <v>85</v>
      </c>
      <c r="BK138" s="157">
        <f t="shared" si="8"/>
        <v>0</v>
      </c>
      <c r="BL138" s="14" t="s">
        <v>127</v>
      </c>
      <c r="BM138" s="156" t="s">
        <v>142</v>
      </c>
    </row>
    <row r="139" spans="1:65" s="2" customFormat="1" ht="21.75" customHeight="1">
      <c r="A139" s="26"/>
      <c r="B139" s="144"/>
      <c r="C139" s="145" t="s">
        <v>143</v>
      </c>
      <c r="D139" s="145" t="s">
        <v>123</v>
      </c>
      <c r="E139" s="146" t="s">
        <v>144</v>
      </c>
      <c r="F139" s="147" t="s">
        <v>145</v>
      </c>
      <c r="G139" s="148" t="s">
        <v>126</v>
      </c>
      <c r="H139" s="149">
        <v>57.125999999999998</v>
      </c>
      <c r="I139" s="150"/>
      <c r="J139" s="150">
        <f t="shared" si="9"/>
        <v>0</v>
      </c>
      <c r="K139" s="151"/>
      <c r="L139" s="27"/>
      <c r="M139" s="152" t="s">
        <v>1</v>
      </c>
      <c r="N139" s="153" t="s">
        <v>39</v>
      </c>
      <c r="O139" s="154">
        <v>0</v>
      </c>
      <c r="P139" s="154">
        <f t="shared" si="0"/>
        <v>0</v>
      </c>
      <c r="Q139" s="154">
        <v>0</v>
      </c>
      <c r="R139" s="154">
        <f t="shared" si="1"/>
        <v>0</v>
      </c>
      <c r="S139" s="154">
        <v>0</v>
      </c>
      <c r="T139" s="155">
        <f t="shared" si="2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6" t="s">
        <v>127</v>
      </c>
      <c r="AT139" s="156" t="s">
        <v>123</v>
      </c>
      <c r="AU139" s="156" t="s">
        <v>85</v>
      </c>
      <c r="AY139" s="14" t="s">
        <v>121</v>
      </c>
      <c r="BE139" s="157">
        <f t="shared" si="3"/>
        <v>0</v>
      </c>
      <c r="BF139" s="157">
        <f t="shared" si="4"/>
        <v>0</v>
      </c>
      <c r="BG139" s="157">
        <f t="shared" si="5"/>
        <v>0</v>
      </c>
      <c r="BH139" s="157">
        <f t="shared" si="6"/>
        <v>0</v>
      </c>
      <c r="BI139" s="157">
        <f t="shared" si="7"/>
        <v>0</v>
      </c>
      <c r="BJ139" s="14" t="s">
        <v>85</v>
      </c>
      <c r="BK139" s="157">
        <f t="shared" si="8"/>
        <v>0</v>
      </c>
      <c r="BL139" s="14" t="s">
        <v>127</v>
      </c>
      <c r="BM139" s="156" t="s">
        <v>146</v>
      </c>
    </row>
    <row r="140" spans="1:65" s="2" customFormat="1" ht="37.9" customHeight="1">
      <c r="A140" s="26"/>
      <c r="B140" s="144"/>
      <c r="C140" s="145" t="s">
        <v>147</v>
      </c>
      <c r="D140" s="145" t="s">
        <v>123</v>
      </c>
      <c r="E140" s="146" t="s">
        <v>148</v>
      </c>
      <c r="F140" s="147" t="s">
        <v>149</v>
      </c>
      <c r="G140" s="148" t="s">
        <v>126</v>
      </c>
      <c r="H140" s="149">
        <v>1142.52</v>
      </c>
      <c r="I140" s="150"/>
      <c r="J140" s="150">
        <f t="shared" si="9"/>
        <v>0</v>
      </c>
      <c r="K140" s="151"/>
      <c r="L140" s="27"/>
      <c r="M140" s="152" t="s">
        <v>1</v>
      </c>
      <c r="N140" s="153" t="s">
        <v>39</v>
      </c>
      <c r="O140" s="154">
        <v>7.0000000000000001E-3</v>
      </c>
      <c r="P140" s="154">
        <f t="shared" si="0"/>
        <v>7.9976399999999996</v>
      </c>
      <c r="Q140" s="154">
        <v>0</v>
      </c>
      <c r="R140" s="154">
        <f t="shared" si="1"/>
        <v>0</v>
      </c>
      <c r="S140" s="154">
        <v>0</v>
      </c>
      <c r="T140" s="155">
        <f t="shared" si="2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6" t="s">
        <v>127</v>
      </c>
      <c r="AT140" s="156" t="s">
        <v>123</v>
      </c>
      <c r="AU140" s="156" t="s">
        <v>85</v>
      </c>
      <c r="AY140" s="14" t="s">
        <v>121</v>
      </c>
      <c r="BE140" s="157">
        <f t="shared" si="3"/>
        <v>0</v>
      </c>
      <c r="BF140" s="157">
        <f t="shared" si="4"/>
        <v>0</v>
      </c>
      <c r="BG140" s="157">
        <f t="shared" si="5"/>
        <v>0</v>
      </c>
      <c r="BH140" s="157">
        <f t="shared" si="6"/>
        <v>0</v>
      </c>
      <c r="BI140" s="157">
        <f t="shared" si="7"/>
        <v>0</v>
      </c>
      <c r="BJ140" s="14" t="s">
        <v>85</v>
      </c>
      <c r="BK140" s="157">
        <f t="shared" si="8"/>
        <v>0</v>
      </c>
      <c r="BL140" s="14" t="s">
        <v>127</v>
      </c>
      <c r="BM140" s="156" t="s">
        <v>150</v>
      </c>
    </row>
    <row r="141" spans="1:65" s="2" customFormat="1" ht="16.5" customHeight="1">
      <c r="A141" s="26"/>
      <c r="B141" s="144"/>
      <c r="C141" s="145" t="s">
        <v>151</v>
      </c>
      <c r="D141" s="145" t="s">
        <v>123</v>
      </c>
      <c r="E141" s="146" t="s">
        <v>152</v>
      </c>
      <c r="F141" s="147" t="s">
        <v>153</v>
      </c>
      <c r="G141" s="148" t="s">
        <v>126</v>
      </c>
      <c r="H141" s="149">
        <v>57.125999999999998</v>
      </c>
      <c r="I141" s="150"/>
      <c r="J141" s="150">
        <f t="shared" si="9"/>
        <v>0</v>
      </c>
      <c r="K141" s="151"/>
      <c r="L141" s="27" t="s">
        <v>254</v>
      </c>
      <c r="M141" s="152" t="s">
        <v>1</v>
      </c>
      <c r="N141" s="153" t="s">
        <v>39</v>
      </c>
      <c r="O141" s="154">
        <v>0</v>
      </c>
      <c r="P141" s="154">
        <f t="shared" si="0"/>
        <v>0</v>
      </c>
      <c r="Q141" s="154">
        <v>0</v>
      </c>
      <c r="R141" s="154">
        <f t="shared" si="1"/>
        <v>0</v>
      </c>
      <c r="S141" s="154">
        <v>0</v>
      </c>
      <c r="T141" s="155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6" t="s">
        <v>127</v>
      </c>
      <c r="AT141" s="156" t="s">
        <v>123</v>
      </c>
      <c r="AU141" s="156" t="s">
        <v>85</v>
      </c>
      <c r="AY141" s="14" t="s">
        <v>121</v>
      </c>
      <c r="BE141" s="157">
        <f t="shared" si="3"/>
        <v>0</v>
      </c>
      <c r="BF141" s="157">
        <f t="shared" si="4"/>
        <v>0</v>
      </c>
      <c r="BG141" s="157">
        <f t="shared" si="5"/>
        <v>0</v>
      </c>
      <c r="BH141" s="157">
        <f t="shared" si="6"/>
        <v>0</v>
      </c>
      <c r="BI141" s="157">
        <f t="shared" si="7"/>
        <v>0</v>
      </c>
      <c r="BJ141" s="14" t="s">
        <v>85</v>
      </c>
      <c r="BK141" s="157">
        <f t="shared" si="8"/>
        <v>0</v>
      </c>
      <c r="BL141" s="14" t="s">
        <v>127</v>
      </c>
      <c r="BM141" s="156" t="s">
        <v>154</v>
      </c>
    </row>
    <row r="142" spans="1:65" s="2" customFormat="1" ht="21.75" customHeight="1">
      <c r="A142" s="26"/>
      <c r="B142" s="144"/>
      <c r="C142" s="145" t="s">
        <v>155</v>
      </c>
      <c r="D142" s="145" t="s">
        <v>123</v>
      </c>
      <c r="E142" s="146" t="s">
        <v>156</v>
      </c>
      <c r="F142" s="147" t="s">
        <v>157</v>
      </c>
      <c r="G142" s="148" t="s">
        <v>158</v>
      </c>
      <c r="H142" s="149">
        <v>82.41</v>
      </c>
      <c r="I142" s="150"/>
      <c r="J142" s="150">
        <f t="shared" si="9"/>
        <v>0</v>
      </c>
      <c r="K142" s="151"/>
      <c r="L142" s="27"/>
      <c r="M142" s="152" t="s">
        <v>1</v>
      </c>
      <c r="N142" s="153" t="s">
        <v>39</v>
      </c>
      <c r="O142" s="154">
        <v>0</v>
      </c>
      <c r="P142" s="154">
        <f t="shared" si="0"/>
        <v>0</v>
      </c>
      <c r="Q142" s="154">
        <v>0</v>
      </c>
      <c r="R142" s="154">
        <f t="shared" si="1"/>
        <v>0</v>
      </c>
      <c r="S142" s="154">
        <v>0</v>
      </c>
      <c r="T142" s="155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6" t="s">
        <v>127</v>
      </c>
      <c r="AT142" s="156" t="s">
        <v>123</v>
      </c>
      <c r="AU142" s="156" t="s">
        <v>85</v>
      </c>
      <c r="AY142" s="14" t="s">
        <v>121</v>
      </c>
      <c r="BE142" s="157">
        <f t="shared" si="3"/>
        <v>0</v>
      </c>
      <c r="BF142" s="157">
        <f t="shared" si="4"/>
        <v>0</v>
      </c>
      <c r="BG142" s="157">
        <f t="shared" si="5"/>
        <v>0</v>
      </c>
      <c r="BH142" s="157">
        <f t="shared" si="6"/>
        <v>0</v>
      </c>
      <c r="BI142" s="157">
        <f t="shared" si="7"/>
        <v>0</v>
      </c>
      <c r="BJ142" s="14" t="s">
        <v>85</v>
      </c>
      <c r="BK142" s="157">
        <f t="shared" si="8"/>
        <v>0</v>
      </c>
      <c r="BL142" s="14" t="s">
        <v>127</v>
      </c>
      <c r="BM142" s="156" t="s">
        <v>159</v>
      </c>
    </row>
    <row r="143" spans="1:65" s="12" customFormat="1" ht="22.9" customHeight="1">
      <c r="B143" s="133"/>
      <c r="D143" s="134" t="s">
        <v>72</v>
      </c>
      <c r="E143" s="143" t="s">
        <v>85</v>
      </c>
      <c r="F143" s="143" t="s">
        <v>160</v>
      </c>
      <c r="J143" s="168">
        <f>SUM(J144:J147)</f>
        <v>0</v>
      </c>
      <c r="L143" s="133"/>
      <c r="M143" s="137"/>
      <c r="N143" s="138"/>
      <c r="O143" s="138"/>
      <c r="P143" s="139">
        <f>SUM(P144:P147)</f>
        <v>0</v>
      </c>
      <c r="Q143" s="138"/>
      <c r="R143" s="139">
        <f>SUM(R144:R147)</f>
        <v>137.16621731999999</v>
      </c>
      <c r="S143" s="138"/>
      <c r="T143" s="140">
        <f>SUM(T144:T147)</f>
        <v>0</v>
      </c>
      <c r="AR143" s="134" t="s">
        <v>77</v>
      </c>
      <c r="AT143" s="141" t="s">
        <v>72</v>
      </c>
      <c r="AU143" s="141" t="s">
        <v>77</v>
      </c>
      <c r="AY143" s="134" t="s">
        <v>121</v>
      </c>
      <c r="BK143" s="142">
        <f>SUM(BK144:BK147)</f>
        <v>0</v>
      </c>
    </row>
    <row r="144" spans="1:65" s="2" customFormat="1" ht="24.2" customHeight="1">
      <c r="A144" s="26"/>
      <c r="B144" s="144"/>
      <c r="C144" s="145" t="s">
        <v>161</v>
      </c>
      <c r="D144" s="145" t="s">
        <v>123</v>
      </c>
      <c r="E144" s="146" t="s">
        <v>162</v>
      </c>
      <c r="F144" s="147" t="s">
        <v>163</v>
      </c>
      <c r="G144" s="148" t="s">
        <v>126</v>
      </c>
      <c r="H144" s="149">
        <v>31.33</v>
      </c>
      <c r="I144" s="150"/>
      <c r="J144" s="150">
        <f t="shared" si="9"/>
        <v>0</v>
      </c>
      <c r="K144" s="151"/>
      <c r="L144" s="27" t="s">
        <v>253</v>
      </c>
      <c r="M144" s="152" t="s">
        <v>1</v>
      </c>
      <c r="N144" s="153" t="s">
        <v>39</v>
      </c>
      <c r="O144" s="154">
        <v>0</v>
      </c>
      <c r="P144" s="154">
        <f>O144*H144</f>
        <v>0</v>
      </c>
      <c r="Q144" s="154">
        <v>2.0699999999999998</v>
      </c>
      <c r="R144" s="154">
        <f>Q144*H144</f>
        <v>64.853099999999998</v>
      </c>
      <c r="S144" s="154">
        <v>0</v>
      </c>
      <c r="T144" s="155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6" t="s">
        <v>127</v>
      </c>
      <c r="AT144" s="156" t="s">
        <v>123</v>
      </c>
      <c r="AU144" s="156" t="s">
        <v>85</v>
      </c>
      <c r="AY144" s="14" t="s">
        <v>121</v>
      </c>
      <c r="BE144" s="157">
        <f>IF(N144="základná",J144,0)</f>
        <v>0</v>
      </c>
      <c r="BF144" s="157">
        <f>IF(N144="znížená",J144,0)</f>
        <v>0</v>
      </c>
      <c r="BG144" s="157">
        <f>IF(N144="zákl. prenesená",J144,0)</f>
        <v>0</v>
      </c>
      <c r="BH144" s="157">
        <f>IF(N144="zníž. prenesená",J144,0)</f>
        <v>0</v>
      </c>
      <c r="BI144" s="157">
        <f>IF(N144="nulová",J144,0)</f>
        <v>0</v>
      </c>
      <c r="BJ144" s="14" t="s">
        <v>85</v>
      </c>
      <c r="BK144" s="157">
        <f>ROUND(I144*H144,2)</f>
        <v>0</v>
      </c>
      <c r="BL144" s="14" t="s">
        <v>127</v>
      </c>
      <c r="BM144" s="156" t="s">
        <v>164</v>
      </c>
    </row>
    <row r="145" spans="1:65" s="2" customFormat="1" ht="24.2" customHeight="1">
      <c r="A145" s="26"/>
      <c r="B145" s="144"/>
      <c r="C145" s="145" t="s">
        <v>165</v>
      </c>
      <c r="D145" s="145" t="s">
        <v>123</v>
      </c>
      <c r="E145" s="146" t="s">
        <v>166</v>
      </c>
      <c r="F145" s="147" t="s">
        <v>167</v>
      </c>
      <c r="G145" s="148" t="s">
        <v>126</v>
      </c>
      <c r="H145" s="149">
        <v>2.472</v>
      </c>
      <c r="I145" s="150"/>
      <c r="J145" s="150">
        <f t="shared" si="9"/>
        <v>0</v>
      </c>
      <c r="K145" s="151"/>
      <c r="L145" s="27" t="s">
        <v>255</v>
      </c>
      <c r="M145" s="152" t="s">
        <v>1</v>
      </c>
      <c r="N145" s="153" t="s">
        <v>39</v>
      </c>
      <c r="O145" s="154">
        <v>0</v>
      </c>
      <c r="P145" s="154">
        <f>O145*H145</f>
        <v>0</v>
      </c>
      <c r="Q145" s="154">
        <v>2.0699999999999998</v>
      </c>
      <c r="R145" s="154">
        <f>Q145*H145</f>
        <v>5.1170399999999994</v>
      </c>
      <c r="S145" s="154">
        <v>0</v>
      </c>
      <c r="T145" s="155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6" t="s">
        <v>127</v>
      </c>
      <c r="AT145" s="156" t="s">
        <v>123</v>
      </c>
      <c r="AU145" s="156" t="s">
        <v>85</v>
      </c>
      <c r="AY145" s="14" t="s">
        <v>121</v>
      </c>
      <c r="BE145" s="157">
        <f>IF(N145="základná",J145,0)</f>
        <v>0</v>
      </c>
      <c r="BF145" s="157">
        <f>IF(N145="znížená",J145,0)</f>
        <v>0</v>
      </c>
      <c r="BG145" s="157">
        <f>IF(N145="zákl. prenesená",J145,0)</f>
        <v>0</v>
      </c>
      <c r="BH145" s="157">
        <f>IF(N145="zníž. prenesená",J145,0)</f>
        <v>0</v>
      </c>
      <c r="BI145" s="157">
        <f>IF(N145="nulová",J145,0)</f>
        <v>0</v>
      </c>
      <c r="BJ145" s="14" t="s">
        <v>85</v>
      </c>
      <c r="BK145" s="157">
        <f>ROUND(I145*H145,2)</f>
        <v>0</v>
      </c>
      <c r="BL145" s="14" t="s">
        <v>127</v>
      </c>
      <c r="BM145" s="156" t="s">
        <v>168</v>
      </c>
    </row>
    <row r="146" spans="1:65" s="2" customFormat="1" ht="24.2" customHeight="1">
      <c r="A146" s="26"/>
      <c r="B146" s="144"/>
      <c r="C146" s="145" t="s">
        <v>169</v>
      </c>
      <c r="D146" s="145" t="s">
        <v>123</v>
      </c>
      <c r="E146" s="146" t="s">
        <v>170</v>
      </c>
      <c r="F146" s="147" t="s">
        <v>171</v>
      </c>
      <c r="G146" s="148" t="s">
        <v>126</v>
      </c>
      <c r="H146" s="149">
        <v>29.931000000000001</v>
      </c>
      <c r="I146" s="150"/>
      <c r="J146" s="150">
        <f t="shared" si="9"/>
        <v>0</v>
      </c>
      <c r="K146" s="151"/>
      <c r="L146" s="27"/>
      <c r="M146" s="152" t="s">
        <v>1</v>
      </c>
      <c r="N146" s="153" t="s">
        <v>39</v>
      </c>
      <c r="O146" s="154">
        <v>0</v>
      </c>
      <c r="P146" s="154">
        <f>O146*H146</f>
        <v>0</v>
      </c>
      <c r="Q146" s="154">
        <v>2.19407</v>
      </c>
      <c r="R146" s="154">
        <f>Q146*H146</f>
        <v>65.670709169999995</v>
      </c>
      <c r="S146" s="154">
        <v>0</v>
      </c>
      <c r="T146" s="155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6" t="s">
        <v>127</v>
      </c>
      <c r="AT146" s="156" t="s">
        <v>123</v>
      </c>
      <c r="AU146" s="156" t="s">
        <v>85</v>
      </c>
      <c r="AY146" s="14" t="s">
        <v>121</v>
      </c>
      <c r="BE146" s="157">
        <f>IF(N146="základná",J146,0)</f>
        <v>0</v>
      </c>
      <c r="BF146" s="157">
        <f>IF(N146="znížená",J146,0)</f>
        <v>0</v>
      </c>
      <c r="BG146" s="157">
        <f>IF(N146="zákl. prenesená",J146,0)</f>
        <v>0</v>
      </c>
      <c r="BH146" s="157">
        <f>IF(N146="zníž. prenesená",J146,0)</f>
        <v>0</v>
      </c>
      <c r="BI146" s="157">
        <f>IF(N146="nulová",J146,0)</f>
        <v>0</v>
      </c>
      <c r="BJ146" s="14" t="s">
        <v>85</v>
      </c>
      <c r="BK146" s="157">
        <f>ROUND(I146*H146,2)</f>
        <v>0</v>
      </c>
      <c r="BL146" s="14" t="s">
        <v>127</v>
      </c>
      <c r="BM146" s="156" t="s">
        <v>172</v>
      </c>
    </row>
    <row r="147" spans="1:65" s="2" customFormat="1" ht="16.5" customHeight="1">
      <c r="A147" s="26"/>
      <c r="B147" s="144"/>
      <c r="C147" s="145" t="s">
        <v>173</v>
      </c>
      <c r="D147" s="145" t="s">
        <v>123</v>
      </c>
      <c r="E147" s="146" t="s">
        <v>174</v>
      </c>
      <c r="F147" s="147" t="s">
        <v>175</v>
      </c>
      <c r="G147" s="148" t="s">
        <v>176</v>
      </c>
      <c r="H147" s="149">
        <v>1.4970000000000001</v>
      </c>
      <c r="I147" s="150"/>
      <c r="J147" s="150">
        <f t="shared" si="9"/>
        <v>0</v>
      </c>
      <c r="K147" s="151"/>
      <c r="L147" s="27" t="s">
        <v>253</v>
      </c>
      <c r="M147" s="152" t="s">
        <v>1</v>
      </c>
      <c r="N147" s="153" t="s">
        <v>39</v>
      </c>
      <c r="O147" s="154">
        <v>0</v>
      </c>
      <c r="P147" s="154">
        <f>O147*H147</f>
        <v>0</v>
      </c>
      <c r="Q147" s="154">
        <v>1.01895</v>
      </c>
      <c r="R147" s="154">
        <f>Q147*H147</f>
        <v>1.52536815</v>
      </c>
      <c r="S147" s="154">
        <v>0</v>
      </c>
      <c r="T147" s="155">
        <f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6" t="s">
        <v>127</v>
      </c>
      <c r="AT147" s="156" t="s">
        <v>123</v>
      </c>
      <c r="AU147" s="156" t="s">
        <v>85</v>
      </c>
      <c r="AY147" s="14" t="s">
        <v>121</v>
      </c>
      <c r="BE147" s="157">
        <f>IF(N147="základná",J147,0)</f>
        <v>0</v>
      </c>
      <c r="BF147" s="157">
        <f>IF(N147="znížená",J147,0)</f>
        <v>0</v>
      </c>
      <c r="BG147" s="157">
        <f>IF(N147="zákl. prenesená",J147,0)</f>
        <v>0</v>
      </c>
      <c r="BH147" s="157">
        <f>IF(N147="zníž. prenesená",J147,0)</f>
        <v>0</v>
      </c>
      <c r="BI147" s="157">
        <f>IF(N147="nulová",J147,0)</f>
        <v>0</v>
      </c>
      <c r="BJ147" s="14" t="s">
        <v>85</v>
      </c>
      <c r="BK147" s="157">
        <f>ROUND(I147*H147,2)</f>
        <v>0</v>
      </c>
      <c r="BL147" s="14" t="s">
        <v>127</v>
      </c>
      <c r="BM147" s="156" t="s">
        <v>177</v>
      </c>
    </row>
    <row r="148" spans="1:65" s="12" customFormat="1" ht="22.9" customHeight="1">
      <c r="B148" s="133"/>
      <c r="D148" s="134" t="s">
        <v>72</v>
      </c>
      <c r="E148" s="143" t="s">
        <v>127</v>
      </c>
      <c r="F148" s="143" t="s">
        <v>178</v>
      </c>
      <c r="J148" s="168">
        <f>SUM(J149:J152)</f>
        <v>0</v>
      </c>
      <c r="L148" s="133"/>
      <c r="M148" s="137"/>
      <c r="N148" s="138"/>
      <c r="O148" s="138"/>
      <c r="P148" s="139">
        <f>SUM(P149:P152)</f>
        <v>0</v>
      </c>
      <c r="Q148" s="138"/>
      <c r="R148" s="139">
        <f>SUM(R149:R152)</f>
        <v>63.590749280000004</v>
      </c>
      <c r="S148" s="138"/>
      <c r="T148" s="140">
        <f>SUM(T149:T152)</f>
        <v>0</v>
      </c>
      <c r="AR148" s="134" t="s">
        <v>77</v>
      </c>
      <c r="AT148" s="141" t="s">
        <v>72</v>
      </c>
      <c r="AU148" s="141" t="s">
        <v>77</v>
      </c>
      <c r="AY148" s="134" t="s">
        <v>121</v>
      </c>
      <c r="BK148" s="142">
        <f>SUM(BK149:BK152)</f>
        <v>0</v>
      </c>
    </row>
    <row r="149" spans="1:65" s="2" customFormat="1" ht="21.75" customHeight="1">
      <c r="A149" s="26"/>
      <c r="B149" s="144"/>
      <c r="C149" s="145" t="s">
        <v>179</v>
      </c>
      <c r="D149" s="145" t="s">
        <v>123</v>
      </c>
      <c r="E149" s="146" t="s">
        <v>180</v>
      </c>
      <c r="F149" s="147" t="s">
        <v>181</v>
      </c>
      <c r="G149" s="148" t="s">
        <v>126</v>
      </c>
      <c r="H149" s="149">
        <v>28.216999999999999</v>
      </c>
      <c r="I149" s="150"/>
      <c r="J149" s="150">
        <f t="shared" si="9"/>
        <v>0</v>
      </c>
      <c r="K149" s="151"/>
      <c r="L149" s="27"/>
      <c r="M149" s="152" t="s">
        <v>1</v>
      </c>
      <c r="N149" s="153" t="s">
        <v>39</v>
      </c>
      <c r="O149" s="154">
        <v>0</v>
      </c>
      <c r="P149" s="154">
        <f>O149*H149</f>
        <v>0</v>
      </c>
      <c r="Q149" s="154">
        <v>2.19415</v>
      </c>
      <c r="R149" s="154">
        <f>Q149*H149</f>
        <v>61.91233055</v>
      </c>
      <c r="S149" s="154">
        <v>0</v>
      </c>
      <c r="T149" s="155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6" t="s">
        <v>127</v>
      </c>
      <c r="AT149" s="156" t="s">
        <v>123</v>
      </c>
      <c r="AU149" s="156" t="s">
        <v>85</v>
      </c>
      <c r="AY149" s="14" t="s">
        <v>121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4" t="s">
        <v>85</v>
      </c>
      <c r="BK149" s="157">
        <f>ROUND(I149*H149,2)</f>
        <v>0</v>
      </c>
      <c r="BL149" s="14" t="s">
        <v>127</v>
      </c>
      <c r="BM149" s="156" t="s">
        <v>182</v>
      </c>
    </row>
    <row r="150" spans="1:65" s="2" customFormat="1" ht="24.2" customHeight="1">
      <c r="A150" s="26"/>
      <c r="B150" s="144"/>
      <c r="C150" s="145" t="s">
        <v>183</v>
      </c>
      <c r="D150" s="145" t="s">
        <v>123</v>
      </c>
      <c r="E150" s="146" t="s">
        <v>184</v>
      </c>
      <c r="F150" s="147" t="s">
        <v>185</v>
      </c>
      <c r="G150" s="148" t="s">
        <v>176</v>
      </c>
      <c r="H150" s="149">
        <v>1.411</v>
      </c>
      <c r="I150" s="150"/>
      <c r="J150" s="150">
        <f t="shared" si="9"/>
        <v>0</v>
      </c>
      <c r="K150" s="151"/>
      <c r="L150" s="27" t="s">
        <v>253</v>
      </c>
      <c r="M150" s="152" t="s">
        <v>1</v>
      </c>
      <c r="N150" s="153" t="s">
        <v>39</v>
      </c>
      <c r="O150" s="154">
        <v>0</v>
      </c>
      <c r="P150" s="154">
        <f>O150*H150</f>
        <v>0</v>
      </c>
      <c r="Q150" s="154">
        <v>1.0165500000000001</v>
      </c>
      <c r="R150" s="154">
        <f>Q150*H150</f>
        <v>1.4343520500000002</v>
      </c>
      <c r="S150" s="154">
        <v>0</v>
      </c>
      <c r="T150" s="155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6" t="s">
        <v>127</v>
      </c>
      <c r="AT150" s="156" t="s">
        <v>123</v>
      </c>
      <c r="AU150" s="156" t="s">
        <v>85</v>
      </c>
      <c r="AY150" s="14" t="s">
        <v>121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4" t="s">
        <v>85</v>
      </c>
      <c r="BK150" s="157">
        <f>ROUND(I150*H150,2)</f>
        <v>0</v>
      </c>
      <c r="BL150" s="14" t="s">
        <v>127</v>
      </c>
      <c r="BM150" s="156" t="s">
        <v>186</v>
      </c>
    </row>
    <row r="151" spans="1:65" s="2" customFormat="1" ht="24.2" customHeight="1">
      <c r="A151" s="26"/>
      <c r="B151" s="144"/>
      <c r="C151" s="145" t="s">
        <v>187</v>
      </c>
      <c r="D151" s="145" t="s">
        <v>123</v>
      </c>
      <c r="E151" s="146" t="s">
        <v>188</v>
      </c>
      <c r="F151" s="147" t="s">
        <v>189</v>
      </c>
      <c r="G151" s="148" t="s">
        <v>158</v>
      </c>
      <c r="H151" s="149">
        <v>56.628</v>
      </c>
      <c r="I151" s="150"/>
      <c r="J151" s="150">
        <f t="shared" si="9"/>
        <v>0</v>
      </c>
      <c r="K151" s="151"/>
      <c r="L151" s="27"/>
      <c r="M151" s="152" t="s">
        <v>1</v>
      </c>
      <c r="N151" s="153" t="s">
        <v>39</v>
      </c>
      <c r="O151" s="154">
        <v>0</v>
      </c>
      <c r="P151" s="154">
        <f>O151*H151</f>
        <v>0</v>
      </c>
      <c r="Q151" s="154">
        <v>4.3099999999999996E-3</v>
      </c>
      <c r="R151" s="154">
        <f>Q151*H151</f>
        <v>0.24406667999999998</v>
      </c>
      <c r="S151" s="154">
        <v>0</v>
      </c>
      <c r="T151" s="155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6" t="s">
        <v>127</v>
      </c>
      <c r="AT151" s="156" t="s">
        <v>123</v>
      </c>
      <c r="AU151" s="156" t="s">
        <v>85</v>
      </c>
      <c r="AY151" s="14" t="s">
        <v>121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4" t="s">
        <v>85</v>
      </c>
      <c r="BK151" s="157">
        <f>ROUND(I151*H151,2)</f>
        <v>0</v>
      </c>
      <c r="BL151" s="14" t="s">
        <v>127</v>
      </c>
      <c r="BM151" s="156" t="s">
        <v>190</v>
      </c>
    </row>
    <row r="152" spans="1:65" s="2" customFormat="1" ht="24.2" customHeight="1">
      <c r="A152" s="26"/>
      <c r="B152" s="144"/>
      <c r="C152" s="145" t="s">
        <v>191</v>
      </c>
      <c r="D152" s="145" t="s">
        <v>123</v>
      </c>
      <c r="E152" s="146" t="s">
        <v>192</v>
      </c>
      <c r="F152" s="147" t="s">
        <v>193</v>
      </c>
      <c r="G152" s="148" t="s">
        <v>158</v>
      </c>
      <c r="H152" s="149">
        <v>56.628</v>
      </c>
      <c r="I152" s="150"/>
      <c r="J152" s="150">
        <f t="shared" si="9"/>
        <v>0</v>
      </c>
      <c r="K152" s="151"/>
      <c r="L152" s="27"/>
      <c r="M152" s="152" t="s">
        <v>1</v>
      </c>
      <c r="N152" s="153" t="s">
        <v>39</v>
      </c>
      <c r="O152" s="154">
        <v>0</v>
      </c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6" t="s">
        <v>127</v>
      </c>
      <c r="AT152" s="156" t="s">
        <v>123</v>
      </c>
      <c r="AU152" s="156" t="s">
        <v>85</v>
      </c>
      <c r="AY152" s="14" t="s">
        <v>121</v>
      </c>
      <c r="BE152" s="157">
        <f>IF(N152="základná",J152,0)</f>
        <v>0</v>
      </c>
      <c r="BF152" s="157">
        <f>IF(N152="znížená",J152,0)</f>
        <v>0</v>
      </c>
      <c r="BG152" s="157">
        <f>IF(N152="zákl. prenesená",J152,0)</f>
        <v>0</v>
      </c>
      <c r="BH152" s="157">
        <f>IF(N152="zníž. prenesená",J152,0)</f>
        <v>0</v>
      </c>
      <c r="BI152" s="157">
        <f>IF(N152="nulová",J152,0)</f>
        <v>0</v>
      </c>
      <c r="BJ152" s="14" t="s">
        <v>85</v>
      </c>
      <c r="BK152" s="157">
        <f>ROUND(I152*H152,2)</f>
        <v>0</v>
      </c>
      <c r="BL152" s="14" t="s">
        <v>127</v>
      </c>
      <c r="BM152" s="156" t="s">
        <v>194</v>
      </c>
    </row>
    <row r="153" spans="1:65" s="12" customFormat="1" ht="22.9" customHeight="1">
      <c r="B153" s="133"/>
      <c r="D153" s="134" t="s">
        <v>72</v>
      </c>
      <c r="E153" s="143" t="s">
        <v>139</v>
      </c>
      <c r="F153" s="143" t="s">
        <v>195</v>
      </c>
      <c r="J153" s="168">
        <f>J154</f>
        <v>0</v>
      </c>
      <c r="L153" s="133"/>
      <c r="M153" s="137"/>
      <c r="N153" s="138"/>
      <c r="O153" s="138"/>
      <c r="P153" s="139">
        <f>P154</f>
        <v>0</v>
      </c>
      <c r="Q153" s="138"/>
      <c r="R153" s="139">
        <f>R154</f>
        <v>59.041820399999992</v>
      </c>
      <c r="S153" s="138"/>
      <c r="T153" s="140">
        <f>T154</f>
        <v>0</v>
      </c>
      <c r="AR153" s="134" t="s">
        <v>77</v>
      </c>
      <c r="AT153" s="141" t="s">
        <v>72</v>
      </c>
      <c r="AU153" s="141" t="s">
        <v>77</v>
      </c>
      <c r="AY153" s="134" t="s">
        <v>121</v>
      </c>
      <c r="BK153" s="142">
        <f>BK154</f>
        <v>0</v>
      </c>
    </row>
    <row r="154" spans="1:65" s="2" customFormat="1" ht="37.9" customHeight="1">
      <c r="A154" s="26"/>
      <c r="B154" s="144"/>
      <c r="C154" s="145" t="s">
        <v>196</v>
      </c>
      <c r="D154" s="145" t="s">
        <v>123</v>
      </c>
      <c r="E154" s="146" t="s">
        <v>197</v>
      </c>
      <c r="F154" s="147" t="s">
        <v>198</v>
      </c>
      <c r="G154" s="148" t="s">
        <v>158</v>
      </c>
      <c r="H154" s="149">
        <v>82.41</v>
      </c>
      <c r="I154" s="150"/>
      <c r="J154" s="150">
        <f t="shared" si="9"/>
        <v>0</v>
      </c>
      <c r="K154" s="151"/>
      <c r="L154" s="27"/>
      <c r="M154" s="152" t="s">
        <v>1</v>
      </c>
      <c r="N154" s="153" t="s">
        <v>39</v>
      </c>
      <c r="O154" s="154">
        <v>0</v>
      </c>
      <c r="P154" s="154">
        <f>O154*H154</f>
        <v>0</v>
      </c>
      <c r="Q154" s="154">
        <v>0.71643999999999997</v>
      </c>
      <c r="R154" s="154">
        <f>Q154*H154</f>
        <v>59.041820399999992</v>
      </c>
      <c r="S154" s="154">
        <v>0</v>
      </c>
      <c r="T154" s="155">
        <f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6" t="s">
        <v>127</v>
      </c>
      <c r="AT154" s="156" t="s">
        <v>123</v>
      </c>
      <c r="AU154" s="156" t="s">
        <v>85</v>
      </c>
      <c r="AY154" s="14" t="s">
        <v>121</v>
      </c>
      <c r="BE154" s="157">
        <f>IF(N154="základná",J154,0)</f>
        <v>0</v>
      </c>
      <c r="BF154" s="157">
        <f>IF(N154="znížená",J154,0)</f>
        <v>0</v>
      </c>
      <c r="BG154" s="157">
        <f>IF(N154="zákl. prenesená",J154,0)</f>
        <v>0</v>
      </c>
      <c r="BH154" s="157">
        <f>IF(N154="zníž. prenesená",J154,0)</f>
        <v>0</v>
      </c>
      <c r="BI154" s="157">
        <f>IF(N154="nulová",J154,0)</f>
        <v>0</v>
      </c>
      <c r="BJ154" s="14" t="s">
        <v>85</v>
      </c>
      <c r="BK154" s="157">
        <f>ROUND(I154*H154,2)</f>
        <v>0</v>
      </c>
      <c r="BL154" s="14" t="s">
        <v>127</v>
      </c>
      <c r="BM154" s="156" t="s">
        <v>199</v>
      </c>
    </row>
    <row r="155" spans="1:65" s="12" customFormat="1" ht="22.9" customHeight="1">
      <c r="B155" s="133"/>
      <c r="D155" s="134" t="s">
        <v>72</v>
      </c>
      <c r="E155" s="143" t="s">
        <v>155</v>
      </c>
      <c r="F155" s="143" t="s">
        <v>200</v>
      </c>
      <c r="J155" s="168">
        <f>SUM(J156:J157)</f>
        <v>0</v>
      </c>
      <c r="L155" s="133"/>
      <c r="M155" s="137"/>
      <c r="N155" s="138"/>
      <c r="O155" s="138"/>
      <c r="P155" s="139">
        <f>SUM(P156:P157)</f>
        <v>0</v>
      </c>
      <c r="Q155" s="138"/>
      <c r="R155" s="139">
        <f>SUM(R156:R157)</f>
        <v>17.434510865</v>
      </c>
      <c r="S155" s="138"/>
      <c r="T155" s="140">
        <f>SUM(T156:T157)</f>
        <v>0</v>
      </c>
      <c r="AR155" s="134" t="s">
        <v>77</v>
      </c>
      <c r="AT155" s="141" t="s">
        <v>72</v>
      </c>
      <c r="AU155" s="141" t="s">
        <v>77</v>
      </c>
      <c r="AY155" s="134" t="s">
        <v>121</v>
      </c>
      <c r="BK155" s="142">
        <f>SUM(BK156:BK157)</f>
        <v>0</v>
      </c>
    </row>
    <row r="156" spans="1:65" s="2" customFormat="1" ht="37.9" customHeight="1">
      <c r="A156" s="26"/>
      <c r="B156" s="144"/>
      <c r="C156" s="145" t="s">
        <v>201</v>
      </c>
      <c r="D156" s="145" t="s">
        <v>123</v>
      </c>
      <c r="E156" s="146" t="s">
        <v>202</v>
      </c>
      <c r="F156" s="147" t="s">
        <v>203</v>
      </c>
      <c r="G156" s="148" t="s">
        <v>204</v>
      </c>
      <c r="H156" s="149">
        <v>143.35</v>
      </c>
      <c r="I156" s="150"/>
      <c r="J156" s="150">
        <f t="shared" si="9"/>
        <v>0</v>
      </c>
      <c r="K156" s="151"/>
      <c r="L156" s="27"/>
      <c r="M156" s="152" t="s">
        <v>1</v>
      </c>
      <c r="N156" s="153" t="s">
        <v>39</v>
      </c>
      <c r="O156" s="154">
        <v>0</v>
      </c>
      <c r="P156" s="154">
        <f>O156*H156</f>
        <v>0</v>
      </c>
      <c r="Q156" s="154">
        <v>9.7931900000000002E-2</v>
      </c>
      <c r="R156" s="154">
        <f>Q156*H156</f>
        <v>14.038537865</v>
      </c>
      <c r="S156" s="154">
        <v>0</v>
      </c>
      <c r="T156" s="155">
        <f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6" t="s">
        <v>127</v>
      </c>
      <c r="AT156" s="156" t="s">
        <v>123</v>
      </c>
      <c r="AU156" s="156" t="s">
        <v>85</v>
      </c>
      <c r="AY156" s="14" t="s">
        <v>121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4" t="s">
        <v>85</v>
      </c>
      <c r="BK156" s="157">
        <f>ROUND(I156*H156,2)</f>
        <v>0</v>
      </c>
      <c r="BL156" s="14" t="s">
        <v>127</v>
      </c>
      <c r="BM156" s="156" t="s">
        <v>205</v>
      </c>
    </row>
    <row r="157" spans="1:65" s="2" customFormat="1" ht="16.5" customHeight="1">
      <c r="A157" s="26"/>
      <c r="B157" s="144"/>
      <c r="C157" s="158" t="s">
        <v>7</v>
      </c>
      <c r="D157" s="158" t="s">
        <v>206</v>
      </c>
      <c r="E157" s="159" t="s">
        <v>207</v>
      </c>
      <c r="F157" s="160" t="s">
        <v>208</v>
      </c>
      <c r="G157" s="161" t="s">
        <v>209</v>
      </c>
      <c r="H157" s="162">
        <v>147.65100000000001</v>
      </c>
      <c r="I157" s="163"/>
      <c r="J157" s="150">
        <f t="shared" si="9"/>
        <v>0</v>
      </c>
      <c r="K157" s="164"/>
      <c r="L157" s="165"/>
      <c r="M157" s="166" t="s">
        <v>1</v>
      </c>
      <c r="N157" s="167" t="s">
        <v>39</v>
      </c>
      <c r="O157" s="154">
        <v>0</v>
      </c>
      <c r="P157" s="154">
        <f>O157*H157</f>
        <v>0</v>
      </c>
      <c r="Q157" s="154">
        <v>2.3E-2</v>
      </c>
      <c r="R157" s="154">
        <f>Q157*H157</f>
        <v>3.3959730000000001</v>
      </c>
      <c r="S157" s="154">
        <v>0</v>
      </c>
      <c r="T157" s="155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6" t="s">
        <v>151</v>
      </c>
      <c r="AT157" s="156" t="s">
        <v>206</v>
      </c>
      <c r="AU157" s="156" t="s">
        <v>85</v>
      </c>
      <c r="AY157" s="14" t="s">
        <v>121</v>
      </c>
      <c r="BE157" s="157">
        <f>IF(N157="základná",J157,0)</f>
        <v>0</v>
      </c>
      <c r="BF157" s="157">
        <f>IF(N157="znížená",J157,0)</f>
        <v>0</v>
      </c>
      <c r="BG157" s="157">
        <f>IF(N157="zákl. prenesená",J157,0)</f>
        <v>0</v>
      </c>
      <c r="BH157" s="157">
        <f>IF(N157="zníž. prenesená",J157,0)</f>
        <v>0</v>
      </c>
      <c r="BI157" s="157">
        <f>IF(N157="nulová",J157,0)</f>
        <v>0</v>
      </c>
      <c r="BJ157" s="14" t="s">
        <v>85</v>
      </c>
      <c r="BK157" s="157">
        <f>ROUND(I157*H157,2)</f>
        <v>0</v>
      </c>
      <c r="BL157" s="14" t="s">
        <v>127</v>
      </c>
      <c r="BM157" s="156" t="s">
        <v>210</v>
      </c>
    </row>
    <row r="158" spans="1:65" s="12" customFormat="1" ht="22.9" customHeight="1">
      <c r="B158" s="133"/>
      <c r="D158" s="134" t="s">
        <v>72</v>
      </c>
      <c r="E158" s="143" t="s">
        <v>211</v>
      </c>
      <c r="F158" s="143" t="s">
        <v>212</v>
      </c>
      <c r="J158" s="168">
        <f>J159</f>
        <v>0</v>
      </c>
      <c r="L158" s="133"/>
      <c r="M158" s="137"/>
      <c r="N158" s="138"/>
      <c r="O158" s="138"/>
      <c r="P158" s="139">
        <f>P159</f>
        <v>0</v>
      </c>
      <c r="Q158" s="138"/>
      <c r="R158" s="139">
        <f>R159</f>
        <v>0</v>
      </c>
      <c r="S158" s="138"/>
      <c r="T158" s="140">
        <f>T159</f>
        <v>0</v>
      </c>
      <c r="AR158" s="134" t="s">
        <v>77</v>
      </c>
      <c r="AT158" s="141" t="s">
        <v>72</v>
      </c>
      <c r="AU158" s="141" t="s">
        <v>77</v>
      </c>
      <c r="AY158" s="134" t="s">
        <v>121</v>
      </c>
      <c r="BK158" s="142">
        <f>BK159</f>
        <v>0</v>
      </c>
    </row>
    <row r="159" spans="1:65" s="2" customFormat="1" ht="24.2" customHeight="1">
      <c r="A159" s="26"/>
      <c r="B159" s="144"/>
      <c r="C159" s="145" t="s">
        <v>213</v>
      </c>
      <c r="D159" s="145" t="s">
        <v>123</v>
      </c>
      <c r="E159" s="146" t="s">
        <v>214</v>
      </c>
      <c r="F159" s="147" t="s">
        <v>215</v>
      </c>
      <c r="G159" s="148" t="s">
        <v>176</v>
      </c>
      <c r="H159" s="149">
        <v>277.233</v>
      </c>
      <c r="I159" s="150"/>
      <c r="J159" s="150">
        <f t="shared" si="9"/>
        <v>0</v>
      </c>
      <c r="K159" s="151"/>
      <c r="L159" s="27"/>
      <c r="M159" s="152" t="s">
        <v>1</v>
      </c>
      <c r="N159" s="153" t="s">
        <v>39</v>
      </c>
      <c r="O159" s="154">
        <v>0</v>
      </c>
      <c r="P159" s="154">
        <f>O159*H159</f>
        <v>0</v>
      </c>
      <c r="Q159" s="154">
        <v>0</v>
      </c>
      <c r="R159" s="154">
        <f>Q159*H159</f>
        <v>0</v>
      </c>
      <c r="S159" s="154">
        <v>0</v>
      </c>
      <c r="T159" s="155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6" t="s">
        <v>127</v>
      </c>
      <c r="AT159" s="156" t="s">
        <v>123</v>
      </c>
      <c r="AU159" s="156" t="s">
        <v>85</v>
      </c>
      <c r="AY159" s="14" t="s">
        <v>121</v>
      </c>
      <c r="BE159" s="157">
        <f>IF(N159="základná",J159,0)</f>
        <v>0</v>
      </c>
      <c r="BF159" s="157">
        <f>IF(N159="znížená",J159,0)</f>
        <v>0</v>
      </c>
      <c r="BG159" s="157">
        <f>IF(N159="zákl. prenesená",J159,0)</f>
        <v>0</v>
      </c>
      <c r="BH159" s="157">
        <f>IF(N159="zníž. prenesená",J159,0)</f>
        <v>0</v>
      </c>
      <c r="BI159" s="157">
        <f>IF(N159="nulová",J159,0)</f>
        <v>0</v>
      </c>
      <c r="BJ159" s="14" t="s">
        <v>85</v>
      </c>
      <c r="BK159" s="157">
        <f>ROUND(I159*H159,2)</f>
        <v>0</v>
      </c>
      <c r="BL159" s="14" t="s">
        <v>127</v>
      </c>
      <c r="BM159" s="156" t="s">
        <v>216</v>
      </c>
    </row>
    <row r="160" spans="1:65" s="12" customFormat="1" ht="25.9" customHeight="1">
      <c r="B160" s="133"/>
      <c r="D160" s="134" t="s">
        <v>72</v>
      </c>
      <c r="E160" s="135" t="s">
        <v>217</v>
      </c>
      <c r="F160" s="135" t="s">
        <v>217</v>
      </c>
      <c r="J160" s="168">
        <f>J161</f>
        <v>0</v>
      </c>
      <c r="L160" s="133"/>
      <c r="M160" s="137"/>
      <c r="N160" s="138"/>
      <c r="O160" s="138"/>
      <c r="P160" s="139" t="e">
        <f>P161+#REF!+#REF!</f>
        <v>#REF!</v>
      </c>
      <c r="Q160" s="138"/>
      <c r="R160" s="139" t="e">
        <f>R161+#REF!+#REF!</f>
        <v>#REF!</v>
      </c>
      <c r="S160" s="138"/>
      <c r="T160" s="140" t="e">
        <f>T161+#REF!+#REF!</f>
        <v>#REF!</v>
      </c>
      <c r="AR160" s="134" t="s">
        <v>85</v>
      </c>
      <c r="AT160" s="141" t="s">
        <v>72</v>
      </c>
      <c r="AU160" s="141" t="s">
        <v>73</v>
      </c>
      <c r="AY160" s="134" t="s">
        <v>121</v>
      </c>
      <c r="BK160" s="142" t="e">
        <f>BK161+#REF!+#REF!</f>
        <v>#REF!</v>
      </c>
    </row>
    <row r="161" spans="1:65" s="12" customFormat="1" ht="22.9" customHeight="1">
      <c r="B161" s="133"/>
      <c r="D161" s="134" t="s">
        <v>72</v>
      </c>
      <c r="E161" s="143" t="s">
        <v>218</v>
      </c>
      <c r="F161" s="143" t="s">
        <v>219</v>
      </c>
      <c r="J161" s="150">
        <f>SUM(J162:J169)</f>
        <v>0</v>
      </c>
      <c r="L161" s="133"/>
      <c r="M161" s="137"/>
      <c r="N161" s="138"/>
      <c r="O161" s="138"/>
      <c r="P161" s="139">
        <f>SUM(P162:P169)</f>
        <v>0</v>
      </c>
      <c r="Q161" s="138"/>
      <c r="R161" s="139">
        <f>SUM(R162:R169)</f>
        <v>0.16269130000000001</v>
      </c>
      <c r="S161" s="138"/>
      <c r="T161" s="140">
        <f>SUM(T162:T169)</f>
        <v>0</v>
      </c>
      <c r="AR161" s="134" t="s">
        <v>85</v>
      </c>
      <c r="AT161" s="141" t="s">
        <v>72</v>
      </c>
      <c r="AU161" s="141" t="s">
        <v>77</v>
      </c>
      <c r="AY161" s="134" t="s">
        <v>121</v>
      </c>
      <c r="BK161" s="142">
        <f>SUM(BK162:BK169)</f>
        <v>0</v>
      </c>
    </row>
    <row r="162" spans="1:65" s="2" customFormat="1" ht="33" customHeight="1">
      <c r="A162" s="26"/>
      <c r="B162" s="144"/>
      <c r="C162" s="145" t="s">
        <v>220</v>
      </c>
      <c r="D162" s="145" t="s">
        <v>123</v>
      </c>
      <c r="E162" s="146" t="s">
        <v>221</v>
      </c>
      <c r="F162" s="147" t="s">
        <v>222</v>
      </c>
      <c r="G162" s="148" t="s">
        <v>158</v>
      </c>
      <c r="H162" s="149">
        <v>114.864</v>
      </c>
      <c r="I162" s="150"/>
      <c r="J162" s="150">
        <f t="shared" si="9"/>
        <v>0</v>
      </c>
      <c r="K162" s="151"/>
      <c r="L162" s="27"/>
      <c r="M162" s="152" t="s">
        <v>1</v>
      </c>
      <c r="N162" s="153" t="s">
        <v>39</v>
      </c>
      <c r="O162" s="154">
        <v>0</v>
      </c>
      <c r="P162" s="154">
        <f t="shared" ref="P162:P169" si="10">O162*H162</f>
        <v>0</v>
      </c>
      <c r="Q162" s="154">
        <v>0</v>
      </c>
      <c r="R162" s="154">
        <f t="shared" ref="R162:R169" si="11">Q162*H162</f>
        <v>0</v>
      </c>
      <c r="S162" s="154">
        <v>0</v>
      </c>
      <c r="T162" s="155">
        <f t="shared" ref="T162:T169" si="12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6" t="s">
        <v>187</v>
      </c>
      <c r="AT162" s="156" t="s">
        <v>123</v>
      </c>
      <c r="AU162" s="156" t="s">
        <v>85</v>
      </c>
      <c r="AY162" s="14" t="s">
        <v>121</v>
      </c>
      <c r="BE162" s="157">
        <f t="shared" ref="BE162:BE169" si="13">IF(N162="základná",J162,0)</f>
        <v>0</v>
      </c>
      <c r="BF162" s="157">
        <f t="shared" ref="BF162:BF169" si="14">IF(N162="znížená",J162,0)</f>
        <v>0</v>
      </c>
      <c r="BG162" s="157">
        <f t="shared" ref="BG162:BG169" si="15">IF(N162="zákl. prenesená",J162,0)</f>
        <v>0</v>
      </c>
      <c r="BH162" s="157">
        <f t="shared" ref="BH162:BH169" si="16">IF(N162="zníž. prenesená",J162,0)</f>
        <v>0</v>
      </c>
      <c r="BI162" s="157">
        <f t="shared" ref="BI162:BI169" si="17">IF(N162="nulová",J162,0)</f>
        <v>0</v>
      </c>
      <c r="BJ162" s="14" t="s">
        <v>85</v>
      </c>
      <c r="BK162" s="157">
        <f t="shared" ref="BK162:BK169" si="18">ROUND(I162*H162,2)</f>
        <v>0</v>
      </c>
      <c r="BL162" s="14" t="s">
        <v>187</v>
      </c>
      <c r="BM162" s="156" t="s">
        <v>223</v>
      </c>
    </row>
    <row r="163" spans="1:65" s="2" customFormat="1" ht="33" customHeight="1">
      <c r="A163" s="26"/>
      <c r="B163" s="144"/>
      <c r="C163" s="145" t="s">
        <v>224</v>
      </c>
      <c r="D163" s="145" t="s">
        <v>123</v>
      </c>
      <c r="E163" s="146" t="s">
        <v>225</v>
      </c>
      <c r="F163" s="147" t="s">
        <v>226</v>
      </c>
      <c r="G163" s="148" t="s">
        <v>158</v>
      </c>
      <c r="H163" s="149">
        <v>9.173</v>
      </c>
      <c r="I163" s="150"/>
      <c r="J163" s="150">
        <f t="shared" si="9"/>
        <v>0</v>
      </c>
      <c r="K163" s="151"/>
      <c r="L163" s="27"/>
      <c r="M163" s="152" t="s">
        <v>1</v>
      </c>
      <c r="N163" s="153" t="s">
        <v>39</v>
      </c>
      <c r="O163" s="154">
        <v>0</v>
      </c>
      <c r="P163" s="154">
        <f t="shared" si="10"/>
        <v>0</v>
      </c>
      <c r="Q163" s="154">
        <v>0</v>
      </c>
      <c r="R163" s="154">
        <f t="shared" si="11"/>
        <v>0</v>
      </c>
      <c r="S163" s="154">
        <v>0</v>
      </c>
      <c r="T163" s="155">
        <f t="shared" si="12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6" t="s">
        <v>187</v>
      </c>
      <c r="AT163" s="156" t="s">
        <v>123</v>
      </c>
      <c r="AU163" s="156" t="s">
        <v>85</v>
      </c>
      <c r="AY163" s="14" t="s">
        <v>121</v>
      </c>
      <c r="BE163" s="157">
        <f t="shared" si="13"/>
        <v>0</v>
      </c>
      <c r="BF163" s="157">
        <f t="shared" si="14"/>
        <v>0</v>
      </c>
      <c r="BG163" s="157">
        <f t="shared" si="15"/>
        <v>0</v>
      </c>
      <c r="BH163" s="157">
        <f t="shared" si="16"/>
        <v>0</v>
      </c>
      <c r="BI163" s="157">
        <f t="shared" si="17"/>
        <v>0</v>
      </c>
      <c r="BJ163" s="14" t="s">
        <v>85</v>
      </c>
      <c r="BK163" s="157">
        <f t="shared" si="18"/>
        <v>0</v>
      </c>
      <c r="BL163" s="14" t="s">
        <v>187</v>
      </c>
      <c r="BM163" s="156" t="s">
        <v>227</v>
      </c>
    </row>
    <row r="164" spans="1:65" s="2" customFormat="1" ht="16.5" customHeight="1">
      <c r="A164" s="26"/>
      <c r="B164" s="144"/>
      <c r="C164" s="158" t="s">
        <v>228</v>
      </c>
      <c r="D164" s="158" t="s">
        <v>206</v>
      </c>
      <c r="E164" s="159" t="s">
        <v>229</v>
      </c>
      <c r="F164" s="160" t="s">
        <v>230</v>
      </c>
      <c r="G164" s="161" t="s">
        <v>158</v>
      </c>
      <c r="H164" s="162">
        <v>127.758</v>
      </c>
      <c r="I164" s="163"/>
      <c r="J164" s="150">
        <f t="shared" si="9"/>
        <v>0</v>
      </c>
      <c r="K164" s="164"/>
      <c r="L164" s="165"/>
      <c r="M164" s="166" t="s">
        <v>1</v>
      </c>
      <c r="N164" s="167" t="s">
        <v>39</v>
      </c>
      <c r="O164" s="154">
        <v>0</v>
      </c>
      <c r="P164" s="154">
        <f t="shared" si="10"/>
        <v>0</v>
      </c>
      <c r="Q164" s="154">
        <v>0</v>
      </c>
      <c r="R164" s="154">
        <f t="shared" si="11"/>
        <v>0</v>
      </c>
      <c r="S164" s="154">
        <v>0</v>
      </c>
      <c r="T164" s="155">
        <f t="shared" si="12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6" t="s">
        <v>231</v>
      </c>
      <c r="AT164" s="156" t="s">
        <v>206</v>
      </c>
      <c r="AU164" s="156" t="s">
        <v>85</v>
      </c>
      <c r="AY164" s="14" t="s">
        <v>121</v>
      </c>
      <c r="BE164" s="157">
        <f t="shared" si="13"/>
        <v>0</v>
      </c>
      <c r="BF164" s="157">
        <f t="shared" si="14"/>
        <v>0</v>
      </c>
      <c r="BG164" s="157">
        <f t="shared" si="15"/>
        <v>0</v>
      </c>
      <c r="BH164" s="157">
        <f t="shared" si="16"/>
        <v>0</v>
      </c>
      <c r="BI164" s="157">
        <f t="shared" si="17"/>
        <v>0</v>
      </c>
      <c r="BJ164" s="14" t="s">
        <v>85</v>
      </c>
      <c r="BK164" s="157">
        <f t="shared" si="18"/>
        <v>0</v>
      </c>
      <c r="BL164" s="14" t="s">
        <v>187</v>
      </c>
      <c r="BM164" s="156" t="s">
        <v>232</v>
      </c>
    </row>
    <row r="165" spans="1:65" s="2" customFormat="1" ht="24.2" customHeight="1">
      <c r="A165" s="26"/>
      <c r="B165" s="144"/>
      <c r="C165" s="145" t="s">
        <v>233</v>
      </c>
      <c r="D165" s="145" t="s">
        <v>123</v>
      </c>
      <c r="E165" s="146" t="s">
        <v>234</v>
      </c>
      <c r="F165" s="147" t="s">
        <v>235</v>
      </c>
      <c r="G165" s="148" t="s">
        <v>158</v>
      </c>
      <c r="H165" s="149">
        <v>82.41</v>
      </c>
      <c r="I165" s="150"/>
      <c r="J165" s="150">
        <f t="shared" si="9"/>
        <v>0</v>
      </c>
      <c r="K165" s="151"/>
      <c r="L165" s="27"/>
      <c r="M165" s="152" t="s">
        <v>1</v>
      </c>
      <c r="N165" s="153" t="s">
        <v>39</v>
      </c>
      <c r="O165" s="154">
        <v>0</v>
      </c>
      <c r="P165" s="154">
        <f t="shared" si="10"/>
        <v>0</v>
      </c>
      <c r="Q165" s="154">
        <v>0</v>
      </c>
      <c r="R165" s="154">
        <f t="shared" si="11"/>
        <v>0</v>
      </c>
      <c r="S165" s="154">
        <v>0</v>
      </c>
      <c r="T165" s="155">
        <f t="shared" si="12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6" t="s">
        <v>187</v>
      </c>
      <c r="AT165" s="156" t="s">
        <v>123</v>
      </c>
      <c r="AU165" s="156" t="s">
        <v>85</v>
      </c>
      <c r="AY165" s="14" t="s">
        <v>121</v>
      </c>
      <c r="BE165" s="157">
        <f t="shared" si="13"/>
        <v>0</v>
      </c>
      <c r="BF165" s="157">
        <f t="shared" si="14"/>
        <v>0</v>
      </c>
      <c r="BG165" s="157">
        <f t="shared" si="15"/>
        <v>0</v>
      </c>
      <c r="BH165" s="157">
        <f t="shared" si="16"/>
        <v>0</v>
      </c>
      <c r="BI165" s="157">
        <f t="shared" si="17"/>
        <v>0</v>
      </c>
      <c r="BJ165" s="14" t="s">
        <v>85</v>
      </c>
      <c r="BK165" s="157">
        <f t="shared" si="18"/>
        <v>0</v>
      </c>
      <c r="BL165" s="14" t="s">
        <v>187</v>
      </c>
      <c r="BM165" s="156" t="s">
        <v>236</v>
      </c>
    </row>
    <row r="166" spans="1:65" s="2" customFormat="1" ht="37.9" customHeight="1">
      <c r="A166" s="26"/>
      <c r="B166" s="144"/>
      <c r="C166" s="158" t="s">
        <v>237</v>
      </c>
      <c r="D166" s="158" t="s">
        <v>206</v>
      </c>
      <c r="E166" s="159" t="s">
        <v>238</v>
      </c>
      <c r="F166" s="160" t="s">
        <v>239</v>
      </c>
      <c r="G166" s="161" t="s">
        <v>158</v>
      </c>
      <c r="H166" s="162">
        <v>94.772000000000006</v>
      </c>
      <c r="I166" s="163"/>
      <c r="J166" s="150">
        <f t="shared" si="9"/>
        <v>0</v>
      </c>
      <c r="K166" s="164"/>
      <c r="L166" s="165"/>
      <c r="M166" s="166" t="s">
        <v>1</v>
      </c>
      <c r="N166" s="167" t="s">
        <v>39</v>
      </c>
      <c r="O166" s="154">
        <v>0</v>
      </c>
      <c r="P166" s="154">
        <f t="shared" si="10"/>
        <v>0</v>
      </c>
      <c r="Q166" s="154">
        <v>4.0000000000000002E-4</v>
      </c>
      <c r="R166" s="154">
        <f t="shared" si="11"/>
        <v>3.7908800000000006E-2</v>
      </c>
      <c r="S166" s="154">
        <v>0</v>
      </c>
      <c r="T166" s="155">
        <f t="shared" si="12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6" t="s">
        <v>231</v>
      </c>
      <c r="AT166" s="156" t="s">
        <v>206</v>
      </c>
      <c r="AU166" s="156" t="s">
        <v>85</v>
      </c>
      <c r="AY166" s="14" t="s">
        <v>121</v>
      </c>
      <c r="BE166" s="157">
        <f t="shared" si="13"/>
        <v>0</v>
      </c>
      <c r="BF166" s="157">
        <f t="shared" si="14"/>
        <v>0</v>
      </c>
      <c r="BG166" s="157">
        <f t="shared" si="15"/>
        <v>0</v>
      </c>
      <c r="BH166" s="157">
        <f t="shared" si="16"/>
        <v>0</v>
      </c>
      <c r="BI166" s="157">
        <f t="shared" si="17"/>
        <v>0</v>
      </c>
      <c r="BJ166" s="14" t="s">
        <v>85</v>
      </c>
      <c r="BK166" s="157">
        <f t="shared" si="18"/>
        <v>0</v>
      </c>
      <c r="BL166" s="14" t="s">
        <v>187</v>
      </c>
      <c r="BM166" s="156" t="s">
        <v>240</v>
      </c>
    </row>
    <row r="167" spans="1:65" s="2" customFormat="1" ht="24.2" customHeight="1">
      <c r="A167" s="26"/>
      <c r="B167" s="144"/>
      <c r="C167" s="145" t="s">
        <v>241</v>
      </c>
      <c r="D167" s="145" t="s">
        <v>123</v>
      </c>
      <c r="E167" s="146" t="s">
        <v>242</v>
      </c>
      <c r="F167" s="147" t="s">
        <v>243</v>
      </c>
      <c r="G167" s="148" t="s">
        <v>158</v>
      </c>
      <c r="H167" s="149">
        <v>52.54</v>
      </c>
      <c r="I167" s="150"/>
      <c r="J167" s="150">
        <f t="shared" si="9"/>
        <v>0</v>
      </c>
      <c r="K167" s="151"/>
      <c r="L167" s="27"/>
      <c r="M167" s="152" t="s">
        <v>1</v>
      </c>
      <c r="N167" s="153" t="s">
        <v>39</v>
      </c>
      <c r="O167" s="154">
        <v>0</v>
      </c>
      <c r="P167" s="154">
        <f t="shared" si="10"/>
        <v>0</v>
      </c>
      <c r="Q167" s="154">
        <v>7.4999999999999993E-5</v>
      </c>
      <c r="R167" s="154">
        <f t="shared" si="11"/>
        <v>3.9404999999999996E-3</v>
      </c>
      <c r="S167" s="154">
        <v>0</v>
      </c>
      <c r="T167" s="155">
        <f t="shared" si="12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6" t="s">
        <v>187</v>
      </c>
      <c r="AT167" s="156" t="s">
        <v>123</v>
      </c>
      <c r="AU167" s="156" t="s">
        <v>85</v>
      </c>
      <c r="AY167" s="14" t="s">
        <v>121</v>
      </c>
      <c r="BE167" s="157">
        <f t="shared" si="13"/>
        <v>0</v>
      </c>
      <c r="BF167" s="157">
        <f t="shared" si="14"/>
        <v>0</v>
      </c>
      <c r="BG167" s="157">
        <f t="shared" si="15"/>
        <v>0</v>
      </c>
      <c r="BH167" s="157">
        <f t="shared" si="16"/>
        <v>0</v>
      </c>
      <c r="BI167" s="157">
        <f t="shared" si="17"/>
        <v>0</v>
      </c>
      <c r="BJ167" s="14" t="s">
        <v>85</v>
      </c>
      <c r="BK167" s="157">
        <f t="shared" si="18"/>
        <v>0</v>
      </c>
      <c r="BL167" s="14" t="s">
        <v>187</v>
      </c>
      <c r="BM167" s="156" t="s">
        <v>244</v>
      </c>
    </row>
    <row r="168" spans="1:65" s="2" customFormat="1" ht="24.2" customHeight="1">
      <c r="A168" s="26"/>
      <c r="B168" s="144"/>
      <c r="C168" s="158" t="s">
        <v>245</v>
      </c>
      <c r="D168" s="158" t="s">
        <v>206</v>
      </c>
      <c r="E168" s="159" t="s">
        <v>246</v>
      </c>
      <c r="F168" s="160" t="s">
        <v>247</v>
      </c>
      <c r="G168" s="161" t="s">
        <v>158</v>
      </c>
      <c r="H168" s="162">
        <v>60.420999999999999</v>
      </c>
      <c r="I168" s="163"/>
      <c r="J168" s="150">
        <f t="shared" si="9"/>
        <v>0</v>
      </c>
      <c r="K168" s="164"/>
      <c r="L168" s="165"/>
      <c r="M168" s="166" t="s">
        <v>1</v>
      </c>
      <c r="N168" s="167" t="s">
        <v>39</v>
      </c>
      <c r="O168" s="154">
        <v>0</v>
      </c>
      <c r="P168" s="154">
        <f t="shared" si="10"/>
        <v>0</v>
      </c>
      <c r="Q168" s="154">
        <v>2E-3</v>
      </c>
      <c r="R168" s="154">
        <f t="shared" si="11"/>
        <v>0.120842</v>
      </c>
      <c r="S168" s="154">
        <v>0</v>
      </c>
      <c r="T168" s="155">
        <f t="shared" si="12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6" t="s">
        <v>231</v>
      </c>
      <c r="AT168" s="156" t="s">
        <v>206</v>
      </c>
      <c r="AU168" s="156" t="s">
        <v>85</v>
      </c>
      <c r="AY168" s="14" t="s">
        <v>121</v>
      </c>
      <c r="BE168" s="157">
        <f t="shared" si="13"/>
        <v>0</v>
      </c>
      <c r="BF168" s="157">
        <f t="shared" si="14"/>
        <v>0</v>
      </c>
      <c r="BG168" s="157">
        <f t="shared" si="15"/>
        <v>0</v>
      </c>
      <c r="BH168" s="157">
        <f t="shared" si="16"/>
        <v>0</v>
      </c>
      <c r="BI168" s="157">
        <f t="shared" si="17"/>
        <v>0</v>
      </c>
      <c r="BJ168" s="14" t="s">
        <v>85</v>
      </c>
      <c r="BK168" s="157">
        <f t="shared" si="18"/>
        <v>0</v>
      </c>
      <c r="BL168" s="14" t="s">
        <v>187</v>
      </c>
      <c r="BM168" s="156" t="s">
        <v>248</v>
      </c>
    </row>
    <row r="169" spans="1:65" s="2" customFormat="1" ht="24.2" customHeight="1">
      <c r="A169" s="26"/>
      <c r="B169" s="144"/>
      <c r="C169" s="145" t="s">
        <v>249</v>
      </c>
      <c r="D169" s="145" t="s">
        <v>123</v>
      </c>
      <c r="E169" s="146" t="s">
        <v>250</v>
      </c>
      <c r="F169" s="147" t="s">
        <v>251</v>
      </c>
      <c r="G169" s="148" t="s">
        <v>176</v>
      </c>
      <c r="H169" s="149">
        <v>0.16300000000000001</v>
      </c>
      <c r="I169" s="150"/>
      <c r="J169" s="150">
        <f t="shared" si="9"/>
        <v>0</v>
      </c>
      <c r="K169" s="151"/>
      <c r="L169" s="27"/>
      <c r="M169" s="152" t="s">
        <v>1</v>
      </c>
      <c r="N169" s="153" t="s">
        <v>39</v>
      </c>
      <c r="O169" s="154">
        <v>0</v>
      </c>
      <c r="P169" s="154">
        <f t="shared" si="10"/>
        <v>0</v>
      </c>
      <c r="Q169" s="154">
        <v>0</v>
      </c>
      <c r="R169" s="154">
        <f t="shared" si="11"/>
        <v>0</v>
      </c>
      <c r="S169" s="154">
        <v>0</v>
      </c>
      <c r="T169" s="155">
        <f t="shared" si="12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6" t="s">
        <v>187</v>
      </c>
      <c r="AT169" s="156" t="s">
        <v>123</v>
      </c>
      <c r="AU169" s="156" t="s">
        <v>85</v>
      </c>
      <c r="AY169" s="14" t="s">
        <v>121</v>
      </c>
      <c r="BE169" s="157">
        <f t="shared" si="13"/>
        <v>0</v>
      </c>
      <c r="BF169" s="157">
        <f t="shared" si="14"/>
        <v>0</v>
      </c>
      <c r="BG169" s="157">
        <f t="shared" si="15"/>
        <v>0</v>
      </c>
      <c r="BH169" s="157">
        <f t="shared" si="16"/>
        <v>0</v>
      </c>
      <c r="BI169" s="157">
        <f t="shared" si="17"/>
        <v>0</v>
      </c>
      <c r="BJ169" s="14" t="s">
        <v>85</v>
      </c>
      <c r="BK169" s="157">
        <f t="shared" si="18"/>
        <v>0</v>
      </c>
      <c r="BL169" s="14" t="s">
        <v>187</v>
      </c>
      <c r="BM169" s="156" t="s">
        <v>252</v>
      </c>
    </row>
    <row r="170" spans="1:65" s="2" customFormat="1" ht="6.95" customHeight="1">
      <c r="A170" s="26"/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27"/>
      <c r="M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</row>
  </sheetData>
  <autoFilter ref="C130:K169" xr:uid="{00000000-0009-0000-0000-000001000000}"/>
  <mergeCells count="11">
    <mergeCell ref="L2:V2"/>
    <mergeCell ref="E87:H87"/>
    <mergeCell ref="E89:H89"/>
    <mergeCell ref="E119:H119"/>
    <mergeCell ref="E121:H121"/>
    <mergeCell ref="E123:H123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1h - Nové vonkajšie rampy...</vt:lpstr>
      <vt:lpstr>'1h - Nové vonkajšie rampy...'!Názvy_tlače</vt:lpstr>
      <vt:lpstr>'Rekapitulácia stavby'!Názvy_tlače</vt:lpstr>
      <vt:lpstr>'1h - Nové vonkajšie rampy...'!Oblasť_tlače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NB-ROZPOCTAR\Rozpoctar</dc:creator>
  <cp:lastModifiedBy>Rozpoctar</cp:lastModifiedBy>
  <dcterms:created xsi:type="dcterms:W3CDTF">2022-02-03T19:03:34Z</dcterms:created>
  <dcterms:modified xsi:type="dcterms:W3CDTF">2022-02-22T07:51:59Z</dcterms:modified>
</cp:coreProperties>
</file>