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C:\Users\Rozpoctar\Downloads\"/>
    </mc:Choice>
  </mc:AlternateContent>
  <xr:revisionPtr revIDLastSave="0" documentId="13_ncr:1_{B118F21C-9757-468E-AB20-6B1948800CD1}" xr6:coauthVersionLast="47" xr6:coauthVersionMax="47" xr10:uidLastSave="{00000000-0000-0000-0000-000000000000}"/>
  <bookViews>
    <workbookView xWindow="-28920" yWindow="-90" windowWidth="29040" windowHeight="15840" activeTab="1" xr2:uid="{00000000-000D-0000-FFFF-FFFF00000000}"/>
  </bookViews>
  <sheets>
    <sheet name="Rekapitulácia stavby" sheetId="1" r:id="rId1"/>
    <sheet name="9sbd - Spevnené plochy" sheetId="2" r:id="rId2"/>
  </sheets>
  <definedNames>
    <definedName name="_xlnm._FilterDatabase" localSheetId="1" hidden="1">'9sbd - Spevnené plochy'!$C$120:$K$154</definedName>
    <definedName name="_xlnm.Print_Titles" localSheetId="1">'9sbd - Spevnené plochy'!$120:$120</definedName>
    <definedName name="_xlnm.Print_Titles" localSheetId="0">'Rekapitulácia stavby'!$92:$92</definedName>
    <definedName name="_xlnm.Print_Area" localSheetId="1">'9sbd - Spevnené plochy'!$C$4:$J$76,'9sbd - Spevnené plochy'!$C$82:$J$102,'9sbd - Spevnené plochy'!$C$108:$J$154</definedName>
    <definedName name="_xlnm.Print_Area" localSheetId="0">'Rekapitulácia stavby'!$D$4:$AO$76,'Rekapitulácia stavby'!$C$82:$AQ$96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6" i="2" l="1"/>
  <c r="J37" i="2" l="1"/>
  <c r="J36" i="2"/>
  <c r="AY95" i="1"/>
  <c r="J35" i="2"/>
  <c r="AX95" i="1"/>
  <c r="BI154" i="2"/>
  <c r="BH154" i="2"/>
  <c r="BG154" i="2"/>
  <c r="BE154" i="2"/>
  <c r="T154" i="2"/>
  <c r="T153" i="2"/>
  <c r="R154" i="2"/>
  <c r="R153" i="2"/>
  <c r="P154" i="2"/>
  <c r="P153" i="2" s="1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BI143" i="2"/>
  <c r="BH143" i="2"/>
  <c r="BG143" i="2"/>
  <c r="BE143" i="2"/>
  <c r="T143" i="2"/>
  <c r="R143" i="2"/>
  <c r="P143" i="2"/>
  <c r="BI142" i="2"/>
  <c r="BH142" i="2"/>
  <c r="BG142" i="2"/>
  <c r="BE142" i="2"/>
  <c r="T142" i="2"/>
  <c r="R142" i="2"/>
  <c r="P142" i="2"/>
  <c r="BI140" i="2"/>
  <c r="BH140" i="2"/>
  <c r="BG140" i="2"/>
  <c r="BE140" i="2"/>
  <c r="T140" i="2"/>
  <c r="R140" i="2"/>
  <c r="P140" i="2"/>
  <c r="BI139" i="2"/>
  <c r="BH139" i="2"/>
  <c r="BG139" i="2"/>
  <c r="BE139" i="2"/>
  <c r="T139" i="2"/>
  <c r="R139" i="2"/>
  <c r="P139" i="2"/>
  <c r="BI138" i="2"/>
  <c r="BH138" i="2"/>
  <c r="BG138" i="2"/>
  <c r="BE138" i="2"/>
  <c r="T138" i="2"/>
  <c r="R138" i="2"/>
  <c r="P138" i="2"/>
  <c r="BI137" i="2"/>
  <c r="BH137" i="2"/>
  <c r="BG137" i="2"/>
  <c r="BE137" i="2"/>
  <c r="T137" i="2"/>
  <c r="R137" i="2"/>
  <c r="P137" i="2"/>
  <c r="BI136" i="2"/>
  <c r="BH136" i="2"/>
  <c r="BG136" i="2"/>
  <c r="BE136" i="2"/>
  <c r="T136" i="2"/>
  <c r="R136" i="2"/>
  <c r="P136" i="2"/>
  <c r="BI135" i="2"/>
  <c r="BH135" i="2"/>
  <c r="BG135" i="2"/>
  <c r="BE135" i="2"/>
  <c r="T135" i="2"/>
  <c r="R135" i="2"/>
  <c r="P135" i="2"/>
  <c r="BI134" i="2"/>
  <c r="BH134" i="2"/>
  <c r="BG134" i="2"/>
  <c r="BE134" i="2"/>
  <c r="T134" i="2"/>
  <c r="R134" i="2"/>
  <c r="P134" i="2"/>
  <c r="BI132" i="2"/>
  <c r="BH132" i="2"/>
  <c r="BG132" i="2"/>
  <c r="BE132" i="2"/>
  <c r="T132" i="2"/>
  <c r="R132" i="2"/>
  <c r="P132" i="2"/>
  <c r="BI131" i="2"/>
  <c r="BH131" i="2"/>
  <c r="BG131" i="2"/>
  <c r="BE131" i="2"/>
  <c r="T131" i="2"/>
  <c r="R131" i="2"/>
  <c r="P131" i="2"/>
  <c r="BI130" i="2"/>
  <c r="BH130" i="2"/>
  <c r="BG130" i="2"/>
  <c r="BE130" i="2"/>
  <c r="T130" i="2"/>
  <c r="R130" i="2"/>
  <c r="P130" i="2"/>
  <c r="BI129" i="2"/>
  <c r="BH129" i="2"/>
  <c r="BG129" i="2"/>
  <c r="BE129" i="2"/>
  <c r="T129" i="2"/>
  <c r="R129" i="2"/>
  <c r="P129" i="2"/>
  <c r="BI128" i="2"/>
  <c r="BH128" i="2"/>
  <c r="BG128" i="2"/>
  <c r="BE128" i="2"/>
  <c r="T128" i="2"/>
  <c r="R128" i="2"/>
  <c r="P128" i="2"/>
  <c r="BI127" i="2"/>
  <c r="BH127" i="2"/>
  <c r="BG127" i="2"/>
  <c r="BE127" i="2"/>
  <c r="T127" i="2"/>
  <c r="R127" i="2"/>
  <c r="P127" i="2"/>
  <c r="BI126" i="2"/>
  <c r="BH126" i="2"/>
  <c r="BG126" i="2"/>
  <c r="BE126" i="2"/>
  <c r="T126" i="2"/>
  <c r="R126" i="2"/>
  <c r="P126" i="2"/>
  <c r="BI125" i="2"/>
  <c r="BH125" i="2"/>
  <c r="BG125" i="2"/>
  <c r="BE125" i="2"/>
  <c r="T125" i="2"/>
  <c r="R125" i="2"/>
  <c r="P125" i="2"/>
  <c r="BI124" i="2"/>
  <c r="BH124" i="2"/>
  <c r="BG124" i="2"/>
  <c r="BE124" i="2"/>
  <c r="T124" i="2"/>
  <c r="R124" i="2"/>
  <c r="P124" i="2"/>
  <c r="J117" i="2"/>
  <c r="F117" i="2"/>
  <c r="F115" i="2"/>
  <c r="E113" i="2"/>
  <c r="J91" i="2"/>
  <c r="F91" i="2"/>
  <c r="F89" i="2"/>
  <c r="E87" i="2"/>
  <c r="J24" i="2"/>
  <c r="E24" i="2"/>
  <c r="J118" i="2" s="1"/>
  <c r="J23" i="2"/>
  <c r="J18" i="2"/>
  <c r="E18" i="2"/>
  <c r="F118" i="2" s="1"/>
  <c r="J17" i="2"/>
  <c r="J12" i="2"/>
  <c r="J115" i="2"/>
  <c r="E7" i="2"/>
  <c r="E111" i="2"/>
  <c r="L90" i="1"/>
  <c r="AM90" i="1"/>
  <c r="AM89" i="1"/>
  <c r="L89" i="1"/>
  <c r="AM87" i="1"/>
  <c r="L87" i="1"/>
  <c r="L85" i="1"/>
  <c r="L84" i="1"/>
  <c r="BK152" i="2"/>
  <c r="BK150" i="2"/>
  <c r="BK147" i="2"/>
  <c r="BK145" i="2"/>
  <c r="J138" i="2"/>
  <c r="J135" i="2"/>
  <c r="J129" i="2"/>
  <c r="BK124" i="2"/>
  <c r="J140" i="2"/>
  <c r="J130" i="2"/>
  <c r="BK125" i="2"/>
  <c r="J154" i="2"/>
  <c r="J148" i="2"/>
  <c r="BK143" i="2"/>
  <c r="J134" i="2"/>
  <c r="J125" i="2"/>
  <c r="BK138" i="2"/>
  <c r="BK129" i="2"/>
  <c r="BK154" i="2"/>
  <c r="J151" i="2"/>
  <c r="J149" i="2"/>
  <c r="J146" i="2"/>
  <c r="J142" i="2"/>
  <c r="J136" i="2"/>
  <c r="J132" i="2"/>
  <c r="BK127" i="2"/>
  <c r="BK144" i="2"/>
  <c r="J139" i="2"/>
  <c r="BK135" i="2"/>
  <c r="J127" i="2"/>
  <c r="J152" i="2"/>
  <c r="BK149" i="2"/>
  <c r="J147" i="2"/>
  <c r="J145" i="2"/>
  <c r="BK140" i="2"/>
  <c r="J137" i="2"/>
  <c r="BK130" i="2"/>
  <c r="BK126" i="2"/>
  <c r="AS94" i="1"/>
  <c r="BK142" i="2"/>
  <c r="BK136" i="2"/>
  <c r="J131" i="2"/>
  <c r="J126" i="2"/>
  <c r="BK151" i="2"/>
  <c r="J150" i="2"/>
  <c r="BK148" i="2"/>
  <c r="BK146" i="2"/>
  <c r="J144" i="2"/>
  <c r="BK139" i="2"/>
  <c r="BK131" i="2"/>
  <c r="J128" i="2"/>
  <c r="J143" i="2"/>
  <c r="BK137" i="2"/>
  <c r="BK134" i="2"/>
  <c r="BK128" i="2"/>
  <c r="BK132" i="2"/>
  <c r="J124" i="2"/>
  <c r="BK141" i="2" l="1"/>
  <c r="J141" i="2" s="1"/>
  <c r="J100" i="2" s="1"/>
  <c r="P123" i="2"/>
  <c r="BK133" i="2"/>
  <c r="J133" i="2" s="1"/>
  <c r="J99" i="2" s="1"/>
  <c r="P133" i="2"/>
  <c r="R141" i="2"/>
  <c r="T123" i="2"/>
  <c r="R133" i="2"/>
  <c r="T141" i="2"/>
  <c r="BK123" i="2"/>
  <c r="J123" i="2" s="1"/>
  <c r="J98" i="2" s="1"/>
  <c r="R123" i="2"/>
  <c r="T133" i="2"/>
  <c r="P141" i="2"/>
  <c r="BK153" i="2"/>
  <c r="J153" i="2" s="1"/>
  <c r="J101" i="2" s="1"/>
  <c r="E85" i="2"/>
  <c r="J89" i="2"/>
  <c r="J92" i="2"/>
  <c r="BF124" i="2"/>
  <c r="BF125" i="2"/>
  <c r="BF126" i="2"/>
  <c r="BF130" i="2"/>
  <c r="BF131" i="2"/>
  <c r="BF132" i="2"/>
  <c r="BF135" i="2"/>
  <c r="BF138" i="2"/>
  <c r="BF139" i="2"/>
  <c r="BF143" i="2"/>
  <c r="F92" i="2"/>
  <c r="BF127" i="2"/>
  <c r="BF128" i="2"/>
  <c r="BF129" i="2"/>
  <c r="BF134" i="2"/>
  <c r="BF136" i="2"/>
  <c r="BF137" i="2"/>
  <c r="BF140" i="2"/>
  <c r="BF142" i="2"/>
  <c r="BF144" i="2"/>
  <c r="BF145" i="2"/>
  <c r="BF146" i="2"/>
  <c r="BF147" i="2"/>
  <c r="BF148" i="2"/>
  <c r="BF149" i="2"/>
  <c r="BF150" i="2"/>
  <c r="BF151" i="2"/>
  <c r="BF152" i="2"/>
  <c r="BF154" i="2"/>
  <c r="F35" i="2"/>
  <c r="BB95" i="1" s="1"/>
  <c r="BB94" i="1" s="1"/>
  <c r="W31" i="1" s="1"/>
  <c r="J33" i="2"/>
  <c r="AV95" i="1" s="1"/>
  <c r="F37" i="2"/>
  <c r="BD95" i="1" s="1"/>
  <c r="BD94" i="1" s="1"/>
  <c r="W33" i="1" s="1"/>
  <c r="F33" i="2"/>
  <c r="AZ95" i="1" s="1"/>
  <c r="AZ94" i="1" s="1"/>
  <c r="W29" i="1" s="1"/>
  <c r="F36" i="2"/>
  <c r="BC95" i="1" s="1"/>
  <c r="BC94" i="1" s="1"/>
  <c r="W32" i="1" s="1"/>
  <c r="R122" i="2" l="1"/>
  <c r="R121" i="2" s="1"/>
  <c r="T122" i="2"/>
  <c r="T121" i="2" s="1"/>
  <c r="P122" i="2"/>
  <c r="P121" i="2" s="1"/>
  <c r="AU95" i="1" s="1"/>
  <c r="AU94" i="1" s="1"/>
  <c r="BK122" i="2"/>
  <c r="J122" i="2" s="1"/>
  <c r="J97" i="2" s="1"/>
  <c r="AV94" i="1"/>
  <c r="AK29" i="1" s="1"/>
  <c r="J34" i="2"/>
  <c r="AW95" i="1" s="1"/>
  <c r="AT95" i="1" s="1"/>
  <c r="AX94" i="1"/>
  <c r="AY94" i="1"/>
  <c r="F34" i="2"/>
  <c r="BA95" i="1" s="1"/>
  <c r="BA94" i="1" s="1"/>
  <c r="W30" i="1" s="1"/>
  <c r="BK121" i="2" l="1"/>
  <c r="J121" i="2" s="1"/>
  <c r="J96" i="2" s="1"/>
  <c r="AW94" i="1"/>
  <c r="AK30" i="1" s="1"/>
  <c r="J30" i="2" l="1"/>
  <c r="AG95" i="1" s="1"/>
  <c r="AG94" i="1" s="1"/>
  <c r="AK26" i="1" s="1"/>
  <c r="AT94" i="1"/>
  <c r="AN94" i="1" l="1"/>
  <c r="J39" i="2"/>
  <c r="AN95" i="1"/>
  <c r="AK35" i="1"/>
</calcChain>
</file>

<file path=xl/sharedStrings.xml><?xml version="1.0" encoding="utf-8"?>
<sst xmlns="http://schemas.openxmlformats.org/spreadsheetml/2006/main" count="676" uniqueCount="237">
  <si>
    <t>Export Komplet</t>
  </si>
  <si>
    <t/>
  </si>
  <si>
    <t>2.0</t>
  </si>
  <si>
    <t>False</t>
  </si>
  <si>
    <t>{81715620-d6f7-4324-ac08-4f526622e968}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</si>
  <si>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</si>
  <si>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</si>
  <si>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</si>
  <si>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</si>
  <si>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</si>
  <si>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</si>
  <si>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</si>
  <si>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</si>
  <si>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20-2907sutORG-realny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</si>
  <si>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</si>
  <si>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</si>
  <si>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Bytový dom Nová Kasárenská, Nové Zámky</t>
  </si>
  <si>
    <t>JKSO:</t>
  </si>
  <si>
    <t>KS:</t>
  </si>
  <si>
    <t>Miesto:</t>
  </si>
  <si>
    <t>Kasárenská ul., Nové Zámky</t>
  </si>
  <si>
    <t>Dátum:</t>
  </si>
  <si>
    <t>28. 1. 2022</t>
  </si>
  <si>
    <t>Objednávateľ:</t>
  </si>
  <si>
    <t>IČO:</t>
  </si>
  <si>
    <t>IČ DPH:</t>
  </si>
  <si>
    <t>Zhotoviteľ:</t>
  </si>
  <si>
    <t>Vyplň údaj</t>
  </si>
  <si>
    <t>Projektant:</t>
  </si>
  <si>
    <t>ARCHIKO s.r.o., Ing. Košnar Jaroslav</t>
  </si>
  <si>
    <t>True</t>
  </si>
  <si>
    <t>Spracovateľ:</t>
  </si>
  <si>
    <t xml:space="preserve"> 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</si>
  <si>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</si>
  <si>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</si>
  <si>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</si>
  <si>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</si>
  <si>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</si>
  <si>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</si>
  <si>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</si>
  <si>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</si>
  <si>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</si>
  <si>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</si>
  <si>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</si>
  <si>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</si>
  <si>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</si>
  <si>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</si>
  <si>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</si>
  <si>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</si>
  <si>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</si>
  <si>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</si>
  <si>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</si>
  <si>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</si>
  <si>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</si>
  <si>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</si>
  <si>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</si>
  <si>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</si>
  <si>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</si>
  <si>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</si>
  <si>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</si>
  <si>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</si>
  <si>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</si>
  <si>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</si>
  <si>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</si>
  <si>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</si>
  <si>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</si>
  <si>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</si>
  <si>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</si>
  <si>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</si>
  <si>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</si>
  <si>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</si>
  <si>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</si>
  <si>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</si>
  <si>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</si>
  <si>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</si>
  <si>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</si>
  <si>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</si>
  <si>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</si>
  <si>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</si>
  <si>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9sbd</t>
  </si>
  <si>
    <t>Spevnené plochy</t>
  </si>
  <si>
    <t>STA</t>
  </si>
  <si>
    <t>1</t>
  </si>
  <si>
    <t>{7d091691-8f20-4364-8338-c039009e1a97}</t>
  </si>
  <si>
    <t>KRYCÍ LIST ROZPOČTU</t>
  </si>
  <si>
    <t>Objekt:</t>
  </si>
  <si>
    <t>9sbd - Spevnené plochy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</si>
  <si>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</si>
  <si>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</si>
  <si>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</si>
  <si>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</si>
  <si>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</si>
  <si>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</si>
  <si>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</si>
  <si>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PRK - Spevnené plochy</t>
  </si>
  <si>
    <t xml:space="preserve">    9 - Ostatné konštrukcie a práce-búranie</t>
  </si>
  <si>
    <t xml:space="preserve">    99 - Presun hmôt HSV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</si>
  <si>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</si>
  <si>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</si>
  <si>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</si>
  <si>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</si>
  <si>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</si>
  <si>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</si>
  <si>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</si>
  <si>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</si>
  <si>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</si>
  <si>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</si>
  <si>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</si>
  <si>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</si>
  <si>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</si>
  <si>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</si>
  <si>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</si>
  <si>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</si>
  <si>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</si>
  <si>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174101001.S</t>
  </si>
  <si>
    <t>Zásyp sypaninou so zhutnením jám, šachiet, rýh, zárezov alebo okolo objektov do 100 m3</t>
  </si>
  <si>
    <t>m3</t>
  </si>
  <si>
    <t>4</t>
  </si>
  <si>
    <t>2</t>
  </si>
  <si>
    <t>-23782721</t>
  </si>
  <si>
    <t>M</t>
  </si>
  <si>
    <t>103640000200.S</t>
  </si>
  <si>
    <t>Zemina pre terénne úpravy - zásypová</t>
  </si>
  <si>
    <t>t</t>
  </si>
  <si>
    <t>8</t>
  </si>
  <si>
    <t>-281379705</t>
  </si>
  <si>
    <t>3</t>
  </si>
  <si>
    <t>180402111.S</t>
  </si>
  <si>
    <t>Založenie trávnika parkového výsevom v rovine do 1:5</t>
  </si>
  <si>
    <t>m2</t>
  </si>
  <si>
    <t>1718173076</t>
  </si>
  <si>
    <t>005720001400.S</t>
  </si>
  <si>
    <t>Osivá tráv - semená parkovej zmesi</t>
  </si>
  <si>
    <t>kg</t>
  </si>
  <si>
    <t>1945420947</t>
  </si>
  <si>
    <t>5</t>
  </si>
  <si>
    <t>183101115.S</t>
  </si>
  <si>
    <t>Hĺbenie jamky v rovine alebo na svahu do 1:5, objem nad 0,125 do 0,40 m3</t>
  </si>
  <si>
    <t>ks</t>
  </si>
  <si>
    <t>-1380682889</t>
  </si>
  <si>
    <t>6</t>
  </si>
  <si>
    <t>184201111.S</t>
  </si>
  <si>
    <t>Výsadba stromu do predom vyhĺbenej jamky v rovine alebo na svahu do 1:5 pri výške kmeňa do 1, 8 m</t>
  </si>
  <si>
    <t>86160423</t>
  </si>
  <si>
    <t>7</t>
  </si>
  <si>
    <t>026560000300R1</t>
  </si>
  <si>
    <t>Strom listnatý</t>
  </si>
  <si>
    <t>1354418190</t>
  </si>
  <si>
    <t>184202111.S</t>
  </si>
  <si>
    <t>Zakotvenie dreviny troma a viac kolmi pri priemere kolov do 100 mm pri dĺžke kolov do 2 m</t>
  </si>
  <si>
    <t>-1056794737</t>
  </si>
  <si>
    <t>9</t>
  </si>
  <si>
    <t>052170000900.S</t>
  </si>
  <si>
    <t>Tyčka ihličňanová tr. 2, dĺžky 3-4 m bez kôry</t>
  </si>
  <si>
    <t>326521169</t>
  </si>
  <si>
    <t>PRK</t>
  </si>
  <si>
    <t>10</t>
  </si>
  <si>
    <t>564851111.S</t>
  </si>
  <si>
    <t>Podklad zo štrkodrviny s rozprestretím a zhutnením, po zhutnení hr. 150 mm</t>
  </si>
  <si>
    <t>-513153823</t>
  </si>
  <si>
    <t>11</t>
  </si>
  <si>
    <t>596912214.S</t>
  </si>
  <si>
    <t>343833143</t>
  </si>
  <si>
    <t>12</t>
  </si>
  <si>
    <t>592460020100.S</t>
  </si>
  <si>
    <t>Zatrávňovacia dlažba PREMAC VEGA 8 cm (61x40,5 cm) sivá</t>
  </si>
  <si>
    <t>322580326</t>
  </si>
  <si>
    <t>13</t>
  </si>
  <si>
    <t>596911164.S</t>
  </si>
  <si>
    <t>1957433748</t>
  </si>
  <si>
    <t>14</t>
  </si>
  <si>
    <t>592460012000</t>
  </si>
  <si>
    <t>1906387494</t>
  </si>
  <si>
    <t>15</t>
  </si>
  <si>
    <t>596911144.S</t>
  </si>
  <si>
    <t>Kladenie betónovej zámkovej dlažby komunikácií pre peších hr. 60 mm pre peších nad 300 m2 so zriadením lôžka z kameniva hr. 30 mm</t>
  </si>
  <si>
    <t>-1355133282</t>
  </si>
  <si>
    <t>16</t>
  </si>
  <si>
    <t>592460010100</t>
  </si>
  <si>
    <t>1387562407</t>
  </si>
  <si>
    <t>Ostatné konštrukcie a práce-búranie</t>
  </si>
  <si>
    <t>17</t>
  </si>
  <si>
    <t>916362112.S</t>
  </si>
  <si>
    <t>Osadenie cestného obrubníka betónového stojatého do lôžka z betónu prostého tr. C 16/20 s bočnou oporou</t>
  </si>
  <si>
    <t>m</t>
  </si>
  <si>
    <t>1288792296</t>
  </si>
  <si>
    <t>18</t>
  </si>
  <si>
    <t>592170002100.S</t>
  </si>
  <si>
    <t>Obrubník cestný, lxšxv 1000x150x260 mm, skosenie 120/40 mm</t>
  </si>
  <si>
    <t>1194259413</t>
  </si>
  <si>
    <t>19</t>
  </si>
  <si>
    <t>916561112.S</t>
  </si>
  <si>
    <t>Osadenie záhonového alebo parkového obrubníka betón., do lôžka z bet. pros. tr. C 16/20 s bočnou oporou</t>
  </si>
  <si>
    <t>-401219795</t>
  </si>
  <si>
    <t>592170001800.S</t>
  </si>
  <si>
    <t>Obrubník parkový, lxšxv 1000x50x200 mm, prírodný</t>
  </si>
  <si>
    <t>-426035515</t>
  </si>
  <si>
    <t>21</t>
  </si>
  <si>
    <t>113106241.S</t>
  </si>
  <si>
    <t>Rozoberanie vozovky a plochy z panelov so škárami zaliatymi asfaltovou alebo cementovou maltou,  -0,40800t</t>
  </si>
  <si>
    <t>1982675245</t>
  </si>
  <si>
    <t>22</t>
  </si>
  <si>
    <t>919735123.S</t>
  </si>
  <si>
    <t>Rezanie existujúceho betónového krytu alebo podkladu hĺbky nad 100 do 150 mm</t>
  </si>
  <si>
    <t>-1869073368</t>
  </si>
  <si>
    <t>23</t>
  </si>
  <si>
    <t>979087112.S</t>
  </si>
  <si>
    <t>Nakladanie na dopravný prostriedok pre vodorovnú dopravu sutiny</t>
  </si>
  <si>
    <t>-2135479867</t>
  </si>
  <si>
    <t>24</t>
  </si>
  <si>
    <t>979081111.S</t>
  </si>
  <si>
    <t>Odvoz sutiny a vybúraných hmôt na skládku do 1 km</t>
  </si>
  <si>
    <t>-656031504</t>
  </si>
  <si>
    <t>25</t>
  </si>
  <si>
    <t>979081121.S</t>
  </si>
  <si>
    <t>Odvoz sutiny a vybúraných hmôt na skládku za každý ďalší 1 km</t>
  </si>
  <si>
    <t>-99299799</t>
  </si>
  <si>
    <t>26</t>
  </si>
  <si>
    <t>979093111.S</t>
  </si>
  <si>
    <t>Uloženie sutiny na skládku s hrubým urovnaním bez zhutnenia</t>
  </si>
  <si>
    <t>-1518502958</t>
  </si>
  <si>
    <t>27</t>
  </si>
  <si>
    <t>979089012.S</t>
  </si>
  <si>
    <t>Poplatok za skladovanie - betón, tehly, dlaždice (17 01) ostatné</t>
  </si>
  <si>
    <t>61132016</t>
  </si>
  <si>
    <t>99</t>
  </si>
  <si>
    <t>Presun hmôt HSV</t>
  </si>
  <si>
    <t>28</t>
  </si>
  <si>
    <t>998223011.S</t>
  </si>
  <si>
    <t>Presun hmôt pre pozemné komunikácie s krytom dláždeným (822 2.3, 822 5.3) akejkoľvek dĺžky objektu</t>
  </si>
  <si>
    <t>2117710809</t>
  </si>
  <si>
    <t>PROSPECT, spol. s r.o.</t>
  </si>
  <si>
    <t>PROSPECT, spol. s .r.o.</t>
  </si>
  <si>
    <t>Dlažba betónová HAKA, hr. 80 mm, sivá</t>
  </si>
  <si>
    <t>Kladenie betónovej dlažby z vegetačných tvárnic hr. 80 mm, do lôžka z kameniva ťaženého hr.40mm</t>
  </si>
  <si>
    <t>Kladenie betónovej zámkovej dlažby komunikácií pre peších hr. 80 mm pre peších nad 300 m2 so zriadením lôžka z kameniva hr. 40 mm</t>
  </si>
  <si>
    <t>Dlažba betónová HAKA, hr. 60mm, sivá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</si>
</sst>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2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1" fillId="0" borderId="12" xfId="0" applyNumberFormat="1" applyFont="1" applyBorder="1" applyAlignment="1"/>
    <xf numFmtId="166" fontId="31" fillId="0" borderId="13" xfId="0" applyNumberFormat="1" applyFont="1" applyBorder="1" applyAlignment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3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22" xfId="0" applyFont="1" applyBorder="1" applyAlignment="1" applyProtection="1">
      <alignment horizontal="center" vertical="center"/>
      <protection locked="0"/>
    </xf>
    <xf numFmtId="49" fontId="33" fillId="0" borderId="22" xfId="0" applyNumberFormat="1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center" vertical="center" wrapText="1"/>
      <protection locked="0"/>
    </xf>
    <xf numFmtId="167" fontId="33" fillId="0" borderId="22" xfId="0" applyNumberFormat="1" applyFont="1" applyBorder="1" applyAlignment="1" applyProtection="1">
      <alignment vertical="center"/>
      <protection locked="0"/>
    </xf>
    <xf numFmtId="4" fontId="33" fillId="3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  <protection locked="0"/>
    </xf>
    <xf numFmtId="0" fontId="34" fillId="0" borderId="22" xfId="0" applyFont="1" applyBorder="1" applyAlignment="1" applyProtection="1">
      <alignment vertical="center"/>
      <protection locked="0"/>
    </xf>
    <xf numFmtId="0" fontId="34" fillId="0" borderId="3" xfId="0" applyFont="1" applyBorder="1" applyAlignment="1">
      <alignment vertical="center"/>
    </xf>
    <xf numFmtId="0" fontId="33" fillId="3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>
      <alignment horizontal="center" vertical="center"/>
    </xf>
    <xf numFmtId="0" fontId="22" fillId="3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right" vertical="center"/>
    </xf>
    <xf numFmtId="0" fontId="21" fillId="5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4" fontId="16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164" fontId="15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opLeftCell="A44" workbookViewId="0">
      <selection activeCell="Y20" sqref="Y20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>
      <c r="AR2" s="174" t="s">
        <v>5</v>
      </c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pans="1:74" s="1" customFormat="1" ht="24.95" customHeight="1">
      <c r="B4" s="17"/>
      <c r="D4" s="18" t="s">
        <v>8</v>
      </c>
      <c r="AR4" s="17"/>
      <c r="AS4" s="19" t="s">
        <v>9</v>
      </c>
      <c r="BE4" s="20" t="s">
        <v>10</v>
      </c>
      <c r="BS4" s="14" t="s">
        <v>11</v>
      </c>
    </row>
    <row r="5" spans="1:74" s="1" customFormat="1" ht="12" customHeight="1">
      <c r="B5" s="17"/>
      <c r="D5" s="21" t="s">
        <v>12</v>
      </c>
      <c r="K5" s="208" t="s">
        <v>13</v>
      </c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R5" s="17"/>
      <c r="BE5" s="205" t="s">
        <v>14</v>
      </c>
      <c r="BS5" s="14" t="s">
        <v>6</v>
      </c>
    </row>
    <row r="6" spans="1:74" s="1" customFormat="1" ht="36.950000000000003" customHeight="1">
      <c r="B6" s="17"/>
      <c r="D6" s="23" t="s">
        <v>15</v>
      </c>
      <c r="K6" s="209" t="s">
        <v>16</v>
      </c>
      <c r="L6" s="175"/>
      <c r="M6" s="175"/>
      <c r="N6" s="175"/>
      <c r="O6" s="175"/>
      <c r="P6" s="175"/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5"/>
      <c r="AO6" s="175"/>
      <c r="AR6" s="17"/>
      <c r="BE6" s="206"/>
      <c r="BS6" s="14" t="s">
        <v>6</v>
      </c>
    </row>
    <row r="7" spans="1:74" s="1" customFormat="1" ht="12" customHeight="1">
      <c r="B7" s="17"/>
      <c r="D7" s="24" t="s">
        <v>17</v>
      </c>
      <c r="K7" s="22" t="s">
        <v>1</v>
      </c>
      <c r="AK7" s="24" t="s">
        <v>18</v>
      </c>
      <c r="AN7" s="22" t="s">
        <v>1</v>
      </c>
      <c r="AR7" s="17"/>
      <c r="BE7" s="206"/>
      <c r="BS7" s="14" t="s">
        <v>6</v>
      </c>
    </row>
    <row r="8" spans="1:74" s="1" customFormat="1" ht="12" customHeight="1">
      <c r="B8" s="17"/>
      <c r="D8" s="24" t="s">
        <v>19</v>
      </c>
      <c r="K8" s="22" t="s">
        <v>20</v>
      </c>
      <c r="AK8" s="24" t="s">
        <v>21</v>
      </c>
      <c r="AN8" s="25" t="s">
        <v>22</v>
      </c>
      <c r="AR8" s="17"/>
      <c r="BE8" s="206"/>
      <c r="BS8" s="14" t="s">
        <v>6</v>
      </c>
    </row>
    <row r="9" spans="1:74" s="1" customFormat="1" ht="14.45" customHeight="1">
      <c r="B9" s="17"/>
      <c r="AR9" s="17"/>
      <c r="BE9" s="206"/>
      <c r="BS9" s="14" t="s">
        <v>6</v>
      </c>
    </row>
    <row r="10" spans="1:74" s="1" customFormat="1" ht="12" customHeight="1">
      <c r="B10" s="17"/>
      <c r="D10" s="24" t="s">
        <v>23</v>
      </c>
      <c r="AK10" s="24" t="s">
        <v>24</v>
      </c>
      <c r="AN10" s="22" t="s">
        <v>1</v>
      </c>
      <c r="AR10" s="17"/>
      <c r="BE10" s="206"/>
      <c r="BS10" s="14" t="s">
        <v>6</v>
      </c>
    </row>
    <row r="11" spans="1:74" s="1" customFormat="1" ht="18.399999999999999" customHeight="1">
      <c r="B11" s="17"/>
      <c r="E11" s="22" t="s">
        <v>231</v>
      </c>
      <c r="AK11" s="24" t="s">
        <v>25</v>
      </c>
      <c r="AN11" s="22" t="s">
        <v>1</v>
      </c>
      <c r="AR11" s="17"/>
      <c r="BE11" s="206"/>
      <c r="BS11" s="14" t="s">
        <v>6</v>
      </c>
    </row>
    <row r="12" spans="1:74" s="1" customFormat="1" ht="6.95" customHeight="1">
      <c r="B12" s="17"/>
      <c r="AR12" s="17"/>
      <c r="BE12" s="206"/>
      <c r="BS12" s="14" t="s">
        <v>6</v>
      </c>
    </row>
    <row r="13" spans="1:74" s="1" customFormat="1" ht="12" customHeight="1">
      <c r="B13" s="17"/>
      <c r="D13" s="24" t="s">
        <v>26</v>
      </c>
      <c r="AK13" s="24" t="s">
        <v>24</v>
      </c>
      <c r="AN13" s="26" t="s">
        <v>27</v>
      </c>
      <c r="AR13" s="17"/>
      <c r="BE13" s="206"/>
      <c r="BS13" s="14" t="s">
        <v>6</v>
      </c>
    </row>
    <row r="14" spans="1:74" ht="12.75">
      <c r="B14" s="17"/>
      <c r="E14" s="210"/>
      <c r="F14" s="211"/>
      <c r="G14" s="211"/>
      <c r="H14" s="211"/>
      <c r="I14" s="211"/>
      <c r="J14" s="211"/>
      <c r="K14" s="211"/>
      <c r="L14" s="211"/>
      <c r="M14" s="211"/>
      <c r="N14" s="211"/>
      <c r="O14" s="211"/>
      <c r="P14" s="211"/>
      <c r="Q14" s="211"/>
      <c r="R14" s="211"/>
      <c r="S14" s="211"/>
      <c r="T14" s="211"/>
      <c r="U14" s="211"/>
      <c r="V14" s="211"/>
      <c r="W14" s="211"/>
      <c r="X14" s="211"/>
      <c r="Y14" s="211"/>
      <c r="Z14" s="211"/>
      <c r="AA14" s="211"/>
      <c r="AB14" s="211"/>
      <c r="AC14" s="211"/>
      <c r="AD14" s="211"/>
      <c r="AE14" s="211"/>
      <c r="AF14" s="211"/>
      <c r="AG14" s="211"/>
      <c r="AH14" s="211"/>
      <c r="AI14" s="211"/>
      <c r="AJ14" s="211"/>
      <c r="AK14" s="24" t="s">
        <v>25</v>
      </c>
      <c r="AN14" s="26" t="s">
        <v>27</v>
      </c>
      <c r="AR14" s="17"/>
      <c r="BE14" s="206"/>
      <c r="BS14" s="14" t="s">
        <v>6</v>
      </c>
    </row>
    <row r="15" spans="1:74" s="1" customFormat="1" ht="6.95" customHeight="1">
      <c r="B15" s="17"/>
      <c r="AR15" s="17"/>
      <c r="BE15" s="206"/>
      <c r="BS15" s="14" t="s">
        <v>3</v>
      </c>
    </row>
    <row r="16" spans="1:74" s="1" customFormat="1" ht="12" customHeight="1">
      <c r="B16" s="17"/>
      <c r="D16" s="24" t="s">
        <v>28</v>
      </c>
      <c r="AK16" s="24" t="s">
        <v>24</v>
      </c>
      <c r="AN16" s="22" t="s">
        <v>1</v>
      </c>
      <c r="AR16" s="17"/>
      <c r="BE16" s="206"/>
      <c r="BS16" s="14" t="s">
        <v>3</v>
      </c>
    </row>
    <row r="17" spans="1:71" s="1" customFormat="1" ht="18.399999999999999" customHeight="1">
      <c r="B17" s="17"/>
      <c r="E17" s="22" t="s">
        <v>29</v>
      </c>
      <c r="AK17" s="24" t="s">
        <v>25</v>
      </c>
      <c r="AN17" s="22" t="s">
        <v>1</v>
      </c>
      <c r="AR17" s="17"/>
      <c r="BE17" s="206"/>
      <c r="BS17" s="14" t="s">
        <v>30</v>
      </c>
    </row>
    <row r="18" spans="1:71" s="1" customFormat="1" ht="6.95" customHeight="1">
      <c r="B18" s="17"/>
      <c r="AR18" s="17"/>
      <c r="BE18" s="206"/>
      <c r="BS18" s="14" t="s">
        <v>6</v>
      </c>
    </row>
    <row r="19" spans="1:71" s="1" customFormat="1" ht="12" customHeight="1">
      <c r="B19" s="17"/>
      <c r="D19" s="24" t="s">
        <v>31</v>
      </c>
      <c r="AK19" s="24" t="s">
        <v>24</v>
      </c>
      <c r="AN19" s="22" t="s">
        <v>1</v>
      </c>
      <c r="AR19" s="17"/>
      <c r="BE19" s="206"/>
      <c r="BS19" s="14" t="s">
        <v>6</v>
      </c>
    </row>
    <row r="20" spans="1:71" s="1" customFormat="1" ht="18.399999999999999" customHeight="1">
      <c r="B20" s="17"/>
      <c r="E20" s="22" t="s">
        <v>32</v>
      </c>
      <c r="AK20" s="24" t="s">
        <v>25</v>
      </c>
      <c r="AN20" s="22" t="s">
        <v>1</v>
      </c>
      <c r="AR20" s="17"/>
      <c r="BE20" s="206"/>
      <c r="BS20" s="14" t="s">
        <v>30</v>
      </c>
    </row>
    <row r="21" spans="1:71" s="1" customFormat="1" ht="6.95" customHeight="1">
      <c r="B21" s="17"/>
      <c r="AR21" s="17"/>
      <c r="BE21" s="206"/>
    </row>
    <row r="22" spans="1:71" s="1" customFormat="1" ht="12" customHeight="1">
      <c r="B22" s="17"/>
      <c r="D22" s="24" t="s">
        <v>33</v>
      </c>
      <c r="AR22" s="17"/>
      <c r="BE22" s="206"/>
    </row>
    <row r="23" spans="1:71" s="1" customFormat="1" ht="16.5" customHeight="1">
      <c r="B23" s="17"/>
      <c r="E23" s="212" t="s">
        <v>1</v>
      </c>
      <c r="F23" s="212"/>
      <c r="G23" s="212"/>
      <c r="H23" s="212"/>
      <c r="I23" s="212"/>
      <c r="J23" s="212"/>
      <c r="K23" s="212"/>
      <c r="L23" s="212"/>
      <c r="M23" s="212"/>
      <c r="N23" s="212"/>
      <c r="O23" s="212"/>
      <c r="P23" s="212"/>
      <c r="Q23" s="212"/>
      <c r="R23" s="212"/>
      <c r="S23" s="212"/>
      <c r="T23" s="212"/>
      <c r="U23" s="212"/>
      <c r="V23" s="212"/>
      <c r="W23" s="212"/>
      <c r="X23" s="212"/>
      <c r="Y23" s="212"/>
      <c r="Z23" s="212"/>
      <c r="AA23" s="212"/>
      <c r="AB23" s="212"/>
      <c r="AC23" s="212"/>
      <c r="AD23" s="212"/>
      <c r="AE23" s="212"/>
      <c r="AF23" s="212"/>
      <c r="AG23" s="212"/>
      <c r="AH23" s="212"/>
      <c r="AI23" s="212"/>
      <c r="AJ23" s="212"/>
      <c r="AK23" s="212"/>
      <c r="AL23" s="212"/>
      <c r="AM23" s="212"/>
      <c r="AN23" s="212"/>
      <c r="AR23" s="17"/>
      <c r="BE23" s="206"/>
    </row>
    <row r="24" spans="1:71" s="1" customFormat="1" ht="6.95" customHeight="1">
      <c r="B24" s="17"/>
      <c r="AR24" s="17"/>
      <c r="BE24" s="206"/>
    </row>
    <row r="25" spans="1:71" s="1" customFormat="1" ht="6.95" customHeight="1">
      <c r="B25" s="1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17"/>
      <c r="BE25" s="206"/>
    </row>
    <row r="26" spans="1:71" s="2" customFormat="1" ht="25.9" customHeight="1">
      <c r="A26" s="29"/>
      <c r="B26" s="30"/>
      <c r="C26" s="29"/>
      <c r="D26" s="31" t="s">
        <v>34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213">
        <f>ROUND(AG94,2)</f>
        <v>0</v>
      </c>
      <c r="AL26" s="214"/>
      <c r="AM26" s="214"/>
      <c r="AN26" s="214"/>
      <c r="AO26" s="214"/>
      <c r="AP26" s="29"/>
      <c r="AQ26" s="29"/>
      <c r="AR26" s="30"/>
      <c r="BE26" s="206"/>
    </row>
    <row r="27" spans="1:71" s="2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30"/>
      <c r="BE27" s="206"/>
    </row>
    <row r="28" spans="1:71" s="2" customFormat="1" ht="12.75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215" t="s">
        <v>35</v>
      </c>
      <c r="M28" s="215"/>
      <c r="N28" s="215"/>
      <c r="O28" s="215"/>
      <c r="P28" s="215"/>
      <c r="Q28" s="29"/>
      <c r="R28" s="29"/>
      <c r="S28" s="29"/>
      <c r="T28" s="29"/>
      <c r="U28" s="29"/>
      <c r="V28" s="29"/>
      <c r="W28" s="215" t="s">
        <v>36</v>
      </c>
      <c r="X28" s="215"/>
      <c r="Y28" s="215"/>
      <c r="Z28" s="215"/>
      <c r="AA28" s="215"/>
      <c r="AB28" s="215"/>
      <c r="AC28" s="215"/>
      <c r="AD28" s="215"/>
      <c r="AE28" s="215"/>
      <c r="AF28" s="29"/>
      <c r="AG28" s="29"/>
      <c r="AH28" s="29"/>
      <c r="AI28" s="29"/>
      <c r="AJ28" s="29"/>
      <c r="AK28" s="215" t="s">
        <v>37</v>
      </c>
      <c r="AL28" s="215"/>
      <c r="AM28" s="215"/>
      <c r="AN28" s="215"/>
      <c r="AO28" s="215"/>
      <c r="AP28" s="29"/>
      <c r="AQ28" s="29"/>
      <c r="AR28" s="30"/>
      <c r="BE28" s="206"/>
    </row>
    <row r="29" spans="1:71" s="3" customFormat="1" ht="14.45" customHeight="1">
      <c r="B29" s="34"/>
      <c r="D29" s="24" t="s">
        <v>38</v>
      </c>
      <c r="F29" s="35" t="s">
        <v>39</v>
      </c>
      <c r="L29" s="192">
        <v>0.2</v>
      </c>
      <c r="M29" s="191"/>
      <c r="N29" s="191"/>
      <c r="O29" s="191"/>
      <c r="P29" s="191"/>
      <c r="Q29" s="36"/>
      <c r="R29" s="36"/>
      <c r="S29" s="36"/>
      <c r="T29" s="36"/>
      <c r="U29" s="36"/>
      <c r="V29" s="36"/>
      <c r="W29" s="190">
        <f>ROUND(AZ94, 2)</f>
        <v>0</v>
      </c>
      <c r="X29" s="191"/>
      <c r="Y29" s="191"/>
      <c r="Z29" s="191"/>
      <c r="AA29" s="191"/>
      <c r="AB29" s="191"/>
      <c r="AC29" s="191"/>
      <c r="AD29" s="191"/>
      <c r="AE29" s="191"/>
      <c r="AF29" s="36"/>
      <c r="AG29" s="36"/>
      <c r="AH29" s="36"/>
      <c r="AI29" s="36"/>
      <c r="AJ29" s="36"/>
      <c r="AK29" s="190">
        <f>ROUND(AV94, 2)</f>
        <v>0</v>
      </c>
      <c r="AL29" s="191"/>
      <c r="AM29" s="191"/>
      <c r="AN29" s="191"/>
      <c r="AO29" s="191"/>
      <c r="AP29" s="36"/>
      <c r="AQ29" s="36"/>
      <c r="AR29" s="37"/>
      <c r="AS29" s="36"/>
      <c r="AT29" s="36"/>
      <c r="AU29" s="36"/>
      <c r="AV29" s="36"/>
      <c r="AW29" s="36"/>
      <c r="AX29" s="36"/>
      <c r="AY29" s="36"/>
      <c r="AZ29" s="36"/>
      <c r="BE29" s="207"/>
    </row>
    <row r="30" spans="1:71" s="3" customFormat="1" ht="14.45" customHeight="1">
      <c r="B30" s="34"/>
      <c r="F30" s="35" t="s">
        <v>40</v>
      </c>
      <c r="L30" s="192">
        <v>0.2</v>
      </c>
      <c r="M30" s="191"/>
      <c r="N30" s="191"/>
      <c r="O30" s="191"/>
      <c r="P30" s="191"/>
      <c r="Q30" s="36"/>
      <c r="R30" s="36"/>
      <c r="S30" s="36"/>
      <c r="T30" s="36"/>
      <c r="U30" s="36"/>
      <c r="V30" s="36"/>
      <c r="W30" s="190">
        <f>ROUND(BA94, 2)</f>
        <v>0</v>
      </c>
      <c r="X30" s="191"/>
      <c r="Y30" s="191"/>
      <c r="Z30" s="191"/>
      <c r="AA30" s="191"/>
      <c r="AB30" s="191"/>
      <c r="AC30" s="191"/>
      <c r="AD30" s="191"/>
      <c r="AE30" s="191"/>
      <c r="AF30" s="36"/>
      <c r="AG30" s="36"/>
      <c r="AH30" s="36"/>
      <c r="AI30" s="36"/>
      <c r="AJ30" s="36"/>
      <c r="AK30" s="190">
        <f>ROUND(AW94, 2)</f>
        <v>0</v>
      </c>
      <c r="AL30" s="191"/>
      <c r="AM30" s="191"/>
      <c r="AN30" s="191"/>
      <c r="AO30" s="191"/>
      <c r="AP30" s="36"/>
      <c r="AQ30" s="36"/>
      <c r="AR30" s="37"/>
      <c r="AS30" s="36"/>
      <c r="AT30" s="36"/>
      <c r="AU30" s="36"/>
      <c r="AV30" s="36"/>
      <c r="AW30" s="36"/>
      <c r="AX30" s="36"/>
      <c r="AY30" s="36"/>
      <c r="AZ30" s="36"/>
      <c r="BE30" s="207"/>
    </row>
    <row r="31" spans="1:71" s="3" customFormat="1" ht="14.45" hidden="1" customHeight="1">
      <c r="B31" s="34"/>
      <c r="F31" s="24" t="s">
        <v>41</v>
      </c>
      <c r="L31" s="204">
        <v>0.2</v>
      </c>
      <c r="M31" s="198"/>
      <c r="N31" s="198"/>
      <c r="O31" s="198"/>
      <c r="P31" s="198"/>
      <c r="W31" s="197">
        <f>ROUND(BB94, 2)</f>
        <v>0</v>
      </c>
      <c r="X31" s="198"/>
      <c r="Y31" s="198"/>
      <c r="Z31" s="198"/>
      <c r="AA31" s="198"/>
      <c r="AB31" s="198"/>
      <c r="AC31" s="198"/>
      <c r="AD31" s="198"/>
      <c r="AE31" s="198"/>
      <c r="AK31" s="197">
        <v>0</v>
      </c>
      <c r="AL31" s="198"/>
      <c r="AM31" s="198"/>
      <c r="AN31" s="198"/>
      <c r="AO31" s="198"/>
      <c r="AR31" s="34"/>
      <c r="BE31" s="207"/>
    </row>
    <row r="32" spans="1:71" s="3" customFormat="1" ht="14.45" hidden="1" customHeight="1">
      <c r="B32" s="34"/>
      <c r="F32" s="24" t="s">
        <v>42</v>
      </c>
      <c r="L32" s="204">
        <v>0.2</v>
      </c>
      <c r="M32" s="198"/>
      <c r="N32" s="198"/>
      <c r="O32" s="198"/>
      <c r="P32" s="198"/>
      <c r="W32" s="197">
        <f>ROUND(BC94, 2)</f>
        <v>0</v>
      </c>
      <c r="X32" s="198"/>
      <c r="Y32" s="198"/>
      <c r="Z32" s="198"/>
      <c r="AA32" s="198"/>
      <c r="AB32" s="198"/>
      <c r="AC32" s="198"/>
      <c r="AD32" s="198"/>
      <c r="AE32" s="198"/>
      <c r="AK32" s="197">
        <v>0</v>
      </c>
      <c r="AL32" s="198"/>
      <c r="AM32" s="198"/>
      <c r="AN32" s="198"/>
      <c r="AO32" s="198"/>
      <c r="AR32" s="34"/>
      <c r="BE32" s="207"/>
    </row>
    <row r="33" spans="1:57" s="3" customFormat="1" ht="14.45" hidden="1" customHeight="1">
      <c r="B33" s="34"/>
      <c r="F33" s="35" t="s">
        <v>43</v>
      </c>
      <c r="L33" s="192">
        <v>0</v>
      </c>
      <c r="M33" s="191"/>
      <c r="N33" s="191"/>
      <c r="O33" s="191"/>
      <c r="P33" s="191"/>
      <c r="Q33" s="36"/>
      <c r="R33" s="36"/>
      <c r="S33" s="36"/>
      <c r="T33" s="36"/>
      <c r="U33" s="36"/>
      <c r="V33" s="36"/>
      <c r="W33" s="190">
        <f>ROUND(BD94, 2)</f>
        <v>0</v>
      </c>
      <c r="X33" s="191"/>
      <c r="Y33" s="191"/>
      <c r="Z33" s="191"/>
      <c r="AA33" s="191"/>
      <c r="AB33" s="191"/>
      <c r="AC33" s="191"/>
      <c r="AD33" s="191"/>
      <c r="AE33" s="191"/>
      <c r="AF33" s="36"/>
      <c r="AG33" s="36"/>
      <c r="AH33" s="36"/>
      <c r="AI33" s="36"/>
      <c r="AJ33" s="36"/>
      <c r="AK33" s="190">
        <v>0</v>
      </c>
      <c r="AL33" s="191"/>
      <c r="AM33" s="191"/>
      <c r="AN33" s="191"/>
      <c r="AO33" s="191"/>
      <c r="AP33" s="36"/>
      <c r="AQ33" s="36"/>
      <c r="AR33" s="37"/>
      <c r="AS33" s="36"/>
      <c r="AT33" s="36"/>
      <c r="AU33" s="36"/>
      <c r="AV33" s="36"/>
      <c r="AW33" s="36"/>
      <c r="AX33" s="36"/>
      <c r="AY33" s="36"/>
      <c r="AZ33" s="36"/>
      <c r="BE33" s="207"/>
    </row>
    <row r="34" spans="1:57" s="2" customFormat="1" ht="6.95" customHeight="1">
      <c r="A34" s="29"/>
      <c r="B34" s="30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30"/>
      <c r="BE34" s="206"/>
    </row>
    <row r="35" spans="1:57" s="2" customFormat="1" ht="25.9" customHeight="1">
      <c r="A35" s="29"/>
      <c r="B35" s="30"/>
      <c r="C35" s="38"/>
      <c r="D35" s="39" t="s">
        <v>44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45</v>
      </c>
      <c r="U35" s="40"/>
      <c r="V35" s="40"/>
      <c r="W35" s="40"/>
      <c r="X35" s="193" t="s">
        <v>46</v>
      </c>
      <c r="Y35" s="194"/>
      <c r="Z35" s="194"/>
      <c r="AA35" s="194"/>
      <c r="AB35" s="194"/>
      <c r="AC35" s="40"/>
      <c r="AD35" s="40"/>
      <c r="AE35" s="40"/>
      <c r="AF35" s="40"/>
      <c r="AG35" s="40"/>
      <c r="AH35" s="40"/>
      <c r="AI35" s="40"/>
      <c r="AJ35" s="40"/>
      <c r="AK35" s="195">
        <f>SUM(AK26:AK33)</f>
        <v>0</v>
      </c>
      <c r="AL35" s="194"/>
      <c r="AM35" s="194"/>
      <c r="AN35" s="194"/>
      <c r="AO35" s="196"/>
      <c r="AP35" s="38"/>
      <c r="AQ35" s="38"/>
      <c r="AR35" s="30"/>
      <c r="BE35" s="29"/>
    </row>
    <row r="36" spans="1:57" s="2" customFormat="1" ht="6.95" customHeight="1">
      <c r="A36" s="29"/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30"/>
      <c r="BE36" s="29"/>
    </row>
    <row r="37" spans="1:57" s="2" customFormat="1" ht="14.45" customHeight="1">
      <c r="A37" s="29"/>
      <c r="B37" s="30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30"/>
      <c r="BE37" s="29"/>
    </row>
    <row r="38" spans="1:57" s="1" customFormat="1" ht="14.45" customHeight="1">
      <c r="B38" s="17"/>
      <c r="AR38" s="17"/>
    </row>
    <row r="39" spans="1:57" s="1" customFormat="1" ht="14.45" customHeight="1">
      <c r="B39" s="17"/>
      <c r="AR39" s="17"/>
    </row>
    <row r="40" spans="1:57" s="1" customFormat="1" ht="14.45" customHeight="1">
      <c r="B40" s="17"/>
      <c r="AR40" s="17"/>
    </row>
    <row r="41" spans="1:57" s="1" customFormat="1" ht="14.45" customHeight="1">
      <c r="B41" s="17"/>
      <c r="AR41" s="17"/>
    </row>
    <row r="42" spans="1:57" s="1" customFormat="1" ht="14.45" customHeight="1">
      <c r="B42" s="17"/>
      <c r="AR42" s="17"/>
    </row>
    <row r="43" spans="1:57" s="1" customFormat="1" ht="14.45" customHeight="1">
      <c r="B43" s="17"/>
      <c r="AR43" s="17"/>
    </row>
    <row r="44" spans="1:57" s="1" customFormat="1" ht="14.45" customHeight="1">
      <c r="B44" s="17"/>
      <c r="AR44" s="17"/>
    </row>
    <row r="45" spans="1:57" s="1" customFormat="1" ht="14.45" customHeight="1">
      <c r="B45" s="17"/>
      <c r="AR45" s="17"/>
    </row>
    <row r="46" spans="1:57" s="1" customFormat="1" ht="14.45" customHeight="1">
      <c r="B46" s="17"/>
      <c r="AR46" s="17"/>
    </row>
    <row r="47" spans="1:57" s="1" customFormat="1" ht="14.45" customHeight="1">
      <c r="B47" s="17"/>
      <c r="AR47" s="17"/>
    </row>
    <row r="48" spans="1:57" s="1" customFormat="1" ht="14.45" customHeight="1">
      <c r="B48" s="17"/>
      <c r="AR48" s="17"/>
    </row>
    <row r="49" spans="1:57" s="2" customFormat="1" ht="14.45" customHeight="1">
      <c r="B49" s="42"/>
      <c r="D49" s="43" t="s">
        <v>47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48</v>
      </c>
      <c r="AI49" s="44"/>
      <c r="AJ49" s="44"/>
      <c r="AK49" s="44"/>
      <c r="AL49" s="44"/>
      <c r="AM49" s="44"/>
      <c r="AN49" s="44"/>
      <c r="AO49" s="44"/>
      <c r="AR49" s="42"/>
    </row>
    <row r="50" spans="1:57">
      <c r="B50" s="17"/>
      <c r="AR50" s="17"/>
    </row>
    <row r="51" spans="1:57">
      <c r="B51" s="17"/>
      <c r="AR51" s="17"/>
    </row>
    <row r="52" spans="1:57">
      <c r="B52" s="17"/>
      <c r="AR52" s="17"/>
    </row>
    <row r="53" spans="1:57">
      <c r="B53" s="17"/>
      <c r="AR53" s="17"/>
    </row>
    <row r="54" spans="1:57">
      <c r="B54" s="17"/>
      <c r="AR54" s="17"/>
    </row>
    <row r="55" spans="1:57">
      <c r="B55" s="17"/>
      <c r="AR55" s="17"/>
    </row>
    <row r="56" spans="1:57">
      <c r="B56" s="17"/>
      <c r="AR56" s="17"/>
    </row>
    <row r="57" spans="1:57">
      <c r="B57" s="17"/>
      <c r="AR57" s="17"/>
    </row>
    <row r="58" spans="1:57">
      <c r="B58" s="17"/>
      <c r="AR58" s="17"/>
    </row>
    <row r="59" spans="1:57">
      <c r="B59" s="17"/>
      <c r="AR59" s="17"/>
    </row>
    <row r="60" spans="1:57" s="2" customFormat="1" ht="12.75">
      <c r="A60" s="29"/>
      <c r="B60" s="30"/>
      <c r="C60" s="29"/>
      <c r="D60" s="45" t="s">
        <v>49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5" t="s">
        <v>50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5" t="s">
        <v>49</v>
      </c>
      <c r="AI60" s="32"/>
      <c r="AJ60" s="32"/>
      <c r="AK60" s="32"/>
      <c r="AL60" s="32"/>
      <c r="AM60" s="45" t="s">
        <v>50</v>
      </c>
      <c r="AN60" s="32"/>
      <c r="AO60" s="32"/>
      <c r="AP60" s="29"/>
      <c r="AQ60" s="29"/>
      <c r="AR60" s="30"/>
      <c r="BE60" s="29"/>
    </row>
    <row r="61" spans="1:57">
      <c r="B61" s="17"/>
      <c r="AR61" s="17"/>
    </row>
    <row r="62" spans="1:57">
      <c r="B62" s="17"/>
      <c r="AR62" s="17"/>
    </row>
    <row r="63" spans="1:57">
      <c r="B63" s="17"/>
      <c r="AR63" s="17"/>
    </row>
    <row r="64" spans="1:57" s="2" customFormat="1" ht="12.75">
      <c r="A64" s="29"/>
      <c r="B64" s="30"/>
      <c r="C64" s="29"/>
      <c r="D64" s="43" t="s">
        <v>51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52</v>
      </c>
      <c r="AI64" s="46"/>
      <c r="AJ64" s="46"/>
      <c r="AK64" s="46"/>
      <c r="AL64" s="46"/>
      <c r="AM64" s="46"/>
      <c r="AN64" s="46"/>
      <c r="AO64" s="46"/>
      <c r="AP64" s="29"/>
      <c r="AQ64" s="29"/>
      <c r="AR64" s="30"/>
      <c r="BE64" s="29"/>
    </row>
    <row r="65" spans="1:57">
      <c r="B65" s="17"/>
      <c r="AR65" s="17"/>
    </row>
    <row r="66" spans="1:57">
      <c r="B66" s="17"/>
      <c r="AR66" s="17"/>
    </row>
    <row r="67" spans="1:57">
      <c r="B67" s="17"/>
      <c r="AR67" s="17"/>
    </row>
    <row r="68" spans="1:57">
      <c r="B68" s="17"/>
      <c r="AR68" s="17"/>
    </row>
    <row r="69" spans="1:57">
      <c r="B69" s="17"/>
      <c r="AR69" s="17"/>
    </row>
    <row r="70" spans="1:57">
      <c r="B70" s="17"/>
      <c r="AR70" s="17"/>
    </row>
    <row r="71" spans="1:57">
      <c r="B71" s="17"/>
      <c r="AR71" s="17"/>
    </row>
    <row r="72" spans="1:57">
      <c r="B72" s="17"/>
      <c r="AR72" s="17"/>
    </row>
    <row r="73" spans="1:57">
      <c r="B73" s="17"/>
      <c r="AR73" s="17"/>
    </row>
    <row r="74" spans="1:57">
      <c r="B74" s="17"/>
      <c r="AR74" s="17"/>
    </row>
    <row r="75" spans="1:57" s="2" customFormat="1" ht="12.75">
      <c r="A75" s="29"/>
      <c r="B75" s="30"/>
      <c r="C75" s="29"/>
      <c r="D75" s="45" t="s">
        <v>49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5" t="s">
        <v>50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5" t="s">
        <v>49</v>
      </c>
      <c r="AI75" s="32"/>
      <c r="AJ75" s="32"/>
      <c r="AK75" s="32"/>
      <c r="AL75" s="32"/>
      <c r="AM75" s="45" t="s">
        <v>50</v>
      </c>
      <c r="AN75" s="32"/>
      <c r="AO75" s="32"/>
      <c r="AP75" s="29"/>
      <c r="AQ75" s="29"/>
      <c r="AR75" s="30"/>
      <c r="BE75" s="29"/>
    </row>
    <row r="76" spans="1:57" s="2" customFormat="1">
      <c r="A76" s="29"/>
      <c r="B76" s="30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30"/>
      <c r="BE76" s="29"/>
    </row>
    <row r="77" spans="1:57" s="2" customFormat="1" ht="6.9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0"/>
      <c r="BE77" s="29"/>
    </row>
    <row r="81" spans="1:91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0"/>
      <c r="BE81" s="29"/>
    </row>
    <row r="82" spans="1:91" s="2" customFormat="1" ht="24.95" customHeight="1">
      <c r="A82" s="29"/>
      <c r="B82" s="30"/>
      <c r="C82" s="18" t="s">
        <v>53</v>
      </c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30"/>
      <c r="BE82" s="29"/>
    </row>
    <row r="83" spans="1:91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30"/>
      <c r="BE83" s="29"/>
    </row>
    <row r="84" spans="1:91" s="4" customFormat="1" ht="12" customHeight="1">
      <c r="B84" s="51"/>
      <c r="C84" s="24" t="s">
        <v>12</v>
      </c>
      <c r="L84" s="4" t="str">
        <f>K5</f>
        <v>20-2907sutORG-realny</v>
      </c>
      <c r="AR84" s="51"/>
    </row>
    <row r="85" spans="1:91" s="5" customFormat="1" ht="36.950000000000003" customHeight="1">
      <c r="B85" s="52"/>
      <c r="C85" s="53" t="s">
        <v>15</v>
      </c>
      <c r="L85" s="181" t="str">
        <f>K6</f>
        <v>Bytový dom Nová Kasárenská, Nové Zámky</v>
      </c>
      <c r="M85" s="182"/>
      <c r="N85" s="182"/>
      <c r="O85" s="182"/>
      <c r="P85" s="182"/>
      <c r="Q85" s="182"/>
      <c r="R85" s="182"/>
      <c r="S85" s="182"/>
      <c r="T85" s="182"/>
      <c r="U85" s="182"/>
      <c r="V85" s="182"/>
      <c r="W85" s="182"/>
      <c r="X85" s="182"/>
      <c r="Y85" s="182"/>
      <c r="Z85" s="182"/>
      <c r="AA85" s="182"/>
      <c r="AB85" s="182"/>
      <c r="AC85" s="182"/>
      <c r="AD85" s="182"/>
      <c r="AE85" s="182"/>
      <c r="AF85" s="182"/>
      <c r="AG85" s="182"/>
      <c r="AH85" s="182"/>
      <c r="AI85" s="182"/>
      <c r="AJ85" s="182"/>
      <c r="AK85" s="182"/>
      <c r="AL85" s="182"/>
      <c r="AM85" s="182"/>
      <c r="AN85" s="182"/>
      <c r="AO85" s="182"/>
      <c r="AR85" s="52"/>
    </row>
    <row r="86" spans="1:91" s="2" customFormat="1" ht="6.95" customHeight="1">
      <c r="A86" s="29"/>
      <c r="B86" s="30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30"/>
      <c r="BE86" s="29"/>
    </row>
    <row r="87" spans="1:91" s="2" customFormat="1" ht="12" customHeight="1">
      <c r="A87" s="29"/>
      <c r="B87" s="30"/>
      <c r="C87" s="24" t="s">
        <v>19</v>
      </c>
      <c r="D87" s="29"/>
      <c r="E87" s="29"/>
      <c r="F87" s="29"/>
      <c r="G87" s="29"/>
      <c r="H87" s="29"/>
      <c r="I87" s="29"/>
      <c r="J87" s="29"/>
      <c r="K87" s="29"/>
      <c r="L87" s="54" t="str">
        <f>IF(K8="","",K8)</f>
        <v>Kasárenská ul., Nové Zámky</v>
      </c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4" t="s">
        <v>21</v>
      </c>
      <c r="AJ87" s="29"/>
      <c r="AK87" s="29"/>
      <c r="AL87" s="29"/>
      <c r="AM87" s="183" t="str">
        <f>IF(AN8= "","",AN8)</f>
        <v>28. 1. 2022</v>
      </c>
      <c r="AN87" s="183"/>
      <c r="AO87" s="29"/>
      <c r="AP87" s="29"/>
      <c r="AQ87" s="29"/>
      <c r="AR87" s="30"/>
      <c r="BE87" s="29"/>
    </row>
    <row r="88" spans="1:91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30"/>
      <c r="BE88" s="29"/>
    </row>
    <row r="89" spans="1:91" s="2" customFormat="1" ht="25.7" customHeight="1">
      <c r="A89" s="29"/>
      <c r="B89" s="30"/>
      <c r="C89" s="24" t="s">
        <v>23</v>
      </c>
      <c r="D89" s="29"/>
      <c r="E89" s="29"/>
      <c r="F89" s="29"/>
      <c r="G89" s="29"/>
      <c r="H89" s="29"/>
      <c r="I89" s="29"/>
      <c r="J89" s="29"/>
      <c r="K89" s="29"/>
      <c r="L89" s="4" t="str">
        <f>IF(E11= "","",E11)</f>
        <v>PROSPECT, spol. s r.o.</v>
      </c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4" t="s">
        <v>28</v>
      </c>
      <c r="AJ89" s="29"/>
      <c r="AK89" s="29"/>
      <c r="AL89" s="29"/>
      <c r="AM89" s="184" t="str">
        <f>IF(E17="","",E17)</f>
        <v>ARCHIKO s.r.o., Ing. Košnar Jaroslav</v>
      </c>
      <c r="AN89" s="185"/>
      <c r="AO89" s="185"/>
      <c r="AP89" s="185"/>
      <c r="AQ89" s="29"/>
      <c r="AR89" s="30"/>
      <c r="AS89" s="186" t="s">
        <v>54</v>
      </c>
      <c r="AT89" s="187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29"/>
    </row>
    <row r="90" spans="1:91" s="2" customFormat="1" ht="15.2" customHeight="1">
      <c r="A90" s="29"/>
      <c r="B90" s="30"/>
      <c r="C90" s="24" t="s">
        <v>26</v>
      </c>
      <c r="D90" s="29"/>
      <c r="E90" s="29"/>
      <c r="F90" s="29"/>
      <c r="G90" s="29"/>
      <c r="H90" s="29"/>
      <c r="I90" s="29"/>
      <c r="J90" s="29"/>
      <c r="K90" s="29"/>
      <c r="L90" s="4">
        <f>IF(E14= "Vyplň údaj","",E14)</f>
        <v>0</v>
      </c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4" t="s">
        <v>31</v>
      </c>
      <c r="AJ90" s="29"/>
      <c r="AK90" s="29"/>
      <c r="AL90" s="29"/>
      <c r="AM90" s="184" t="str">
        <f>IF(E20="","",E20)</f>
        <v xml:space="preserve"> </v>
      </c>
      <c r="AN90" s="185"/>
      <c r="AO90" s="185"/>
      <c r="AP90" s="185"/>
      <c r="AQ90" s="29"/>
      <c r="AR90" s="30"/>
      <c r="AS90" s="188"/>
      <c r="AT90" s="189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29"/>
    </row>
    <row r="91" spans="1:91" s="2" customFormat="1" ht="10.9" customHeight="1">
      <c r="A91" s="29"/>
      <c r="B91" s="30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30"/>
      <c r="AS91" s="188"/>
      <c r="AT91" s="189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29"/>
    </row>
    <row r="92" spans="1:91" s="2" customFormat="1" ht="29.25" customHeight="1">
      <c r="A92" s="29"/>
      <c r="B92" s="30"/>
      <c r="C92" s="176" t="s">
        <v>55</v>
      </c>
      <c r="D92" s="177"/>
      <c r="E92" s="177"/>
      <c r="F92" s="177"/>
      <c r="G92" s="177"/>
      <c r="H92" s="60"/>
      <c r="I92" s="178" t="s">
        <v>56</v>
      </c>
      <c r="J92" s="177"/>
      <c r="K92" s="177"/>
      <c r="L92" s="177"/>
      <c r="M92" s="177"/>
      <c r="N92" s="177"/>
      <c r="O92" s="177"/>
      <c r="P92" s="177"/>
      <c r="Q92" s="177"/>
      <c r="R92" s="177"/>
      <c r="S92" s="177"/>
      <c r="T92" s="177"/>
      <c r="U92" s="177"/>
      <c r="V92" s="177"/>
      <c r="W92" s="177"/>
      <c r="X92" s="177"/>
      <c r="Y92" s="177"/>
      <c r="Z92" s="177"/>
      <c r="AA92" s="177"/>
      <c r="AB92" s="177"/>
      <c r="AC92" s="177"/>
      <c r="AD92" s="177"/>
      <c r="AE92" s="177"/>
      <c r="AF92" s="177"/>
      <c r="AG92" s="179" t="s">
        <v>57</v>
      </c>
      <c r="AH92" s="177"/>
      <c r="AI92" s="177"/>
      <c r="AJ92" s="177"/>
      <c r="AK92" s="177"/>
      <c r="AL92" s="177"/>
      <c r="AM92" s="177"/>
      <c r="AN92" s="178" t="s">
        <v>58</v>
      </c>
      <c r="AO92" s="177"/>
      <c r="AP92" s="180"/>
      <c r="AQ92" s="61" t="s">
        <v>59</v>
      </c>
      <c r="AR92" s="30"/>
      <c r="AS92" s="62" t="s">
        <v>60</v>
      </c>
      <c r="AT92" s="63" t="s">
        <v>61</v>
      </c>
      <c r="AU92" s="63" t="s">
        <v>62</v>
      </c>
      <c r="AV92" s="63" t="s">
        <v>63</v>
      </c>
      <c r="AW92" s="63" t="s">
        <v>64</v>
      </c>
      <c r="AX92" s="63" t="s">
        <v>65</v>
      </c>
      <c r="AY92" s="63" t="s">
        <v>66</v>
      </c>
      <c r="AZ92" s="63" t="s">
        <v>67</v>
      </c>
      <c r="BA92" s="63" t="s">
        <v>68</v>
      </c>
      <c r="BB92" s="63" t="s">
        <v>69</v>
      </c>
      <c r="BC92" s="63" t="s">
        <v>70</v>
      </c>
      <c r="BD92" s="64" t="s">
        <v>71</v>
      </c>
      <c r="BE92" s="29"/>
    </row>
    <row r="93" spans="1:91" s="2" customFormat="1" ht="10.9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30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29"/>
    </row>
    <row r="94" spans="1:91" s="6" customFormat="1" ht="32.450000000000003" customHeight="1">
      <c r="B94" s="68"/>
      <c r="C94" s="69" t="s">
        <v>72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02">
        <f>ROUND(AG95,2)</f>
        <v>0</v>
      </c>
      <c r="AH94" s="202"/>
      <c r="AI94" s="202"/>
      <c r="AJ94" s="202"/>
      <c r="AK94" s="202"/>
      <c r="AL94" s="202"/>
      <c r="AM94" s="202"/>
      <c r="AN94" s="203">
        <f>SUM(AG94,AT94)</f>
        <v>0</v>
      </c>
      <c r="AO94" s="203"/>
      <c r="AP94" s="203"/>
      <c r="AQ94" s="72" t="s">
        <v>1</v>
      </c>
      <c r="AR94" s="68"/>
      <c r="AS94" s="73">
        <f>ROUND(AS95,2)</f>
        <v>0</v>
      </c>
      <c r="AT94" s="74">
        <f>ROUND(SUM(AV94:AW94),2)</f>
        <v>0</v>
      </c>
      <c r="AU94" s="75">
        <f>ROUND(AU95,5)</f>
        <v>0</v>
      </c>
      <c r="AV94" s="74">
        <f>ROUND(AZ94*L29,2)</f>
        <v>0</v>
      </c>
      <c r="AW94" s="74">
        <f>ROUND(BA94*L30,2)</f>
        <v>0</v>
      </c>
      <c r="AX94" s="74">
        <f>ROUND(BB94*L29,2)</f>
        <v>0</v>
      </c>
      <c r="AY94" s="74">
        <f>ROUND(BC94*L30,2)</f>
        <v>0</v>
      </c>
      <c r="AZ94" s="74">
        <f>ROUND(AZ95,2)</f>
        <v>0</v>
      </c>
      <c r="BA94" s="74">
        <f>ROUND(BA95,2)</f>
        <v>0</v>
      </c>
      <c r="BB94" s="74">
        <f>ROUND(BB95,2)</f>
        <v>0</v>
      </c>
      <c r="BC94" s="74">
        <f>ROUND(BC95,2)</f>
        <v>0</v>
      </c>
      <c r="BD94" s="76">
        <f>ROUND(BD95,2)</f>
        <v>0</v>
      </c>
      <c r="BS94" s="77" t="s">
        <v>73</v>
      </c>
      <c r="BT94" s="77" t="s">
        <v>74</v>
      </c>
      <c r="BU94" s="78" t="s">
        <v>75</v>
      </c>
      <c r="BV94" s="77" t="s">
        <v>76</v>
      </c>
      <c r="BW94" s="77" t="s">
        <v>4</v>
      </c>
      <c r="BX94" s="77" t="s">
        <v>77</v>
      </c>
      <c r="CL94" s="77" t="s">
        <v>1</v>
      </c>
    </row>
    <row r="95" spans="1:91" s="7" customFormat="1" ht="16.5" customHeight="1">
      <c r="A95" s="79" t="s">
        <v>78</v>
      </c>
      <c r="B95" s="80"/>
      <c r="C95" s="81"/>
      <c r="D95" s="201" t="s">
        <v>79</v>
      </c>
      <c r="E95" s="201"/>
      <c r="F95" s="201"/>
      <c r="G95" s="201"/>
      <c r="H95" s="201"/>
      <c r="I95" s="82"/>
      <c r="J95" s="201" t="s">
        <v>80</v>
      </c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199">
        <f>'9sbd - Spevnené plochy'!J30</f>
        <v>0</v>
      </c>
      <c r="AH95" s="200"/>
      <c r="AI95" s="200"/>
      <c r="AJ95" s="200"/>
      <c r="AK95" s="200"/>
      <c r="AL95" s="200"/>
      <c r="AM95" s="200"/>
      <c r="AN95" s="199">
        <f>SUM(AG95,AT95)</f>
        <v>0</v>
      </c>
      <c r="AO95" s="200"/>
      <c r="AP95" s="200"/>
      <c r="AQ95" s="83" t="s">
        <v>81</v>
      </c>
      <c r="AR95" s="80"/>
      <c r="AS95" s="84">
        <v>0</v>
      </c>
      <c r="AT95" s="85">
        <f>ROUND(SUM(AV95:AW95),2)</f>
        <v>0</v>
      </c>
      <c r="AU95" s="86">
        <f>'9sbd - Spevnené plochy'!P121</f>
        <v>0</v>
      </c>
      <c r="AV95" s="85">
        <f>'9sbd - Spevnené plochy'!J33</f>
        <v>0</v>
      </c>
      <c r="AW95" s="85">
        <f>'9sbd - Spevnené plochy'!J34</f>
        <v>0</v>
      </c>
      <c r="AX95" s="85">
        <f>'9sbd - Spevnené plochy'!J35</f>
        <v>0</v>
      </c>
      <c r="AY95" s="85">
        <f>'9sbd - Spevnené plochy'!J36</f>
        <v>0</v>
      </c>
      <c r="AZ95" s="85">
        <f>'9sbd - Spevnené plochy'!F33</f>
        <v>0</v>
      </c>
      <c r="BA95" s="85">
        <f>'9sbd - Spevnené plochy'!F34</f>
        <v>0</v>
      </c>
      <c r="BB95" s="85">
        <f>'9sbd - Spevnené plochy'!F35</f>
        <v>0</v>
      </c>
      <c r="BC95" s="85">
        <f>'9sbd - Spevnené plochy'!F36</f>
        <v>0</v>
      </c>
      <c r="BD95" s="87">
        <f>'9sbd - Spevnené plochy'!F37</f>
        <v>0</v>
      </c>
      <c r="BT95" s="88" t="s">
        <v>82</v>
      </c>
      <c r="BV95" s="88" t="s">
        <v>76</v>
      </c>
      <c r="BW95" s="88" t="s">
        <v>83</v>
      </c>
      <c r="BX95" s="88" t="s">
        <v>4</v>
      </c>
      <c r="CL95" s="88" t="s">
        <v>1</v>
      </c>
      <c r="CM95" s="88" t="s">
        <v>74</v>
      </c>
    </row>
    <row r="96" spans="1:91" s="2" customFormat="1" ht="30" customHeight="1">
      <c r="A96" s="29"/>
      <c r="B96" s="30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30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</row>
    <row r="97" spans="1:57" s="2" customFormat="1" ht="6.95" customHeight="1">
      <c r="A97" s="29"/>
      <c r="B97" s="47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30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</row>
  </sheetData>
  <mergeCells count="42">
    <mergeCell ref="AK30:AO30"/>
    <mergeCell ref="L30:P30"/>
    <mergeCell ref="W31:AE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9sbd - Spevnené plochy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55"/>
  <sheetViews>
    <sheetView showGridLines="0" tabSelected="1" topLeftCell="A115" workbookViewId="0">
      <selection activeCell="W130" sqref="W130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174" t="s">
        <v>5</v>
      </c>
      <c r="M2" s="175"/>
      <c r="N2" s="175"/>
      <c r="O2" s="175"/>
      <c r="P2" s="175"/>
      <c r="Q2" s="175"/>
      <c r="R2" s="175"/>
      <c r="S2" s="175"/>
      <c r="T2" s="175"/>
      <c r="U2" s="175"/>
      <c r="V2" s="175"/>
      <c r="AT2" s="14" t="s">
        <v>83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74</v>
      </c>
    </row>
    <row r="4" spans="1:46" s="1" customFormat="1" ht="24.95" customHeight="1">
      <c r="B4" s="17"/>
      <c r="D4" s="18" t="s">
        <v>84</v>
      </c>
      <c r="L4" s="17"/>
      <c r="M4" s="89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15</v>
      </c>
      <c r="L6" s="17"/>
    </row>
    <row r="7" spans="1:46" s="1" customFormat="1" ht="16.5" customHeight="1">
      <c r="B7" s="17"/>
      <c r="E7" s="217" t="str">
        <f>'Rekapitulácia stavby'!K6</f>
        <v>Bytový dom Nová Kasárenská, Nové Zámky</v>
      </c>
      <c r="F7" s="218"/>
      <c r="G7" s="218"/>
      <c r="H7" s="218"/>
      <c r="L7" s="17"/>
    </row>
    <row r="8" spans="1:46" s="2" customFormat="1" ht="12" customHeight="1">
      <c r="A8" s="29"/>
      <c r="B8" s="30"/>
      <c r="C8" s="29"/>
      <c r="D8" s="24" t="s">
        <v>85</v>
      </c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181" t="s">
        <v>86</v>
      </c>
      <c r="F9" s="216"/>
      <c r="G9" s="216"/>
      <c r="H9" s="216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17</v>
      </c>
      <c r="E11" s="29"/>
      <c r="F11" s="22" t="s">
        <v>1</v>
      </c>
      <c r="G11" s="29"/>
      <c r="H11" s="29"/>
      <c r="I11" s="24" t="s">
        <v>18</v>
      </c>
      <c r="J11" s="22" t="s">
        <v>1</v>
      </c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19</v>
      </c>
      <c r="E12" s="29"/>
      <c r="F12" s="22" t="s">
        <v>20</v>
      </c>
      <c r="G12" s="29"/>
      <c r="H12" s="29"/>
      <c r="I12" s="24" t="s">
        <v>21</v>
      </c>
      <c r="J12" s="55" t="str">
        <f>'Rekapitulácia stavby'!AN8</f>
        <v>28. 1. 2022</v>
      </c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23</v>
      </c>
      <c r="E14" s="29"/>
      <c r="F14" s="29"/>
      <c r="G14" s="29"/>
      <c r="H14" s="29"/>
      <c r="I14" s="24" t="s">
        <v>24</v>
      </c>
      <c r="J14" s="22" t="s">
        <v>1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">
        <v>232</v>
      </c>
      <c r="F15" s="29"/>
      <c r="G15" s="29"/>
      <c r="H15" s="29"/>
      <c r="I15" s="24" t="s">
        <v>25</v>
      </c>
      <c r="J15" s="22" t="s">
        <v>1</v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26</v>
      </c>
      <c r="E17" s="29"/>
      <c r="F17" s="29"/>
      <c r="G17" s="29"/>
      <c r="H17" s="29"/>
      <c r="I17" s="24" t="s">
        <v>24</v>
      </c>
      <c r="J17" s="25" t="str">
        <f>'Rekapitulácia stavby'!AN13</f>
        <v>Vyplň údaj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19">
        <f>'Rekapitulácia stavby'!E14</f>
        <v>0</v>
      </c>
      <c r="F18" s="208"/>
      <c r="G18" s="208"/>
      <c r="H18" s="208"/>
      <c r="I18" s="24" t="s">
        <v>25</v>
      </c>
      <c r="J18" s="25" t="str">
        <f>'Rekapitulácia stavby'!AN14</f>
        <v>Vyplň údaj</v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28</v>
      </c>
      <c r="E20" s="29"/>
      <c r="F20" s="29"/>
      <c r="G20" s="29"/>
      <c r="H20" s="29"/>
      <c r="I20" s="24" t="s">
        <v>24</v>
      </c>
      <c r="J20" s="22" t="s">
        <v>1</v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">
        <v>29</v>
      </c>
      <c r="F21" s="29"/>
      <c r="G21" s="29"/>
      <c r="H21" s="29"/>
      <c r="I21" s="24" t="s">
        <v>25</v>
      </c>
      <c r="J21" s="22" t="s">
        <v>1</v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31</v>
      </c>
      <c r="E23" s="29"/>
      <c r="F23" s="29"/>
      <c r="G23" s="29"/>
      <c r="H23" s="29"/>
      <c r="I23" s="24" t="s">
        <v>24</v>
      </c>
      <c r="J23" s="22" t="str">
        <f>IF('Rekapitulácia stavby'!AN19="","",'Rekapitulácia stavby'!AN19)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24" t="s">
        <v>25</v>
      </c>
      <c r="J24" s="22" t="str">
        <f>IF('Rekapitulácia stavby'!AN20="","",'Rekapitulácia stavby'!AN20)</f>
        <v/>
      </c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33</v>
      </c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0"/>
      <c r="B27" s="91"/>
      <c r="C27" s="90"/>
      <c r="D27" s="90"/>
      <c r="E27" s="212" t="s">
        <v>1</v>
      </c>
      <c r="F27" s="212"/>
      <c r="G27" s="212"/>
      <c r="H27" s="212"/>
      <c r="I27" s="90"/>
      <c r="J27" s="90"/>
      <c r="K27" s="90"/>
      <c r="L27" s="92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93" t="s">
        <v>34</v>
      </c>
      <c r="E30" s="29"/>
      <c r="F30" s="29"/>
      <c r="G30" s="29"/>
      <c r="H30" s="29"/>
      <c r="I30" s="29"/>
      <c r="J30" s="71">
        <f>ROUND(J121, 2)</f>
        <v>0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9"/>
      <c r="F32" s="33" t="s">
        <v>36</v>
      </c>
      <c r="G32" s="29"/>
      <c r="H32" s="29"/>
      <c r="I32" s="33" t="s">
        <v>35</v>
      </c>
      <c r="J32" s="33" t="s">
        <v>37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>
      <c r="A33" s="29"/>
      <c r="B33" s="30"/>
      <c r="C33" s="29"/>
      <c r="D33" s="94" t="s">
        <v>38</v>
      </c>
      <c r="E33" s="35" t="s">
        <v>39</v>
      </c>
      <c r="F33" s="95">
        <f>ROUND((SUM(BE121:BE154)),  2)</f>
        <v>0</v>
      </c>
      <c r="G33" s="96"/>
      <c r="H33" s="96"/>
      <c r="I33" s="97">
        <v>0.2</v>
      </c>
      <c r="J33" s="95">
        <f>ROUND(((SUM(BE121:BE154))*I33),  2)</f>
        <v>0</v>
      </c>
      <c r="K33" s="29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35" t="s">
        <v>40</v>
      </c>
      <c r="F34" s="95">
        <f>ROUND((SUM(BF121:BF154)),  2)</f>
        <v>0</v>
      </c>
      <c r="G34" s="96"/>
      <c r="H34" s="96"/>
      <c r="I34" s="97">
        <v>0.2</v>
      </c>
      <c r="J34" s="95">
        <f>ROUND(((SUM(BF121:BF154))*I34),  2)</f>
        <v>0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4" t="s">
        <v>41</v>
      </c>
      <c r="F35" s="98">
        <f>ROUND((SUM(BG121:BG154)),  2)</f>
        <v>0</v>
      </c>
      <c r="G35" s="29"/>
      <c r="H35" s="29"/>
      <c r="I35" s="99">
        <v>0.2</v>
      </c>
      <c r="J35" s="98">
        <f>0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4" t="s">
        <v>42</v>
      </c>
      <c r="F36" s="98">
        <f>ROUND((SUM(BH121:BH154)),  2)</f>
        <v>0</v>
      </c>
      <c r="G36" s="29"/>
      <c r="H36" s="29"/>
      <c r="I36" s="99">
        <v>0.2</v>
      </c>
      <c r="J36" s="98">
        <f>0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35" t="s">
        <v>43</v>
      </c>
      <c r="F37" s="95">
        <f>ROUND((SUM(BI121:BI154)),  2)</f>
        <v>0</v>
      </c>
      <c r="G37" s="96"/>
      <c r="H37" s="96"/>
      <c r="I37" s="97">
        <v>0</v>
      </c>
      <c r="J37" s="95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100"/>
      <c r="D39" s="101" t="s">
        <v>44</v>
      </c>
      <c r="E39" s="60"/>
      <c r="F39" s="60"/>
      <c r="G39" s="102" t="s">
        <v>45</v>
      </c>
      <c r="H39" s="103" t="s">
        <v>46</v>
      </c>
      <c r="I39" s="60"/>
      <c r="J39" s="104">
        <f>SUM(J30:J37)</f>
        <v>0</v>
      </c>
      <c r="K39" s="105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2"/>
      <c r="D50" s="43" t="s">
        <v>47</v>
      </c>
      <c r="E50" s="44"/>
      <c r="F50" s="44"/>
      <c r="G50" s="43" t="s">
        <v>48</v>
      </c>
      <c r="H50" s="44"/>
      <c r="I50" s="44"/>
      <c r="J50" s="44"/>
      <c r="K50" s="44"/>
      <c r="L50" s="42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5" t="s">
        <v>49</v>
      </c>
      <c r="E61" s="32"/>
      <c r="F61" s="106" t="s">
        <v>50</v>
      </c>
      <c r="G61" s="45" t="s">
        <v>49</v>
      </c>
      <c r="H61" s="32"/>
      <c r="I61" s="32"/>
      <c r="J61" s="107" t="s">
        <v>50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3" t="s">
        <v>51</v>
      </c>
      <c r="E65" s="46"/>
      <c r="F65" s="46"/>
      <c r="G65" s="43" t="s">
        <v>52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5" t="s">
        <v>49</v>
      </c>
      <c r="E76" s="32"/>
      <c r="F76" s="106" t="s">
        <v>50</v>
      </c>
      <c r="G76" s="45" t="s">
        <v>49</v>
      </c>
      <c r="H76" s="32"/>
      <c r="I76" s="32"/>
      <c r="J76" s="107" t="s">
        <v>50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87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15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17" t="str">
        <f>E7</f>
        <v>Bytový dom Nová Kasárenská, Nové Zámky</v>
      </c>
      <c r="F85" s="218"/>
      <c r="G85" s="218"/>
      <c r="H85" s="218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85</v>
      </c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181" t="str">
        <f>E9</f>
        <v>9sbd - Spevnené plochy</v>
      </c>
      <c r="F87" s="216"/>
      <c r="G87" s="216"/>
      <c r="H87" s="216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19</v>
      </c>
      <c r="D89" s="29"/>
      <c r="E89" s="29"/>
      <c r="F89" s="22" t="str">
        <f>F12</f>
        <v>Kasárenská ul., Nové Zámky</v>
      </c>
      <c r="G89" s="29"/>
      <c r="H89" s="29"/>
      <c r="I89" s="24" t="s">
        <v>21</v>
      </c>
      <c r="J89" s="55" t="str">
        <f>IF(J12="","",J12)</f>
        <v>28. 1. 2022</v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25.7" customHeight="1">
      <c r="A91" s="29"/>
      <c r="B91" s="30"/>
      <c r="C91" s="24" t="s">
        <v>23</v>
      </c>
      <c r="D91" s="29"/>
      <c r="E91" s="29"/>
      <c r="F91" s="22" t="str">
        <f>E15</f>
        <v>PROSPECT, spol. s .r.o.</v>
      </c>
      <c r="G91" s="29"/>
      <c r="H91" s="29"/>
      <c r="I91" s="24" t="s">
        <v>28</v>
      </c>
      <c r="J91" s="27" t="str">
        <f>E21</f>
        <v>ARCHIKO s.r.o., Ing. Košnar Jaroslav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26</v>
      </c>
      <c r="D92" s="29"/>
      <c r="E92" s="29"/>
      <c r="F92" s="22">
        <f>IF(E18="","",E18)</f>
        <v>0</v>
      </c>
      <c r="G92" s="29"/>
      <c r="H92" s="29"/>
      <c r="I92" s="24" t="s">
        <v>31</v>
      </c>
      <c r="J92" s="27" t="str">
        <f>E24</f>
        <v xml:space="preserve"> </v>
      </c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08" t="s">
        <v>88</v>
      </c>
      <c r="D94" s="100"/>
      <c r="E94" s="100"/>
      <c r="F94" s="100"/>
      <c r="G94" s="100"/>
      <c r="H94" s="100"/>
      <c r="I94" s="100"/>
      <c r="J94" s="109" t="s">
        <v>89</v>
      </c>
      <c r="K94" s="100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10" t="s">
        <v>90</v>
      </c>
      <c r="D96" s="29"/>
      <c r="E96" s="29"/>
      <c r="F96" s="29"/>
      <c r="G96" s="29"/>
      <c r="H96" s="29"/>
      <c r="I96" s="29"/>
      <c r="J96" s="71">
        <f>J121</f>
        <v>0</v>
      </c>
      <c r="K96" s="2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91</v>
      </c>
    </row>
    <row r="97" spans="1:31" s="9" customFormat="1" ht="24.95" customHeight="1">
      <c r="B97" s="111"/>
      <c r="D97" s="112" t="s">
        <v>92</v>
      </c>
      <c r="E97" s="113"/>
      <c r="F97" s="113"/>
      <c r="G97" s="113"/>
      <c r="H97" s="113"/>
      <c r="I97" s="113"/>
      <c r="J97" s="114">
        <f>J122</f>
        <v>0</v>
      </c>
      <c r="L97" s="111"/>
    </row>
    <row r="98" spans="1:31" s="10" customFormat="1" ht="19.899999999999999" customHeight="1">
      <c r="B98" s="115"/>
      <c r="D98" s="116" t="s">
        <v>93</v>
      </c>
      <c r="E98" s="117"/>
      <c r="F98" s="117"/>
      <c r="G98" s="117"/>
      <c r="H98" s="117"/>
      <c r="I98" s="117"/>
      <c r="J98" s="118">
        <f>J123</f>
        <v>0</v>
      </c>
      <c r="L98" s="115"/>
    </row>
    <row r="99" spans="1:31" s="10" customFormat="1" ht="19.899999999999999" customHeight="1">
      <c r="B99" s="115"/>
      <c r="D99" s="116" t="s">
        <v>94</v>
      </c>
      <c r="E99" s="117"/>
      <c r="F99" s="117"/>
      <c r="G99" s="117"/>
      <c r="H99" s="117"/>
      <c r="I99" s="117"/>
      <c r="J99" s="118">
        <f>J133</f>
        <v>0</v>
      </c>
      <c r="L99" s="115"/>
    </row>
    <row r="100" spans="1:31" s="10" customFormat="1" ht="19.899999999999999" customHeight="1">
      <c r="B100" s="115"/>
      <c r="D100" s="116" t="s">
        <v>95</v>
      </c>
      <c r="E100" s="117"/>
      <c r="F100" s="117"/>
      <c r="G100" s="117"/>
      <c r="H100" s="117"/>
      <c r="I100" s="117"/>
      <c r="J100" s="118">
        <f>J141</f>
        <v>0</v>
      </c>
      <c r="L100" s="115"/>
    </row>
    <row r="101" spans="1:31" s="10" customFormat="1" ht="19.899999999999999" customHeight="1">
      <c r="B101" s="115"/>
      <c r="D101" s="116" t="s">
        <v>96</v>
      </c>
      <c r="E101" s="117"/>
      <c r="F101" s="117"/>
      <c r="G101" s="117"/>
      <c r="H101" s="117"/>
      <c r="I101" s="117"/>
      <c r="J101" s="118">
        <f>J153</f>
        <v>0</v>
      </c>
      <c r="L101" s="115"/>
    </row>
    <row r="102" spans="1:31" s="2" customFormat="1" ht="21.75" customHeight="1">
      <c r="A102" s="29"/>
      <c r="B102" s="30"/>
      <c r="C102" s="29"/>
      <c r="D102" s="29"/>
      <c r="E102" s="29"/>
      <c r="F102" s="29"/>
      <c r="G102" s="29"/>
      <c r="H102" s="29"/>
      <c r="I102" s="29"/>
      <c r="J102" s="29"/>
      <c r="K102" s="29"/>
      <c r="L102" s="42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</row>
    <row r="103" spans="1:31" s="2" customFormat="1" ht="6.95" customHeight="1">
      <c r="A103" s="29"/>
      <c r="B103" s="47"/>
      <c r="C103" s="48"/>
      <c r="D103" s="48"/>
      <c r="E103" s="48"/>
      <c r="F103" s="48"/>
      <c r="G103" s="48"/>
      <c r="H103" s="48"/>
      <c r="I103" s="48"/>
      <c r="J103" s="48"/>
      <c r="K103" s="48"/>
      <c r="L103" s="42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</row>
    <row r="107" spans="1:31" s="2" customFormat="1" ht="6.95" customHeight="1">
      <c r="A107" s="29"/>
      <c r="B107" s="49"/>
      <c r="C107" s="50"/>
      <c r="D107" s="50"/>
      <c r="E107" s="50"/>
      <c r="F107" s="50"/>
      <c r="G107" s="50"/>
      <c r="H107" s="50"/>
      <c r="I107" s="50"/>
      <c r="J107" s="50"/>
      <c r="K107" s="50"/>
      <c r="L107" s="42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31" s="2" customFormat="1" ht="24.95" customHeight="1">
      <c r="A108" s="29"/>
      <c r="B108" s="30"/>
      <c r="C108" s="18" t="s">
        <v>97</v>
      </c>
      <c r="D108" s="29"/>
      <c r="E108" s="29"/>
      <c r="F108" s="29"/>
      <c r="G108" s="29"/>
      <c r="H108" s="29"/>
      <c r="I108" s="29"/>
      <c r="J108" s="29"/>
      <c r="K108" s="29"/>
      <c r="L108" s="42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s="2" customFormat="1" ht="6.95" customHeight="1">
      <c r="A109" s="29"/>
      <c r="B109" s="30"/>
      <c r="C109" s="29"/>
      <c r="D109" s="29"/>
      <c r="E109" s="29"/>
      <c r="F109" s="29"/>
      <c r="G109" s="29"/>
      <c r="H109" s="29"/>
      <c r="I109" s="29"/>
      <c r="J109" s="29"/>
      <c r="K109" s="29"/>
      <c r="L109" s="42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12" customHeight="1">
      <c r="A110" s="29"/>
      <c r="B110" s="30"/>
      <c r="C110" s="24" t="s">
        <v>15</v>
      </c>
      <c r="D110" s="29"/>
      <c r="E110" s="29"/>
      <c r="F110" s="29"/>
      <c r="G110" s="29"/>
      <c r="H110" s="29"/>
      <c r="I110" s="29"/>
      <c r="J110" s="29"/>
      <c r="K110" s="29"/>
      <c r="L110" s="42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16.5" customHeight="1">
      <c r="A111" s="29"/>
      <c r="B111" s="30"/>
      <c r="C111" s="29"/>
      <c r="D111" s="29"/>
      <c r="E111" s="217" t="str">
        <f>E7</f>
        <v>Bytový dom Nová Kasárenská, Nové Zámky</v>
      </c>
      <c r="F111" s="218"/>
      <c r="G111" s="218"/>
      <c r="H111" s="218"/>
      <c r="I111" s="29"/>
      <c r="J111" s="29"/>
      <c r="K111" s="29"/>
      <c r="L111" s="42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12" customHeight="1">
      <c r="A112" s="29"/>
      <c r="B112" s="30"/>
      <c r="C112" s="24" t="s">
        <v>85</v>
      </c>
      <c r="D112" s="29"/>
      <c r="E112" s="29"/>
      <c r="F112" s="29"/>
      <c r="G112" s="29"/>
      <c r="H112" s="29"/>
      <c r="I112" s="29"/>
      <c r="J112" s="29"/>
      <c r="K112" s="29"/>
      <c r="L112" s="42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6.5" customHeight="1">
      <c r="A113" s="29"/>
      <c r="B113" s="30"/>
      <c r="C113" s="29"/>
      <c r="D113" s="29"/>
      <c r="E113" s="181" t="str">
        <f>E9</f>
        <v>9sbd - Spevnené plochy</v>
      </c>
      <c r="F113" s="216"/>
      <c r="G113" s="216"/>
      <c r="H113" s="216"/>
      <c r="I113" s="29"/>
      <c r="J113" s="29"/>
      <c r="K113" s="29"/>
      <c r="L113" s="42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6.95" customHeight="1">
      <c r="A114" s="29"/>
      <c r="B114" s="30"/>
      <c r="C114" s="29"/>
      <c r="D114" s="29"/>
      <c r="E114" s="29"/>
      <c r="F114" s="29"/>
      <c r="G114" s="29"/>
      <c r="H114" s="29"/>
      <c r="I114" s="29"/>
      <c r="J114" s="29"/>
      <c r="K114" s="29"/>
      <c r="L114" s="42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12" customHeight="1">
      <c r="A115" s="29"/>
      <c r="B115" s="30"/>
      <c r="C115" s="24" t="s">
        <v>19</v>
      </c>
      <c r="D115" s="29"/>
      <c r="E115" s="29"/>
      <c r="F115" s="22" t="str">
        <f>F12</f>
        <v>Kasárenská ul., Nové Zámky</v>
      </c>
      <c r="G115" s="29"/>
      <c r="H115" s="29"/>
      <c r="I115" s="24" t="s">
        <v>21</v>
      </c>
      <c r="J115" s="55" t="str">
        <f>IF(J12="","",J12)</f>
        <v>28. 1. 2022</v>
      </c>
      <c r="K115" s="29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6.95" customHeight="1">
      <c r="A116" s="29"/>
      <c r="B116" s="30"/>
      <c r="C116" s="29"/>
      <c r="D116" s="29"/>
      <c r="E116" s="29"/>
      <c r="F116" s="29"/>
      <c r="G116" s="29"/>
      <c r="H116" s="29"/>
      <c r="I116" s="29"/>
      <c r="J116" s="29"/>
      <c r="K116" s="29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25.7" customHeight="1">
      <c r="A117" s="29"/>
      <c r="B117" s="30"/>
      <c r="C117" s="24" t="s">
        <v>23</v>
      </c>
      <c r="D117" s="29"/>
      <c r="E117" s="29"/>
      <c r="F117" s="22" t="str">
        <f>E15</f>
        <v>PROSPECT, spol. s .r.o.</v>
      </c>
      <c r="G117" s="29"/>
      <c r="H117" s="29"/>
      <c r="I117" s="24" t="s">
        <v>28</v>
      </c>
      <c r="J117" s="27" t="str">
        <f>E21</f>
        <v>ARCHIKO s.r.o., Ing. Košnar Jaroslav</v>
      </c>
      <c r="K117" s="29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15.2" customHeight="1">
      <c r="A118" s="29"/>
      <c r="B118" s="30"/>
      <c r="C118" s="24" t="s">
        <v>26</v>
      </c>
      <c r="D118" s="29"/>
      <c r="E118" s="29"/>
      <c r="F118" s="22">
        <f>IF(E18="","",E18)</f>
        <v>0</v>
      </c>
      <c r="G118" s="29"/>
      <c r="H118" s="29"/>
      <c r="I118" s="24" t="s">
        <v>31</v>
      </c>
      <c r="J118" s="27" t="str">
        <f>E24</f>
        <v xml:space="preserve"> </v>
      </c>
      <c r="K118" s="29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10.35" customHeight="1">
      <c r="A119" s="29"/>
      <c r="B119" s="30"/>
      <c r="C119" s="29"/>
      <c r="D119" s="29"/>
      <c r="E119" s="29"/>
      <c r="F119" s="29"/>
      <c r="G119" s="29"/>
      <c r="H119" s="29"/>
      <c r="I119" s="29"/>
      <c r="J119" s="29"/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11" customFormat="1" ht="29.25" customHeight="1">
      <c r="A120" s="119"/>
      <c r="B120" s="120"/>
      <c r="C120" s="121" t="s">
        <v>98</v>
      </c>
      <c r="D120" s="122" t="s">
        <v>59</v>
      </c>
      <c r="E120" s="122" t="s">
        <v>55</v>
      </c>
      <c r="F120" s="122" t="s">
        <v>56</v>
      </c>
      <c r="G120" s="122" t="s">
        <v>99</v>
      </c>
      <c r="H120" s="122" t="s">
        <v>100</v>
      </c>
      <c r="I120" s="122" t="s">
        <v>101</v>
      </c>
      <c r="J120" s="123" t="s">
        <v>89</v>
      </c>
      <c r="K120" s="124" t="s">
        <v>102</v>
      </c>
      <c r="L120" s="125"/>
      <c r="M120" s="62" t="s">
        <v>1</v>
      </c>
      <c r="N120" s="63" t="s">
        <v>38</v>
      </c>
      <c r="O120" s="63" t="s">
        <v>103</v>
      </c>
      <c r="P120" s="63" t="s">
        <v>104</v>
      </c>
      <c r="Q120" s="63" t="s">
        <v>105</v>
      </c>
      <c r="R120" s="63" t="s">
        <v>106</v>
      </c>
      <c r="S120" s="63" t="s">
        <v>107</v>
      </c>
      <c r="T120" s="64" t="s">
        <v>108</v>
      </c>
      <c r="U120" s="119"/>
      <c r="V120" s="119"/>
      <c r="W120" s="119"/>
      <c r="X120" s="119"/>
      <c r="Y120" s="119"/>
      <c r="Z120" s="119"/>
      <c r="AA120" s="119"/>
      <c r="AB120" s="119"/>
      <c r="AC120" s="119"/>
      <c r="AD120" s="119"/>
      <c r="AE120" s="119"/>
    </row>
    <row r="121" spans="1:65" s="2" customFormat="1" ht="22.9" customHeight="1">
      <c r="A121" s="29"/>
      <c r="B121" s="30"/>
      <c r="C121" s="69" t="s">
        <v>90</v>
      </c>
      <c r="D121" s="29"/>
      <c r="E121" s="29"/>
      <c r="F121" s="29"/>
      <c r="G121" s="29"/>
      <c r="H121" s="29"/>
      <c r="I121" s="29"/>
      <c r="J121" s="126">
        <f>BK121</f>
        <v>0</v>
      </c>
      <c r="K121" s="29"/>
      <c r="L121" s="30"/>
      <c r="M121" s="65"/>
      <c r="N121" s="56"/>
      <c r="O121" s="66"/>
      <c r="P121" s="127">
        <f>P122</f>
        <v>0</v>
      </c>
      <c r="Q121" s="66"/>
      <c r="R121" s="127">
        <f>R122</f>
        <v>1806.1694110000001</v>
      </c>
      <c r="S121" s="66"/>
      <c r="T121" s="128">
        <f>T122</f>
        <v>10.856879999999999</v>
      </c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T121" s="14" t="s">
        <v>73</v>
      </c>
      <c r="AU121" s="14" t="s">
        <v>91</v>
      </c>
      <c r="BK121" s="129">
        <f>BK122</f>
        <v>0</v>
      </c>
    </row>
    <row r="122" spans="1:65" s="12" customFormat="1" ht="25.9" customHeight="1">
      <c r="B122" s="130"/>
      <c r="D122" s="131" t="s">
        <v>73</v>
      </c>
      <c r="E122" s="132" t="s">
        <v>109</v>
      </c>
      <c r="F122" s="132" t="s">
        <v>110</v>
      </c>
      <c r="I122" s="133"/>
      <c r="J122" s="134">
        <f>BK122</f>
        <v>0</v>
      </c>
      <c r="L122" s="130"/>
      <c r="M122" s="135"/>
      <c r="N122" s="136"/>
      <c r="O122" s="136"/>
      <c r="P122" s="137">
        <f>P123+P133+P141+P153</f>
        <v>0</v>
      </c>
      <c r="Q122" s="136"/>
      <c r="R122" s="137">
        <f>R123+R133+R141+R153</f>
        <v>1806.1694110000001</v>
      </c>
      <c r="S122" s="136"/>
      <c r="T122" s="138">
        <f>T123+T133+T141+T153</f>
        <v>10.856879999999999</v>
      </c>
      <c r="AR122" s="131" t="s">
        <v>82</v>
      </c>
      <c r="AT122" s="139" t="s">
        <v>73</v>
      </c>
      <c r="AU122" s="139" t="s">
        <v>74</v>
      </c>
      <c r="AY122" s="131" t="s">
        <v>111</v>
      </c>
      <c r="BK122" s="140">
        <f>BK123+BK133+BK141+BK153</f>
        <v>0</v>
      </c>
    </row>
    <row r="123" spans="1:65" s="12" customFormat="1" ht="22.9" customHeight="1">
      <c r="B123" s="130"/>
      <c r="D123" s="131" t="s">
        <v>73</v>
      </c>
      <c r="E123" s="141" t="s">
        <v>82</v>
      </c>
      <c r="F123" s="141" t="s">
        <v>112</v>
      </c>
      <c r="I123" s="133"/>
      <c r="J123" s="142">
        <f>BK123</f>
        <v>0</v>
      </c>
      <c r="L123" s="130"/>
      <c r="M123" s="135"/>
      <c r="N123" s="136"/>
      <c r="O123" s="136"/>
      <c r="P123" s="137">
        <f>SUM(P124:P132)</f>
        <v>0</v>
      </c>
      <c r="Q123" s="136"/>
      <c r="R123" s="137">
        <f>SUM(R124:R132)</f>
        <v>35.050702000000008</v>
      </c>
      <c r="S123" s="136"/>
      <c r="T123" s="138">
        <f>SUM(T124:T132)</f>
        <v>0</v>
      </c>
      <c r="AR123" s="131" t="s">
        <v>82</v>
      </c>
      <c r="AT123" s="139" t="s">
        <v>73</v>
      </c>
      <c r="AU123" s="139" t="s">
        <v>82</v>
      </c>
      <c r="AY123" s="131" t="s">
        <v>111</v>
      </c>
      <c r="BK123" s="140">
        <f>SUM(BK124:BK132)</f>
        <v>0</v>
      </c>
    </row>
    <row r="124" spans="1:65" s="2" customFormat="1" ht="24.2" customHeight="1">
      <c r="A124" s="29"/>
      <c r="B124" s="143"/>
      <c r="C124" s="144" t="s">
        <v>82</v>
      </c>
      <c r="D124" s="144" t="s">
        <v>113</v>
      </c>
      <c r="E124" s="145" t="s">
        <v>114</v>
      </c>
      <c r="F124" s="146" t="s">
        <v>115</v>
      </c>
      <c r="G124" s="147" t="s">
        <v>116</v>
      </c>
      <c r="H124" s="148">
        <v>23.31</v>
      </c>
      <c r="I124" s="149"/>
      <c r="J124" s="150">
        <f t="shared" ref="J124:J132" si="0">ROUND(I124*H124,2)</f>
        <v>0</v>
      </c>
      <c r="K124" s="151"/>
      <c r="L124" s="30"/>
      <c r="M124" s="152" t="s">
        <v>1</v>
      </c>
      <c r="N124" s="153" t="s">
        <v>40</v>
      </c>
      <c r="O124" s="58"/>
      <c r="P124" s="154">
        <f t="shared" ref="P124:P132" si="1">O124*H124</f>
        <v>0</v>
      </c>
      <c r="Q124" s="154">
        <v>0</v>
      </c>
      <c r="R124" s="154">
        <f t="shared" ref="R124:R132" si="2">Q124*H124</f>
        <v>0</v>
      </c>
      <c r="S124" s="154">
        <v>0</v>
      </c>
      <c r="T124" s="155">
        <f t="shared" ref="T124:T132" si="3">S124*H124</f>
        <v>0</v>
      </c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R124" s="156" t="s">
        <v>117</v>
      </c>
      <c r="AT124" s="156" t="s">
        <v>113</v>
      </c>
      <c r="AU124" s="156" t="s">
        <v>118</v>
      </c>
      <c r="AY124" s="14" t="s">
        <v>111</v>
      </c>
      <c r="BE124" s="157">
        <f t="shared" ref="BE124:BE132" si="4">IF(N124="základná",J124,0)</f>
        <v>0</v>
      </c>
      <c r="BF124" s="157">
        <f t="shared" ref="BF124:BF132" si="5">IF(N124="znížená",J124,0)</f>
        <v>0</v>
      </c>
      <c r="BG124" s="157">
        <f t="shared" ref="BG124:BG132" si="6">IF(N124="zákl. prenesená",J124,0)</f>
        <v>0</v>
      </c>
      <c r="BH124" s="157">
        <f t="shared" ref="BH124:BH132" si="7">IF(N124="zníž. prenesená",J124,0)</f>
        <v>0</v>
      </c>
      <c r="BI124" s="157">
        <f t="shared" ref="BI124:BI132" si="8">IF(N124="nulová",J124,0)</f>
        <v>0</v>
      </c>
      <c r="BJ124" s="14" t="s">
        <v>118</v>
      </c>
      <c r="BK124" s="157">
        <f t="shared" ref="BK124:BK132" si="9">ROUND(I124*H124,2)</f>
        <v>0</v>
      </c>
      <c r="BL124" s="14" t="s">
        <v>117</v>
      </c>
      <c r="BM124" s="156" t="s">
        <v>119</v>
      </c>
    </row>
    <row r="125" spans="1:65" s="2" customFormat="1" ht="16.5" customHeight="1">
      <c r="A125" s="29"/>
      <c r="B125" s="143"/>
      <c r="C125" s="158" t="s">
        <v>118</v>
      </c>
      <c r="D125" s="158" t="s">
        <v>120</v>
      </c>
      <c r="E125" s="159" t="s">
        <v>121</v>
      </c>
      <c r="F125" s="160" t="s">
        <v>122</v>
      </c>
      <c r="G125" s="161" t="s">
        <v>123</v>
      </c>
      <c r="H125" s="162">
        <v>34.965000000000003</v>
      </c>
      <c r="I125" s="163"/>
      <c r="J125" s="164">
        <f t="shared" si="0"/>
        <v>0</v>
      </c>
      <c r="K125" s="165"/>
      <c r="L125" s="166"/>
      <c r="M125" s="167" t="s">
        <v>1</v>
      </c>
      <c r="N125" s="168" t="s">
        <v>40</v>
      </c>
      <c r="O125" s="58"/>
      <c r="P125" s="154">
        <f t="shared" si="1"/>
        <v>0</v>
      </c>
      <c r="Q125" s="154">
        <v>1</v>
      </c>
      <c r="R125" s="154">
        <f t="shared" si="2"/>
        <v>34.965000000000003</v>
      </c>
      <c r="S125" s="154">
        <v>0</v>
      </c>
      <c r="T125" s="155">
        <f t="shared" si="3"/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56" t="s">
        <v>124</v>
      </c>
      <c r="AT125" s="156" t="s">
        <v>120</v>
      </c>
      <c r="AU125" s="156" t="s">
        <v>118</v>
      </c>
      <c r="AY125" s="14" t="s">
        <v>111</v>
      </c>
      <c r="BE125" s="157">
        <f t="shared" si="4"/>
        <v>0</v>
      </c>
      <c r="BF125" s="157">
        <f t="shared" si="5"/>
        <v>0</v>
      </c>
      <c r="BG125" s="157">
        <f t="shared" si="6"/>
        <v>0</v>
      </c>
      <c r="BH125" s="157">
        <f t="shared" si="7"/>
        <v>0</v>
      </c>
      <c r="BI125" s="157">
        <f t="shared" si="8"/>
        <v>0</v>
      </c>
      <c r="BJ125" s="14" t="s">
        <v>118</v>
      </c>
      <c r="BK125" s="157">
        <f t="shared" si="9"/>
        <v>0</v>
      </c>
      <c r="BL125" s="14" t="s">
        <v>117</v>
      </c>
      <c r="BM125" s="156" t="s">
        <v>125</v>
      </c>
    </row>
    <row r="126" spans="1:65" s="2" customFormat="1" ht="21.75" customHeight="1">
      <c r="A126" s="29"/>
      <c r="B126" s="143"/>
      <c r="C126" s="144" t="s">
        <v>126</v>
      </c>
      <c r="D126" s="144" t="s">
        <v>113</v>
      </c>
      <c r="E126" s="145" t="s">
        <v>127</v>
      </c>
      <c r="F126" s="146" t="s">
        <v>128</v>
      </c>
      <c r="G126" s="147" t="s">
        <v>129</v>
      </c>
      <c r="H126" s="148">
        <v>155.4</v>
      </c>
      <c r="I126" s="149"/>
      <c r="J126" s="150">
        <f t="shared" si="0"/>
        <v>0</v>
      </c>
      <c r="K126" s="151"/>
      <c r="L126" s="30"/>
      <c r="M126" s="152" t="s">
        <v>1</v>
      </c>
      <c r="N126" s="153" t="s">
        <v>40</v>
      </c>
      <c r="O126" s="58"/>
      <c r="P126" s="154">
        <f t="shared" si="1"/>
        <v>0</v>
      </c>
      <c r="Q126" s="154">
        <v>0</v>
      </c>
      <c r="R126" s="154">
        <f t="shared" si="2"/>
        <v>0</v>
      </c>
      <c r="S126" s="154">
        <v>0</v>
      </c>
      <c r="T126" s="155">
        <f t="shared" si="3"/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156" t="s">
        <v>117</v>
      </c>
      <c r="AT126" s="156" t="s">
        <v>113</v>
      </c>
      <c r="AU126" s="156" t="s">
        <v>118</v>
      </c>
      <c r="AY126" s="14" t="s">
        <v>111</v>
      </c>
      <c r="BE126" s="157">
        <f t="shared" si="4"/>
        <v>0</v>
      </c>
      <c r="BF126" s="157">
        <f t="shared" si="5"/>
        <v>0</v>
      </c>
      <c r="BG126" s="157">
        <f t="shared" si="6"/>
        <v>0</v>
      </c>
      <c r="BH126" s="157">
        <f t="shared" si="7"/>
        <v>0</v>
      </c>
      <c r="BI126" s="157">
        <f t="shared" si="8"/>
        <v>0</v>
      </c>
      <c r="BJ126" s="14" t="s">
        <v>118</v>
      </c>
      <c r="BK126" s="157">
        <f t="shared" si="9"/>
        <v>0</v>
      </c>
      <c r="BL126" s="14" t="s">
        <v>117</v>
      </c>
      <c r="BM126" s="156" t="s">
        <v>130</v>
      </c>
    </row>
    <row r="127" spans="1:65" s="2" customFormat="1" ht="16.5" customHeight="1">
      <c r="A127" s="29"/>
      <c r="B127" s="143"/>
      <c r="C127" s="158" t="s">
        <v>117</v>
      </c>
      <c r="D127" s="158" t="s">
        <v>120</v>
      </c>
      <c r="E127" s="159" t="s">
        <v>131</v>
      </c>
      <c r="F127" s="160" t="s">
        <v>132</v>
      </c>
      <c r="G127" s="161" t="s">
        <v>133</v>
      </c>
      <c r="H127" s="162">
        <v>4.8019999999999996</v>
      </c>
      <c r="I127" s="163"/>
      <c r="J127" s="164">
        <f t="shared" si="0"/>
        <v>0</v>
      </c>
      <c r="K127" s="165"/>
      <c r="L127" s="166"/>
      <c r="M127" s="167" t="s">
        <v>1</v>
      </c>
      <c r="N127" s="168" t="s">
        <v>40</v>
      </c>
      <c r="O127" s="58"/>
      <c r="P127" s="154">
        <f t="shared" si="1"/>
        <v>0</v>
      </c>
      <c r="Q127" s="154">
        <v>1E-3</v>
      </c>
      <c r="R127" s="154">
        <f t="shared" si="2"/>
        <v>4.8019999999999998E-3</v>
      </c>
      <c r="S127" s="154">
        <v>0</v>
      </c>
      <c r="T127" s="155">
        <f t="shared" si="3"/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56" t="s">
        <v>124</v>
      </c>
      <c r="AT127" s="156" t="s">
        <v>120</v>
      </c>
      <c r="AU127" s="156" t="s">
        <v>118</v>
      </c>
      <c r="AY127" s="14" t="s">
        <v>111</v>
      </c>
      <c r="BE127" s="157">
        <f t="shared" si="4"/>
        <v>0</v>
      </c>
      <c r="BF127" s="157">
        <f t="shared" si="5"/>
        <v>0</v>
      </c>
      <c r="BG127" s="157">
        <f t="shared" si="6"/>
        <v>0</v>
      </c>
      <c r="BH127" s="157">
        <f t="shared" si="7"/>
        <v>0</v>
      </c>
      <c r="BI127" s="157">
        <f t="shared" si="8"/>
        <v>0</v>
      </c>
      <c r="BJ127" s="14" t="s">
        <v>118</v>
      </c>
      <c r="BK127" s="157">
        <f t="shared" si="9"/>
        <v>0</v>
      </c>
      <c r="BL127" s="14" t="s">
        <v>117</v>
      </c>
      <c r="BM127" s="156" t="s">
        <v>134</v>
      </c>
    </row>
    <row r="128" spans="1:65" s="2" customFormat="1" ht="24.2" customHeight="1">
      <c r="A128" s="29"/>
      <c r="B128" s="143"/>
      <c r="C128" s="144" t="s">
        <v>135</v>
      </c>
      <c r="D128" s="144" t="s">
        <v>113</v>
      </c>
      <c r="E128" s="145" t="s">
        <v>136</v>
      </c>
      <c r="F128" s="146" t="s">
        <v>137</v>
      </c>
      <c r="G128" s="147" t="s">
        <v>138</v>
      </c>
      <c r="H128" s="148">
        <v>10</v>
      </c>
      <c r="I128" s="149"/>
      <c r="J128" s="150">
        <f t="shared" si="0"/>
        <v>0</v>
      </c>
      <c r="K128" s="151"/>
      <c r="L128" s="30"/>
      <c r="M128" s="152" t="s">
        <v>1</v>
      </c>
      <c r="N128" s="153" t="s">
        <v>40</v>
      </c>
      <c r="O128" s="58"/>
      <c r="P128" s="154">
        <f t="shared" si="1"/>
        <v>0</v>
      </c>
      <c r="Q128" s="154">
        <v>0</v>
      </c>
      <c r="R128" s="154">
        <f t="shared" si="2"/>
        <v>0</v>
      </c>
      <c r="S128" s="154">
        <v>0</v>
      </c>
      <c r="T128" s="155">
        <f t="shared" si="3"/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56" t="s">
        <v>117</v>
      </c>
      <c r="AT128" s="156" t="s">
        <v>113</v>
      </c>
      <c r="AU128" s="156" t="s">
        <v>118</v>
      </c>
      <c r="AY128" s="14" t="s">
        <v>111</v>
      </c>
      <c r="BE128" s="157">
        <f t="shared" si="4"/>
        <v>0</v>
      </c>
      <c r="BF128" s="157">
        <f t="shared" si="5"/>
        <v>0</v>
      </c>
      <c r="BG128" s="157">
        <f t="shared" si="6"/>
        <v>0</v>
      </c>
      <c r="BH128" s="157">
        <f t="shared" si="7"/>
        <v>0</v>
      </c>
      <c r="BI128" s="157">
        <f t="shared" si="8"/>
        <v>0</v>
      </c>
      <c r="BJ128" s="14" t="s">
        <v>118</v>
      </c>
      <c r="BK128" s="157">
        <f t="shared" si="9"/>
        <v>0</v>
      </c>
      <c r="BL128" s="14" t="s">
        <v>117</v>
      </c>
      <c r="BM128" s="156" t="s">
        <v>139</v>
      </c>
    </row>
    <row r="129" spans="1:65" s="2" customFormat="1" ht="33" customHeight="1">
      <c r="A129" s="29"/>
      <c r="B129" s="143"/>
      <c r="C129" s="144" t="s">
        <v>140</v>
      </c>
      <c r="D129" s="144" t="s">
        <v>113</v>
      </c>
      <c r="E129" s="145" t="s">
        <v>141</v>
      </c>
      <c r="F129" s="146" t="s">
        <v>142</v>
      </c>
      <c r="G129" s="147" t="s">
        <v>138</v>
      </c>
      <c r="H129" s="148">
        <v>10</v>
      </c>
      <c r="I129" s="149"/>
      <c r="J129" s="150">
        <f t="shared" si="0"/>
        <v>0</v>
      </c>
      <c r="K129" s="151"/>
      <c r="L129" s="30"/>
      <c r="M129" s="152" t="s">
        <v>1</v>
      </c>
      <c r="N129" s="153" t="s">
        <v>40</v>
      </c>
      <c r="O129" s="58"/>
      <c r="P129" s="154">
        <f t="shared" si="1"/>
        <v>0</v>
      </c>
      <c r="Q129" s="154">
        <v>0</v>
      </c>
      <c r="R129" s="154">
        <f t="shared" si="2"/>
        <v>0</v>
      </c>
      <c r="S129" s="154">
        <v>0</v>
      </c>
      <c r="T129" s="155">
        <f t="shared" si="3"/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56" t="s">
        <v>117</v>
      </c>
      <c r="AT129" s="156" t="s">
        <v>113</v>
      </c>
      <c r="AU129" s="156" t="s">
        <v>118</v>
      </c>
      <c r="AY129" s="14" t="s">
        <v>111</v>
      </c>
      <c r="BE129" s="157">
        <f t="shared" si="4"/>
        <v>0</v>
      </c>
      <c r="BF129" s="157">
        <f t="shared" si="5"/>
        <v>0</v>
      </c>
      <c r="BG129" s="157">
        <f t="shared" si="6"/>
        <v>0</v>
      </c>
      <c r="BH129" s="157">
        <f t="shared" si="7"/>
        <v>0</v>
      </c>
      <c r="BI129" s="157">
        <f t="shared" si="8"/>
        <v>0</v>
      </c>
      <c r="BJ129" s="14" t="s">
        <v>118</v>
      </c>
      <c r="BK129" s="157">
        <f t="shared" si="9"/>
        <v>0</v>
      </c>
      <c r="BL129" s="14" t="s">
        <v>117</v>
      </c>
      <c r="BM129" s="156" t="s">
        <v>143</v>
      </c>
    </row>
    <row r="130" spans="1:65" s="2" customFormat="1" ht="24.2" customHeight="1">
      <c r="A130" s="29"/>
      <c r="B130" s="143"/>
      <c r="C130" s="158" t="s">
        <v>144</v>
      </c>
      <c r="D130" s="158" t="s">
        <v>120</v>
      </c>
      <c r="E130" s="159" t="s">
        <v>145</v>
      </c>
      <c r="F130" s="160" t="s">
        <v>146</v>
      </c>
      <c r="G130" s="161" t="s">
        <v>138</v>
      </c>
      <c r="H130" s="162">
        <v>10</v>
      </c>
      <c r="I130" s="163"/>
      <c r="J130" s="164">
        <f t="shared" si="0"/>
        <v>0</v>
      </c>
      <c r="K130" s="165"/>
      <c r="L130" s="166"/>
      <c r="M130" s="167" t="s">
        <v>1</v>
      </c>
      <c r="N130" s="168" t="s">
        <v>40</v>
      </c>
      <c r="O130" s="58"/>
      <c r="P130" s="154">
        <f t="shared" si="1"/>
        <v>0</v>
      </c>
      <c r="Q130" s="154">
        <v>1.6999999999999999E-3</v>
      </c>
      <c r="R130" s="154">
        <f t="shared" si="2"/>
        <v>1.6999999999999998E-2</v>
      </c>
      <c r="S130" s="154">
        <v>0</v>
      </c>
      <c r="T130" s="155">
        <f t="shared" si="3"/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56" t="s">
        <v>124</v>
      </c>
      <c r="AT130" s="156" t="s">
        <v>120</v>
      </c>
      <c r="AU130" s="156" t="s">
        <v>118</v>
      </c>
      <c r="AY130" s="14" t="s">
        <v>111</v>
      </c>
      <c r="BE130" s="157">
        <f t="shared" si="4"/>
        <v>0</v>
      </c>
      <c r="BF130" s="157">
        <f t="shared" si="5"/>
        <v>0</v>
      </c>
      <c r="BG130" s="157">
        <f t="shared" si="6"/>
        <v>0</v>
      </c>
      <c r="BH130" s="157">
        <f t="shared" si="7"/>
        <v>0</v>
      </c>
      <c r="BI130" s="157">
        <f t="shared" si="8"/>
        <v>0</v>
      </c>
      <c r="BJ130" s="14" t="s">
        <v>118</v>
      </c>
      <c r="BK130" s="157">
        <f t="shared" si="9"/>
        <v>0</v>
      </c>
      <c r="BL130" s="14" t="s">
        <v>117</v>
      </c>
      <c r="BM130" s="156" t="s">
        <v>147</v>
      </c>
    </row>
    <row r="131" spans="1:65" s="2" customFormat="1" ht="33" customHeight="1">
      <c r="A131" s="29"/>
      <c r="B131" s="143"/>
      <c r="C131" s="144" t="s">
        <v>124</v>
      </c>
      <c r="D131" s="144" t="s">
        <v>113</v>
      </c>
      <c r="E131" s="145" t="s">
        <v>148</v>
      </c>
      <c r="F131" s="146" t="s">
        <v>149</v>
      </c>
      <c r="G131" s="147" t="s">
        <v>138</v>
      </c>
      <c r="H131" s="148">
        <v>10</v>
      </c>
      <c r="I131" s="149"/>
      <c r="J131" s="150">
        <f t="shared" si="0"/>
        <v>0</v>
      </c>
      <c r="K131" s="151"/>
      <c r="L131" s="30"/>
      <c r="M131" s="152" t="s">
        <v>1</v>
      </c>
      <c r="N131" s="153" t="s">
        <v>40</v>
      </c>
      <c r="O131" s="58"/>
      <c r="P131" s="154">
        <f t="shared" si="1"/>
        <v>0</v>
      </c>
      <c r="Q131" s="154">
        <v>3.8999999999999999E-4</v>
      </c>
      <c r="R131" s="154">
        <f t="shared" si="2"/>
        <v>3.8999999999999998E-3</v>
      </c>
      <c r="S131" s="154">
        <v>0</v>
      </c>
      <c r="T131" s="155">
        <f t="shared" si="3"/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56" t="s">
        <v>117</v>
      </c>
      <c r="AT131" s="156" t="s">
        <v>113</v>
      </c>
      <c r="AU131" s="156" t="s">
        <v>118</v>
      </c>
      <c r="AY131" s="14" t="s">
        <v>111</v>
      </c>
      <c r="BE131" s="157">
        <f t="shared" si="4"/>
        <v>0</v>
      </c>
      <c r="BF131" s="157">
        <f t="shared" si="5"/>
        <v>0</v>
      </c>
      <c r="BG131" s="157">
        <f t="shared" si="6"/>
        <v>0</v>
      </c>
      <c r="BH131" s="157">
        <f t="shared" si="7"/>
        <v>0</v>
      </c>
      <c r="BI131" s="157">
        <f t="shared" si="8"/>
        <v>0</v>
      </c>
      <c r="BJ131" s="14" t="s">
        <v>118</v>
      </c>
      <c r="BK131" s="157">
        <f t="shared" si="9"/>
        <v>0</v>
      </c>
      <c r="BL131" s="14" t="s">
        <v>117</v>
      </c>
      <c r="BM131" s="156" t="s">
        <v>150</v>
      </c>
    </row>
    <row r="132" spans="1:65" s="2" customFormat="1" ht="16.5" customHeight="1">
      <c r="A132" s="29"/>
      <c r="B132" s="143"/>
      <c r="C132" s="158" t="s">
        <v>151</v>
      </c>
      <c r="D132" s="158" t="s">
        <v>120</v>
      </c>
      <c r="E132" s="159" t="s">
        <v>152</v>
      </c>
      <c r="F132" s="160" t="s">
        <v>153</v>
      </c>
      <c r="G132" s="161" t="s">
        <v>138</v>
      </c>
      <c r="H132" s="162">
        <v>30</v>
      </c>
      <c r="I132" s="163"/>
      <c r="J132" s="164">
        <f t="shared" si="0"/>
        <v>0</v>
      </c>
      <c r="K132" s="165"/>
      <c r="L132" s="166"/>
      <c r="M132" s="167" t="s">
        <v>1</v>
      </c>
      <c r="N132" s="168" t="s">
        <v>40</v>
      </c>
      <c r="O132" s="58"/>
      <c r="P132" s="154">
        <f t="shared" si="1"/>
        <v>0</v>
      </c>
      <c r="Q132" s="154">
        <v>2E-3</v>
      </c>
      <c r="R132" s="154">
        <f t="shared" si="2"/>
        <v>0.06</v>
      </c>
      <c r="S132" s="154">
        <v>0</v>
      </c>
      <c r="T132" s="155">
        <f t="shared" si="3"/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56" t="s">
        <v>124</v>
      </c>
      <c r="AT132" s="156" t="s">
        <v>120</v>
      </c>
      <c r="AU132" s="156" t="s">
        <v>118</v>
      </c>
      <c r="AY132" s="14" t="s">
        <v>111</v>
      </c>
      <c r="BE132" s="157">
        <f t="shared" si="4"/>
        <v>0</v>
      </c>
      <c r="BF132" s="157">
        <f t="shared" si="5"/>
        <v>0</v>
      </c>
      <c r="BG132" s="157">
        <f t="shared" si="6"/>
        <v>0</v>
      </c>
      <c r="BH132" s="157">
        <f t="shared" si="7"/>
        <v>0</v>
      </c>
      <c r="BI132" s="157">
        <f t="shared" si="8"/>
        <v>0</v>
      </c>
      <c r="BJ132" s="14" t="s">
        <v>118</v>
      </c>
      <c r="BK132" s="157">
        <f t="shared" si="9"/>
        <v>0</v>
      </c>
      <c r="BL132" s="14" t="s">
        <v>117</v>
      </c>
      <c r="BM132" s="156" t="s">
        <v>154</v>
      </c>
    </row>
    <row r="133" spans="1:65" s="12" customFormat="1" ht="22.9" customHeight="1">
      <c r="B133" s="130"/>
      <c r="D133" s="131" t="s">
        <v>73</v>
      </c>
      <c r="E133" s="141" t="s">
        <v>155</v>
      </c>
      <c r="F133" s="141" t="s">
        <v>80</v>
      </c>
      <c r="I133" s="133"/>
      <c r="J133" s="142">
        <f>BK133</f>
        <v>0</v>
      </c>
      <c r="L133" s="130"/>
      <c r="M133" s="135"/>
      <c r="N133" s="136"/>
      <c r="O133" s="136"/>
      <c r="P133" s="137">
        <f>SUM(P134:P140)</f>
        <v>0</v>
      </c>
      <c r="Q133" s="136"/>
      <c r="R133" s="137">
        <f>SUM(R134:R140)</f>
        <v>1632.8212450000001</v>
      </c>
      <c r="S133" s="136"/>
      <c r="T133" s="138">
        <f>SUM(T134:T140)</f>
        <v>0</v>
      </c>
      <c r="AR133" s="131" t="s">
        <v>82</v>
      </c>
      <c r="AT133" s="139" t="s">
        <v>73</v>
      </c>
      <c r="AU133" s="139" t="s">
        <v>82</v>
      </c>
      <c r="AY133" s="131" t="s">
        <v>111</v>
      </c>
      <c r="BK133" s="140">
        <f>SUM(BK134:BK140)</f>
        <v>0</v>
      </c>
    </row>
    <row r="134" spans="1:65" s="2" customFormat="1" ht="24.2" customHeight="1">
      <c r="A134" s="29"/>
      <c r="B134" s="143"/>
      <c r="C134" s="144" t="s">
        <v>156</v>
      </c>
      <c r="D134" s="144" t="s">
        <v>113</v>
      </c>
      <c r="E134" s="145" t="s">
        <v>157</v>
      </c>
      <c r="F134" s="146" t="s">
        <v>158</v>
      </c>
      <c r="G134" s="147" t="s">
        <v>129</v>
      </c>
      <c r="H134" s="148">
        <v>2986.8</v>
      </c>
      <c r="I134" s="149"/>
      <c r="J134" s="150">
        <f t="shared" ref="J134:J140" si="10">ROUND(I134*H134,2)</f>
        <v>0</v>
      </c>
      <c r="K134" s="151"/>
      <c r="L134" s="30"/>
      <c r="M134" s="152" t="s">
        <v>1</v>
      </c>
      <c r="N134" s="153" t="s">
        <v>40</v>
      </c>
      <c r="O134" s="58"/>
      <c r="P134" s="154">
        <f t="shared" ref="P134:P140" si="11">O134*H134</f>
        <v>0</v>
      </c>
      <c r="Q134" s="154">
        <v>0.27994000000000002</v>
      </c>
      <c r="R134" s="154">
        <f t="shared" ref="R134:R140" si="12">Q134*H134</f>
        <v>836.12479200000007</v>
      </c>
      <c r="S134" s="154">
        <v>0</v>
      </c>
      <c r="T134" s="155">
        <f t="shared" ref="T134:T140" si="13">S134*H134</f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56" t="s">
        <v>117</v>
      </c>
      <c r="AT134" s="156" t="s">
        <v>113</v>
      </c>
      <c r="AU134" s="156" t="s">
        <v>118</v>
      </c>
      <c r="AY134" s="14" t="s">
        <v>111</v>
      </c>
      <c r="BE134" s="157">
        <f t="shared" ref="BE134:BE140" si="14">IF(N134="základná",J134,0)</f>
        <v>0</v>
      </c>
      <c r="BF134" s="157">
        <f t="shared" ref="BF134:BF140" si="15">IF(N134="znížená",J134,0)</f>
        <v>0</v>
      </c>
      <c r="BG134" s="157">
        <f t="shared" ref="BG134:BG140" si="16">IF(N134="zákl. prenesená",J134,0)</f>
        <v>0</v>
      </c>
      <c r="BH134" s="157">
        <f t="shared" ref="BH134:BH140" si="17">IF(N134="zníž. prenesená",J134,0)</f>
        <v>0</v>
      </c>
      <c r="BI134" s="157">
        <f t="shared" ref="BI134:BI140" si="18">IF(N134="nulová",J134,0)</f>
        <v>0</v>
      </c>
      <c r="BJ134" s="14" t="s">
        <v>118</v>
      </c>
      <c r="BK134" s="157">
        <f t="shared" ref="BK134:BK140" si="19">ROUND(I134*H134,2)</f>
        <v>0</v>
      </c>
      <c r="BL134" s="14" t="s">
        <v>117</v>
      </c>
      <c r="BM134" s="156" t="s">
        <v>159</v>
      </c>
    </row>
    <row r="135" spans="1:65" s="2" customFormat="1" ht="33" customHeight="1">
      <c r="A135" s="29"/>
      <c r="B135" s="143"/>
      <c r="C135" s="144" t="s">
        <v>160</v>
      </c>
      <c r="D135" s="144" t="s">
        <v>113</v>
      </c>
      <c r="E135" s="145" t="s">
        <v>161</v>
      </c>
      <c r="F135" s="146" t="s">
        <v>234</v>
      </c>
      <c r="G135" s="147" t="s">
        <v>129</v>
      </c>
      <c r="H135" s="148">
        <v>26.5</v>
      </c>
      <c r="I135" s="149"/>
      <c r="J135" s="150">
        <f t="shared" si="10"/>
        <v>0</v>
      </c>
      <c r="K135" s="151"/>
      <c r="L135" s="30"/>
      <c r="M135" s="152" t="s">
        <v>1</v>
      </c>
      <c r="N135" s="153" t="s">
        <v>40</v>
      </c>
      <c r="O135" s="58"/>
      <c r="P135" s="154">
        <f t="shared" si="11"/>
        <v>0</v>
      </c>
      <c r="Q135" s="154">
        <v>0.112</v>
      </c>
      <c r="R135" s="154">
        <f t="shared" si="12"/>
        <v>2.968</v>
      </c>
      <c r="S135" s="154">
        <v>0</v>
      </c>
      <c r="T135" s="155">
        <f t="shared" si="13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56" t="s">
        <v>117</v>
      </c>
      <c r="AT135" s="156" t="s">
        <v>113</v>
      </c>
      <c r="AU135" s="156" t="s">
        <v>118</v>
      </c>
      <c r="AY135" s="14" t="s">
        <v>111</v>
      </c>
      <c r="BE135" s="157">
        <f t="shared" si="14"/>
        <v>0</v>
      </c>
      <c r="BF135" s="157">
        <f t="shared" si="15"/>
        <v>0</v>
      </c>
      <c r="BG135" s="157">
        <f t="shared" si="16"/>
        <v>0</v>
      </c>
      <c r="BH135" s="157">
        <f t="shared" si="17"/>
        <v>0</v>
      </c>
      <c r="BI135" s="157">
        <f t="shared" si="18"/>
        <v>0</v>
      </c>
      <c r="BJ135" s="14" t="s">
        <v>118</v>
      </c>
      <c r="BK135" s="157">
        <f t="shared" si="19"/>
        <v>0</v>
      </c>
      <c r="BL135" s="14" t="s">
        <v>117</v>
      </c>
      <c r="BM135" s="156" t="s">
        <v>162</v>
      </c>
    </row>
    <row r="136" spans="1:65" s="2" customFormat="1" ht="24.2" customHeight="1">
      <c r="A136" s="29"/>
      <c r="B136" s="143"/>
      <c r="C136" s="158" t="s">
        <v>163</v>
      </c>
      <c r="D136" s="158" t="s">
        <v>120</v>
      </c>
      <c r="E136" s="159" t="s">
        <v>164</v>
      </c>
      <c r="F136" s="160" t="s">
        <v>165</v>
      </c>
      <c r="G136" s="161" t="s">
        <v>129</v>
      </c>
      <c r="H136" s="162">
        <v>27.03</v>
      </c>
      <c r="I136" s="163"/>
      <c r="J136" s="164">
        <f t="shared" si="10"/>
        <v>0</v>
      </c>
      <c r="K136" s="165"/>
      <c r="L136" s="166"/>
      <c r="M136" s="167" t="s">
        <v>1</v>
      </c>
      <c r="N136" s="168" t="s">
        <v>40</v>
      </c>
      <c r="O136" s="58"/>
      <c r="P136" s="154">
        <f t="shared" si="11"/>
        <v>0</v>
      </c>
      <c r="Q136" s="154">
        <v>0.1081</v>
      </c>
      <c r="R136" s="154">
        <f t="shared" si="12"/>
        <v>2.9219430000000002</v>
      </c>
      <c r="S136" s="154">
        <v>0</v>
      </c>
      <c r="T136" s="155">
        <f t="shared" si="13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56" t="s">
        <v>124</v>
      </c>
      <c r="AT136" s="156" t="s">
        <v>120</v>
      </c>
      <c r="AU136" s="156" t="s">
        <v>118</v>
      </c>
      <c r="AY136" s="14" t="s">
        <v>111</v>
      </c>
      <c r="BE136" s="157">
        <f t="shared" si="14"/>
        <v>0</v>
      </c>
      <c r="BF136" s="157">
        <f t="shared" si="15"/>
        <v>0</v>
      </c>
      <c r="BG136" s="157">
        <f t="shared" si="16"/>
        <v>0</v>
      </c>
      <c r="BH136" s="157">
        <f t="shared" si="17"/>
        <v>0</v>
      </c>
      <c r="BI136" s="157">
        <f t="shared" si="18"/>
        <v>0</v>
      </c>
      <c r="BJ136" s="14" t="s">
        <v>118</v>
      </c>
      <c r="BK136" s="157">
        <f t="shared" si="19"/>
        <v>0</v>
      </c>
      <c r="BL136" s="14" t="s">
        <v>117</v>
      </c>
      <c r="BM136" s="156" t="s">
        <v>166</v>
      </c>
    </row>
    <row r="137" spans="1:65" s="2" customFormat="1" ht="37.9" customHeight="1">
      <c r="A137" s="29"/>
      <c r="B137" s="143"/>
      <c r="C137" s="144" t="s">
        <v>167</v>
      </c>
      <c r="D137" s="144" t="s">
        <v>113</v>
      </c>
      <c r="E137" s="145" t="s">
        <v>168</v>
      </c>
      <c r="F137" s="146" t="s">
        <v>235</v>
      </c>
      <c r="G137" s="147" t="s">
        <v>129</v>
      </c>
      <c r="H137" s="148">
        <v>2259.3000000000002</v>
      </c>
      <c r="I137" s="149"/>
      <c r="J137" s="150">
        <f t="shared" si="10"/>
        <v>0</v>
      </c>
      <c r="K137" s="151"/>
      <c r="L137" s="30"/>
      <c r="M137" s="152" t="s">
        <v>1</v>
      </c>
      <c r="N137" s="153" t="s">
        <v>40</v>
      </c>
      <c r="O137" s="58"/>
      <c r="P137" s="154">
        <f t="shared" si="11"/>
        <v>0</v>
      </c>
      <c r="Q137" s="154">
        <v>9.2499999999999999E-2</v>
      </c>
      <c r="R137" s="154">
        <f t="shared" si="12"/>
        <v>208.98525000000001</v>
      </c>
      <c r="S137" s="154">
        <v>0</v>
      </c>
      <c r="T137" s="155">
        <f t="shared" si="1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56" t="s">
        <v>117</v>
      </c>
      <c r="AT137" s="156" t="s">
        <v>113</v>
      </c>
      <c r="AU137" s="156" t="s">
        <v>118</v>
      </c>
      <c r="AY137" s="14" t="s">
        <v>111</v>
      </c>
      <c r="BE137" s="157">
        <f t="shared" si="14"/>
        <v>0</v>
      </c>
      <c r="BF137" s="157">
        <f t="shared" si="15"/>
        <v>0</v>
      </c>
      <c r="BG137" s="157">
        <f t="shared" si="16"/>
        <v>0</v>
      </c>
      <c r="BH137" s="157">
        <f t="shared" si="17"/>
        <v>0</v>
      </c>
      <c r="BI137" s="157">
        <f t="shared" si="18"/>
        <v>0</v>
      </c>
      <c r="BJ137" s="14" t="s">
        <v>118</v>
      </c>
      <c r="BK137" s="157">
        <f t="shared" si="19"/>
        <v>0</v>
      </c>
      <c r="BL137" s="14" t="s">
        <v>117</v>
      </c>
      <c r="BM137" s="156" t="s">
        <v>169</v>
      </c>
    </row>
    <row r="138" spans="1:65" s="2" customFormat="1" ht="24.2" customHeight="1">
      <c r="A138" s="29"/>
      <c r="B138" s="143"/>
      <c r="C138" s="158" t="s">
        <v>170</v>
      </c>
      <c r="D138" s="158" t="s">
        <v>120</v>
      </c>
      <c r="E138" s="159" t="s">
        <v>171</v>
      </c>
      <c r="F138" s="160" t="s">
        <v>233</v>
      </c>
      <c r="G138" s="161" t="s">
        <v>129</v>
      </c>
      <c r="H138" s="162">
        <v>2304.4899999999998</v>
      </c>
      <c r="I138" s="163"/>
      <c r="J138" s="164">
        <f t="shared" si="10"/>
        <v>0</v>
      </c>
      <c r="K138" s="165"/>
      <c r="L138" s="166"/>
      <c r="M138" s="167" t="s">
        <v>1</v>
      </c>
      <c r="N138" s="168" t="s">
        <v>40</v>
      </c>
      <c r="O138" s="58"/>
      <c r="P138" s="154">
        <f t="shared" si="11"/>
        <v>0</v>
      </c>
      <c r="Q138" s="154">
        <v>0.184</v>
      </c>
      <c r="R138" s="154">
        <f t="shared" si="12"/>
        <v>424.02615999999995</v>
      </c>
      <c r="S138" s="154">
        <v>0</v>
      </c>
      <c r="T138" s="155">
        <f t="shared" si="13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56" t="s">
        <v>124</v>
      </c>
      <c r="AT138" s="156" t="s">
        <v>120</v>
      </c>
      <c r="AU138" s="156" t="s">
        <v>118</v>
      </c>
      <c r="AY138" s="14" t="s">
        <v>111</v>
      </c>
      <c r="BE138" s="157">
        <f t="shared" si="14"/>
        <v>0</v>
      </c>
      <c r="BF138" s="157">
        <f t="shared" si="15"/>
        <v>0</v>
      </c>
      <c r="BG138" s="157">
        <f t="shared" si="16"/>
        <v>0</v>
      </c>
      <c r="BH138" s="157">
        <f t="shared" si="17"/>
        <v>0</v>
      </c>
      <c r="BI138" s="157">
        <f t="shared" si="18"/>
        <v>0</v>
      </c>
      <c r="BJ138" s="14" t="s">
        <v>118</v>
      </c>
      <c r="BK138" s="157">
        <f t="shared" si="19"/>
        <v>0</v>
      </c>
      <c r="BL138" s="14" t="s">
        <v>117</v>
      </c>
      <c r="BM138" s="156" t="s">
        <v>172</v>
      </c>
    </row>
    <row r="139" spans="1:65" s="2" customFormat="1" ht="37.9" customHeight="1">
      <c r="A139" s="29"/>
      <c r="B139" s="143"/>
      <c r="C139" s="144" t="s">
        <v>173</v>
      </c>
      <c r="D139" s="144" t="s">
        <v>113</v>
      </c>
      <c r="E139" s="145" t="s">
        <v>174</v>
      </c>
      <c r="F139" s="146" t="s">
        <v>175</v>
      </c>
      <c r="G139" s="147" t="s">
        <v>129</v>
      </c>
      <c r="H139" s="148">
        <v>701</v>
      </c>
      <c r="I139" s="149"/>
      <c r="J139" s="150">
        <f t="shared" si="10"/>
        <v>0</v>
      </c>
      <c r="K139" s="151"/>
      <c r="L139" s="30"/>
      <c r="M139" s="152" t="s">
        <v>1</v>
      </c>
      <c r="N139" s="153" t="s">
        <v>40</v>
      </c>
      <c r="O139" s="58"/>
      <c r="P139" s="154">
        <f t="shared" si="11"/>
        <v>0</v>
      </c>
      <c r="Q139" s="154">
        <v>9.2499999999999999E-2</v>
      </c>
      <c r="R139" s="154">
        <f t="shared" si="12"/>
        <v>64.842500000000001</v>
      </c>
      <c r="S139" s="154">
        <v>0</v>
      </c>
      <c r="T139" s="155">
        <f t="shared" si="13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56" t="s">
        <v>117</v>
      </c>
      <c r="AT139" s="156" t="s">
        <v>113</v>
      </c>
      <c r="AU139" s="156" t="s">
        <v>118</v>
      </c>
      <c r="AY139" s="14" t="s">
        <v>111</v>
      </c>
      <c r="BE139" s="157">
        <f t="shared" si="14"/>
        <v>0</v>
      </c>
      <c r="BF139" s="157">
        <f t="shared" si="15"/>
        <v>0</v>
      </c>
      <c r="BG139" s="157">
        <f t="shared" si="16"/>
        <v>0</v>
      </c>
      <c r="BH139" s="157">
        <f t="shared" si="17"/>
        <v>0</v>
      </c>
      <c r="BI139" s="157">
        <f t="shared" si="18"/>
        <v>0</v>
      </c>
      <c r="BJ139" s="14" t="s">
        <v>118</v>
      </c>
      <c r="BK139" s="157">
        <f t="shared" si="19"/>
        <v>0</v>
      </c>
      <c r="BL139" s="14" t="s">
        <v>117</v>
      </c>
      <c r="BM139" s="156" t="s">
        <v>176</v>
      </c>
    </row>
    <row r="140" spans="1:65" s="2" customFormat="1" ht="24.2" customHeight="1">
      <c r="A140" s="29"/>
      <c r="B140" s="143"/>
      <c r="C140" s="158" t="s">
        <v>177</v>
      </c>
      <c r="D140" s="158" t="s">
        <v>120</v>
      </c>
      <c r="E140" s="159" t="s">
        <v>178</v>
      </c>
      <c r="F140" s="160" t="s">
        <v>236</v>
      </c>
      <c r="G140" s="161" t="s">
        <v>129</v>
      </c>
      <c r="H140" s="162">
        <v>715.02</v>
      </c>
      <c r="I140" s="163"/>
      <c r="J140" s="164">
        <f t="shared" si="10"/>
        <v>0</v>
      </c>
      <c r="K140" s="165"/>
      <c r="L140" s="166"/>
      <c r="M140" s="167" t="s">
        <v>1</v>
      </c>
      <c r="N140" s="168" t="s">
        <v>40</v>
      </c>
      <c r="O140" s="58"/>
      <c r="P140" s="154">
        <f t="shared" si="11"/>
        <v>0</v>
      </c>
      <c r="Q140" s="154">
        <v>0.13</v>
      </c>
      <c r="R140" s="154">
        <f t="shared" si="12"/>
        <v>92.952600000000004</v>
      </c>
      <c r="S140" s="154">
        <v>0</v>
      </c>
      <c r="T140" s="155">
        <f t="shared" si="13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56" t="s">
        <v>124</v>
      </c>
      <c r="AT140" s="156" t="s">
        <v>120</v>
      </c>
      <c r="AU140" s="156" t="s">
        <v>118</v>
      </c>
      <c r="AY140" s="14" t="s">
        <v>111</v>
      </c>
      <c r="BE140" s="157">
        <f t="shared" si="14"/>
        <v>0</v>
      </c>
      <c r="BF140" s="157">
        <f t="shared" si="15"/>
        <v>0</v>
      </c>
      <c r="BG140" s="157">
        <f t="shared" si="16"/>
        <v>0</v>
      </c>
      <c r="BH140" s="157">
        <f t="shared" si="17"/>
        <v>0</v>
      </c>
      <c r="BI140" s="157">
        <f t="shared" si="18"/>
        <v>0</v>
      </c>
      <c r="BJ140" s="14" t="s">
        <v>118</v>
      </c>
      <c r="BK140" s="157">
        <f t="shared" si="19"/>
        <v>0</v>
      </c>
      <c r="BL140" s="14" t="s">
        <v>117</v>
      </c>
      <c r="BM140" s="156" t="s">
        <v>179</v>
      </c>
    </row>
    <row r="141" spans="1:65" s="12" customFormat="1" ht="22.9" customHeight="1">
      <c r="B141" s="130"/>
      <c r="D141" s="131" t="s">
        <v>73</v>
      </c>
      <c r="E141" s="141" t="s">
        <v>151</v>
      </c>
      <c r="F141" s="141" t="s">
        <v>180</v>
      </c>
      <c r="I141" s="133"/>
      <c r="J141" s="142">
        <f>BK141</f>
        <v>0</v>
      </c>
      <c r="L141" s="130"/>
      <c r="M141" s="135"/>
      <c r="N141" s="136"/>
      <c r="O141" s="136"/>
      <c r="P141" s="137">
        <f>SUM(P142:P152)</f>
        <v>0</v>
      </c>
      <c r="Q141" s="136"/>
      <c r="R141" s="137">
        <f>SUM(R142:R152)</f>
        <v>138.29746399999999</v>
      </c>
      <c r="S141" s="136"/>
      <c r="T141" s="138">
        <f>SUM(T142:T152)</f>
        <v>10.856879999999999</v>
      </c>
      <c r="AR141" s="131" t="s">
        <v>82</v>
      </c>
      <c r="AT141" s="139" t="s">
        <v>73</v>
      </c>
      <c r="AU141" s="139" t="s">
        <v>82</v>
      </c>
      <c r="AY141" s="131" t="s">
        <v>111</v>
      </c>
      <c r="BK141" s="140">
        <f>SUM(BK142:BK152)</f>
        <v>0</v>
      </c>
    </row>
    <row r="142" spans="1:65" s="2" customFormat="1" ht="33" customHeight="1">
      <c r="A142" s="29"/>
      <c r="B142" s="143"/>
      <c r="C142" s="144" t="s">
        <v>181</v>
      </c>
      <c r="D142" s="144" t="s">
        <v>113</v>
      </c>
      <c r="E142" s="145" t="s">
        <v>182</v>
      </c>
      <c r="F142" s="146" t="s">
        <v>183</v>
      </c>
      <c r="G142" s="147" t="s">
        <v>184</v>
      </c>
      <c r="H142" s="148">
        <v>540</v>
      </c>
      <c r="I142" s="149"/>
      <c r="J142" s="150">
        <f t="shared" ref="J142:J152" si="20">ROUND(I142*H142,2)</f>
        <v>0</v>
      </c>
      <c r="K142" s="151"/>
      <c r="L142" s="30"/>
      <c r="M142" s="152" t="s">
        <v>1</v>
      </c>
      <c r="N142" s="153" t="s">
        <v>40</v>
      </c>
      <c r="O142" s="58"/>
      <c r="P142" s="154">
        <f t="shared" ref="P142:P152" si="21">O142*H142</f>
        <v>0</v>
      </c>
      <c r="Q142" s="154">
        <v>0.15112999999999999</v>
      </c>
      <c r="R142" s="154">
        <f t="shared" ref="R142:R152" si="22">Q142*H142</f>
        <v>81.610199999999992</v>
      </c>
      <c r="S142" s="154">
        <v>0</v>
      </c>
      <c r="T142" s="155">
        <f t="shared" ref="T142:T152" si="23">S142*H142</f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56" t="s">
        <v>117</v>
      </c>
      <c r="AT142" s="156" t="s">
        <v>113</v>
      </c>
      <c r="AU142" s="156" t="s">
        <v>118</v>
      </c>
      <c r="AY142" s="14" t="s">
        <v>111</v>
      </c>
      <c r="BE142" s="157">
        <f t="shared" ref="BE142:BE152" si="24">IF(N142="základná",J142,0)</f>
        <v>0</v>
      </c>
      <c r="BF142" s="157">
        <f t="shared" ref="BF142:BF152" si="25">IF(N142="znížená",J142,0)</f>
        <v>0</v>
      </c>
      <c r="BG142" s="157">
        <f t="shared" ref="BG142:BG152" si="26">IF(N142="zákl. prenesená",J142,0)</f>
        <v>0</v>
      </c>
      <c r="BH142" s="157">
        <f t="shared" ref="BH142:BH152" si="27">IF(N142="zníž. prenesená",J142,0)</f>
        <v>0</v>
      </c>
      <c r="BI142" s="157">
        <f t="shared" ref="BI142:BI152" si="28">IF(N142="nulová",J142,0)</f>
        <v>0</v>
      </c>
      <c r="BJ142" s="14" t="s">
        <v>118</v>
      </c>
      <c r="BK142" s="157">
        <f t="shared" ref="BK142:BK152" si="29">ROUND(I142*H142,2)</f>
        <v>0</v>
      </c>
      <c r="BL142" s="14" t="s">
        <v>117</v>
      </c>
      <c r="BM142" s="156" t="s">
        <v>185</v>
      </c>
    </row>
    <row r="143" spans="1:65" s="2" customFormat="1" ht="24.2" customHeight="1">
      <c r="A143" s="29"/>
      <c r="B143" s="143"/>
      <c r="C143" s="158" t="s">
        <v>186</v>
      </c>
      <c r="D143" s="158" t="s">
        <v>120</v>
      </c>
      <c r="E143" s="159" t="s">
        <v>187</v>
      </c>
      <c r="F143" s="160" t="s">
        <v>188</v>
      </c>
      <c r="G143" s="161" t="s">
        <v>138</v>
      </c>
      <c r="H143" s="162">
        <v>540</v>
      </c>
      <c r="I143" s="163"/>
      <c r="J143" s="164">
        <f t="shared" si="20"/>
        <v>0</v>
      </c>
      <c r="K143" s="165"/>
      <c r="L143" s="166"/>
      <c r="M143" s="167" t="s">
        <v>1</v>
      </c>
      <c r="N143" s="168" t="s">
        <v>40</v>
      </c>
      <c r="O143" s="58"/>
      <c r="P143" s="154">
        <f t="shared" si="21"/>
        <v>0</v>
      </c>
      <c r="Q143" s="154">
        <v>4.8000000000000001E-2</v>
      </c>
      <c r="R143" s="154">
        <f t="shared" si="22"/>
        <v>25.92</v>
      </c>
      <c r="S143" s="154">
        <v>0</v>
      </c>
      <c r="T143" s="155">
        <f t="shared" si="23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56" t="s">
        <v>124</v>
      </c>
      <c r="AT143" s="156" t="s">
        <v>120</v>
      </c>
      <c r="AU143" s="156" t="s">
        <v>118</v>
      </c>
      <c r="AY143" s="14" t="s">
        <v>111</v>
      </c>
      <c r="BE143" s="157">
        <f t="shared" si="24"/>
        <v>0</v>
      </c>
      <c r="BF143" s="157">
        <f t="shared" si="25"/>
        <v>0</v>
      </c>
      <c r="BG143" s="157">
        <f t="shared" si="26"/>
        <v>0</v>
      </c>
      <c r="BH143" s="157">
        <f t="shared" si="27"/>
        <v>0</v>
      </c>
      <c r="BI143" s="157">
        <f t="shared" si="28"/>
        <v>0</v>
      </c>
      <c r="BJ143" s="14" t="s">
        <v>118</v>
      </c>
      <c r="BK143" s="157">
        <f t="shared" si="29"/>
        <v>0</v>
      </c>
      <c r="BL143" s="14" t="s">
        <v>117</v>
      </c>
      <c r="BM143" s="156" t="s">
        <v>189</v>
      </c>
    </row>
    <row r="144" spans="1:65" s="2" customFormat="1" ht="37.9" customHeight="1">
      <c r="A144" s="29"/>
      <c r="B144" s="143"/>
      <c r="C144" s="144" t="s">
        <v>190</v>
      </c>
      <c r="D144" s="144" t="s">
        <v>113</v>
      </c>
      <c r="E144" s="145" t="s">
        <v>191</v>
      </c>
      <c r="F144" s="146" t="s">
        <v>192</v>
      </c>
      <c r="G144" s="147" t="s">
        <v>184</v>
      </c>
      <c r="H144" s="148">
        <v>253</v>
      </c>
      <c r="I144" s="149"/>
      <c r="J144" s="150">
        <f t="shared" si="20"/>
        <v>0</v>
      </c>
      <c r="K144" s="151"/>
      <c r="L144" s="30"/>
      <c r="M144" s="152" t="s">
        <v>1</v>
      </c>
      <c r="N144" s="153" t="s">
        <v>40</v>
      </c>
      <c r="O144" s="58"/>
      <c r="P144" s="154">
        <f t="shared" si="21"/>
        <v>0</v>
      </c>
      <c r="Q144" s="154">
        <v>9.8530000000000006E-2</v>
      </c>
      <c r="R144" s="154">
        <f t="shared" si="22"/>
        <v>24.928090000000001</v>
      </c>
      <c r="S144" s="154">
        <v>0</v>
      </c>
      <c r="T144" s="155">
        <f t="shared" si="23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56" t="s">
        <v>117</v>
      </c>
      <c r="AT144" s="156" t="s">
        <v>113</v>
      </c>
      <c r="AU144" s="156" t="s">
        <v>118</v>
      </c>
      <c r="AY144" s="14" t="s">
        <v>111</v>
      </c>
      <c r="BE144" s="157">
        <f t="shared" si="24"/>
        <v>0</v>
      </c>
      <c r="BF144" s="157">
        <f t="shared" si="25"/>
        <v>0</v>
      </c>
      <c r="BG144" s="157">
        <f t="shared" si="26"/>
        <v>0</v>
      </c>
      <c r="BH144" s="157">
        <f t="shared" si="27"/>
        <v>0</v>
      </c>
      <c r="BI144" s="157">
        <f t="shared" si="28"/>
        <v>0</v>
      </c>
      <c r="BJ144" s="14" t="s">
        <v>118</v>
      </c>
      <c r="BK144" s="157">
        <f t="shared" si="29"/>
        <v>0</v>
      </c>
      <c r="BL144" s="14" t="s">
        <v>117</v>
      </c>
      <c r="BM144" s="156" t="s">
        <v>193</v>
      </c>
    </row>
    <row r="145" spans="1:65" s="2" customFormat="1" ht="21.75" customHeight="1">
      <c r="A145" s="29"/>
      <c r="B145" s="143"/>
      <c r="C145" s="158" t="s">
        <v>7</v>
      </c>
      <c r="D145" s="158" t="s">
        <v>120</v>
      </c>
      <c r="E145" s="159" t="s">
        <v>194</v>
      </c>
      <c r="F145" s="160" t="s">
        <v>195</v>
      </c>
      <c r="G145" s="161" t="s">
        <v>138</v>
      </c>
      <c r="H145" s="162">
        <v>253</v>
      </c>
      <c r="I145" s="163"/>
      <c r="J145" s="164">
        <f t="shared" si="20"/>
        <v>0</v>
      </c>
      <c r="K145" s="165"/>
      <c r="L145" s="166"/>
      <c r="M145" s="167" t="s">
        <v>1</v>
      </c>
      <c r="N145" s="168" t="s">
        <v>40</v>
      </c>
      <c r="O145" s="58"/>
      <c r="P145" s="154">
        <f t="shared" si="21"/>
        <v>0</v>
      </c>
      <c r="Q145" s="154">
        <v>2.3E-2</v>
      </c>
      <c r="R145" s="154">
        <f t="shared" si="22"/>
        <v>5.819</v>
      </c>
      <c r="S145" s="154">
        <v>0</v>
      </c>
      <c r="T145" s="155">
        <f t="shared" si="23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56" t="s">
        <v>124</v>
      </c>
      <c r="AT145" s="156" t="s">
        <v>120</v>
      </c>
      <c r="AU145" s="156" t="s">
        <v>118</v>
      </c>
      <c r="AY145" s="14" t="s">
        <v>111</v>
      </c>
      <c r="BE145" s="157">
        <f t="shared" si="24"/>
        <v>0</v>
      </c>
      <c r="BF145" s="157">
        <f t="shared" si="25"/>
        <v>0</v>
      </c>
      <c r="BG145" s="157">
        <f t="shared" si="26"/>
        <v>0</v>
      </c>
      <c r="BH145" s="157">
        <f t="shared" si="27"/>
        <v>0</v>
      </c>
      <c r="BI145" s="157">
        <f t="shared" si="28"/>
        <v>0</v>
      </c>
      <c r="BJ145" s="14" t="s">
        <v>118</v>
      </c>
      <c r="BK145" s="157">
        <f t="shared" si="29"/>
        <v>0</v>
      </c>
      <c r="BL145" s="14" t="s">
        <v>117</v>
      </c>
      <c r="BM145" s="156" t="s">
        <v>196</v>
      </c>
    </row>
    <row r="146" spans="1:65" s="2" customFormat="1" ht="37.9" customHeight="1">
      <c r="A146" s="29"/>
      <c r="B146" s="143"/>
      <c r="C146" s="144" t="s">
        <v>197</v>
      </c>
      <c r="D146" s="144" t="s">
        <v>113</v>
      </c>
      <c r="E146" s="145" t="s">
        <v>198</v>
      </c>
      <c r="F146" s="146" t="s">
        <v>199</v>
      </c>
      <c r="G146" s="147" t="s">
        <v>116</v>
      </c>
      <c r="H146" s="148">
        <f>177.4*0.15</f>
        <v>26.61</v>
      </c>
      <c r="I146" s="149"/>
      <c r="J146" s="150">
        <f t="shared" si="20"/>
        <v>0</v>
      </c>
      <c r="K146" s="151"/>
      <c r="L146" s="30"/>
      <c r="M146" s="152" t="s">
        <v>1</v>
      </c>
      <c r="N146" s="153" t="s">
        <v>40</v>
      </c>
      <c r="O146" s="58"/>
      <c r="P146" s="154">
        <f t="shared" si="21"/>
        <v>0</v>
      </c>
      <c r="Q146" s="154">
        <v>0</v>
      </c>
      <c r="R146" s="154">
        <f t="shared" si="22"/>
        <v>0</v>
      </c>
      <c r="S146" s="154">
        <v>0.40799999999999997</v>
      </c>
      <c r="T146" s="155">
        <f t="shared" si="23"/>
        <v>10.856879999999999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56" t="s">
        <v>117</v>
      </c>
      <c r="AT146" s="156" t="s">
        <v>113</v>
      </c>
      <c r="AU146" s="156" t="s">
        <v>118</v>
      </c>
      <c r="AY146" s="14" t="s">
        <v>111</v>
      </c>
      <c r="BE146" s="157">
        <f t="shared" si="24"/>
        <v>0</v>
      </c>
      <c r="BF146" s="157">
        <f t="shared" si="25"/>
        <v>0</v>
      </c>
      <c r="BG146" s="157">
        <f t="shared" si="26"/>
        <v>0</v>
      </c>
      <c r="BH146" s="157">
        <f t="shared" si="27"/>
        <v>0</v>
      </c>
      <c r="BI146" s="157">
        <f t="shared" si="28"/>
        <v>0</v>
      </c>
      <c r="BJ146" s="14" t="s">
        <v>118</v>
      </c>
      <c r="BK146" s="157">
        <f t="shared" si="29"/>
        <v>0</v>
      </c>
      <c r="BL146" s="14" t="s">
        <v>117</v>
      </c>
      <c r="BM146" s="156" t="s">
        <v>200</v>
      </c>
    </row>
    <row r="147" spans="1:65" s="2" customFormat="1" ht="24.2" customHeight="1">
      <c r="A147" s="29"/>
      <c r="B147" s="143"/>
      <c r="C147" s="144" t="s">
        <v>201</v>
      </c>
      <c r="D147" s="144" t="s">
        <v>113</v>
      </c>
      <c r="E147" s="145" t="s">
        <v>202</v>
      </c>
      <c r="F147" s="146" t="s">
        <v>203</v>
      </c>
      <c r="G147" s="147" t="s">
        <v>184</v>
      </c>
      <c r="H147" s="148">
        <v>288.2</v>
      </c>
      <c r="I147" s="149"/>
      <c r="J147" s="150">
        <f t="shared" si="20"/>
        <v>0</v>
      </c>
      <c r="K147" s="151"/>
      <c r="L147" s="30"/>
      <c r="M147" s="152" t="s">
        <v>1</v>
      </c>
      <c r="N147" s="153" t="s">
        <v>40</v>
      </c>
      <c r="O147" s="58"/>
      <c r="P147" s="154">
        <f t="shared" si="21"/>
        <v>0</v>
      </c>
      <c r="Q147" s="154">
        <v>6.9999999999999994E-5</v>
      </c>
      <c r="R147" s="154">
        <f t="shared" si="22"/>
        <v>2.0173999999999997E-2</v>
      </c>
      <c r="S147" s="154">
        <v>0</v>
      </c>
      <c r="T147" s="155">
        <f t="shared" si="23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56" t="s">
        <v>117</v>
      </c>
      <c r="AT147" s="156" t="s">
        <v>113</v>
      </c>
      <c r="AU147" s="156" t="s">
        <v>118</v>
      </c>
      <c r="AY147" s="14" t="s">
        <v>111</v>
      </c>
      <c r="BE147" s="157">
        <f t="shared" si="24"/>
        <v>0</v>
      </c>
      <c r="BF147" s="157">
        <f t="shared" si="25"/>
        <v>0</v>
      </c>
      <c r="BG147" s="157">
        <f t="shared" si="26"/>
        <v>0</v>
      </c>
      <c r="BH147" s="157">
        <f t="shared" si="27"/>
        <v>0</v>
      </c>
      <c r="BI147" s="157">
        <f t="shared" si="28"/>
        <v>0</v>
      </c>
      <c r="BJ147" s="14" t="s">
        <v>118</v>
      </c>
      <c r="BK147" s="157">
        <f t="shared" si="29"/>
        <v>0</v>
      </c>
      <c r="BL147" s="14" t="s">
        <v>117</v>
      </c>
      <c r="BM147" s="156" t="s">
        <v>204</v>
      </c>
    </row>
    <row r="148" spans="1:65" s="2" customFormat="1" ht="24.2" customHeight="1">
      <c r="A148" s="29"/>
      <c r="B148" s="143"/>
      <c r="C148" s="144" t="s">
        <v>205</v>
      </c>
      <c r="D148" s="144" t="s">
        <v>113</v>
      </c>
      <c r="E148" s="145" t="s">
        <v>206</v>
      </c>
      <c r="F148" s="146" t="s">
        <v>207</v>
      </c>
      <c r="G148" s="147" t="s">
        <v>123</v>
      </c>
      <c r="H148" s="148">
        <v>72.379000000000005</v>
      </c>
      <c r="I148" s="149"/>
      <c r="J148" s="150">
        <f t="shared" si="20"/>
        <v>0</v>
      </c>
      <c r="K148" s="151"/>
      <c r="L148" s="30"/>
      <c r="M148" s="152" t="s">
        <v>1</v>
      </c>
      <c r="N148" s="153" t="s">
        <v>40</v>
      </c>
      <c r="O148" s="58"/>
      <c r="P148" s="154">
        <f t="shared" si="21"/>
        <v>0</v>
      </c>
      <c r="Q148" s="154">
        <v>0</v>
      </c>
      <c r="R148" s="154">
        <f t="shared" si="22"/>
        <v>0</v>
      </c>
      <c r="S148" s="154">
        <v>0</v>
      </c>
      <c r="T148" s="155">
        <f t="shared" si="23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56" t="s">
        <v>117</v>
      </c>
      <c r="AT148" s="156" t="s">
        <v>113</v>
      </c>
      <c r="AU148" s="156" t="s">
        <v>118</v>
      </c>
      <c r="AY148" s="14" t="s">
        <v>111</v>
      </c>
      <c r="BE148" s="157">
        <f t="shared" si="24"/>
        <v>0</v>
      </c>
      <c r="BF148" s="157">
        <f t="shared" si="25"/>
        <v>0</v>
      </c>
      <c r="BG148" s="157">
        <f t="shared" si="26"/>
        <v>0</v>
      </c>
      <c r="BH148" s="157">
        <f t="shared" si="27"/>
        <v>0</v>
      </c>
      <c r="BI148" s="157">
        <f t="shared" si="28"/>
        <v>0</v>
      </c>
      <c r="BJ148" s="14" t="s">
        <v>118</v>
      </c>
      <c r="BK148" s="157">
        <f t="shared" si="29"/>
        <v>0</v>
      </c>
      <c r="BL148" s="14" t="s">
        <v>117</v>
      </c>
      <c r="BM148" s="156" t="s">
        <v>208</v>
      </c>
    </row>
    <row r="149" spans="1:65" s="2" customFormat="1" ht="21.75" customHeight="1">
      <c r="A149" s="29"/>
      <c r="B149" s="143"/>
      <c r="C149" s="144" t="s">
        <v>209</v>
      </c>
      <c r="D149" s="144" t="s">
        <v>113</v>
      </c>
      <c r="E149" s="145" t="s">
        <v>210</v>
      </c>
      <c r="F149" s="146" t="s">
        <v>211</v>
      </c>
      <c r="G149" s="147" t="s">
        <v>123</v>
      </c>
      <c r="H149" s="148">
        <v>72.379000000000005</v>
      </c>
      <c r="I149" s="149"/>
      <c r="J149" s="150">
        <f t="shared" si="20"/>
        <v>0</v>
      </c>
      <c r="K149" s="151"/>
      <c r="L149" s="30"/>
      <c r="M149" s="152" t="s">
        <v>1</v>
      </c>
      <c r="N149" s="153" t="s">
        <v>40</v>
      </c>
      <c r="O149" s="58"/>
      <c r="P149" s="154">
        <f t="shared" si="21"/>
        <v>0</v>
      </c>
      <c r="Q149" s="154">
        <v>0</v>
      </c>
      <c r="R149" s="154">
        <f t="shared" si="22"/>
        <v>0</v>
      </c>
      <c r="S149" s="154">
        <v>0</v>
      </c>
      <c r="T149" s="155">
        <f t="shared" si="23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56" t="s">
        <v>117</v>
      </c>
      <c r="AT149" s="156" t="s">
        <v>113</v>
      </c>
      <c r="AU149" s="156" t="s">
        <v>118</v>
      </c>
      <c r="AY149" s="14" t="s">
        <v>111</v>
      </c>
      <c r="BE149" s="157">
        <f t="shared" si="24"/>
        <v>0</v>
      </c>
      <c r="BF149" s="157">
        <f t="shared" si="25"/>
        <v>0</v>
      </c>
      <c r="BG149" s="157">
        <f t="shared" si="26"/>
        <v>0</v>
      </c>
      <c r="BH149" s="157">
        <f t="shared" si="27"/>
        <v>0</v>
      </c>
      <c r="BI149" s="157">
        <f t="shared" si="28"/>
        <v>0</v>
      </c>
      <c r="BJ149" s="14" t="s">
        <v>118</v>
      </c>
      <c r="BK149" s="157">
        <f t="shared" si="29"/>
        <v>0</v>
      </c>
      <c r="BL149" s="14" t="s">
        <v>117</v>
      </c>
      <c r="BM149" s="156" t="s">
        <v>212</v>
      </c>
    </row>
    <row r="150" spans="1:65" s="2" customFormat="1" ht="24.2" customHeight="1">
      <c r="A150" s="29"/>
      <c r="B150" s="143"/>
      <c r="C150" s="144" t="s">
        <v>213</v>
      </c>
      <c r="D150" s="144" t="s">
        <v>113</v>
      </c>
      <c r="E150" s="145" t="s">
        <v>214</v>
      </c>
      <c r="F150" s="146" t="s">
        <v>215</v>
      </c>
      <c r="G150" s="147" t="s">
        <v>123</v>
      </c>
      <c r="H150" s="148">
        <v>1013.306</v>
      </c>
      <c r="I150" s="149"/>
      <c r="J150" s="150">
        <f t="shared" si="20"/>
        <v>0</v>
      </c>
      <c r="K150" s="151"/>
      <c r="L150" s="30"/>
      <c r="M150" s="152" t="s">
        <v>1</v>
      </c>
      <c r="N150" s="153" t="s">
        <v>40</v>
      </c>
      <c r="O150" s="58"/>
      <c r="P150" s="154">
        <f t="shared" si="21"/>
        <v>0</v>
      </c>
      <c r="Q150" s="154">
        <v>0</v>
      </c>
      <c r="R150" s="154">
        <f t="shared" si="22"/>
        <v>0</v>
      </c>
      <c r="S150" s="154">
        <v>0</v>
      </c>
      <c r="T150" s="155">
        <f t="shared" si="23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56" t="s">
        <v>117</v>
      </c>
      <c r="AT150" s="156" t="s">
        <v>113</v>
      </c>
      <c r="AU150" s="156" t="s">
        <v>118</v>
      </c>
      <c r="AY150" s="14" t="s">
        <v>111</v>
      </c>
      <c r="BE150" s="157">
        <f t="shared" si="24"/>
        <v>0</v>
      </c>
      <c r="BF150" s="157">
        <f t="shared" si="25"/>
        <v>0</v>
      </c>
      <c r="BG150" s="157">
        <f t="shared" si="26"/>
        <v>0</v>
      </c>
      <c r="BH150" s="157">
        <f t="shared" si="27"/>
        <v>0</v>
      </c>
      <c r="BI150" s="157">
        <f t="shared" si="28"/>
        <v>0</v>
      </c>
      <c r="BJ150" s="14" t="s">
        <v>118</v>
      </c>
      <c r="BK150" s="157">
        <f t="shared" si="29"/>
        <v>0</v>
      </c>
      <c r="BL150" s="14" t="s">
        <v>117</v>
      </c>
      <c r="BM150" s="156" t="s">
        <v>216</v>
      </c>
    </row>
    <row r="151" spans="1:65" s="2" customFormat="1" ht="24.2" customHeight="1">
      <c r="A151" s="29"/>
      <c r="B151" s="143"/>
      <c r="C151" s="144" t="s">
        <v>217</v>
      </c>
      <c r="D151" s="144" t="s">
        <v>113</v>
      </c>
      <c r="E151" s="145" t="s">
        <v>218</v>
      </c>
      <c r="F151" s="146" t="s">
        <v>219</v>
      </c>
      <c r="G151" s="147" t="s">
        <v>123</v>
      </c>
      <c r="H151" s="148">
        <v>72.379000000000005</v>
      </c>
      <c r="I151" s="149"/>
      <c r="J151" s="150">
        <f t="shared" si="20"/>
        <v>0</v>
      </c>
      <c r="K151" s="151"/>
      <c r="L151" s="30"/>
      <c r="M151" s="152" t="s">
        <v>1</v>
      </c>
      <c r="N151" s="153" t="s">
        <v>40</v>
      </c>
      <c r="O151" s="58"/>
      <c r="P151" s="154">
        <f t="shared" si="21"/>
        <v>0</v>
      </c>
      <c r="Q151" s="154">
        <v>0</v>
      </c>
      <c r="R151" s="154">
        <f t="shared" si="22"/>
        <v>0</v>
      </c>
      <c r="S151" s="154">
        <v>0</v>
      </c>
      <c r="T151" s="155">
        <f t="shared" si="2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56" t="s">
        <v>117</v>
      </c>
      <c r="AT151" s="156" t="s">
        <v>113</v>
      </c>
      <c r="AU151" s="156" t="s">
        <v>118</v>
      </c>
      <c r="AY151" s="14" t="s">
        <v>111</v>
      </c>
      <c r="BE151" s="157">
        <f t="shared" si="24"/>
        <v>0</v>
      </c>
      <c r="BF151" s="157">
        <f t="shared" si="25"/>
        <v>0</v>
      </c>
      <c r="BG151" s="157">
        <f t="shared" si="26"/>
        <v>0</v>
      </c>
      <c r="BH151" s="157">
        <f t="shared" si="27"/>
        <v>0</v>
      </c>
      <c r="BI151" s="157">
        <f t="shared" si="28"/>
        <v>0</v>
      </c>
      <c r="BJ151" s="14" t="s">
        <v>118</v>
      </c>
      <c r="BK151" s="157">
        <f t="shared" si="29"/>
        <v>0</v>
      </c>
      <c r="BL151" s="14" t="s">
        <v>117</v>
      </c>
      <c r="BM151" s="156" t="s">
        <v>220</v>
      </c>
    </row>
    <row r="152" spans="1:65" s="2" customFormat="1" ht="24.2" customHeight="1">
      <c r="A152" s="29"/>
      <c r="B152" s="143"/>
      <c r="C152" s="144" t="s">
        <v>221</v>
      </c>
      <c r="D152" s="144" t="s">
        <v>113</v>
      </c>
      <c r="E152" s="145" t="s">
        <v>222</v>
      </c>
      <c r="F152" s="146" t="s">
        <v>223</v>
      </c>
      <c r="G152" s="147" t="s">
        <v>123</v>
      </c>
      <c r="H152" s="148">
        <v>72.379000000000005</v>
      </c>
      <c r="I152" s="149"/>
      <c r="J152" s="150">
        <f t="shared" si="20"/>
        <v>0</v>
      </c>
      <c r="K152" s="151"/>
      <c r="L152" s="30"/>
      <c r="M152" s="152" t="s">
        <v>1</v>
      </c>
      <c r="N152" s="153" t="s">
        <v>40</v>
      </c>
      <c r="O152" s="58"/>
      <c r="P152" s="154">
        <f t="shared" si="21"/>
        <v>0</v>
      </c>
      <c r="Q152" s="154">
        <v>0</v>
      </c>
      <c r="R152" s="154">
        <f t="shared" si="22"/>
        <v>0</v>
      </c>
      <c r="S152" s="154">
        <v>0</v>
      </c>
      <c r="T152" s="155">
        <f t="shared" si="23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56" t="s">
        <v>117</v>
      </c>
      <c r="AT152" s="156" t="s">
        <v>113</v>
      </c>
      <c r="AU152" s="156" t="s">
        <v>118</v>
      </c>
      <c r="AY152" s="14" t="s">
        <v>111</v>
      </c>
      <c r="BE152" s="157">
        <f t="shared" si="24"/>
        <v>0</v>
      </c>
      <c r="BF152" s="157">
        <f t="shared" si="25"/>
        <v>0</v>
      </c>
      <c r="BG152" s="157">
        <f t="shared" si="26"/>
        <v>0</v>
      </c>
      <c r="BH152" s="157">
        <f t="shared" si="27"/>
        <v>0</v>
      </c>
      <c r="BI152" s="157">
        <f t="shared" si="28"/>
        <v>0</v>
      </c>
      <c r="BJ152" s="14" t="s">
        <v>118</v>
      </c>
      <c r="BK152" s="157">
        <f t="shared" si="29"/>
        <v>0</v>
      </c>
      <c r="BL152" s="14" t="s">
        <v>117</v>
      </c>
      <c r="BM152" s="156" t="s">
        <v>224</v>
      </c>
    </row>
    <row r="153" spans="1:65" s="12" customFormat="1" ht="22.9" customHeight="1">
      <c r="B153" s="130"/>
      <c r="D153" s="131" t="s">
        <v>73</v>
      </c>
      <c r="E153" s="141" t="s">
        <v>225</v>
      </c>
      <c r="F153" s="141" t="s">
        <v>226</v>
      </c>
      <c r="I153" s="133"/>
      <c r="J153" s="142">
        <f>BK153</f>
        <v>0</v>
      </c>
      <c r="L153" s="130"/>
      <c r="M153" s="135"/>
      <c r="N153" s="136"/>
      <c r="O153" s="136"/>
      <c r="P153" s="137">
        <f>P154</f>
        <v>0</v>
      </c>
      <c r="Q153" s="136"/>
      <c r="R153" s="137">
        <f>R154</f>
        <v>0</v>
      </c>
      <c r="S153" s="136"/>
      <c r="T153" s="138">
        <f>T154</f>
        <v>0</v>
      </c>
      <c r="AR153" s="131" t="s">
        <v>82</v>
      </c>
      <c r="AT153" s="139" t="s">
        <v>73</v>
      </c>
      <c r="AU153" s="139" t="s">
        <v>82</v>
      </c>
      <c r="AY153" s="131" t="s">
        <v>111</v>
      </c>
      <c r="BK153" s="140">
        <f>BK154</f>
        <v>0</v>
      </c>
    </row>
    <row r="154" spans="1:65" s="2" customFormat="1" ht="33" customHeight="1">
      <c r="A154" s="29"/>
      <c r="B154" s="143"/>
      <c r="C154" s="144" t="s">
        <v>227</v>
      </c>
      <c r="D154" s="144" t="s">
        <v>113</v>
      </c>
      <c r="E154" s="145" t="s">
        <v>228</v>
      </c>
      <c r="F154" s="146" t="s">
        <v>229</v>
      </c>
      <c r="G154" s="147" t="s">
        <v>123</v>
      </c>
      <c r="H154" s="148">
        <v>1795.511</v>
      </c>
      <c r="I154" s="149"/>
      <c r="J154" s="150">
        <f>ROUND(I154*H154,2)</f>
        <v>0</v>
      </c>
      <c r="K154" s="151"/>
      <c r="L154" s="30"/>
      <c r="M154" s="169" t="s">
        <v>1</v>
      </c>
      <c r="N154" s="170" t="s">
        <v>40</v>
      </c>
      <c r="O154" s="171"/>
      <c r="P154" s="172">
        <f>O154*H154</f>
        <v>0</v>
      </c>
      <c r="Q154" s="172">
        <v>0</v>
      </c>
      <c r="R154" s="172">
        <f>Q154*H154</f>
        <v>0</v>
      </c>
      <c r="S154" s="172">
        <v>0</v>
      </c>
      <c r="T154" s="173">
        <f>S154*H154</f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56" t="s">
        <v>117</v>
      </c>
      <c r="AT154" s="156" t="s">
        <v>113</v>
      </c>
      <c r="AU154" s="156" t="s">
        <v>118</v>
      </c>
      <c r="AY154" s="14" t="s">
        <v>111</v>
      </c>
      <c r="BE154" s="157">
        <f>IF(N154="základná",J154,0)</f>
        <v>0</v>
      </c>
      <c r="BF154" s="157">
        <f>IF(N154="znížená",J154,0)</f>
        <v>0</v>
      </c>
      <c r="BG154" s="157">
        <f>IF(N154="zákl. prenesená",J154,0)</f>
        <v>0</v>
      </c>
      <c r="BH154" s="157">
        <f>IF(N154="zníž. prenesená",J154,0)</f>
        <v>0</v>
      </c>
      <c r="BI154" s="157">
        <f>IF(N154="nulová",J154,0)</f>
        <v>0</v>
      </c>
      <c r="BJ154" s="14" t="s">
        <v>118</v>
      </c>
      <c r="BK154" s="157">
        <f>ROUND(I154*H154,2)</f>
        <v>0</v>
      </c>
      <c r="BL154" s="14" t="s">
        <v>117</v>
      </c>
      <c r="BM154" s="156" t="s">
        <v>230</v>
      </c>
    </row>
    <row r="155" spans="1:65" s="2" customFormat="1" ht="6.95" customHeight="1">
      <c r="A155" s="29"/>
      <c r="B155" s="47"/>
      <c r="C155" s="48"/>
      <c r="D155" s="48"/>
      <c r="E155" s="48"/>
      <c r="F155" s="48"/>
      <c r="G155" s="48"/>
      <c r="H155" s="48"/>
      <c r="I155" s="48"/>
      <c r="J155" s="48"/>
      <c r="K155" s="48"/>
      <c r="L155" s="30"/>
      <c r="M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</row>
  </sheetData>
  <autoFilter ref="C120:K154" xr:uid="{00000000-0009-0000-0000-000001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Rekapitulácia stavby</vt:lpstr>
      <vt:lpstr>9sbd - Spevnené plochy</vt:lpstr>
      <vt:lpstr>'9sbd - Spevnené plochy'!Názvy_tlače</vt:lpstr>
      <vt:lpstr>'Rekapitulácia stavby'!Názvy_tlače</vt:lpstr>
      <vt:lpstr>'9sbd - Spevnené plochy'!Oblasť_tlače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NB-ROZPOCTAR\Rozpoctar</dc:creator>
  <cp:lastModifiedBy>Rozpoctar</cp:lastModifiedBy>
  <dcterms:created xsi:type="dcterms:W3CDTF">2022-02-02T12:39:51Z</dcterms:created>
  <dcterms:modified xsi:type="dcterms:W3CDTF">2022-02-22T07:52:50Z</dcterms:modified>
</cp:coreProperties>
</file>