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 activeTab="1"/>
  </bookViews>
  <sheets>
    <sheet name="Rekapitulace stavby" sheetId="1" r:id="rId1"/>
    <sheet name="01.1 - Sdružený objekt, o..." sheetId="2" r:id="rId2"/>
    <sheet name="01.2 - Odbahnění" sheetId="3" r:id="rId3"/>
    <sheet name="02.1 - Výpust, oprava hráze" sheetId="4" r:id="rId4"/>
    <sheet name="02.2 - Přeliv" sheetId="5" r:id="rId5"/>
    <sheet name="02.3 - Odbahnění" sheetId="6" r:id="rId6"/>
    <sheet name="SO 03 - Obnova propustku č.1" sheetId="7" r:id="rId7"/>
    <sheet name="SO 04 - Obnova propustku č.2" sheetId="8" r:id="rId8"/>
    <sheet name="VON - VON" sheetId="9" r:id="rId9"/>
  </sheets>
  <definedNames>
    <definedName name="_xlnm._FilterDatabase" localSheetId="1" hidden="1">'01.1 - Sdružený objekt, o...'!$C$131:$K$377</definedName>
    <definedName name="_xlnm._FilterDatabase" localSheetId="2" hidden="1">'01.2 - Odbahnění'!$C$122:$K$148</definedName>
    <definedName name="_xlnm._FilterDatabase" localSheetId="3" hidden="1">'02.1 - Výpust, oprava hráze'!$C$130:$K$299</definedName>
    <definedName name="_xlnm._FilterDatabase" localSheetId="4" hidden="1">'02.2 - Přeliv'!$C$124:$K$166</definedName>
    <definedName name="_xlnm._FilterDatabase" localSheetId="5" hidden="1">'02.3 - Odbahnění'!$C$122:$K$152</definedName>
    <definedName name="_xlnm._FilterDatabase" localSheetId="6" hidden="1">'SO 03 - Obnova propustku č.1'!$C$124:$K$217</definedName>
    <definedName name="_xlnm._FilterDatabase" localSheetId="7" hidden="1">'SO 04 - Obnova propustku č.2'!$C$123:$K$201</definedName>
    <definedName name="_xlnm._FilterDatabase" localSheetId="8" hidden="1">'VON - VON'!$C$116:$K$135</definedName>
    <definedName name="_xlnm.Print_Titles" localSheetId="1">'01.1 - Sdružený objekt, o...'!$131:$131</definedName>
    <definedName name="_xlnm.Print_Titles" localSheetId="2">'01.2 - Odbahnění'!$122:$122</definedName>
    <definedName name="_xlnm.Print_Titles" localSheetId="3">'02.1 - Výpust, oprava hráze'!$130:$130</definedName>
    <definedName name="_xlnm.Print_Titles" localSheetId="4">'02.2 - Přeliv'!$124:$124</definedName>
    <definedName name="_xlnm.Print_Titles" localSheetId="5">'02.3 - Odbahnění'!$122:$122</definedName>
    <definedName name="_xlnm.Print_Titles" localSheetId="0">'Rekapitulace stavby'!$92:$92</definedName>
    <definedName name="_xlnm.Print_Titles" localSheetId="6">'SO 03 - Obnova propustku č.1'!$124:$124</definedName>
    <definedName name="_xlnm.Print_Titles" localSheetId="7">'SO 04 - Obnova propustku č.2'!$123:$123</definedName>
    <definedName name="_xlnm.Print_Titles" localSheetId="8">'VON - VON'!$116:$116</definedName>
    <definedName name="_xlnm.Print_Area" localSheetId="1">'01.1 - Sdružený objekt, o...'!$C$4:$J$76,'01.1 - Sdružený objekt, o...'!$C$82:$J$111,'01.1 - Sdružený objekt, o...'!$C$117:$K$377</definedName>
    <definedName name="_xlnm.Print_Area" localSheetId="2">'01.2 - Odbahnění'!$C$4:$J$76,'01.2 - Odbahnění'!$C$82:$J$102,'01.2 - Odbahnění'!$C$108:$K$148</definedName>
    <definedName name="_xlnm.Print_Area" localSheetId="3">'02.1 - Výpust, oprava hráze'!$C$4:$J$76,'02.1 - Výpust, oprava hráze'!$C$82:$J$110,'02.1 - Výpust, oprava hráze'!$C$116:$K$299</definedName>
    <definedName name="_xlnm.Print_Area" localSheetId="4">'02.2 - Přeliv'!$C$4:$J$76,'02.2 - Přeliv'!$C$82:$J$104,'02.2 - Přeliv'!$C$110:$K$166</definedName>
    <definedName name="_xlnm.Print_Area" localSheetId="5">'02.3 - Odbahnění'!$C$4:$J$76,'02.3 - Odbahnění'!$C$82:$J$102,'02.3 - Odbahnění'!$C$108:$K$152</definedName>
    <definedName name="_xlnm.Print_Area" localSheetId="0">'Rekapitulace stavby'!$D$4:$AO$76,'Rekapitulace stavby'!$C$82:$AQ$105</definedName>
    <definedName name="_xlnm.Print_Area" localSheetId="6">'SO 03 - Obnova propustku č.1'!$C$4:$J$76,'SO 03 - Obnova propustku č.1'!$C$82:$J$106,'SO 03 - Obnova propustku č.1'!$C$112:$K$217</definedName>
    <definedName name="_xlnm.Print_Area" localSheetId="7">'SO 04 - Obnova propustku č.2'!$C$4:$J$76,'SO 04 - Obnova propustku č.2'!$C$82:$J$105,'SO 04 - Obnova propustku č.2'!$C$111:$K$201</definedName>
    <definedName name="_xlnm.Print_Area" localSheetId="8">'VON - VON'!$C$4:$J$76,'VON - VON'!$C$82:$J$98,'VON - VON'!$C$104:$K$135</definedName>
  </definedNames>
  <calcPr calcId="145621"/>
</workbook>
</file>

<file path=xl/calcChain.xml><?xml version="1.0" encoding="utf-8"?>
<calcChain xmlns="http://schemas.openxmlformats.org/spreadsheetml/2006/main">
  <c r="J37" i="9" l="1"/>
  <c r="J36" i="9"/>
  <c r="AY104" i="1"/>
  <c r="J35" i="9"/>
  <c r="AX104" i="1"/>
  <c r="BI135" i="9"/>
  <c r="BH135" i="9"/>
  <c r="BG135" i="9"/>
  <c r="BF135" i="9"/>
  <c r="T135" i="9"/>
  <c r="R135" i="9"/>
  <c r="P135" i="9"/>
  <c r="BI133" i="9"/>
  <c r="BH133" i="9"/>
  <c r="BG133" i="9"/>
  <c r="BF133" i="9"/>
  <c r="T133" i="9"/>
  <c r="R133" i="9"/>
  <c r="P133" i="9"/>
  <c r="BI132" i="9"/>
  <c r="BH132" i="9"/>
  <c r="BG132" i="9"/>
  <c r="BF132" i="9"/>
  <c r="T132" i="9"/>
  <c r="R132" i="9"/>
  <c r="P132" i="9"/>
  <c r="BI131" i="9"/>
  <c r="BH131" i="9"/>
  <c r="BG131" i="9"/>
  <c r="BF131" i="9"/>
  <c r="T131" i="9"/>
  <c r="R131" i="9"/>
  <c r="P131" i="9"/>
  <c r="BI130" i="9"/>
  <c r="BH130" i="9"/>
  <c r="BG130" i="9"/>
  <c r="BF130" i="9"/>
  <c r="T130" i="9"/>
  <c r="R130" i="9"/>
  <c r="P130" i="9"/>
  <c r="BI129" i="9"/>
  <c r="BH129" i="9"/>
  <c r="BG129" i="9"/>
  <c r="BF129" i="9"/>
  <c r="T129" i="9"/>
  <c r="R129" i="9"/>
  <c r="P129" i="9"/>
  <c r="BI128" i="9"/>
  <c r="BH128" i="9"/>
  <c r="BG128" i="9"/>
  <c r="BF128" i="9"/>
  <c r="T128" i="9"/>
  <c r="R128" i="9"/>
  <c r="P128" i="9"/>
  <c r="BI127" i="9"/>
  <c r="BH127" i="9"/>
  <c r="BG127" i="9"/>
  <c r="BF127" i="9"/>
  <c r="T127" i="9"/>
  <c r="R127" i="9"/>
  <c r="P127" i="9"/>
  <c r="BI126" i="9"/>
  <c r="BH126" i="9"/>
  <c r="BG126" i="9"/>
  <c r="BF126" i="9"/>
  <c r="T126" i="9"/>
  <c r="R126" i="9"/>
  <c r="P126" i="9"/>
  <c r="BI124" i="9"/>
  <c r="BH124" i="9"/>
  <c r="BG124" i="9"/>
  <c r="BF124" i="9"/>
  <c r="T124" i="9"/>
  <c r="R124" i="9"/>
  <c r="P124" i="9"/>
  <c r="BI122" i="9"/>
  <c r="BH122" i="9"/>
  <c r="BG122" i="9"/>
  <c r="BF122" i="9"/>
  <c r="T122" i="9"/>
  <c r="R122" i="9"/>
  <c r="P122" i="9"/>
  <c r="BI121" i="9"/>
  <c r="BH121" i="9"/>
  <c r="BG121" i="9"/>
  <c r="BF121" i="9"/>
  <c r="T121" i="9"/>
  <c r="R121" i="9"/>
  <c r="P121" i="9"/>
  <c r="BI120" i="9"/>
  <c r="BH120" i="9"/>
  <c r="BG120" i="9"/>
  <c r="BF120" i="9"/>
  <c r="T120" i="9"/>
  <c r="R120" i="9"/>
  <c r="P120" i="9"/>
  <c r="BI119" i="9"/>
  <c r="BH119" i="9"/>
  <c r="BG119" i="9"/>
  <c r="BF119" i="9"/>
  <c r="T119" i="9"/>
  <c r="R119" i="9"/>
  <c r="P119" i="9"/>
  <c r="J114" i="9"/>
  <c r="J113" i="9"/>
  <c r="F113" i="9"/>
  <c r="F111" i="9"/>
  <c r="E109" i="9"/>
  <c r="J92" i="9"/>
  <c r="J91" i="9"/>
  <c r="F91" i="9"/>
  <c r="F89" i="9"/>
  <c r="E87" i="9"/>
  <c r="J18" i="9"/>
  <c r="E18" i="9"/>
  <c r="F114" i="9"/>
  <c r="J17" i="9"/>
  <c r="J12" i="9"/>
  <c r="J89" i="9"/>
  <c r="E7" i="9"/>
  <c r="E85" i="9" s="1"/>
  <c r="J37" i="8"/>
  <c r="J36" i="8"/>
  <c r="AY103" i="1"/>
  <c r="J35" i="8"/>
  <c r="AX103" i="1" s="1"/>
  <c r="BI200" i="8"/>
  <c r="BH200" i="8"/>
  <c r="BG200" i="8"/>
  <c r="BF200" i="8"/>
  <c r="T200" i="8"/>
  <c r="T199" i="8"/>
  <c r="R200" i="8"/>
  <c r="R199" i="8" s="1"/>
  <c r="P200" i="8"/>
  <c r="P199" i="8"/>
  <c r="BI196" i="8"/>
  <c r="BH196" i="8"/>
  <c r="BG196" i="8"/>
  <c r="BF196" i="8"/>
  <c r="T196" i="8"/>
  <c r="R196" i="8"/>
  <c r="P196" i="8"/>
  <c r="BI194" i="8"/>
  <c r="BH194" i="8"/>
  <c r="BG194" i="8"/>
  <c r="BF194" i="8"/>
  <c r="T194" i="8"/>
  <c r="R194" i="8"/>
  <c r="P194" i="8"/>
  <c r="BI191" i="8"/>
  <c r="BH191" i="8"/>
  <c r="BG191" i="8"/>
  <c r="BF191" i="8"/>
  <c r="T191" i="8"/>
  <c r="R191" i="8"/>
  <c r="P191" i="8"/>
  <c r="BI188" i="8"/>
  <c r="BH188" i="8"/>
  <c r="BG188" i="8"/>
  <c r="BF188" i="8"/>
  <c r="T188" i="8"/>
  <c r="R188" i="8"/>
  <c r="P188" i="8"/>
  <c r="BI185" i="8"/>
  <c r="BH185" i="8"/>
  <c r="BG185" i="8"/>
  <c r="BF185" i="8"/>
  <c r="T185" i="8"/>
  <c r="R185" i="8"/>
  <c r="P185" i="8"/>
  <c r="BI183" i="8"/>
  <c r="BH183" i="8"/>
  <c r="BG183" i="8"/>
  <c r="BF183" i="8"/>
  <c r="T183" i="8"/>
  <c r="R183" i="8"/>
  <c r="P183" i="8"/>
  <c r="BI181" i="8"/>
  <c r="BH181" i="8"/>
  <c r="BG181" i="8"/>
  <c r="BF181" i="8"/>
  <c r="T181" i="8"/>
  <c r="R181" i="8"/>
  <c r="P181" i="8"/>
  <c r="BI177" i="8"/>
  <c r="BH177" i="8"/>
  <c r="BG177" i="8"/>
  <c r="BF177" i="8"/>
  <c r="T177" i="8"/>
  <c r="R177" i="8"/>
  <c r="P177" i="8"/>
  <c r="BI174" i="8"/>
  <c r="BH174" i="8"/>
  <c r="BG174" i="8"/>
  <c r="BF174" i="8"/>
  <c r="T174" i="8"/>
  <c r="R174" i="8"/>
  <c r="P174" i="8"/>
  <c r="BI170" i="8"/>
  <c r="BH170" i="8"/>
  <c r="BG170" i="8"/>
  <c r="BF170" i="8"/>
  <c r="T170" i="8"/>
  <c r="R170" i="8"/>
  <c r="P170" i="8"/>
  <c r="BI168" i="8"/>
  <c r="BH168" i="8"/>
  <c r="BG168" i="8"/>
  <c r="BF168" i="8"/>
  <c r="T168" i="8"/>
  <c r="R168" i="8"/>
  <c r="P168" i="8"/>
  <c r="BI166" i="8"/>
  <c r="BH166" i="8"/>
  <c r="BG166" i="8"/>
  <c r="BF166" i="8"/>
  <c r="T166" i="8"/>
  <c r="R166" i="8"/>
  <c r="P166" i="8"/>
  <c r="BI163" i="8"/>
  <c r="BH163" i="8"/>
  <c r="BG163" i="8"/>
  <c r="BF163" i="8"/>
  <c r="T163" i="8"/>
  <c r="R163" i="8"/>
  <c r="P163" i="8"/>
  <c r="BI161" i="8"/>
  <c r="BH161" i="8"/>
  <c r="BG161" i="8"/>
  <c r="BF161" i="8"/>
  <c r="T161" i="8"/>
  <c r="R161" i="8"/>
  <c r="P161" i="8"/>
  <c r="BI156" i="8"/>
  <c r="BH156" i="8"/>
  <c r="BG156" i="8"/>
  <c r="BF156" i="8"/>
  <c r="T156" i="8"/>
  <c r="R156" i="8"/>
  <c r="P156" i="8"/>
  <c r="BI150" i="8"/>
  <c r="BH150" i="8"/>
  <c r="BG150" i="8"/>
  <c r="BF150" i="8"/>
  <c r="T150" i="8"/>
  <c r="R150" i="8"/>
  <c r="P150" i="8"/>
  <c r="BI147" i="8"/>
  <c r="BH147" i="8"/>
  <c r="BG147" i="8"/>
  <c r="BF147" i="8"/>
  <c r="T147" i="8"/>
  <c r="R147" i="8"/>
  <c r="P147" i="8"/>
  <c r="BI145" i="8"/>
  <c r="BH145" i="8"/>
  <c r="BG145" i="8"/>
  <c r="BF145" i="8"/>
  <c r="T145" i="8"/>
  <c r="R145" i="8"/>
  <c r="P145" i="8"/>
  <c r="BI142" i="8"/>
  <c r="BH142" i="8"/>
  <c r="BG142" i="8"/>
  <c r="BF142" i="8"/>
  <c r="T142" i="8"/>
  <c r="R142" i="8"/>
  <c r="P142" i="8"/>
  <c r="BI139" i="8"/>
  <c r="BH139" i="8"/>
  <c r="BG139" i="8"/>
  <c r="BF139" i="8"/>
  <c r="T139" i="8"/>
  <c r="R139" i="8"/>
  <c r="P139" i="8"/>
  <c r="BI136" i="8"/>
  <c r="BH136" i="8"/>
  <c r="BG136" i="8"/>
  <c r="BF136" i="8"/>
  <c r="T136" i="8"/>
  <c r="R136" i="8"/>
  <c r="P136" i="8"/>
  <c r="BI133" i="8"/>
  <c r="BH133" i="8"/>
  <c r="BG133" i="8"/>
  <c r="BF133" i="8"/>
  <c r="T133" i="8"/>
  <c r="R133" i="8"/>
  <c r="P133" i="8"/>
  <c r="BI130" i="8"/>
  <c r="BH130" i="8"/>
  <c r="BG130" i="8"/>
  <c r="BF130" i="8"/>
  <c r="T130" i="8"/>
  <c r="R130" i="8"/>
  <c r="P130" i="8"/>
  <c r="BI127" i="8"/>
  <c r="BH127" i="8"/>
  <c r="BG127" i="8"/>
  <c r="BF127" i="8"/>
  <c r="T127" i="8"/>
  <c r="R127" i="8"/>
  <c r="P127" i="8"/>
  <c r="J121" i="8"/>
  <c r="J120" i="8"/>
  <c r="F120" i="8"/>
  <c r="F118" i="8"/>
  <c r="E116" i="8"/>
  <c r="J92" i="8"/>
  <c r="J91" i="8"/>
  <c r="F91" i="8"/>
  <c r="F89" i="8"/>
  <c r="E87" i="8"/>
  <c r="J18" i="8"/>
  <c r="E18" i="8"/>
  <c r="F121" i="8" s="1"/>
  <c r="J17" i="8"/>
  <c r="J12" i="8"/>
  <c r="J118" i="8"/>
  <c r="E7" i="8"/>
  <c r="E114" i="8" s="1"/>
  <c r="J37" i="7"/>
  <c r="J36" i="7"/>
  <c r="AY102" i="1" s="1"/>
  <c r="J35" i="7"/>
  <c r="AX102" i="1"/>
  <c r="BI216" i="7"/>
  <c r="BH216" i="7"/>
  <c r="BG216" i="7"/>
  <c r="BF216" i="7"/>
  <c r="T216" i="7"/>
  <c r="T215" i="7" s="1"/>
  <c r="R216" i="7"/>
  <c r="R215" i="7"/>
  <c r="P216" i="7"/>
  <c r="P215" i="7" s="1"/>
  <c r="BI212" i="7"/>
  <c r="BH212" i="7"/>
  <c r="BG212" i="7"/>
  <c r="BF212" i="7"/>
  <c r="T212" i="7"/>
  <c r="R212" i="7"/>
  <c r="P212" i="7"/>
  <c r="BI210" i="7"/>
  <c r="BH210" i="7"/>
  <c r="BG210" i="7"/>
  <c r="BF210" i="7"/>
  <c r="T210" i="7"/>
  <c r="R210" i="7"/>
  <c r="P210" i="7"/>
  <c r="BI207" i="7"/>
  <c r="BH207" i="7"/>
  <c r="BG207" i="7"/>
  <c r="BF207" i="7"/>
  <c r="T207" i="7"/>
  <c r="R207" i="7"/>
  <c r="P207" i="7"/>
  <c r="BI203" i="7"/>
  <c r="BH203" i="7"/>
  <c r="BG203" i="7"/>
  <c r="BF203" i="7"/>
  <c r="T203" i="7"/>
  <c r="R203" i="7"/>
  <c r="P203" i="7"/>
  <c r="BI200" i="7"/>
  <c r="BH200" i="7"/>
  <c r="BG200" i="7"/>
  <c r="BF200" i="7"/>
  <c r="T200" i="7"/>
  <c r="T199" i="7"/>
  <c r="R200" i="7"/>
  <c r="R199" i="7" s="1"/>
  <c r="P200" i="7"/>
  <c r="P199" i="7"/>
  <c r="BI197" i="7"/>
  <c r="BH197" i="7"/>
  <c r="BG197" i="7"/>
  <c r="BF197" i="7"/>
  <c r="T197" i="7"/>
  <c r="R197" i="7"/>
  <c r="P197" i="7"/>
  <c r="BI195" i="7"/>
  <c r="BH195" i="7"/>
  <c r="BG195" i="7"/>
  <c r="BF195" i="7"/>
  <c r="T195" i="7"/>
  <c r="R195" i="7"/>
  <c r="P195" i="7"/>
  <c r="BI193" i="7"/>
  <c r="BH193" i="7"/>
  <c r="BG193" i="7"/>
  <c r="BF193" i="7"/>
  <c r="T193" i="7"/>
  <c r="R193" i="7"/>
  <c r="P193" i="7"/>
  <c r="BI189" i="7"/>
  <c r="BH189" i="7"/>
  <c r="BG189" i="7"/>
  <c r="BF189" i="7"/>
  <c r="T189" i="7"/>
  <c r="R189" i="7"/>
  <c r="P189" i="7"/>
  <c r="BI186" i="7"/>
  <c r="BH186" i="7"/>
  <c r="BG186" i="7"/>
  <c r="BF186" i="7"/>
  <c r="T186" i="7"/>
  <c r="R186" i="7"/>
  <c r="P186" i="7"/>
  <c r="BI183" i="7"/>
  <c r="BH183" i="7"/>
  <c r="BG183" i="7"/>
  <c r="BF183" i="7"/>
  <c r="T183" i="7"/>
  <c r="R183" i="7"/>
  <c r="P183" i="7"/>
  <c r="BI179" i="7"/>
  <c r="BH179" i="7"/>
  <c r="BG179" i="7"/>
  <c r="BF179" i="7"/>
  <c r="T179" i="7"/>
  <c r="R179" i="7"/>
  <c r="P179" i="7"/>
  <c r="BI176" i="7"/>
  <c r="BH176" i="7"/>
  <c r="BG176" i="7"/>
  <c r="BF176" i="7"/>
  <c r="T176" i="7"/>
  <c r="R176" i="7"/>
  <c r="P176" i="7"/>
  <c r="BI174" i="7"/>
  <c r="BH174" i="7"/>
  <c r="BG174" i="7"/>
  <c r="BF174" i="7"/>
  <c r="T174" i="7"/>
  <c r="R174" i="7"/>
  <c r="P174" i="7"/>
  <c r="BI172" i="7"/>
  <c r="BH172" i="7"/>
  <c r="BG172" i="7"/>
  <c r="BF172" i="7"/>
  <c r="T172" i="7"/>
  <c r="R172" i="7"/>
  <c r="P172" i="7"/>
  <c r="BI169" i="7"/>
  <c r="BH169" i="7"/>
  <c r="BG169" i="7"/>
  <c r="BF169" i="7"/>
  <c r="T169" i="7"/>
  <c r="R169" i="7"/>
  <c r="P169" i="7"/>
  <c r="BI167" i="7"/>
  <c r="BH167" i="7"/>
  <c r="BG167" i="7"/>
  <c r="BF167" i="7"/>
  <c r="T167" i="7"/>
  <c r="R167" i="7"/>
  <c r="P167" i="7"/>
  <c r="BI161" i="7"/>
  <c r="BH161" i="7"/>
  <c r="BG161" i="7"/>
  <c r="BF161" i="7"/>
  <c r="T161" i="7"/>
  <c r="R161" i="7"/>
  <c r="P161" i="7"/>
  <c r="BI155" i="7"/>
  <c r="BH155" i="7"/>
  <c r="BG155" i="7"/>
  <c r="BF155" i="7"/>
  <c r="T155" i="7"/>
  <c r="R155" i="7"/>
  <c r="P155" i="7"/>
  <c r="BI151" i="7"/>
  <c r="BH151" i="7"/>
  <c r="BG151" i="7"/>
  <c r="BF151" i="7"/>
  <c r="T151" i="7"/>
  <c r="R151" i="7"/>
  <c r="P151" i="7"/>
  <c r="BI148" i="7"/>
  <c r="BH148" i="7"/>
  <c r="BG148" i="7"/>
  <c r="BF148" i="7"/>
  <c r="T148" i="7"/>
  <c r="R148" i="7"/>
  <c r="P148" i="7"/>
  <c r="BI146" i="7"/>
  <c r="BH146" i="7"/>
  <c r="BG146" i="7"/>
  <c r="BF146" i="7"/>
  <c r="T146" i="7"/>
  <c r="R146" i="7"/>
  <c r="P146" i="7"/>
  <c r="BI143" i="7"/>
  <c r="BH143" i="7"/>
  <c r="BG143" i="7"/>
  <c r="BF143" i="7"/>
  <c r="T143" i="7"/>
  <c r="R143" i="7"/>
  <c r="P143" i="7"/>
  <c r="BI140" i="7"/>
  <c r="BH140" i="7"/>
  <c r="BG140" i="7"/>
  <c r="BF140" i="7"/>
  <c r="T140" i="7"/>
  <c r="R140" i="7"/>
  <c r="P140" i="7"/>
  <c r="BI137" i="7"/>
  <c r="BH137" i="7"/>
  <c r="BG137" i="7"/>
  <c r="BF137" i="7"/>
  <c r="T137" i="7"/>
  <c r="R137" i="7"/>
  <c r="P137" i="7"/>
  <c r="BI134" i="7"/>
  <c r="BH134" i="7"/>
  <c r="BG134" i="7"/>
  <c r="BF134" i="7"/>
  <c r="T134" i="7"/>
  <c r="R134" i="7"/>
  <c r="P134" i="7"/>
  <c r="BI131" i="7"/>
  <c r="BH131" i="7"/>
  <c r="BG131" i="7"/>
  <c r="BF131" i="7"/>
  <c r="T131" i="7"/>
  <c r="R131" i="7"/>
  <c r="P131" i="7"/>
  <c r="BI128" i="7"/>
  <c r="BH128" i="7"/>
  <c r="BG128" i="7"/>
  <c r="BF128" i="7"/>
  <c r="T128" i="7"/>
  <c r="R128" i="7"/>
  <c r="P128" i="7"/>
  <c r="J122" i="7"/>
  <c r="J121" i="7"/>
  <c r="F121" i="7"/>
  <c r="F119" i="7"/>
  <c r="E117" i="7"/>
  <c r="J92" i="7"/>
  <c r="J91" i="7"/>
  <c r="F91" i="7"/>
  <c r="F89" i="7"/>
  <c r="E87" i="7"/>
  <c r="J18" i="7"/>
  <c r="E18" i="7"/>
  <c r="F122" i="7" s="1"/>
  <c r="J17" i="7"/>
  <c r="J12" i="7"/>
  <c r="J119" i="7"/>
  <c r="E7" i="7"/>
  <c r="E115" i="7" s="1"/>
  <c r="J39" i="6"/>
  <c r="J38" i="6"/>
  <c r="AY101" i="1" s="1"/>
  <c r="J37" i="6"/>
  <c r="AX101" i="1"/>
  <c r="BI151" i="6"/>
  <c r="BH151" i="6"/>
  <c r="BG151" i="6"/>
  <c r="BF151" i="6"/>
  <c r="T151" i="6"/>
  <c r="T150" i="6" s="1"/>
  <c r="R151" i="6"/>
  <c r="R150" i="6"/>
  <c r="P151" i="6"/>
  <c r="P150" i="6" s="1"/>
  <c r="BI147" i="6"/>
  <c r="BH147" i="6"/>
  <c r="BG147" i="6"/>
  <c r="BF147" i="6"/>
  <c r="T147" i="6"/>
  <c r="R147" i="6"/>
  <c r="P147" i="6"/>
  <c r="BI145" i="6"/>
  <c r="BH145" i="6"/>
  <c r="BG145" i="6"/>
  <c r="BF145" i="6"/>
  <c r="T145" i="6"/>
  <c r="R145" i="6"/>
  <c r="P145" i="6"/>
  <c r="BI142" i="6"/>
  <c r="BH142" i="6"/>
  <c r="BG142" i="6"/>
  <c r="BF142" i="6"/>
  <c r="T142" i="6"/>
  <c r="R142" i="6"/>
  <c r="P142" i="6"/>
  <c r="BI139" i="6"/>
  <c r="BH139" i="6"/>
  <c r="BG139" i="6"/>
  <c r="BF139" i="6"/>
  <c r="T139" i="6"/>
  <c r="R139" i="6"/>
  <c r="P139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BI132" i="6"/>
  <c r="BH132" i="6"/>
  <c r="BG132" i="6"/>
  <c r="BF132" i="6"/>
  <c r="T132" i="6"/>
  <c r="R132" i="6"/>
  <c r="P132" i="6"/>
  <c r="BI129" i="6"/>
  <c r="BH129" i="6"/>
  <c r="BG129" i="6"/>
  <c r="BF129" i="6"/>
  <c r="T129" i="6"/>
  <c r="R129" i="6"/>
  <c r="P129" i="6"/>
  <c r="BI126" i="6"/>
  <c r="BH126" i="6"/>
  <c r="BG126" i="6"/>
  <c r="BF126" i="6"/>
  <c r="T126" i="6"/>
  <c r="R126" i="6"/>
  <c r="P126" i="6"/>
  <c r="J120" i="6"/>
  <c r="J119" i="6"/>
  <c r="F119" i="6"/>
  <c r="F117" i="6"/>
  <c r="E115" i="6"/>
  <c r="J94" i="6"/>
  <c r="J93" i="6"/>
  <c r="F93" i="6"/>
  <c r="F91" i="6"/>
  <c r="E89" i="6"/>
  <c r="J20" i="6"/>
  <c r="E20" i="6"/>
  <c r="F94" i="6" s="1"/>
  <c r="J19" i="6"/>
  <c r="J14" i="6"/>
  <c r="J117" i="6"/>
  <c r="E7" i="6"/>
  <c r="E85" i="6" s="1"/>
  <c r="J39" i="5"/>
  <c r="J38" i="5"/>
  <c r="AY100" i="1" s="1"/>
  <c r="J37" i="5"/>
  <c r="AX100" i="1"/>
  <c r="BI165" i="5"/>
  <c r="BH165" i="5"/>
  <c r="BG165" i="5"/>
  <c r="BF165" i="5"/>
  <c r="T165" i="5"/>
  <c r="T164" i="5" s="1"/>
  <c r="R165" i="5"/>
  <c r="R164" i="5"/>
  <c r="P165" i="5"/>
  <c r="P164" i="5" s="1"/>
  <c r="BI161" i="5"/>
  <c r="BH161" i="5"/>
  <c r="BG161" i="5"/>
  <c r="BF161" i="5"/>
  <c r="T161" i="5"/>
  <c r="R161" i="5"/>
  <c r="P161" i="5"/>
  <c r="BI159" i="5"/>
  <c r="BH159" i="5"/>
  <c r="BG159" i="5"/>
  <c r="BF159" i="5"/>
  <c r="T159" i="5"/>
  <c r="R159" i="5"/>
  <c r="P159" i="5"/>
  <c r="BI156" i="5"/>
  <c r="BH156" i="5"/>
  <c r="BG156" i="5"/>
  <c r="BF156" i="5"/>
  <c r="T156" i="5"/>
  <c r="R156" i="5"/>
  <c r="P156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6" i="5"/>
  <c r="BH146" i="5"/>
  <c r="BG146" i="5"/>
  <c r="BF146" i="5"/>
  <c r="T146" i="5"/>
  <c r="R146" i="5"/>
  <c r="P146" i="5"/>
  <c r="BI142" i="5"/>
  <c r="BH142" i="5"/>
  <c r="BG142" i="5"/>
  <c r="BF142" i="5"/>
  <c r="T142" i="5"/>
  <c r="R142" i="5"/>
  <c r="P142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R137" i="5"/>
  <c r="P137" i="5"/>
  <c r="BI133" i="5"/>
  <c r="BH133" i="5"/>
  <c r="BG133" i="5"/>
  <c r="BF133" i="5"/>
  <c r="T133" i="5"/>
  <c r="R133" i="5"/>
  <c r="P133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94" i="5" s="1"/>
  <c r="J19" i="5"/>
  <c r="J14" i="5"/>
  <c r="J119" i="5" s="1"/>
  <c r="E7" i="5"/>
  <c r="E113" i="5"/>
  <c r="J39" i="4"/>
  <c r="J38" i="4"/>
  <c r="AY99" i="1" s="1"/>
  <c r="J37" i="4"/>
  <c r="AX99" i="1"/>
  <c r="BI297" i="4"/>
  <c r="BH297" i="4"/>
  <c r="BG297" i="4"/>
  <c r="BF297" i="4"/>
  <c r="T297" i="4"/>
  <c r="T296" i="4" s="1"/>
  <c r="R297" i="4"/>
  <c r="R296" i="4"/>
  <c r="P297" i="4"/>
  <c r="P296" i="4" s="1"/>
  <c r="BI293" i="4"/>
  <c r="BH293" i="4"/>
  <c r="BG293" i="4"/>
  <c r="BF293" i="4"/>
  <c r="T293" i="4"/>
  <c r="R293" i="4"/>
  <c r="P293" i="4"/>
  <c r="BI290" i="4"/>
  <c r="BH290" i="4"/>
  <c r="BG290" i="4"/>
  <c r="BF290" i="4"/>
  <c r="T290" i="4"/>
  <c r="R290" i="4"/>
  <c r="P290" i="4"/>
  <c r="BI288" i="4"/>
  <c r="BH288" i="4"/>
  <c r="BG288" i="4"/>
  <c r="BF288" i="4"/>
  <c r="T288" i="4"/>
  <c r="R288" i="4"/>
  <c r="P288" i="4"/>
  <c r="BI286" i="4"/>
  <c r="BH286" i="4"/>
  <c r="BG286" i="4"/>
  <c r="BF286" i="4"/>
  <c r="T286" i="4"/>
  <c r="R286" i="4"/>
  <c r="P286" i="4"/>
  <c r="BI284" i="4"/>
  <c r="BH284" i="4"/>
  <c r="BG284" i="4"/>
  <c r="BF284" i="4"/>
  <c r="T284" i="4"/>
  <c r="R284" i="4"/>
  <c r="P284" i="4"/>
  <c r="BI282" i="4"/>
  <c r="BH282" i="4"/>
  <c r="BG282" i="4"/>
  <c r="BF282" i="4"/>
  <c r="T282" i="4"/>
  <c r="R282" i="4"/>
  <c r="P282" i="4"/>
  <c r="BI279" i="4"/>
  <c r="BH279" i="4"/>
  <c r="BG279" i="4"/>
  <c r="BF279" i="4"/>
  <c r="T279" i="4"/>
  <c r="R279" i="4"/>
  <c r="P279" i="4"/>
  <c r="BI276" i="4"/>
  <c r="BH276" i="4"/>
  <c r="BG276" i="4"/>
  <c r="BF276" i="4"/>
  <c r="T276" i="4"/>
  <c r="R276" i="4"/>
  <c r="P276" i="4"/>
  <c r="BI273" i="4"/>
  <c r="BH273" i="4"/>
  <c r="BG273" i="4"/>
  <c r="BF273" i="4"/>
  <c r="T273" i="4"/>
  <c r="R273" i="4"/>
  <c r="P273" i="4"/>
  <c r="BI270" i="4"/>
  <c r="BH270" i="4"/>
  <c r="BG270" i="4"/>
  <c r="BF270" i="4"/>
  <c r="T270" i="4"/>
  <c r="R270" i="4"/>
  <c r="P270" i="4"/>
  <c r="BI266" i="4"/>
  <c r="BH266" i="4"/>
  <c r="BG266" i="4"/>
  <c r="BF266" i="4"/>
  <c r="T266" i="4"/>
  <c r="T265" i="4" s="1"/>
  <c r="R266" i="4"/>
  <c r="R265" i="4"/>
  <c r="P266" i="4"/>
  <c r="P265" i="4" s="1"/>
  <c r="BI263" i="4"/>
  <c r="BH263" i="4"/>
  <c r="BG263" i="4"/>
  <c r="BF263" i="4"/>
  <c r="T263" i="4"/>
  <c r="T262" i="4"/>
  <c r="R263" i="4"/>
  <c r="R262" i="4" s="1"/>
  <c r="P263" i="4"/>
  <c r="P262" i="4"/>
  <c r="BI260" i="4"/>
  <c r="BH260" i="4"/>
  <c r="BG260" i="4"/>
  <c r="BF260" i="4"/>
  <c r="T260" i="4"/>
  <c r="R260" i="4"/>
  <c r="P260" i="4"/>
  <c r="BI258" i="4"/>
  <c r="BH258" i="4"/>
  <c r="BG258" i="4"/>
  <c r="BF258" i="4"/>
  <c r="T258" i="4"/>
  <c r="R258" i="4"/>
  <c r="P258" i="4"/>
  <c r="BI255" i="4"/>
  <c r="BH255" i="4"/>
  <c r="BG255" i="4"/>
  <c r="BF255" i="4"/>
  <c r="T255" i="4"/>
  <c r="R255" i="4"/>
  <c r="P255" i="4"/>
  <c r="BI251" i="4"/>
  <c r="BH251" i="4"/>
  <c r="BG251" i="4"/>
  <c r="BF251" i="4"/>
  <c r="T251" i="4"/>
  <c r="R251" i="4"/>
  <c r="P251" i="4"/>
  <c r="BI247" i="4"/>
  <c r="BH247" i="4"/>
  <c r="BG247" i="4"/>
  <c r="BF247" i="4"/>
  <c r="T247" i="4"/>
  <c r="R247" i="4"/>
  <c r="P247" i="4"/>
  <c r="BI244" i="4"/>
  <c r="BH244" i="4"/>
  <c r="BG244" i="4"/>
  <c r="BF244" i="4"/>
  <c r="T244" i="4"/>
  <c r="R244" i="4"/>
  <c r="P244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2" i="4"/>
  <c r="BH232" i="4"/>
  <c r="BG232" i="4"/>
  <c r="BF232" i="4"/>
  <c r="T232" i="4"/>
  <c r="R232" i="4"/>
  <c r="P232" i="4"/>
  <c r="BI230" i="4"/>
  <c r="BH230" i="4"/>
  <c r="BG230" i="4"/>
  <c r="BF230" i="4"/>
  <c r="T230" i="4"/>
  <c r="R230" i="4"/>
  <c r="P230" i="4"/>
  <c r="BI227" i="4"/>
  <c r="BH227" i="4"/>
  <c r="BG227" i="4"/>
  <c r="BF227" i="4"/>
  <c r="T227" i="4"/>
  <c r="R227" i="4"/>
  <c r="P227" i="4"/>
  <c r="BI224" i="4"/>
  <c r="BH224" i="4"/>
  <c r="BG224" i="4"/>
  <c r="BF224" i="4"/>
  <c r="T224" i="4"/>
  <c r="R224" i="4"/>
  <c r="P224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6" i="4"/>
  <c r="BH216" i="4"/>
  <c r="BG216" i="4"/>
  <c r="BF216" i="4"/>
  <c r="T216" i="4"/>
  <c r="R216" i="4"/>
  <c r="P216" i="4"/>
  <c r="BI213" i="4"/>
  <c r="BH213" i="4"/>
  <c r="BG213" i="4"/>
  <c r="BF213" i="4"/>
  <c r="T213" i="4"/>
  <c r="R213" i="4"/>
  <c r="P213" i="4"/>
  <c r="BI211" i="4"/>
  <c r="BH211" i="4"/>
  <c r="BG211" i="4"/>
  <c r="BF211" i="4"/>
  <c r="T211" i="4"/>
  <c r="R211" i="4"/>
  <c r="P211" i="4"/>
  <c r="BI207" i="4"/>
  <c r="BH207" i="4"/>
  <c r="BG207" i="4"/>
  <c r="BF207" i="4"/>
  <c r="T207" i="4"/>
  <c r="R207" i="4"/>
  <c r="P207" i="4"/>
  <c r="BI205" i="4"/>
  <c r="BH205" i="4"/>
  <c r="BG205" i="4"/>
  <c r="BF205" i="4"/>
  <c r="T205" i="4"/>
  <c r="R205" i="4"/>
  <c r="P205" i="4"/>
  <c r="BI199" i="4"/>
  <c r="BH199" i="4"/>
  <c r="BG199" i="4"/>
  <c r="BF199" i="4"/>
  <c r="T199" i="4"/>
  <c r="R199" i="4"/>
  <c r="P199" i="4"/>
  <c r="BI193" i="4"/>
  <c r="BH193" i="4"/>
  <c r="BG193" i="4"/>
  <c r="BF193" i="4"/>
  <c r="T193" i="4"/>
  <c r="R193" i="4"/>
  <c r="P193" i="4"/>
  <c r="BI189" i="4"/>
  <c r="BH189" i="4"/>
  <c r="BG189" i="4"/>
  <c r="BF189" i="4"/>
  <c r="T189" i="4"/>
  <c r="R189" i="4"/>
  <c r="P189" i="4"/>
  <c r="BI186" i="4"/>
  <c r="BH186" i="4"/>
  <c r="BG186" i="4"/>
  <c r="BF186" i="4"/>
  <c r="T186" i="4"/>
  <c r="R186" i="4"/>
  <c r="P186" i="4"/>
  <c r="BI183" i="4"/>
  <c r="BH183" i="4"/>
  <c r="BG183" i="4"/>
  <c r="BF183" i="4"/>
  <c r="T183" i="4"/>
  <c r="R183" i="4"/>
  <c r="P183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70" i="4"/>
  <c r="BH170" i="4"/>
  <c r="BG170" i="4"/>
  <c r="BF170" i="4"/>
  <c r="T170" i="4"/>
  <c r="R170" i="4"/>
  <c r="P170" i="4"/>
  <c r="BI167" i="4"/>
  <c r="BH167" i="4"/>
  <c r="BG167" i="4"/>
  <c r="BF167" i="4"/>
  <c r="T167" i="4"/>
  <c r="R167" i="4"/>
  <c r="P167" i="4"/>
  <c r="BI164" i="4"/>
  <c r="BH164" i="4"/>
  <c r="BG164" i="4"/>
  <c r="BF164" i="4"/>
  <c r="T164" i="4"/>
  <c r="R164" i="4"/>
  <c r="P164" i="4"/>
  <c r="BI159" i="4"/>
  <c r="BH159" i="4"/>
  <c r="BG159" i="4"/>
  <c r="BF159" i="4"/>
  <c r="T159" i="4"/>
  <c r="R159" i="4"/>
  <c r="P159" i="4"/>
  <c r="BI154" i="4"/>
  <c r="BH154" i="4"/>
  <c r="BG154" i="4"/>
  <c r="BF154" i="4"/>
  <c r="T154" i="4"/>
  <c r="R154" i="4"/>
  <c r="P154" i="4"/>
  <c r="BI149" i="4"/>
  <c r="BH149" i="4"/>
  <c r="BG149" i="4"/>
  <c r="BF149" i="4"/>
  <c r="T149" i="4"/>
  <c r="R149" i="4"/>
  <c r="P149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0" i="4"/>
  <c r="BH140" i="4"/>
  <c r="BG140" i="4"/>
  <c r="BF140" i="4"/>
  <c r="T140" i="4"/>
  <c r="R140" i="4"/>
  <c r="P140" i="4"/>
  <c r="BI137" i="4"/>
  <c r="BH137" i="4"/>
  <c r="BG137" i="4"/>
  <c r="BF137" i="4"/>
  <c r="T137" i="4"/>
  <c r="R137" i="4"/>
  <c r="P137" i="4"/>
  <c r="BI134" i="4"/>
  <c r="BH134" i="4"/>
  <c r="BG134" i="4"/>
  <c r="BF134" i="4"/>
  <c r="T134" i="4"/>
  <c r="R134" i="4"/>
  <c r="P134" i="4"/>
  <c r="J128" i="4"/>
  <c r="J127" i="4"/>
  <c r="F127" i="4"/>
  <c r="F125" i="4"/>
  <c r="E123" i="4"/>
  <c r="J94" i="4"/>
  <c r="J93" i="4"/>
  <c r="F93" i="4"/>
  <c r="F91" i="4"/>
  <c r="E89" i="4"/>
  <c r="J20" i="4"/>
  <c r="E20" i="4"/>
  <c r="F128" i="4"/>
  <c r="J19" i="4"/>
  <c r="J14" i="4"/>
  <c r="J125" i="4"/>
  <c r="E7" i="4"/>
  <c r="E119" i="4" s="1"/>
  <c r="J39" i="3"/>
  <c r="J38" i="3"/>
  <c r="AY97" i="1"/>
  <c r="J37" i="3"/>
  <c r="AX97" i="1" s="1"/>
  <c r="BI147" i="3"/>
  <c r="BH147" i="3"/>
  <c r="BG147" i="3"/>
  <c r="BF147" i="3"/>
  <c r="T147" i="3"/>
  <c r="T146" i="3"/>
  <c r="R147" i="3"/>
  <c r="R146" i="3" s="1"/>
  <c r="P147" i="3"/>
  <c r="P146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J120" i="3"/>
  <c r="J119" i="3"/>
  <c r="F119" i="3"/>
  <c r="F117" i="3"/>
  <c r="E115" i="3"/>
  <c r="J94" i="3"/>
  <c r="J93" i="3"/>
  <c r="F93" i="3"/>
  <c r="F91" i="3"/>
  <c r="E89" i="3"/>
  <c r="J20" i="3"/>
  <c r="E20" i="3"/>
  <c r="F120" i="3" s="1"/>
  <c r="J19" i="3"/>
  <c r="J14" i="3"/>
  <c r="J117" i="3"/>
  <c r="E7" i="3"/>
  <c r="E111" i="3" s="1"/>
  <c r="J39" i="2"/>
  <c r="J38" i="2"/>
  <c r="AY96" i="1" s="1"/>
  <c r="J37" i="2"/>
  <c r="AX96" i="1"/>
  <c r="BI376" i="2"/>
  <c r="BH376" i="2"/>
  <c r="BG376" i="2"/>
  <c r="BF376" i="2"/>
  <c r="T376" i="2"/>
  <c r="T375" i="2" s="1"/>
  <c r="R376" i="2"/>
  <c r="R375" i="2"/>
  <c r="P376" i="2"/>
  <c r="P375" i="2" s="1"/>
  <c r="BI373" i="2"/>
  <c r="BH373" i="2"/>
  <c r="BG373" i="2"/>
  <c r="BF373" i="2"/>
  <c r="T373" i="2"/>
  <c r="R373" i="2"/>
  <c r="P373" i="2"/>
  <c r="BI371" i="2"/>
  <c r="BH371" i="2"/>
  <c r="BG371" i="2"/>
  <c r="BF371" i="2"/>
  <c r="T371" i="2"/>
  <c r="R371" i="2"/>
  <c r="P371" i="2"/>
  <c r="BI370" i="2"/>
  <c r="BH370" i="2"/>
  <c r="BG370" i="2"/>
  <c r="BF370" i="2"/>
  <c r="T370" i="2"/>
  <c r="R370" i="2"/>
  <c r="P370" i="2"/>
  <c r="BI368" i="2"/>
  <c r="BH368" i="2"/>
  <c r="BG368" i="2"/>
  <c r="BF368" i="2"/>
  <c r="T368" i="2"/>
  <c r="R368" i="2"/>
  <c r="P368" i="2"/>
  <c r="BI367" i="2"/>
  <c r="BH367" i="2"/>
  <c r="BG367" i="2"/>
  <c r="BF367" i="2"/>
  <c r="T367" i="2"/>
  <c r="R367" i="2"/>
  <c r="P367" i="2"/>
  <c r="BI365" i="2"/>
  <c r="BH365" i="2"/>
  <c r="BG365" i="2"/>
  <c r="BF365" i="2"/>
  <c r="T365" i="2"/>
  <c r="R365" i="2"/>
  <c r="P365" i="2"/>
  <c r="BI362" i="2"/>
  <c r="BH362" i="2"/>
  <c r="BG362" i="2"/>
  <c r="BF362" i="2"/>
  <c r="T362" i="2"/>
  <c r="R362" i="2"/>
  <c r="P362" i="2"/>
  <c r="BI359" i="2"/>
  <c r="BH359" i="2"/>
  <c r="BG359" i="2"/>
  <c r="BF359" i="2"/>
  <c r="T359" i="2"/>
  <c r="R359" i="2"/>
  <c r="P359" i="2"/>
  <c r="BI356" i="2"/>
  <c r="BH356" i="2"/>
  <c r="BG356" i="2"/>
  <c r="BF356" i="2"/>
  <c r="T356" i="2"/>
  <c r="R356" i="2"/>
  <c r="P356" i="2"/>
  <c r="BI353" i="2"/>
  <c r="BH353" i="2"/>
  <c r="BG353" i="2"/>
  <c r="BF353" i="2"/>
  <c r="T353" i="2"/>
  <c r="R353" i="2"/>
  <c r="P353" i="2"/>
  <c r="BI350" i="2"/>
  <c r="BH350" i="2"/>
  <c r="BG350" i="2"/>
  <c r="BF350" i="2"/>
  <c r="T350" i="2"/>
  <c r="R350" i="2"/>
  <c r="P350" i="2"/>
  <c r="BI349" i="2"/>
  <c r="BH349" i="2"/>
  <c r="BG349" i="2"/>
  <c r="BF349" i="2"/>
  <c r="T349" i="2"/>
  <c r="R349" i="2"/>
  <c r="P349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R345" i="2"/>
  <c r="P345" i="2"/>
  <c r="BI341" i="2"/>
  <c r="BH341" i="2"/>
  <c r="BG341" i="2"/>
  <c r="BF341" i="2"/>
  <c r="T341" i="2"/>
  <c r="T340" i="2" s="1"/>
  <c r="R341" i="2"/>
  <c r="R340" i="2"/>
  <c r="P341" i="2"/>
  <c r="P340" i="2" s="1"/>
  <c r="BI337" i="2"/>
  <c r="BH337" i="2"/>
  <c r="BG337" i="2"/>
  <c r="BF337" i="2"/>
  <c r="T337" i="2"/>
  <c r="R337" i="2"/>
  <c r="P337" i="2"/>
  <c r="BI335" i="2"/>
  <c r="BH335" i="2"/>
  <c r="BG335" i="2"/>
  <c r="BF335" i="2"/>
  <c r="T335" i="2"/>
  <c r="R335" i="2"/>
  <c r="P335" i="2"/>
  <c r="BI332" i="2"/>
  <c r="BH332" i="2"/>
  <c r="BG332" i="2"/>
  <c r="BF332" i="2"/>
  <c r="T332" i="2"/>
  <c r="R332" i="2"/>
  <c r="P332" i="2"/>
  <c r="BI330" i="2"/>
  <c r="BH330" i="2"/>
  <c r="BG330" i="2"/>
  <c r="BF330" i="2"/>
  <c r="T330" i="2"/>
  <c r="R330" i="2"/>
  <c r="P330" i="2"/>
  <c r="BI327" i="2"/>
  <c r="BH327" i="2"/>
  <c r="BG327" i="2"/>
  <c r="BF327" i="2"/>
  <c r="T327" i="2"/>
  <c r="R327" i="2"/>
  <c r="P327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18" i="2"/>
  <c r="BH318" i="2"/>
  <c r="BG318" i="2"/>
  <c r="BF318" i="2"/>
  <c r="T318" i="2"/>
  <c r="R318" i="2"/>
  <c r="P318" i="2"/>
  <c r="BI314" i="2"/>
  <c r="BH314" i="2"/>
  <c r="BG314" i="2"/>
  <c r="BF314" i="2"/>
  <c r="T314" i="2"/>
  <c r="R314" i="2"/>
  <c r="P314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2" i="2"/>
  <c r="BH282" i="2"/>
  <c r="BG282" i="2"/>
  <c r="BF282" i="2"/>
  <c r="T282" i="2"/>
  <c r="R282" i="2"/>
  <c r="P282" i="2"/>
  <c r="BI279" i="2"/>
  <c r="BH279" i="2"/>
  <c r="BG279" i="2"/>
  <c r="BF279" i="2"/>
  <c r="T279" i="2"/>
  <c r="R279" i="2"/>
  <c r="P279" i="2"/>
  <c r="BI276" i="2"/>
  <c r="BH276" i="2"/>
  <c r="BG276" i="2"/>
  <c r="BF276" i="2"/>
  <c r="T276" i="2"/>
  <c r="R276" i="2"/>
  <c r="P276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49" i="2"/>
  <c r="BH249" i="2"/>
  <c r="BG249" i="2"/>
  <c r="BF249" i="2"/>
  <c r="T249" i="2"/>
  <c r="R249" i="2"/>
  <c r="P249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27" i="2"/>
  <c r="BH227" i="2"/>
  <c r="BG227" i="2"/>
  <c r="BF227" i="2"/>
  <c r="T227" i="2"/>
  <c r="R227" i="2"/>
  <c r="P227" i="2"/>
  <c r="BI217" i="2"/>
  <c r="BH217" i="2"/>
  <c r="BG217" i="2"/>
  <c r="BF217" i="2"/>
  <c r="T217" i="2"/>
  <c r="R217" i="2"/>
  <c r="P217" i="2"/>
  <c r="BI212" i="2"/>
  <c r="BH212" i="2"/>
  <c r="BG212" i="2"/>
  <c r="BF212" i="2"/>
  <c r="T212" i="2"/>
  <c r="R212" i="2"/>
  <c r="P212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J129" i="2"/>
  <c r="J128" i="2"/>
  <c r="F128" i="2"/>
  <c r="F126" i="2"/>
  <c r="E124" i="2"/>
  <c r="J94" i="2"/>
  <c r="J93" i="2"/>
  <c r="F93" i="2"/>
  <c r="F91" i="2"/>
  <c r="E89" i="2"/>
  <c r="J20" i="2"/>
  <c r="E20" i="2"/>
  <c r="F129" i="2"/>
  <c r="J19" i="2"/>
  <c r="J14" i="2"/>
  <c r="J126" i="2" s="1"/>
  <c r="E7" i="2"/>
  <c r="E120" i="2" s="1"/>
  <c r="L90" i="1"/>
  <c r="AM90" i="1"/>
  <c r="AM89" i="1"/>
  <c r="L89" i="1"/>
  <c r="AM87" i="1"/>
  <c r="L87" i="1"/>
  <c r="L85" i="1"/>
  <c r="L84" i="1"/>
  <c r="BK362" i="2"/>
  <c r="BK373" i="2"/>
  <c r="BK370" i="2"/>
  <c r="J368" i="2"/>
  <c r="BK163" i="2"/>
  <c r="J152" i="2"/>
  <c r="BK146" i="2"/>
  <c r="J144" i="2"/>
  <c r="J139" i="2"/>
  <c r="J135" i="2"/>
  <c r="J365" i="2"/>
  <c r="BK217" i="2"/>
  <c r="J212" i="2"/>
  <c r="BK207" i="2"/>
  <c r="BK198" i="2"/>
  <c r="J196" i="2"/>
  <c r="J193" i="2"/>
  <c r="BK187" i="2"/>
  <c r="J184" i="2"/>
  <c r="BK175" i="2"/>
  <c r="BK169" i="2"/>
  <c r="BK166" i="2"/>
  <c r="BK158" i="2"/>
  <c r="BK144" i="2"/>
  <c r="J137" i="2"/>
  <c r="J362" i="2"/>
  <c r="BK356" i="2"/>
  <c r="BK353" i="2"/>
  <c r="J350" i="2"/>
  <c r="J349" i="2"/>
  <c r="BK345" i="2"/>
  <c r="J337" i="2"/>
  <c r="J332" i="2"/>
  <c r="J327" i="2"/>
  <c r="BK322" i="2"/>
  <c r="BK314" i="2"/>
  <c r="BK311" i="2"/>
  <c r="BK307" i="2"/>
  <c r="BK301" i="2"/>
  <c r="BK296" i="2"/>
  <c r="J293" i="2"/>
  <c r="BK286" i="2"/>
  <c r="J279" i="2"/>
  <c r="J271" i="2"/>
  <c r="J263" i="2"/>
  <c r="J259" i="2"/>
  <c r="J253" i="2"/>
  <c r="J243" i="2"/>
  <c r="BK227" i="2"/>
  <c r="J131" i="3"/>
  <c r="J141" i="3"/>
  <c r="J138" i="3"/>
  <c r="BK147" i="3"/>
  <c r="BK136" i="3"/>
  <c r="BK273" i="4"/>
  <c r="J242" i="4"/>
  <c r="J220" i="4"/>
  <c r="J205" i="4"/>
  <c r="BK170" i="4"/>
  <c r="BK143" i="4"/>
  <c r="BK134" i="4"/>
  <c r="J290" i="4"/>
  <c r="J276" i="4"/>
  <c r="J247" i="4"/>
  <c r="BK236" i="4"/>
  <c r="BK211" i="4"/>
  <c r="BK180" i="4"/>
  <c r="BK175" i="4"/>
  <c r="J143" i="4"/>
  <c r="BK263" i="4"/>
  <c r="BK240" i="4"/>
  <c r="BK213" i="4"/>
  <c r="J175" i="4"/>
  <c r="J159" i="4"/>
  <c r="J137" i="4"/>
  <c r="BK282" i="4"/>
  <c r="J273" i="4"/>
  <c r="J260" i="4"/>
  <c r="BK230" i="4"/>
  <c r="J213" i="4"/>
  <c r="J193" i="4"/>
  <c r="J146" i="4"/>
  <c r="BK146" i="5"/>
  <c r="BK130" i="5"/>
  <c r="BK159" i="5"/>
  <c r="J165" i="5"/>
  <c r="BK133" i="5"/>
  <c r="BK152" i="5"/>
  <c r="J128" i="5"/>
  <c r="BK147" i="6"/>
  <c r="BK139" i="6"/>
  <c r="J126" i="6"/>
  <c r="J137" i="6"/>
  <c r="BK126" i="6"/>
  <c r="J195" i="7"/>
  <c r="BK161" i="7"/>
  <c r="J140" i="7"/>
  <c r="J207" i="7"/>
  <c r="BK189" i="7"/>
  <c r="BK172" i="7"/>
  <c r="BK146" i="7"/>
  <c r="J134" i="7"/>
  <c r="BK210" i="7"/>
  <c r="BK193" i="7"/>
  <c r="J174" i="7"/>
  <c r="BK216" i="7"/>
  <c r="BK195" i="7"/>
  <c r="BK169" i="7"/>
  <c r="BK137" i="7"/>
  <c r="BK191" i="8"/>
  <c r="J161" i="8"/>
  <c r="BK127" i="8"/>
  <c r="BK188" i="8"/>
  <c r="BK177" i="8"/>
  <c r="BK156" i="8"/>
  <c r="J139" i="8"/>
  <c r="J183" i="8"/>
  <c r="BK166" i="8"/>
  <c r="BK147" i="8"/>
  <c r="J130" i="8"/>
  <c r="J136" i="8"/>
  <c r="BK131" i="9"/>
  <c r="BK119" i="9"/>
  <c r="BK128" i="9"/>
  <c r="J130" i="9"/>
  <c r="BK124" i="9"/>
  <c r="J132" i="9"/>
  <c r="J121" i="9"/>
  <c r="J201" i="2"/>
  <c r="J376" i="2"/>
  <c r="BK371" i="2"/>
  <c r="J370" i="2"/>
  <c r="BK367" i="2"/>
  <c r="J238" i="2"/>
  <c r="J217" i="2"/>
  <c r="BK209" i="2"/>
  <c r="J207" i="2"/>
  <c r="J204" i="2"/>
  <c r="J198" i="2"/>
  <c r="BK193" i="2"/>
  <c r="J190" i="2"/>
  <c r="BK184" i="2"/>
  <c r="J181" i="2"/>
  <c r="J178" i="2"/>
  <c r="BK172" i="2"/>
  <c r="J166" i="2"/>
  <c r="BK152" i="2"/>
  <c r="J142" i="2"/>
  <c r="AS98" i="1"/>
  <c r="J341" i="2"/>
  <c r="BK332" i="2"/>
  <c r="J330" i="2"/>
  <c r="J325" i="2"/>
  <c r="J318" i="2"/>
  <c r="J312" i="2"/>
  <c r="J310" i="2"/>
  <c r="J306" i="2"/>
  <c r="J301" i="2"/>
  <c r="J296" i="2"/>
  <c r="BK291" i="2"/>
  <c r="J288" i="2"/>
  <c r="J282" i="2"/>
  <c r="BK276" i="2"/>
  <c r="BK268" i="2"/>
  <c r="BK260" i="2"/>
  <c r="BK256" i="2"/>
  <c r="BK249" i="2"/>
  <c r="BK238" i="2"/>
  <c r="J134" i="3"/>
  <c r="BK144" i="3"/>
  <c r="BK126" i="3"/>
  <c r="BK129" i="3"/>
  <c r="BK141" i="3"/>
  <c r="BK293" i="4"/>
  <c r="J251" i="4"/>
  <c r="BK232" i="4"/>
  <c r="BK219" i="4"/>
  <c r="J199" i="4"/>
  <c r="BK167" i="4"/>
  <c r="J140" i="4"/>
  <c r="J297" i="4"/>
  <c r="BK284" i="4"/>
  <c r="BK251" i="4"/>
  <c r="J232" i="4"/>
  <c r="BK205" i="4"/>
  <c r="J183" i="4"/>
  <c r="BK172" i="4"/>
  <c r="J284" i="4"/>
  <c r="J266" i="4"/>
  <c r="BK244" i="4"/>
  <c r="BK224" i="4"/>
  <c r="J180" i="4"/>
  <c r="BK154" i="4"/>
  <c r="BK290" i="4"/>
  <c r="BK279" i="4"/>
  <c r="J263" i="4"/>
  <c r="BK242" i="4"/>
  <c r="J216" i="4"/>
  <c r="BK186" i="4"/>
  <c r="J167" i="4"/>
  <c r="BK161" i="5"/>
  <c r="J156" i="5"/>
  <c r="BK137" i="5"/>
  <c r="J146" i="5"/>
  <c r="J133" i="5"/>
  <c r="J151" i="6"/>
  <c r="BK137" i="6"/>
  <c r="BK129" i="6"/>
  <c r="BK142" i="6"/>
  <c r="J129" i="6"/>
  <c r="BK200" i="7"/>
  <c r="BK167" i="7"/>
  <c r="J143" i="7"/>
  <c r="BK128" i="7"/>
  <c r="BK197" i="7"/>
  <c r="J176" i="7"/>
  <c r="BK148" i="7"/>
  <c r="J189" i="7"/>
  <c r="J151" i="7"/>
  <c r="J193" i="7"/>
  <c r="J167" i="7"/>
  <c r="BK134" i="7"/>
  <c r="J177" i="8"/>
  <c r="J166" i="8"/>
  <c r="BK133" i="8"/>
  <c r="J191" i="8"/>
  <c r="J181" i="8"/>
  <c r="J170" i="8"/>
  <c r="J142" i="8"/>
  <c r="J194" i="8"/>
  <c r="BK181" i="8"/>
  <c r="J163" i="8"/>
  <c r="BK142" i="8"/>
  <c r="J156" i="8"/>
  <c r="BK130" i="8"/>
  <c r="J127" i="9"/>
  <c r="BK120" i="9"/>
  <c r="BK130" i="9"/>
  <c r="BK133" i="9"/>
  <c r="BK129" i="9"/>
  <c r="J120" i="9"/>
  <c r="J131" i="9"/>
  <c r="J124" i="9"/>
  <c r="BK376" i="2"/>
  <c r="J373" i="2"/>
  <c r="J371" i="2"/>
  <c r="BK368" i="2"/>
  <c r="BK365" i="2"/>
  <c r="J158" i="2"/>
  <c r="J155" i="2"/>
  <c r="BK149" i="2"/>
  <c r="J146" i="2"/>
  <c r="BK142" i="2"/>
  <c r="BK137" i="2"/>
  <c r="J227" i="2"/>
  <c r="BK212" i="2"/>
  <c r="J209" i="2"/>
  <c r="BK204" i="2"/>
  <c r="BK201" i="2"/>
  <c r="BK196" i="2"/>
  <c r="BK190" i="2"/>
  <c r="J187" i="2"/>
  <c r="BK181" i="2"/>
  <c r="BK178" i="2"/>
  <c r="J175" i="2"/>
  <c r="J169" i="2"/>
  <c r="J163" i="2"/>
  <c r="J149" i="2"/>
  <c r="BK135" i="2"/>
  <c r="BK359" i="2"/>
  <c r="J356" i="2"/>
  <c r="BK350" i="2"/>
  <c r="J348" i="2"/>
  <c r="BK341" i="2"/>
  <c r="BK335" i="2"/>
  <c r="BK330" i="2"/>
  <c r="BK325" i="2"/>
  <c r="J322" i="2"/>
  <c r="J314" i="2"/>
  <c r="J311" i="2"/>
  <c r="BK306" i="2"/>
  <c r="J303" i="2"/>
  <c r="J298" i="2"/>
  <c r="BK293" i="2"/>
  <c r="BK288" i="2"/>
  <c r="BK282" i="2"/>
  <c r="J276" i="2"/>
  <c r="J268" i="2"/>
  <c r="J260" i="2"/>
  <c r="J256" i="2"/>
  <c r="J249" i="2"/>
  <c r="BK240" i="2"/>
  <c r="AS95" i="1"/>
  <c r="J144" i="3"/>
  <c r="J129" i="3"/>
  <c r="J258" i="4"/>
  <c r="J240" i="4"/>
  <c r="J224" i="4"/>
  <c r="BK216" i="4"/>
  <c r="J189" i="4"/>
  <c r="BK159" i="4"/>
  <c r="BK137" i="4"/>
  <c r="J293" i="4"/>
  <c r="J279" i="4"/>
  <c r="BK238" i="4"/>
  <c r="BK220" i="4"/>
  <c r="J186" i="4"/>
  <c r="J164" i="4"/>
  <c r="J282" i="4"/>
  <c r="BK255" i="4"/>
  <c r="J236" i="4"/>
  <c r="BK183" i="4"/>
  <c r="BK164" i="4"/>
  <c r="BK140" i="4"/>
  <c r="J286" i="4"/>
  <c r="BK266" i="4"/>
  <c r="BK258" i="4"/>
  <c r="J227" i="4"/>
  <c r="J207" i="4"/>
  <c r="BK189" i="4"/>
  <c r="BK149" i="4"/>
  <c r="J161" i="5"/>
  <c r="J139" i="5"/>
  <c r="BK165" i="5"/>
  <c r="BK139" i="5"/>
  <c r="J152" i="5"/>
  <c r="J130" i="5"/>
  <c r="J149" i="5"/>
  <c r="J137" i="5"/>
  <c r="J142" i="6"/>
  <c r="J132" i="6"/>
  <c r="BK151" i="6"/>
  <c r="BK135" i="6"/>
  <c r="J186" i="7"/>
  <c r="J155" i="7"/>
  <c r="J137" i="7"/>
  <c r="BK212" i="7"/>
  <c r="BK179" i="7"/>
  <c r="BK155" i="7"/>
  <c r="BK143" i="7"/>
  <c r="BK131" i="7"/>
  <c r="BK207" i="7"/>
  <c r="J197" i="7"/>
  <c r="BK176" i="7"/>
  <c r="J172" i="7"/>
  <c r="J128" i="7"/>
  <c r="J210" i="7"/>
  <c r="BK174" i="7"/>
  <c r="J148" i="7"/>
  <c r="J196" i="8"/>
  <c r="J168" i="8"/>
  <c r="BK150" i="8"/>
  <c r="BK194" i="8"/>
  <c r="BK183" i="8"/>
  <c r="BK163" i="8"/>
  <c r="J145" i="8"/>
  <c r="BK196" i="8"/>
  <c r="J185" i="8"/>
  <c r="BK168" i="8"/>
  <c r="J150" i="8"/>
  <c r="J133" i="8"/>
  <c r="J127" i="8"/>
  <c r="J122" i="9"/>
  <c r="J135" i="9"/>
  <c r="BK126" i="9"/>
  <c r="BK132" i="9"/>
  <c r="J126" i="9"/>
  <c r="BK135" i="9"/>
  <c r="BK127" i="9"/>
  <c r="J172" i="2"/>
  <c r="BK155" i="2"/>
  <c r="BK139" i="2"/>
  <c r="J367" i="2"/>
  <c r="J359" i="2"/>
  <c r="J353" i="2"/>
  <c r="BK349" i="2"/>
  <c r="BK348" i="2"/>
  <c r="J345" i="2"/>
  <c r="BK337" i="2"/>
  <c r="J335" i="2"/>
  <c r="BK327" i="2"/>
  <c r="BK318" i="2"/>
  <c r="BK312" i="2"/>
  <c r="BK310" i="2"/>
  <c r="J307" i="2"/>
  <c r="BK303" i="2"/>
  <c r="BK298" i="2"/>
  <c r="J291" i="2"/>
  <c r="J286" i="2"/>
  <c r="BK279" i="2"/>
  <c r="BK271" i="2"/>
  <c r="BK263" i="2"/>
  <c r="BK259" i="2"/>
  <c r="BK253" i="2"/>
  <c r="BK243" i="2"/>
  <c r="J240" i="2"/>
  <c r="J136" i="3"/>
  <c r="J147" i="3"/>
  <c r="BK131" i="3"/>
  <c r="BK134" i="3"/>
  <c r="J126" i="3"/>
  <c r="BK138" i="3"/>
  <c r="BK286" i="4"/>
  <c r="BK247" i="4"/>
  <c r="BK227" i="4"/>
  <c r="BK207" i="4"/>
  <c r="J172" i="4"/>
  <c r="J154" i="4"/>
  <c r="BK297" i="4"/>
  <c r="BK288" i="4"/>
  <c r="BK270" i="4"/>
  <c r="J244" i="4"/>
  <c r="J230" i="4"/>
  <c r="BK193" i="4"/>
  <c r="BK178" i="4"/>
  <c r="BK146" i="4"/>
  <c r="J270" i="4"/>
  <c r="BK260" i="4"/>
  <c r="J238" i="4"/>
  <c r="J211" i="4"/>
  <c r="J170" i="4"/>
  <c r="J149" i="4"/>
  <c r="J288" i="4"/>
  <c r="BK276" i="4"/>
  <c r="J255" i="4"/>
  <c r="J219" i="4"/>
  <c r="BK199" i="4"/>
  <c r="J178" i="4"/>
  <c r="J134" i="4"/>
  <c r="J142" i="5"/>
  <c r="BK128" i="5"/>
  <c r="BK156" i="5"/>
  <c r="BK149" i="5"/>
  <c r="J159" i="5"/>
  <c r="BK142" i="5"/>
  <c r="BK145" i="6"/>
  <c r="J135" i="6"/>
  <c r="J147" i="6"/>
  <c r="J145" i="6"/>
  <c r="J139" i="6"/>
  <c r="BK132" i="6"/>
  <c r="BK203" i="7"/>
  <c r="BK183" i="7"/>
  <c r="J146" i="7"/>
  <c r="J131" i="7"/>
  <c r="J203" i="7"/>
  <c r="BK186" i="7"/>
  <c r="J169" i="7"/>
  <c r="BK140" i="7"/>
  <c r="J216" i="7"/>
  <c r="J200" i="7"/>
  <c r="J179" i="7"/>
  <c r="J161" i="7"/>
  <c r="J212" i="7"/>
  <c r="J183" i="7"/>
  <c r="BK151" i="7"/>
  <c r="J200" i="8"/>
  <c r="J174" i="8"/>
  <c r="BK145" i="8"/>
  <c r="BK185" i="8"/>
  <c r="BK174" i="8"/>
  <c r="J147" i="8"/>
  <c r="BK200" i="8"/>
  <c r="J188" i="8"/>
  <c r="BK170" i="8"/>
  <c r="BK161" i="8"/>
  <c r="BK136" i="8"/>
  <c r="BK139" i="8"/>
  <c r="BK121" i="9"/>
  <c r="J133" i="9"/>
  <c r="BK122" i="9"/>
  <c r="J128" i="9"/>
  <c r="J119" i="9"/>
  <c r="J129" i="9"/>
  <c r="T134" i="2" l="1"/>
  <c r="R211" i="2"/>
  <c r="T252" i="2"/>
  <c r="T285" i="2"/>
  <c r="T300" i="2"/>
  <c r="P317" i="2"/>
  <c r="P334" i="2"/>
  <c r="P344" i="2"/>
  <c r="P343" i="2" s="1"/>
  <c r="BK125" i="3"/>
  <c r="J125" i="3" s="1"/>
  <c r="J100" i="3" s="1"/>
  <c r="P133" i="4"/>
  <c r="R188" i="4"/>
  <c r="P215" i="4"/>
  <c r="P235" i="4"/>
  <c r="P250" i="4"/>
  <c r="BK269" i="4"/>
  <c r="T127" i="5"/>
  <c r="R141" i="5"/>
  <c r="P151" i="5"/>
  <c r="BK125" i="6"/>
  <c r="J125" i="6" s="1"/>
  <c r="J100" i="6" s="1"/>
  <c r="P127" i="7"/>
  <c r="T150" i="7"/>
  <c r="P175" i="7"/>
  <c r="P192" i="7"/>
  <c r="T202" i="7"/>
  <c r="T209" i="7"/>
  <c r="R126" i="8"/>
  <c r="R149" i="8"/>
  <c r="R169" i="8"/>
  <c r="R180" i="8"/>
  <c r="P187" i="8"/>
  <c r="P193" i="8"/>
  <c r="BK118" i="9"/>
  <c r="BK117" i="9"/>
  <c r="J117" i="9" s="1"/>
  <c r="J96" i="9" s="1"/>
  <c r="BK134" i="2"/>
  <c r="J134" i="2"/>
  <c r="J100" i="2" s="1"/>
  <c r="BK211" i="2"/>
  <c r="J211" i="2" s="1"/>
  <c r="J101" i="2" s="1"/>
  <c r="BK252" i="2"/>
  <c r="J252" i="2"/>
  <c r="J102" i="2" s="1"/>
  <c r="BK285" i="2"/>
  <c r="J285" i="2" s="1"/>
  <c r="J103" i="2" s="1"/>
  <c r="BK300" i="2"/>
  <c r="J300" i="2"/>
  <c r="J104" i="2" s="1"/>
  <c r="BK317" i="2"/>
  <c r="J317" i="2" s="1"/>
  <c r="J105" i="2" s="1"/>
  <c r="BK334" i="2"/>
  <c r="J334" i="2"/>
  <c r="J106" i="2" s="1"/>
  <c r="BK344" i="2"/>
  <c r="J344" i="2" s="1"/>
  <c r="J109" i="2" s="1"/>
  <c r="T125" i="3"/>
  <c r="T124" i="3"/>
  <c r="T123" i="3" s="1"/>
  <c r="BK133" i="4"/>
  <c r="J133" i="4" s="1"/>
  <c r="J100" i="4" s="1"/>
  <c r="BK188" i="4"/>
  <c r="J188" i="4"/>
  <c r="J101" i="4" s="1"/>
  <c r="T215" i="4"/>
  <c r="T235" i="4"/>
  <c r="R250" i="4"/>
  <c r="T269" i="4"/>
  <c r="T268" i="4"/>
  <c r="BK127" i="5"/>
  <c r="J127" i="5"/>
  <c r="J100" i="5" s="1"/>
  <c r="P141" i="5"/>
  <c r="BK151" i="5"/>
  <c r="J151" i="5"/>
  <c r="J102" i="5" s="1"/>
  <c r="T125" i="6"/>
  <c r="T124" i="6" s="1"/>
  <c r="T123" i="6" s="1"/>
  <c r="BK127" i="7"/>
  <c r="J127" i="7"/>
  <c r="J98" i="7" s="1"/>
  <c r="BK150" i="7"/>
  <c r="J150" i="7" s="1"/>
  <c r="J99" i="7" s="1"/>
  <c r="BK175" i="7"/>
  <c r="J175" i="7"/>
  <c r="J100" i="7" s="1"/>
  <c r="BK192" i="7"/>
  <c r="J192" i="7" s="1"/>
  <c r="J101" i="7" s="1"/>
  <c r="BK202" i="7"/>
  <c r="J202" i="7"/>
  <c r="J103" i="7" s="1"/>
  <c r="BK209" i="7"/>
  <c r="J209" i="7" s="1"/>
  <c r="J104" i="7" s="1"/>
  <c r="T126" i="8"/>
  <c r="P149" i="8"/>
  <c r="P169" i="8"/>
  <c r="BK180" i="8"/>
  <c r="J180" i="8" s="1"/>
  <c r="J101" i="8" s="1"/>
  <c r="T187" i="8"/>
  <c r="T193" i="8"/>
  <c r="P118" i="9"/>
  <c r="P117" i="9"/>
  <c r="AU104" i="1" s="1"/>
  <c r="R134" i="2"/>
  <c r="P211" i="2"/>
  <c r="R252" i="2"/>
  <c r="P285" i="2"/>
  <c r="P300" i="2"/>
  <c r="R317" i="2"/>
  <c r="T334" i="2"/>
  <c r="R344" i="2"/>
  <c r="R343" i="2"/>
  <c r="R125" i="3"/>
  <c r="R124" i="3"/>
  <c r="R123" i="3" s="1"/>
  <c r="R133" i="4"/>
  <c r="R132" i="4" s="1"/>
  <c r="T188" i="4"/>
  <c r="T132" i="4" s="1"/>
  <c r="T131" i="4" s="1"/>
  <c r="R215" i="4"/>
  <c r="R235" i="4"/>
  <c r="T250" i="4"/>
  <c r="P269" i="4"/>
  <c r="P268" i="4" s="1"/>
  <c r="R127" i="5"/>
  <c r="T141" i="5"/>
  <c r="T151" i="5"/>
  <c r="R125" i="6"/>
  <c r="R124" i="6"/>
  <c r="R123" i="6" s="1"/>
  <c r="R127" i="7"/>
  <c r="P150" i="7"/>
  <c r="R175" i="7"/>
  <c r="R192" i="7"/>
  <c r="P202" i="7"/>
  <c r="P209" i="7"/>
  <c r="P126" i="8"/>
  <c r="P125" i="8" s="1"/>
  <c r="P124" i="8" s="1"/>
  <c r="AU103" i="1" s="1"/>
  <c r="BK149" i="8"/>
  <c r="J149" i="8" s="1"/>
  <c r="J99" i="8" s="1"/>
  <c r="BK169" i="8"/>
  <c r="J169" i="8"/>
  <c r="J100" i="8" s="1"/>
  <c r="P180" i="8"/>
  <c r="BK187" i="8"/>
  <c r="J187" i="8"/>
  <c r="J102" i="8" s="1"/>
  <c r="BK193" i="8"/>
  <c r="J193" i="8" s="1"/>
  <c r="J103" i="8" s="1"/>
  <c r="R118" i="9"/>
  <c r="R117" i="9"/>
  <c r="P134" i="2"/>
  <c r="T211" i="2"/>
  <c r="P252" i="2"/>
  <c r="P133" i="2" s="1"/>
  <c r="R285" i="2"/>
  <c r="R300" i="2"/>
  <c r="T317" i="2"/>
  <c r="R334" i="2"/>
  <c r="T344" i="2"/>
  <c r="T343" i="2"/>
  <c r="P125" i="3"/>
  <c r="P124" i="3"/>
  <c r="P123" i="3" s="1"/>
  <c r="AU97" i="1" s="1"/>
  <c r="T133" i="4"/>
  <c r="P188" i="4"/>
  <c r="BK215" i="4"/>
  <c r="J215" i="4"/>
  <c r="J102" i="4" s="1"/>
  <c r="BK235" i="4"/>
  <c r="J235" i="4" s="1"/>
  <c r="J103" i="4" s="1"/>
  <c r="BK250" i="4"/>
  <c r="J250" i="4"/>
  <c r="J104" i="4" s="1"/>
  <c r="R269" i="4"/>
  <c r="R268" i="4" s="1"/>
  <c r="P127" i="5"/>
  <c r="P126" i="5" s="1"/>
  <c r="P125" i="5" s="1"/>
  <c r="AU100" i="1" s="1"/>
  <c r="BK141" i="5"/>
  <c r="J141" i="5" s="1"/>
  <c r="J101" i="5" s="1"/>
  <c r="R151" i="5"/>
  <c r="P125" i="6"/>
  <c r="P124" i="6" s="1"/>
  <c r="P123" i="6" s="1"/>
  <c r="AU101" i="1" s="1"/>
  <c r="T127" i="7"/>
  <c r="R150" i="7"/>
  <c r="T175" i="7"/>
  <c r="T192" i="7"/>
  <c r="R202" i="7"/>
  <c r="R209" i="7"/>
  <c r="BK126" i="8"/>
  <c r="J126" i="8" s="1"/>
  <c r="J98" i="8" s="1"/>
  <c r="T149" i="8"/>
  <c r="T169" i="8"/>
  <c r="T180" i="8"/>
  <c r="R187" i="8"/>
  <c r="R193" i="8"/>
  <c r="T118" i="9"/>
  <c r="T117" i="9" s="1"/>
  <c r="BK375" i="2"/>
  <c r="J375" i="2" s="1"/>
  <c r="J110" i="2" s="1"/>
  <c r="BK146" i="3"/>
  <c r="J146" i="3"/>
  <c r="J101" i="3" s="1"/>
  <c r="BK296" i="4"/>
  <c r="J296" i="4" s="1"/>
  <c r="J109" i="4" s="1"/>
  <c r="BK150" i="6"/>
  <c r="J150" i="6"/>
  <c r="J101" i="6" s="1"/>
  <c r="BK340" i="2"/>
  <c r="J340" i="2" s="1"/>
  <c r="J107" i="2" s="1"/>
  <c r="BK164" i="5"/>
  <c r="J164" i="5"/>
  <c r="J103" i="5" s="1"/>
  <c r="BK199" i="7"/>
  <c r="J199" i="7" s="1"/>
  <c r="J102" i="7" s="1"/>
  <c r="BK215" i="7"/>
  <c r="J215" i="7"/>
  <c r="J105" i="7" s="1"/>
  <c r="BK199" i="8"/>
  <c r="J199" i="8" s="1"/>
  <c r="J104" i="8" s="1"/>
  <c r="BK262" i="4"/>
  <c r="J262" i="4"/>
  <c r="J105" i="4" s="1"/>
  <c r="BK265" i="4"/>
  <c r="J265" i="4" s="1"/>
  <c r="J106" i="4" s="1"/>
  <c r="J111" i="9"/>
  <c r="BE121" i="9"/>
  <c r="BE127" i="9"/>
  <c r="BE130" i="9"/>
  <c r="BE133" i="9"/>
  <c r="E107" i="9"/>
  <c r="BE120" i="9"/>
  <c r="BE124" i="9"/>
  <c r="BE126" i="9"/>
  <c r="BE131" i="9"/>
  <c r="BE135" i="9"/>
  <c r="BE119" i="9"/>
  <c r="BE132" i="9"/>
  <c r="F92" i="9"/>
  <c r="BE122" i="9"/>
  <c r="BE128" i="9"/>
  <c r="BE129" i="9"/>
  <c r="E85" i="8"/>
  <c r="F92" i="8"/>
  <c r="BE133" i="8"/>
  <c r="BE142" i="8"/>
  <c r="BE145" i="8"/>
  <c r="J89" i="8"/>
  <c r="BE150" i="8"/>
  <c r="BE156" i="8"/>
  <c r="BE163" i="8"/>
  <c r="BE166" i="8"/>
  <c r="BE174" i="8"/>
  <c r="BE177" i="8"/>
  <c r="BE185" i="8"/>
  <c r="BE191" i="8"/>
  <c r="BE127" i="8"/>
  <c r="BE130" i="8"/>
  <c r="BE147" i="8"/>
  <c r="BE161" i="8"/>
  <c r="BE168" i="8"/>
  <c r="BE170" i="8"/>
  <c r="BE181" i="8"/>
  <c r="BE183" i="8"/>
  <c r="BE196" i="8"/>
  <c r="BE200" i="8"/>
  <c r="BE136" i="8"/>
  <c r="BE139" i="8"/>
  <c r="BE188" i="8"/>
  <c r="BE194" i="8"/>
  <c r="J89" i="7"/>
  <c r="BE155" i="7"/>
  <c r="BE183" i="7"/>
  <c r="BE203" i="7"/>
  <c r="E85" i="7"/>
  <c r="F92" i="7"/>
  <c r="BE128" i="7"/>
  <c r="BE131" i="7"/>
  <c r="BE140" i="7"/>
  <c r="BE143" i="7"/>
  <c r="BE146" i="7"/>
  <c r="BE151" i="7"/>
  <c r="BE167" i="7"/>
  <c r="BE179" i="7"/>
  <c r="BE197" i="7"/>
  <c r="BE207" i="7"/>
  <c r="BE212" i="7"/>
  <c r="BE161" i="7"/>
  <c r="BE193" i="7"/>
  <c r="BE195" i="7"/>
  <c r="BE200" i="7"/>
  <c r="BE210" i="7"/>
  <c r="BE134" i="7"/>
  <c r="BE137" i="7"/>
  <c r="BE148" i="7"/>
  <c r="BE169" i="7"/>
  <c r="BE172" i="7"/>
  <c r="BE174" i="7"/>
  <c r="BE176" i="7"/>
  <c r="BE186" i="7"/>
  <c r="BE189" i="7"/>
  <c r="BE216" i="7"/>
  <c r="J91" i="6"/>
  <c r="E111" i="6"/>
  <c r="F120" i="6"/>
  <c r="BE126" i="6"/>
  <c r="BE132" i="6"/>
  <c r="BE151" i="6"/>
  <c r="BE129" i="6"/>
  <c r="BE135" i="6"/>
  <c r="BE137" i="6"/>
  <c r="BE139" i="6"/>
  <c r="BE142" i="6"/>
  <c r="BE145" i="6"/>
  <c r="BE147" i="6"/>
  <c r="J269" i="4"/>
  <c r="J108" i="4"/>
  <c r="J91" i="5"/>
  <c r="BE128" i="5"/>
  <c r="BE133" i="5"/>
  <c r="BE165" i="5"/>
  <c r="E85" i="5"/>
  <c r="F122" i="5"/>
  <c r="BE139" i="5"/>
  <c r="BE130" i="5"/>
  <c r="BE142" i="5"/>
  <c r="BE146" i="5"/>
  <c r="BE149" i="5"/>
  <c r="BE152" i="5"/>
  <c r="BE137" i="5"/>
  <c r="BE156" i="5"/>
  <c r="BE159" i="5"/>
  <c r="BE161" i="5"/>
  <c r="BE134" i="4"/>
  <c r="BE137" i="4"/>
  <c r="BE175" i="4"/>
  <c r="BE178" i="4"/>
  <c r="BE213" i="4"/>
  <c r="BE236" i="4"/>
  <c r="BE238" i="4"/>
  <c r="BE244" i="4"/>
  <c r="J91" i="4"/>
  <c r="BE143" i="4"/>
  <c r="BE159" i="4"/>
  <c r="BE167" i="4"/>
  <c r="BE170" i="4"/>
  <c r="BE172" i="4"/>
  <c r="BE183" i="4"/>
  <c r="BE199" i="4"/>
  <c r="BE205" i="4"/>
  <c r="BE207" i="4"/>
  <c r="BE227" i="4"/>
  <c r="BE230" i="4"/>
  <c r="BE247" i="4"/>
  <c r="BE270" i="4"/>
  <c r="BE273" i="4"/>
  <c r="BE276" i="4"/>
  <c r="BE282" i="4"/>
  <c r="BE288" i="4"/>
  <c r="BE290" i="4"/>
  <c r="F94" i="4"/>
  <c r="BE140" i="4"/>
  <c r="BE146" i="4"/>
  <c r="BE154" i="4"/>
  <c r="BE164" i="4"/>
  <c r="BE186" i="4"/>
  <c r="BE193" i="4"/>
  <c r="BE224" i="4"/>
  <c r="BE232" i="4"/>
  <c r="BE240" i="4"/>
  <c r="BE251" i="4"/>
  <c r="BE260" i="4"/>
  <c r="BE284" i="4"/>
  <c r="BE286" i="4"/>
  <c r="BE293" i="4"/>
  <c r="BE297" i="4"/>
  <c r="E85" i="4"/>
  <c r="BE149" i="4"/>
  <c r="BE180" i="4"/>
  <c r="BE189" i="4"/>
  <c r="BE211" i="4"/>
  <c r="BE216" i="4"/>
  <c r="BE219" i="4"/>
  <c r="BE220" i="4"/>
  <c r="BE242" i="4"/>
  <c r="BE255" i="4"/>
  <c r="BE258" i="4"/>
  <c r="BE263" i="4"/>
  <c r="BE266" i="4"/>
  <c r="BE279" i="4"/>
  <c r="J91" i="3"/>
  <c r="BE129" i="3"/>
  <c r="BE134" i="3"/>
  <c r="F94" i="3"/>
  <c r="BE131" i="3"/>
  <c r="BE144" i="3"/>
  <c r="BE136" i="3"/>
  <c r="BE138" i="3"/>
  <c r="E85" i="3"/>
  <c r="BE126" i="3"/>
  <c r="BE141" i="3"/>
  <c r="BE147" i="3"/>
  <c r="BE238" i="2"/>
  <c r="BE240" i="2"/>
  <c r="BE243" i="2"/>
  <c r="BE249" i="2"/>
  <c r="BE253" i="2"/>
  <c r="BE256" i="2"/>
  <c r="BE259" i="2"/>
  <c r="BE260" i="2"/>
  <c r="BE263" i="2"/>
  <c r="BE268" i="2"/>
  <c r="BE271" i="2"/>
  <c r="BE276" i="2"/>
  <c r="BE279" i="2"/>
  <c r="BE282" i="2"/>
  <c r="BE286" i="2"/>
  <c r="BE288" i="2"/>
  <c r="BE291" i="2"/>
  <c r="BE293" i="2"/>
  <c r="BE296" i="2"/>
  <c r="BE298" i="2"/>
  <c r="BE301" i="2"/>
  <c r="BE303" i="2"/>
  <c r="BE306" i="2"/>
  <c r="BE307" i="2"/>
  <c r="BE310" i="2"/>
  <c r="BE311" i="2"/>
  <c r="BE312" i="2"/>
  <c r="BE314" i="2"/>
  <c r="BE318" i="2"/>
  <c r="BE322" i="2"/>
  <c r="BE325" i="2"/>
  <c r="BE327" i="2"/>
  <c r="BE330" i="2"/>
  <c r="BE332" i="2"/>
  <c r="BE335" i="2"/>
  <c r="BE337" i="2"/>
  <c r="BE341" i="2"/>
  <c r="BE345" i="2"/>
  <c r="BE348" i="2"/>
  <c r="BE349" i="2"/>
  <c r="BE350" i="2"/>
  <c r="BE353" i="2"/>
  <c r="BE356" i="2"/>
  <c r="BE359" i="2"/>
  <c r="BE365" i="2"/>
  <c r="E85" i="2"/>
  <c r="F94" i="2"/>
  <c r="BE137" i="2"/>
  <c r="BE144" i="2"/>
  <c r="BE146" i="2"/>
  <c r="BE149" i="2"/>
  <c r="BE152" i="2"/>
  <c r="BE155" i="2"/>
  <c r="BE158" i="2"/>
  <c r="BE163" i="2"/>
  <c r="BE166" i="2"/>
  <c r="BE169" i="2"/>
  <c r="BE172" i="2"/>
  <c r="BE175" i="2"/>
  <c r="BE178" i="2"/>
  <c r="BE181" i="2"/>
  <c r="BE184" i="2"/>
  <c r="BE187" i="2"/>
  <c r="BE190" i="2"/>
  <c r="BE193" i="2"/>
  <c r="BE196" i="2"/>
  <c r="BE198" i="2"/>
  <c r="BE201" i="2"/>
  <c r="BE204" i="2"/>
  <c r="BE207" i="2"/>
  <c r="BE209" i="2"/>
  <c r="BE212" i="2"/>
  <c r="BE217" i="2"/>
  <c r="BE227" i="2"/>
  <c r="J91" i="2"/>
  <c r="BE135" i="2"/>
  <c r="BE139" i="2"/>
  <c r="BE142" i="2"/>
  <c r="BE362" i="2"/>
  <c r="BE367" i="2"/>
  <c r="BE368" i="2"/>
  <c r="BE370" i="2"/>
  <c r="BE371" i="2"/>
  <c r="BE373" i="2"/>
  <c r="BE376" i="2"/>
  <c r="F36" i="2"/>
  <c r="BA96" i="1"/>
  <c r="J36" i="3"/>
  <c r="AW97" i="1"/>
  <c r="J36" i="4"/>
  <c r="AW99" i="1"/>
  <c r="F39" i="4"/>
  <c r="BD99" i="1"/>
  <c r="F39" i="6"/>
  <c r="BD101" i="1"/>
  <c r="F36" i="7"/>
  <c r="BC102" i="1"/>
  <c r="F37" i="8"/>
  <c r="BD103" i="1"/>
  <c r="J34" i="9"/>
  <c r="AW104" i="1"/>
  <c r="J36" i="2"/>
  <c r="AW96" i="1"/>
  <c r="F36" i="3"/>
  <c r="BA97" i="1"/>
  <c r="F37" i="3"/>
  <c r="BB97" i="1"/>
  <c r="F38" i="4"/>
  <c r="BC99" i="1"/>
  <c r="J36" i="5"/>
  <c r="AW100" i="1"/>
  <c r="F36" i="5"/>
  <c r="BA100" i="1"/>
  <c r="F39" i="5"/>
  <c r="BD100" i="1"/>
  <c r="J36" i="6"/>
  <c r="AW101" i="1"/>
  <c r="F37" i="7"/>
  <c r="BD102" i="1"/>
  <c r="J34" i="8"/>
  <c r="AW103" i="1"/>
  <c r="F37" i="9"/>
  <c r="BD104" i="1"/>
  <c r="F35" i="9"/>
  <c r="BB104" i="1"/>
  <c r="F38" i="2"/>
  <c r="BC96" i="1"/>
  <c r="F38" i="3"/>
  <c r="BC97" i="1"/>
  <c r="F39" i="3"/>
  <c r="BD97" i="1"/>
  <c r="F36" i="4"/>
  <c r="BA99" i="1"/>
  <c r="F38" i="5"/>
  <c r="BC100" i="1"/>
  <c r="F37" i="5"/>
  <c r="BB100" i="1"/>
  <c r="F37" i="6"/>
  <c r="BB101" i="1"/>
  <c r="F34" i="7"/>
  <c r="BA102" i="1"/>
  <c r="F35" i="8"/>
  <c r="BB103" i="1"/>
  <c r="F34" i="8"/>
  <c r="BA103" i="1"/>
  <c r="F34" i="9"/>
  <c r="BA104" i="1"/>
  <c r="F36" i="9"/>
  <c r="BC104" i="1"/>
  <c r="AS94" i="1"/>
  <c r="F37" i="2"/>
  <c r="BB96" i="1" s="1"/>
  <c r="F39" i="2"/>
  <c r="BD96" i="1" s="1"/>
  <c r="F37" i="4"/>
  <c r="BB99" i="1" s="1"/>
  <c r="F36" i="6"/>
  <c r="BA101" i="1" s="1"/>
  <c r="F38" i="6"/>
  <c r="BC101" i="1" s="1"/>
  <c r="J34" i="7"/>
  <c r="AW102" i="1" s="1"/>
  <c r="F35" i="7"/>
  <c r="BB102" i="1" s="1"/>
  <c r="F36" i="8"/>
  <c r="BC103" i="1" s="1"/>
  <c r="P132" i="2" l="1"/>
  <c r="AU96" i="1" s="1"/>
  <c r="BK133" i="2"/>
  <c r="J133" i="2" s="1"/>
  <c r="J99" i="2" s="1"/>
  <c r="BK343" i="2"/>
  <c r="J343" i="2" s="1"/>
  <c r="J108" i="2" s="1"/>
  <c r="R133" i="2"/>
  <c r="R132" i="2" s="1"/>
  <c r="R126" i="5"/>
  <c r="R125" i="5" s="1"/>
  <c r="P126" i="7"/>
  <c r="P125" i="7" s="1"/>
  <c r="AU102" i="1" s="1"/>
  <c r="T126" i="5"/>
  <c r="T125" i="5"/>
  <c r="P132" i="4"/>
  <c r="P131" i="4"/>
  <c r="AU99" i="1" s="1"/>
  <c r="AU98" i="1" s="1"/>
  <c r="T126" i="7"/>
  <c r="T125" i="7" s="1"/>
  <c r="R131" i="4"/>
  <c r="T125" i="8"/>
  <c r="T124" i="8"/>
  <c r="R126" i="7"/>
  <c r="R125" i="7"/>
  <c r="R125" i="8"/>
  <c r="R124" i="8"/>
  <c r="BK268" i="4"/>
  <c r="T133" i="2"/>
  <c r="T132" i="2" s="1"/>
  <c r="BK126" i="7"/>
  <c r="J126" i="7" s="1"/>
  <c r="J97" i="7" s="1"/>
  <c r="BK125" i="8"/>
  <c r="J125" i="8"/>
  <c r="J97" i="8" s="1"/>
  <c r="J118" i="9"/>
  <c r="J97" i="9" s="1"/>
  <c r="BK126" i="5"/>
  <c r="J126" i="5" s="1"/>
  <c r="J99" i="5" s="1"/>
  <c r="BK124" i="6"/>
  <c r="J124" i="6"/>
  <c r="J99" i="6" s="1"/>
  <c r="BK132" i="4"/>
  <c r="J132" i="4" s="1"/>
  <c r="J99" i="4" s="1"/>
  <c r="BK124" i="3"/>
  <c r="J124" i="3"/>
  <c r="J99" i="3" s="1"/>
  <c r="BK132" i="2"/>
  <c r="J132" i="2" s="1"/>
  <c r="J98" i="2" s="1"/>
  <c r="F35" i="2"/>
  <c r="AZ96" i="1"/>
  <c r="J35" i="6"/>
  <c r="AV101" i="1"/>
  <c r="AT101" i="1"/>
  <c r="BB98" i="1"/>
  <c r="AX98" i="1" s="1"/>
  <c r="F33" i="8"/>
  <c r="AZ103" i="1"/>
  <c r="J30" i="9"/>
  <c r="AG104" i="1" s="1"/>
  <c r="AN104" i="1" s="1"/>
  <c r="AU95" i="1"/>
  <c r="J35" i="2"/>
  <c r="AV96" i="1"/>
  <c r="AT96" i="1" s="1"/>
  <c r="J35" i="5"/>
  <c r="AV100" i="1"/>
  <c r="AT100" i="1"/>
  <c r="BA98" i="1"/>
  <c r="AW98" i="1" s="1"/>
  <c r="J33" i="7"/>
  <c r="AV102" i="1"/>
  <c r="AT102" i="1" s="1"/>
  <c r="F33" i="9"/>
  <c r="AZ104" i="1"/>
  <c r="BD95" i="1"/>
  <c r="BB95" i="1"/>
  <c r="AX95" i="1"/>
  <c r="J35" i="3"/>
  <c r="AV97" i="1" s="1"/>
  <c r="AT97" i="1" s="1"/>
  <c r="F35" i="4"/>
  <c r="AZ99" i="1" s="1"/>
  <c r="F35" i="5"/>
  <c r="AZ100" i="1" s="1"/>
  <c r="BC98" i="1"/>
  <c r="AY98" i="1"/>
  <c r="F33" i="7"/>
  <c r="AZ102" i="1" s="1"/>
  <c r="J33" i="9"/>
  <c r="AV104" i="1"/>
  <c r="AT104" i="1" s="1"/>
  <c r="BC95" i="1"/>
  <c r="BA95" i="1"/>
  <c r="F35" i="3"/>
  <c r="AZ97" i="1" s="1"/>
  <c r="J35" i="4"/>
  <c r="AV99" i="1"/>
  <c r="AT99" i="1" s="1"/>
  <c r="F35" i="6"/>
  <c r="AZ101" i="1"/>
  <c r="BD98" i="1"/>
  <c r="J33" i="8"/>
  <c r="AV103" i="1" s="1"/>
  <c r="AT103" i="1" s="1"/>
  <c r="BK131" i="4" l="1"/>
  <c r="J131" i="4"/>
  <c r="BK123" i="3"/>
  <c r="J123" i="3"/>
  <c r="J98" i="3" s="1"/>
  <c r="BK125" i="5"/>
  <c r="J125" i="5" s="1"/>
  <c r="J98" i="5" s="1"/>
  <c r="BK125" i="7"/>
  <c r="J125" i="7"/>
  <c r="J96" i="7" s="1"/>
  <c r="BK124" i="8"/>
  <c r="J124" i="8" s="1"/>
  <c r="J96" i="8" s="1"/>
  <c r="J268" i="4"/>
  <c r="J107" i="4"/>
  <c r="BK123" i="6"/>
  <c r="J123" i="6"/>
  <c r="J98" i="6" s="1"/>
  <c r="J39" i="9"/>
  <c r="AU94" i="1"/>
  <c r="J32" i="4"/>
  <c r="AG99" i="1" s="1"/>
  <c r="J32" i="2"/>
  <c r="AG96" i="1" s="1"/>
  <c r="BC94" i="1"/>
  <c r="W32" i="1" s="1"/>
  <c r="AY95" i="1"/>
  <c r="AZ98" i="1"/>
  <c r="AV98" i="1"/>
  <c r="AT98" i="1" s="1"/>
  <c r="BB94" i="1"/>
  <c r="AX94" i="1" s="1"/>
  <c r="AW95" i="1"/>
  <c r="BA94" i="1"/>
  <c r="W30" i="1"/>
  <c r="AZ95" i="1"/>
  <c r="BD94" i="1"/>
  <c r="W33" i="1" s="1"/>
  <c r="J41" i="4" l="1"/>
  <c r="J98" i="4"/>
  <c r="J41" i="2"/>
  <c r="AN96" i="1"/>
  <c r="AN99" i="1"/>
  <c r="J32" i="3"/>
  <c r="AG97" i="1" s="1"/>
  <c r="AG95" i="1" s="1"/>
  <c r="AN95" i="1" s="1"/>
  <c r="J30" i="8"/>
  <c r="AG103" i="1"/>
  <c r="AN103" i="1" s="1"/>
  <c r="J32" i="5"/>
  <c r="AG100" i="1"/>
  <c r="J30" i="7"/>
  <c r="AG102" i="1" s="1"/>
  <c r="AN102" i="1" s="1"/>
  <c r="AZ94" i="1"/>
  <c r="W29" i="1"/>
  <c r="J32" i="6"/>
  <c r="AG101" i="1"/>
  <c r="W31" i="1"/>
  <c r="AV95" i="1"/>
  <c r="AT95" i="1" s="1"/>
  <c r="AY94" i="1"/>
  <c r="AW94" i="1"/>
  <c r="AK30" i="1" s="1"/>
  <c r="J41" i="6" l="1"/>
  <c r="J41" i="5"/>
  <c r="J41" i="3"/>
  <c r="J39" i="8"/>
  <c r="J39" i="7"/>
  <c r="AN101" i="1"/>
  <c r="AN100" i="1"/>
  <c r="AN97" i="1"/>
  <c r="AG98" i="1"/>
  <c r="AV94" i="1"/>
  <c r="AK29" i="1"/>
  <c r="AN98" i="1" l="1"/>
  <c r="AG94" i="1"/>
  <c r="AK26" i="1"/>
  <c r="AK35" i="1" s="1"/>
  <c r="AT94" i="1"/>
  <c r="AN94" i="1"/>
</calcChain>
</file>

<file path=xl/sharedStrings.xml><?xml version="1.0" encoding="utf-8"?>
<sst xmlns="http://schemas.openxmlformats.org/spreadsheetml/2006/main" count="7430" uniqueCount="1048">
  <si>
    <t>Export Komplet</t>
  </si>
  <si>
    <t/>
  </si>
  <si>
    <t>2.0</t>
  </si>
  <si>
    <t>ZAMOK</t>
  </si>
  <si>
    <t>False</t>
  </si>
  <si>
    <t>{0a3ed18c-d068-46ee-8653-bdb7a047857d}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</si>
  <si>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</si>
  <si>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</si>
  <si>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</si>
  <si>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</si>
  <si>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</si>
  <si>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</si>
  <si>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</si>
  <si>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</si>
  <si>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</si>
  <si>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</si>
  <si>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</si>
  <si>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a obnova vodních nádrží Pětka a V Luhu</t>
  </si>
  <si>
    <t>KSO:</t>
  </si>
  <si>
    <t>CC-CZ:</t>
  </si>
  <si>
    <t>Místo:</t>
  </si>
  <si>
    <t>k. ú. Slapy</t>
  </si>
  <si>
    <t>Datum:</t>
  </si>
  <si>
    <t>31. 3. 2023</t>
  </si>
  <si>
    <t>Zadavatel:</t>
  </si>
  <si>
    <t>IČ:</t>
  </si>
  <si>
    <t>ALTSTAEDTER INVESTMENTS a.s.</t>
  </si>
  <si>
    <t>DIČ:</t>
  </si>
  <si>
    <t>Uchazeč:</t>
  </si>
  <si>
    <t>Vyplň údaj</t>
  </si>
  <si>
    <t>Projektant:</t>
  </si>
  <si>
    <t>Martin Dobeš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</si>
  <si>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</si>
  <si>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</si>
  <si>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</si>
  <si>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</si>
  <si>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</si>
  <si>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</si>
  <si>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</si>
  <si>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</si>
  <si>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</si>
  <si>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</si>
  <si>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</si>
  <si>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</si>
  <si>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</si>
  <si>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</si>
  <si>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</si>
  <si>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</si>
  <si>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</si>
  <si>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</si>
  <si>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</si>
  <si>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</si>
  <si>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</si>
  <si>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</si>
  <si>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</si>
  <si>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</si>
  <si>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</si>
  <si>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</si>
  <si>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</si>
  <si>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</si>
  <si>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</si>
  <si>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</si>
  <si>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</si>
  <si>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</si>
  <si>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</si>
  <si>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</si>
  <si>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</si>
  <si>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</si>
  <si>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</si>
  <si>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</si>
  <si>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</si>
  <si>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</si>
  <si>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</si>
  <si>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</si>
  <si>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</si>
  <si>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</si>
  <si>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</si>
  <si>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</si>
  <si>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</si>
  <si>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</si>
  <si>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Vodní nádrž Pětka</t>
  </si>
  <si>
    <t>STA</t>
  </si>
  <si>
    <t>1</t>
  </si>
  <si>
    <t>{d8cecf35-2fdd-4c05-ba05-52a59b72c597}</t>
  </si>
  <si>
    <t>2</t>
  </si>
  <si>
    <t>/</t>
  </si>
  <si>
    <t>01.1</t>
  </si>
  <si>
    <t>Sdružený objekt, oprava hráze</t>
  </si>
  <si>
    <t>Soupis</t>
  </si>
  <si>
    <t>{5ddfa0e6-b67b-4f51-a736-67b28d0ef05f}</t>
  </si>
  <si>
    <t>01.2</t>
  </si>
  <si>
    <t>Odbahnění</t>
  </si>
  <si>
    <t>{9ff483ae-ff47-4da5-a3fd-8d37fcd021be}</t>
  </si>
  <si>
    <t>SO 02</t>
  </si>
  <si>
    <t>Vodní nádrž V Luhu</t>
  </si>
  <si>
    <t>{2d0a447c-581d-4825-a54e-7533f0adef51}</t>
  </si>
  <si>
    <t>02.1</t>
  </si>
  <si>
    <t>Výpust, oprava hráze</t>
  </si>
  <si>
    <t>{23e930be-ee57-41a4-b757-38c671ac7c56}</t>
  </si>
  <si>
    <t>02.2</t>
  </si>
  <si>
    <t>Přeliv</t>
  </si>
  <si>
    <t>{05138fac-ce80-4095-b759-6edffc946313}</t>
  </si>
  <si>
    <t>02.3</t>
  </si>
  <si>
    <t>{dd84fb2c-d2cf-4eda-bfcf-681aa957493f}</t>
  </si>
  <si>
    <t>SO 03</t>
  </si>
  <si>
    <t>Obnova propustku č.1</t>
  </si>
  <si>
    <t>{ece5365e-2513-4f53-be79-3da79a5792a9}</t>
  </si>
  <si>
    <t>SO 04</t>
  </si>
  <si>
    <t>Obnova propustku č.2</t>
  </si>
  <si>
    <t>{37c3946b-cffd-41df-b663-afcfa6835c1a}</t>
  </si>
  <si>
    <t>VON</t>
  </si>
  <si>
    <t>{3e94a7bd-aa57-48ed-b7ea-277ee28fffbc}</t>
  </si>
  <si>
    <t>KRYCÍ LIST SOUPISU PRACÍ</t>
  </si>
  <si>
    <t>Objekt:</t>
  </si>
  <si>
    <t>SO 01 - Vodní nádrž Pětka</t>
  </si>
  <si>
    <t>Soupis:</t>
  </si>
  <si>
    <t>01.1 - Sdružený objekt, oprava hráze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</si>
  <si>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</si>
  <si>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</si>
  <si>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</si>
  <si>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</si>
  <si>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</si>
  <si>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</si>
  <si>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</si>
  <si>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</si>
  <si>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</si>
  <si>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</si>
  <si>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</si>
  <si>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</si>
  <si>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</si>
  <si>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</si>
  <si>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</si>
  <si>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</si>
  <si>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</si>
  <si>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</si>
  <si>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</si>
  <si>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</si>
  <si>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</si>
  <si>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</si>
  <si>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</si>
  <si>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</si>
  <si>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</si>
  <si>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</si>
  <si>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</si>
  <si>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</si>
  <si>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</si>
  <si>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</si>
  <si>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</si>
  <si>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</si>
  <si>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</si>
  <si>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</si>
  <si>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</si>
  <si>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</si>
  <si>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</si>
  <si>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</si>
  <si>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2023 01</t>
  </si>
  <si>
    <t>4</t>
  </si>
  <si>
    <t>-1084197705</t>
  </si>
  <si>
    <t>Online PSC</t>
  </si>
  <si>
    <t>https://podminky.urs.cz/item/CS_URS_2023_01/111209111</t>
  </si>
  <si>
    <t>111251102</t>
  </si>
  <si>
    <t>Odstranění křovin a stromů průměru kmene do 100 mm i s kořeny sklonu terénu do 1:5 z celkové plochy přes 100 do 500 m2 strojně</t>
  </si>
  <si>
    <t>-1037759226</t>
  </si>
  <si>
    <t>https://podminky.urs.cz/item/CS_URS_2023_01/111251102</t>
  </si>
  <si>
    <t>3</t>
  </si>
  <si>
    <t>112201113</t>
  </si>
  <si>
    <t>Odstranění pařezů D přes 0,3 do 0,4 m v rovině a svahu do 1:5 s odklizením do 20 m a zasypáním jámy</t>
  </si>
  <si>
    <t>kus</t>
  </si>
  <si>
    <t>1699555855</t>
  </si>
  <si>
    <t>https://podminky.urs.cz/item/CS_URS_2023_01/112201113</t>
  </si>
  <si>
    <t>P</t>
  </si>
  <si>
    <t>Poznámka k položce:_x000D_
14 ks na hrázi+25 ks v zemníku</t>
  </si>
  <si>
    <t>112201115</t>
  </si>
  <si>
    <t>Odstranění pařezů D přes 0,5 do 0,6 m v rovině a svahu do 1:5 s odklizením do 20 m a zasypáním jámy</t>
  </si>
  <si>
    <t>1501493098</t>
  </si>
  <si>
    <t>https://podminky.urs.cz/item/CS_URS_2023_01/112201115</t>
  </si>
  <si>
    <t>5</t>
  </si>
  <si>
    <t>112201117</t>
  </si>
  <si>
    <t>Odstranění pařezů D přes 0,7 do 0,8 m v rovině a svahu do 1:5 s odklizením do 20 m a zasypáním jámy</t>
  </si>
  <si>
    <t>-1989379842</t>
  </si>
  <si>
    <t>https://podminky.urs.cz/item/CS_URS_2023_01/112201117</t>
  </si>
  <si>
    <t>6</t>
  </si>
  <si>
    <t>121151115</t>
  </si>
  <si>
    <t>Sejmutí ornice plochy do 500 m2 tl vrstvy přes 250 do 300 mm strojně</t>
  </si>
  <si>
    <t>-1439619481</t>
  </si>
  <si>
    <t>https://podminky.urs.cz/item/CS_URS_2023_01/121151115</t>
  </si>
  <si>
    <t>Poznámka k položce:_x000D_
ornice ze zemníku</t>
  </si>
  <si>
    <t>7</t>
  </si>
  <si>
    <t>122151404</t>
  </si>
  <si>
    <t>Vykopávky v zemníku na suchu v hornině třídy těžitelnosti I skupiny 1 a 2 objem do 500 m3 strojně</t>
  </si>
  <si>
    <t>m3</t>
  </si>
  <si>
    <t>1401953574</t>
  </si>
  <si>
    <t>https://podminky.urs.cz/item/CS_URS_2023_01/122151404</t>
  </si>
  <si>
    <t>Poznámka k položce:_x000D_
dle bilance ZP</t>
  </si>
  <si>
    <t>8</t>
  </si>
  <si>
    <t>122251104</t>
  </si>
  <si>
    <t>Odkopávky a prokopávky nezapažené v hornině třídy těžitelnosti I skupiny 3 objem do 500 m3 strojně</t>
  </si>
  <si>
    <t>-1993148578</t>
  </si>
  <si>
    <t>https://podminky.urs.cz/item/CS_URS_2023_01/122251104</t>
  </si>
  <si>
    <t>Poznámka k položce:_x000D_
dle bilance zemních prací</t>
  </si>
  <si>
    <t>9</t>
  </si>
  <si>
    <t>131451103</t>
  </si>
  <si>
    <t>Hloubení jam nezapažených v hornině třídy těžitelnosti II skupiny 5 objem do 100 m3 strojně</t>
  </si>
  <si>
    <t>203842386</t>
  </si>
  <si>
    <t>https://podminky.urs.cz/item/CS_URS_2023_01/131451103</t>
  </si>
  <si>
    <t>VV</t>
  </si>
  <si>
    <t>9,5*4,5*1,2"přeliv</t>
  </si>
  <si>
    <t>10</t>
  </si>
  <si>
    <t>132312332</t>
  </si>
  <si>
    <t>Hloubení nezapažených rýh šířky do 2000 mm v nesoudržných horninách třídy těžitelnosti II skupiny 4 ručně</t>
  </si>
  <si>
    <t>-1114634076</t>
  </si>
  <si>
    <t>https://podminky.urs.cz/item/CS_URS_2023_01/132312332</t>
  </si>
  <si>
    <t>34*0,7*0,6"patka zához</t>
  </si>
  <si>
    <t>8,4*0,7*1,4+7*1,5*1,4"prahy</t>
  </si>
  <si>
    <t>Součet</t>
  </si>
  <si>
    <t>11</t>
  </si>
  <si>
    <t>162201422</t>
  </si>
  <si>
    <t>Vodorovné přemístění pařezů do 1 km D přes 300 do 500 mm</t>
  </si>
  <si>
    <t>-1287634348</t>
  </si>
  <si>
    <t>https://podminky.urs.cz/item/CS_URS_2023_01/162201422</t>
  </si>
  <si>
    <t>Poznámka k položce:_x000D_
přesun do zemníku, vzdálenost do 100m</t>
  </si>
  <si>
    <t>12</t>
  </si>
  <si>
    <t>162201423</t>
  </si>
  <si>
    <t>Vodorovné přemístění pařezů do 1 km D přes 500 do 700 mm</t>
  </si>
  <si>
    <t>1726547062</t>
  </si>
  <si>
    <t>https://podminky.urs.cz/item/CS_URS_2023_01/162201423</t>
  </si>
  <si>
    <t>13</t>
  </si>
  <si>
    <t>162201424</t>
  </si>
  <si>
    <t>Vodorovné přemístění pařezů do 1 km D přes 700 do 900 mm</t>
  </si>
  <si>
    <t>2100495837</t>
  </si>
  <si>
    <t>https://podminky.urs.cz/item/CS_URS_2023_01/162201424</t>
  </si>
  <si>
    <t>14</t>
  </si>
  <si>
    <t>162251102</t>
  </si>
  <si>
    <t>Vodorovné přemístění přes 20 do 50 m výkopku/sypaniny z horniny třídy těžitelnosti I skupiny 1 až 3</t>
  </si>
  <si>
    <t>1926543906</t>
  </si>
  <si>
    <t>https://podminky.urs.cz/item/CS_URS_2023_01/162251102</t>
  </si>
  <si>
    <t>(1201+51,3+37,2)*2</t>
  </si>
  <si>
    <t>162451105</t>
  </si>
  <si>
    <t>Vodorovné přemístění přes 1 000 do 1500 m výkopku/sypaniny z horniny třídy těžitelnosti I skupiny 1 až 3</t>
  </si>
  <si>
    <t>611460265</t>
  </si>
  <si>
    <t>https://podminky.urs.cz/item/CS_URS_2023_01/162451105</t>
  </si>
  <si>
    <t>1197+401"ze zemníku + zásyp zemníku</t>
  </si>
  <si>
    <t>16</t>
  </si>
  <si>
    <t>167151111</t>
  </si>
  <si>
    <t>Nakládání výkopku z hornin třídy těžitelnosti I, skupiny 1 až 3 přes 100 m3</t>
  </si>
  <si>
    <t>-1462925144</t>
  </si>
  <si>
    <t>https://podminky.urs.cz/item/CS_URS_2023_01/167151111</t>
  </si>
  <si>
    <t>1201+51,3+37,2</t>
  </si>
  <si>
    <t>17</t>
  </si>
  <si>
    <t>171103201</t>
  </si>
  <si>
    <t>Uložení sypanin z horniny třídy těžitelnosti I a II, skupiny 1 až 4 do hrází nádrží se zhutněním 100 % PS C s příměsí jílu do 20 %</t>
  </si>
  <si>
    <t>-698047743</t>
  </si>
  <si>
    <t>https://podminky.urs.cz/item/CS_URS_2023_01/171103201</t>
  </si>
  <si>
    <t>18</t>
  </si>
  <si>
    <t>171251101</t>
  </si>
  <si>
    <t>Uložení sypaniny do násypů nezhutněných strojně</t>
  </si>
  <si>
    <t>-2058531028</t>
  </si>
  <si>
    <t>https://podminky.urs.cz/item/CS_URS_2023_01/171251101</t>
  </si>
  <si>
    <t>Poznámka k položce:_x000D_
Dle bilence. Uložení zeminy do zemníku, včetně zhutnění po vrstvách max.30cm_x000D_
Ceny lze použít i pro uložení sypaniny s předepsaným zhutněním na trvalé skládky, do koryt vodotečí a do prohlubní terénu.</t>
  </si>
  <si>
    <t>19</t>
  </si>
  <si>
    <t>174101101</t>
  </si>
  <si>
    <t>Zásyp jam, šachet rýh nebo kolem objektů sypaninou se zhutněním</t>
  </si>
  <si>
    <t>-1204105651</t>
  </si>
  <si>
    <t>https://podminky.urs.cz/item/CS_URS_2023_01/174101101</t>
  </si>
  <si>
    <t>51,3+37,212</t>
  </si>
  <si>
    <t>20</t>
  </si>
  <si>
    <t>181006111</t>
  </si>
  <si>
    <t>Rozprostření zemin tl vrstvy do 0,1 m schopných zúrodnění v rovině a sklonu do 1:5</t>
  </si>
  <si>
    <t>-289203814</t>
  </si>
  <si>
    <t>https://podminky.urs.cz/item/CS_URS_2023_01/181006111</t>
  </si>
  <si>
    <t>Poznámka k položce:_x000D_
sediment po hrázi</t>
  </si>
  <si>
    <t>181351105</t>
  </si>
  <si>
    <t>Rozprostření ornice tl vrstvy přes 250 do 300 mm pl přes 100 do 500 m2 v rovině nebo ve svahu do 1:5 strojně</t>
  </si>
  <si>
    <t>819823146</t>
  </si>
  <si>
    <t>https://podminky.urs.cz/item/CS_URS_2023_01/181351105</t>
  </si>
  <si>
    <t>Poznámka k položce:_x000D_
zemník do původního stavu</t>
  </si>
  <si>
    <t>22</t>
  </si>
  <si>
    <t>181411121</t>
  </si>
  <si>
    <t>Založení lučního trávníku výsevem plochy do 1000 m2 v rovině a ve svahu do 1:5</t>
  </si>
  <si>
    <t>1648169655</t>
  </si>
  <si>
    <t>https://podminky.urs.cz/item/CS_URS_2023_01/181411121</t>
  </si>
  <si>
    <t>23</t>
  </si>
  <si>
    <t>M</t>
  </si>
  <si>
    <t>00572474</t>
  </si>
  <si>
    <t>osivo směs travní krajinná-svahová</t>
  </si>
  <si>
    <t>kg</t>
  </si>
  <si>
    <t>850771360</t>
  </si>
  <si>
    <t xml:space="preserve">Poznámka k položce:_x000D_
_x000D_
</t>
  </si>
  <si>
    <t>1710*0,015 'Přepočtené koeficientem množství</t>
  </si>
  <si>
    <t>24</t>
  </si>
  <si>
    <t>181951112</t>
  </si>
  <si>
    <t>Úprava pláně v hornině třídy těžitelnosti I, skupiny 1 až 3 se zhutněním</t>
  </si>
  <si>
    <t>1973056638</t>
  </si>
  <si>
    <t>https://podminky.urs.cz/item/CS_URS_2023_01/181951112</t>
  </si>
  <si>
    <t>65*3,5"CESTA NA HRÁZI</t>
  </si>
  <si>
    <t>25</t>
  </si>
  <si>
    <t>182251101</t>
  </si>
  <si>
    <t>Svahování násypů strojně</t>
  </si>
  <si>
    <t>-1067368256</t>
  </si>
  <si>
    <t>https://podminky.urs.cz/item/CS_URS_2023_01/182251101</t>
  </si>
  <si>
    <t>Poznámka k položce:_x000D_
svahy hráze dle situace</t>
  </si>
  <si>
    <t>26</t>
  </si>
  <si>
    <t>997013861</t>
  </si>
  <si>
    <t>Poplatek za uložení stavebního odpadu na recyklační skládce (skládkovné) z prostého betonu kód odpadu 17 01 01</t>
  </si>
  <si>
    <t>t</t>
  </si>
  <si>
    <t>-14239509</t>
  </si>
  <si>
    <t>https://podminky.urs.cz/item/CS_URS_2023_01/997013861</t>
  </si>
  <si>
    <t>27</t>
  </si>
  <si>
    <t>R115001-1</t>
  </si>
  <si>
    <t>Převedení vody pomocí potrubí a čerpání po celou dobu stavby</t>
  </si>
  <si>
    <t>celek</t>
  </si>
  <si>
    <t>2001276936</t>
  </si>
  <si>
    <t xml:space="preserve">Poznámka k položce:_x000D_
plast DN 300 délka 30m. Jjedná o převedení vody pro všechny SO_x000D_
1. V ceně jsou započteny i náklady na zřízení hrázek z vhodných zemin nebo pytlů plněných pískem. Lze použít kombinaci konstrukce hrázky._x000D_
2. V ceně jsou započteny i náklady na materiály zemních nebo pytlovaných hrázek._x000D_
3. V ceně jsou započteny i náklady na těsnící vrstvy v případě použití plně pytlované hrázky._x000D_
4. V ceně jsou započteny i náklady na likvidaci hrázek a jejich úklid._x000D_
5. V ceně jsou započteny i náklady na:_x000D_
a) montáž, přeložení a demontáž potrubí nebo žlabu a těsnění po dobu provozu	b) opotřebení hmot, c) podpůrné konstrukce (např. podpěry)._x000D_
5. Potrubí (žlaby) bude ve vlastnictví (nájmu) zhotovitele._x000D_
6. Čerpání je uvažováno ve dne, v noci, v pracovní dny i ve dnech pracovního klidu._x000D_
7. V cenách jsou započteny i náklady na odpadní potrubí v délce do 20 m, na lešení pod čerpadla a pod odpadní potrubí, apod._x000D_
8. V cenách jsou započteny i náklady na zřízení a odstranění čerpacích jímek včetně vystrojení jímky a potřebný materiál._x000D_
9. Doba, po kterou nejsou čerpadla v činnosti, se neoceňuje. Výjimkou je přerušení čerpání vody na dobu do 15 minut jednotlivě; toto přerušení se od doby čerpání neodečítá._x000D_
10. Čerpání je uvažováno na dopravní výšku do 10 m._x000D_
11. Dopravní výškou vody se rozumí svislá vzdálenost mezi hladinou vody v jímce sníženou čerpáním a vodorovnou rovinou proloženou osou nejvyššího bodu výtlačného potrubí. _x000D_
12. V ceně jsou započteny i náklady na přítomnost pohotovostní soupravy._x000D_
13. V ceně jsou započteny i náklady na veškeré provozní hmoty a média._x000D_
14. Položka je uvažována, včetně všech souvisejících činností (např. přesuny hmot, plnění pytlů, dočerpávání pohonných hmot, manipulace s materiálem apod.)."_x000D_
</t>
  </si>
  <si>
    <t>Svislé a kompletní konstrukce</t>
  </si>
  <si>
    <t>28</t>
  </si>
  <si>
    <t>321311116</t>
  </si>
  <si>
    <t>Konstrukce vodních staveb z betonu prostého mrazuvzdorného tř. C 30/37</t>
  </si>
  <si>
    <t>-1717036171</t>
  </si>
  <si>
    <t>https://podminky.urs.cz/item/CS_URS_2023_01/321311116</t>
  </si>
  <si>
    <t>0,5*1,2*0,5"práh řez A</t>
  </si>
  <si>
    <t>0,5*1*1"práh pod lávkou</t>
  </si>
  <si>
    <t>29</t>
  </si>
  <si>
    <t>321321116</t>
  </si>
  <si>
    <t>Konstrukce vodních staveb ze ŽB mrazuvzdorného tř. C 30/37</t>
  </si>
  <si>
    <t>-1626369532</t>
  </si>
  <si>
    <t>https://podminky.urs.cz/item/CS_URS_2023_01/321321116</t>
  </si>
  <si>
    <t>0,6*3,2*5,4"čelo řez B</t>
  </si>
  <si>
    <t>3,8*3,8*0,8+1,4*1,4*1,2"dno</t>
  </si>
  <si>
    <t>15,1*0,6"zadní stěna</t>
  </si>
  <si>
    <t>16,4*0,6"stěna řez F</t>
  </si>
  <si>
    <t>3,1*2,6*2"boky</t>
  </si>
  <si>
    <t>5*0,3*1,4*2"boky požeráku řez G</t>
  </si>
  <si>
    <t>3,5*0,4*1,8"čela</t>
  </si>
  <si>
    <t>30</t>
  </si>
  <si>
    <t>321351010</t>
  </si>
  <si>
    <t>Bednění konstrukcí vodních staveb rovinné - zřízení</t>
  </si>
  <si>
    <t>1261227096</t>
  </si>
  <si>
    <t>https://podminky.urs.cz/item/CS_URS_2023_01/321351010</t>
  </si>
  <si>
    <t>2*3,2*5,4+3,2*0,6*2"čelo řez B</t>
  </si>
  <si>
    <t>0,8*5,2*2+3,9*0,8*2"dno</t>
  </si>
  <si>
    <t>15,1+9"zadní stěna</t>
  </si>
  <si>
    <t>15,1+9+1,3*2"stěna řez F</t>
  </si>
  <si>
    <t>4,5*2,6*2+4,5*3,8*2"boky</t>
  </si>
  <si>
    <t>5*1,4*4+5*0,3*2"boky požeráku řez G</t>
  </si>
  <si>
    <t>3,5*1,8*2+2,1*1,8*2+0,4*1,4*2"čela</t>
  </si>
  <si>
    <t>2,4*2*22"výpust</t>
  </si>
  <si>
    <t>31</t>
  </si>
  <si>
    <t>321352010</t>
  </si>
  <si>
    <t>Bednění konstrukcí vodních staveb rovinné - odstranění</t>
  </si>
  <si>
    <t>93444728</t>
  </si>
  <si>
    <t>https://podminky.urs.cz/item/CS_URS_2023_01/321352010</t>
  </si>
  <si>
    <t>32</t>
  </si>
  <si>
    <t>321366112</t>
  </si>
  <si>
    <t>Výztuž železobetonových konstrukcí vodních staveb z oceli 10 505 D do 32 mm</t>
  </si>
  <si>
    <t>844906395</t>
  </si>
  <si>
    <t>https://podminky.urs.cz/item/CS_URS_2023_01/321366112</t>
  </si>
  <si>
    <t>799,7*0,001"dle výkresu výztuže</t>
  </si>
  <si>
    <t>33</t>
  </si>
  <si>
    <t>380361011</t>
  </si>
  <si>
    <t>Výztuž kompletních konstrukcí ČOV, nádrží nebo vodojemů ze svařovaných sítí KARI</t>
  </si>
  <si>
    <t>1166495101</t>
  </si>
  <si>
    <t>https://podminky.urs.cz/item/CS_URS_2023_01/380361011</t>
  </si>
  <si>
    <t>0,908+0,134"dle výkresu výztuže</t>
  </si>
  <si>
    <t>6,4*22*14,4/1000"výpust</t>
  </si>
  <si>
    <t>5,4*3,2*2*4,4/1000"čelo</t>
  </si>
  <si>
    <t>34</t>
  </si>
  <si>
    <t>R301</t>
  </si>
  <si>
    <t>Obkladní zdivo hradících konstrukcí z lomového kamene přesně opracovaného (řezaného) na maltu včetně spárování z pravidelných kamenů</t>
  </si>
  <si>
    <t>-1370905983</t>
  </si>
  <si>
    <t xml:space="preserve">Poznámka k položce:_x000D_
ŽULOVÉ KAMENOŘEZY připevněné deformovatelným lepidlem na přírodní kámen CRISTALLIT-MULTI-FLEX, včetně opracování kamenů obkladního zdiva dle detailních výkresů, včetně případné úpravy viditelných ploch řezaných špicováním_x000D_
</t>
  </si>
  <si>
    <t>0,15*(3,8*2+3,2+1,8)</t>
  </si>
  <si>
    <t>Vodorovné konstrukce</t>
  </si>
  <si>
    <t>35</t>
  </si>
  <si>
    <t>451317777</t>
  </si>
  <si>
    <t>Podklad nebo lože pod dlažbu vodorovný nebo do sklonu 1:5 z betonu prostého tl přes 50 do 100 mm</t>
  </si>
  <si>
    <t>1863011867</t>
  </si>
  <si>
    <t>https://podminky.urs.cz/item/CS_URS_2023_01/451317777</t>
  </si>
  <si>
    <t>16,2+2*2,6</t>
  </si>
  <si>
    <t>36</t>
  </si>
  <si>
    <t>452111131</t>
  </si>
  <si>
    <t>Osazení betonových pražců otevřený výkop pl přes 50000 do 75000 mm2</t>
  </si>
  <si>
    <t>211847797</t>
  </si>
  <si>
    <t>https://podminky.urs.cz/item/CS_URS_2023_01/452111131</t>
  </si>
  <si>
    <t>Poznámka k položce:_x000D_
podkladky pod výpust D5</t>
  </si>
  <si>
    <t>37</t>
  </si>
  <si>
    <t>59223736</t>
  </si>
  <si>
    <t>podkladek pod trouby betonové/ŽB DN 1400</t>
  </si>
  <si>
    <t>-1316295700</t>
  </si>
  <si>
    <t>38</t>
  </si>
  <si>
    <t>452311161</t>
  </si>
  <si>
    <t>Podkladní desky z betonu prostého tř. C 25/30 otevřený výkop</t>
  </si>
  <si>
    <t>1801550987</t>
  </si>
  <si>
    <t>https://podminky.urs.cz/item/CS_URS_2023_01/452311161</t>
  </si>
  <si>
    <t>7,6*0,7*0,1+5,6*0,8*0,1+0,7*1,2*0,1+5,2*4*0,1</t>
  </si>
  <si>
    <t>39</t>
  </si>
  <si>
    <t>457531111</t>
  </si>
  <si>
    <t>Filtrační vrstvy z hrubého drceného kameniva bez zhutnění frakce od 4 až 8 do 22 až 32 mm</t>
  </si>
  <si>
    <t>-1479340136</t>
  </si>
  <si>
    <t>https://podminky.urs.cz/item/CS_URS_2023_01/457531111</t>
  </si>
  <si>
    <t>1,4*22"patní drenáž</t>
  </si>
  <si>
    <t>390*0,1"pod pohozem</t>
  </si>
  <si>
    <t>40</t>
  </si>
  <si>
    <t>457531112</t>
  </si>
  <si>
    <t>Filtrační vrstvy z hrubého drceného kameniva bez zhutnění frakce od 16 až 63 do 32 až 63 mm</t>
  </si>
  <si>
    <t>-630955271</t>
  </si>
  <si>
    <t>https://podminky.urs.cz/item/CS_URS_2023_01/457531112</t>
  </si>
  <si>
    <t>0,8*22"patní drenáž</t>
  </si>
  <si>
    <t>41</t>
  </si>
  <si>
    <t>462511270</t>
  </si>
  <si>
    <t>Zához z lomového kamene bez proštěrkování z terénu hmotnost do 200 kg</t>
  </si>
  <si>
    <t>723729577</t>
  </si>
  <si>
    <t>https://podminky.urs.cz/item/CS_URS_2023_01/462511270</t>
  </si>
  <si>
    <t>34*0,7*0,7"patka zához</t>
  </si>
  <si>
    <t>5*5,8*0,5"pod výpustí</t>
  </si>
  <si>
    <t>42</t>
  </si>
  <si>
    <t>463211156</t>
  </si>
  <si>
    <t>Rovnanina objemu přes 3 m3 z lomového kamene tříděného hmotnosti přes 200 do 500 kg oživená</t>
  </si>
  <si>
    <t>1863885534</t>
  </si>
  <si>
    <t>https://podminky.urs.cz/item/CS_URS_2023_01/463211156</t>
  </si>
  <si>
    <t>5*7,3*0,6</t>
  </si>
  <si>
    <t>43</t>
  </si>
  <si>
    <t>464531112</t>
  </si>
  <si>
    <t>Pohoz z hrubého drceného kamenivo zrno 63 až 125 mm z terénu</t>
  </si>
  <si>
    <t>1375154890</t>
  </si>
  <si>
    <t>https://podminky.urs.cz/item/CS_URS_2023_01/464531112</t>
  </si>
  <si>
    <t>390*0,25</t>
  </si>
  <si>
    <t>44</t>
  </si>
  <si>
    <t>465513227</t>
  </si>
  <si>
    <t>Dlažba z lomového kamene na cementovou maltu s vyspárováním tl 250 mm pro hráze</t>
  </si>
  <si>
    <t>1626354052</t>
  </si>
  <si>
    <t>https://podminky.urs.cz/item/CS_URS_2023_01/465513227</t>
  </si>
  <si>
    <t>Komunikace pozemní</t>
  </si>
  <si>
    <t>45</t>
  </si>
  <si>
    <t>5002R</t>
  </si>
  <si>
    <t>Zřízení provizorní příjezdové komunikace ke vzdušné patě hráze</t>
  </si>
  <si>
    <t>soubor</t>
  </si>
  <si>
    <t>64</t>
  </si>
  <si>
    <t>969797794</t>
  </si>
  <si>
    <t xml:space="preserve">Poznámka k položce:_x000D_
Od lesní cesty k nádrži včetně sjezdu v délce 30 m a šíři 3 m, (strhnutí hrabanky, zpevnění kamenivem). Konstrukce komunikace z panelů, nebo z kameniva f.63/125. Položka zahrnuje i úpravu pláně. Včetně přesunu hmot._x000D_
_x000D_
</t>
  </si>
  <si>
    <t>46</t>
  </si>
  <si>
    <t>564752112</t>
  </si>
  <si>
    <t>Podklad z vibrovaného štěrku VŠ tl 160 mm</t>
  </si>
  <si>
    <t>2005534585</t>
  </si>
  <si>
    <t>https://podminky.urs.cz/item/CS_URS_2023_01/564752112</t>
  </si>
  <si>
    <t>65*3,8</t>
  </si>
  <si>
    <t>47</t>
  </si>
  <si>
    <t>564962111</t>
  </si>
  <si>
    <t>Podklad z mechanicky zpevněného kameniva MZK tl 200 mm</t>
  </si>
  <si>
    <t>822085283</t>
  </si>
  <si>
    <t>https://podminky.urs.cz/item/CS_URS_2023_01/564962111</t>
  </si>
  <si>
    <t>48</t>
  </si>
  <si>
    <t>569751111</t>
  </si>
  <si>
    <t>Zpevnění krajnic kamenivem drceným tl 150 mm</t>
  </si>
  <si>
    <t>1520495961</t>
  </si>
  <si>
    <t>https://podminky.urs.cz/item/CS_URS_2023_01/569751111</t>
  </si>
  <si>
    <t>65*1,8</t>
  </si>
  <si>
    <t>49</t>
  </si>
  <si>
    <t>573231111</t>
  </si>
  <si>
    <t>Postřik živičný spojovací ze silniční emulze v množství 0,70 kg/m2</t>
  </si>
  <si>
    <t>-449945748</t>
  </si>
  <si>
    <t>https://podminky.urs.cz/item/CS_URS_2023_01/573231111</t>
  </si>
  <si>
    <t>50</t>
  </si>
  <si>
    <t>577154111</t>
  </si>
  <si>
    <t>Asfaltový beton vrstva obrusná ACO 11 (ABS) tř. I tl 60 mm š do 3 m z nemodifikovaného asfaltu</t>
  </si>
  <si>
    <t>1614534730</t>
  </si>
  <si>
    <t>https://podminky.urs.cz/item/CS_URS_2023_01/577154111</t>
  </si>
  <si>
    <t>Trubní vedení</t>
  </si>
  <si>
    <t>51</t>
  </si>
  <si>
    <t>850491811</t>
  </si>
  <si>
    <t>Bourání stávajícího potrubí z trub litinových DN přes 800 do 1000</t>
  </si>
  <si>
    <t>m</t>
  </si>
  <si>
    <t>-1429153011</t>
  </si>
  <si>
    <t>https://podminky.urs.cz/item/CS_URS_2023_01/850491811</t>
  </si>
  <si>
    <t>52</t>
  </si>
  <si>
    <t>871228111</t>
  </si>
  <si>
    <t>Kladení drenážního potrubí z tvrdého PVC průměru do 150 mm</t>
  </si>
  <si>
    <t>459413692</t>
  </si>
  <si>
    <t>https://podminky.urs.cz/item/CS_URS_2023_01/871228111</t>
  </si>
  <si>
    <t>Poznámka k položce:_x000D_
patní drenáž</t>
  </si>
  <si>
    <t>53</t>
  </si>
  <si>
    <t>PPL.DXZ160</t>
  </si>
  <si>
    <t>Trubka drenážní Pipelife FLEXIBILNÍ DN 150 PVC</t>
  </si>
  <si>
    <t>-269866295</t>
  </si>
  <si>
    <t>54</t>
  </si>
  <si>
    <t>871241141</t>
  </si>
  <si>
    <t>Montáž potrubí z PE100 SDR 11 otevřený výkop svařovaných na tupo D 90 x 8,2 mm</t>
  </si>
  <si>
    <t>997793705</t>
  </si>
  <si>
    <t>https://podminky.urs.cz/item/CS_URS_2023_01/871241141</t>
  </si>
  <si>
    <t>2*23"zavzdušnění</t>
  </si>
  <si>
    <t>55</t>
  </si>
  <si>
    <t>28613812</t>
  </si>
  <si>
    <t>trubka vodovodní HDPE (IPE) tyče 6,12m 90x5,1mm</t>
  </si>
  <si>
    <t>-171809434</t>
  </si>
  <si>
    <t>56</t>
  </si>
  <si>
    <t>871490410R</t>
  </si>
  <si>
    <t>Montáž potrubí polypropylenu DN 1500</t>
  </si>
  <si>
    <t>541332573</t>
  </si>
  <si>
    <t>57</t>
  </si>
  <si>
    <t>ELM.UH16006SN8R</t>
  </si>
  <si>
    <t>Trouba WEHOLITE DN 1500 SN8</t>
  </si>
  <si>
    <t>1340432266</t>
  </si>
  <si>
    <t>Poznámka k položce:_x000D_
vybourání výpusti a přelivu</t>
  </si>
  <si>
    <t>58</t>
  </si>
  <si>
    <t>899633171</t>
  </si>
  <si>
    <t>Obetonování potrubí nebo zdiva stok ŽB bez zvláštních nároků na prostředí tř. C 30/37 v otevřeném výkopu</t>
  </si>
  <si>
    <t>185863525</t>
  </si>
  <si>
    <t>https://podminky.urs.cz/item/CS_URS_2023_01/899633171</t>
  </si>
  <si>
    <t>(5,58-1,8)*22</t>
  </si>
  <si>
    <t>Ostatní konstrukce a práce, bourání</t>
  </si>
  <si>
    <t>59</t>
  </si>
  <si>
    <t>934956123</t>
  </si>
  <si>
    <t>Hradítka z dubového dřeva tl 40 mm</t>
  </si>
  <si>
    <t>-21990721</t>
  </si>
  <si>
    <t>https://podminky.urs.cz/item/CS_URS_2023_01/934956123</t>
  </si>
  <si>
    <t>Poznámka k položce:_x000D_
včetně kování  2 x šroub (závitová tyč) M20/200</t>
  </si>
  <si>
    <t>4,3*0,9*3</t>
  </si>
  <si>
    <t>60</t>
  </si>
  <si>
    <t>936501111</t>
  </si>
  <si>
    <t>Limnigrafická lať</t>
  </si>
  <si>
    <t>1926904455</t>
  </si>
  <si>
    <t>https://podminky.urs.cz/item/CS_URS_2023_01/936501111</t>
  </si>
  <si>
    <t>Poznámka k položce:_x000D_
 plastová, délka 1m, šířka 10 cm, tloušťka 1cm._x000D_
Stupnice červená, 00 - 99, číslování odspoda nahoru</t>
  </si>
  <si>
    <t>61</t>
  </si>
  <si>
    <t>953334118</t>
  </si>
  <si>
    <t>Bobtnavý pásek do pracovních spar betonových kcí bentonitový 20 x 15 mm</t>
  </si>
  <si>
    <t>1490472156</t>
  </si>
  <si>
    <t>https://podminky.urs.cz/item/CS_URS_2023_01/953334118</t>
  </si>
  <si>
    <t>62</t>
  </si>
  <si>
    <t>961021311</t>
  </si>
  <si>
    <t>Bourání základů ze zdiva kamenného</t>
  </si>
  <si>
    <t>-1567863925</t>
  </si>
  <si>
    <t>https://podminky.urs.cz/item/CS_URS_2023_01/961021311</t>
  </si>
  <si>
    <t>3,5*6,6"pod výpustí</t>
  </si>
  <si>
    <t>63</t>
  </si>
  <si>
    <t>961043111</t>
  </si>
  <si>
    <t>Bourání základů z betonu proloženého kamenem</t>
  </si>
  <si>
    <t>-344380332</t>
  </si>
  <si>
    <t>https://podminky.urs.cz/item/CS_URS_2023_01/961043111</t>
  </si>
  <si>
    <t>R9007</t>
  </si>
  <si>
    <t>Opatření obetonování výpusti nátěrem bentonitovou pastou (směs bentonitu s vodou, 1 díl bentonitu 3 díly vody)</t>
  </si>
  <si>
    <t>-1783775662</t>
  </si>
  <si>
    <t>Poznámka k položce:_x000D_
dle popisu v D TZ</t>
  </si>
  <si>
    <t>997</t>
  </si>
  <si>
    <t>Přesun sutě</t>
  </si>
  <si>
    <t>65</t>
  </si>
  <si>
    <t>997013501</t>
  </si>
  <si>
    <t>Odvoz suti a vybouraných hmot na skládku nebo meziskládku do 1 km se složením</t>
  </si>
  <si>
    <t>1015627981</t>
  </si>
  <si>
    <t>https://podminky.urs.cz/item/CS_URS_2023_01/997013501</t>
  </si>
  <si>
    <t>66</t>
  </si>
  <si>
    <t>997013509</t>
  </si>
  <si>
    <t>Příplatek k odvozu suti a vybouraných hmot na skládku ZKD 1 km přes 1 km</t>
  </si>
  <si>
    <t>2009102769</t>
  </si>
  <si>
    <t>https://podminky.urs.cz/item/CS_URS_2023_01/997013509</t>
  </si>
  <si>
    <t>10*72,45</t>
  </si>
  <si>
    <t>998</t>
  </si>
  <si>
    <t>Přesun hmot</t>
  </si>
  <si>
    <t>67</t>
  </si>
  <si>
    <t>998331011</t>
  </si>
  <si>
    <t>Přesun hmot pro nádrže</t>
  </si>
  <si>
    <t>1486080256</t>
  </si>
  <si>
    <t>https://podminky.urs.cz/item/CS_URS_2023_01/998331011</t>
  </si>
  <si>
    <t>PSV</t>
  </si>
  <si>
    <t>Práce a dodávky PSV</t>
  </si>
  <si>
    <t>767</t>
  </si>
  <si>
    <t>Konstrukce zámečnické</t>
  </si>
  <si>
    <t>68</t>
  </si>
  <si>
    <t>767995117</t>
  </si>
  <si>
    <t>Montáž atypických zámečnických konstrukcí hmotnosti do 500 kg</t>
  </si>
  <si>
    <t>-182148339</t>
  </si>
  <si>
    <t>https://podminky.urs.cz/item/CS_URS_2023_01/767995117</t>
  </si>
  <si>
    <t>Poznámka k položce:_x000D_
lávka požeráku D8</t>
  </si>
  <si>
    <t>69</t>
  </si>
  <si>
    <t>63126083</t>
  </si>
  <si>
    <t>žebřík nástěnný kompozitní šachetní 50x50/300mm</t>
  </si>
  <si>
    <t>202149901</t>
  </si>
  <si>
    <t>70</t>
  </si>
  <si>
    <t>63126071R</t>
  </si>
  <si>
    <t>ocelový (kompozitní) poklop a rámem1500 x 1000 půlený pozinkovaný s visacím zámkem</t>
  </si>
  <si>
    <t>1411667752</t>
  </si>
  <si>
    <t>71</t>
  </si>
  <si>
    <t>63126022R</t>
  </si>
  <si>
    <t>deska kompozitní</t>
  </si>
  <si>
    <t>-1857424228</t>
  </si>
  <si>
    <t>Poznámka k položce:_x000D_
včetně připevnění</t>
  </si>
  <si>
    <t>1,8*0,4</t>
  </si>
  <si>
    <t>72</t>
  </si>
  <si>
    <t>13010446</t>
  </si>
  <si>
    <t>úhelník ocelový rovnostranný jakost S235JR (11 375) 140x140x10mm</t>
  </si>
  <si>
    <t>-522640946</t>
  </si>
  <si>
    <t>Poznámka k položce:_x000D_
Hmotnost: 18,80 kg/m</t>
  </si>
  <si>
    <t>1*18,80/1000</t>
  </si>
  <si>
    <t>73</t>
  </si>
  <si>
    <t>13010826</t>
  </si>
  <si>
    <t>ocel profilová jakost S235JR (11 375) průřez U (UPN) 200</t>
  </si>
  <si>
    <t>-1213674123</t>
  </si>
  <si>
    <t>Poznámka k položce:_x000D_
Hmotnost: 16,00 kg/m</t>
  </si>
  <si>
    <t>8,7*2*16/1000</t>
  </si>
  <si>
    <t>74</t>
  </si>
  <si>
    <t>13010812</t>
  </si>
  <si>
    <t>ocel profilová jakost S235JR (11 375) průřez U (UPN) 65</t>
  </si>
  <si>
    <t>360077133</t>
  </si>
  <si>
    <t>Poznámka k položce:_x000D_
Hmotnost: 7,09 kg/m</t>
  </si>
  <si>
    <t>(5*6*0,9*3)*0,00709"úhelníky pro dluže</t>
  </si>
  <si>
    <t>75</t>
  </si>
  <si>
    <t>13010710</t>
  </si>
  <si>
    <t>ocel profilová IPN 80 jakost 11 375</t>
  </si>
  <si>
    <t>1925149379</t>
  </si>
  <si>
    <t>Poznámka k položce:_x000D_
Hmotnost: 8,34 kg/m</t>
  </si>
  <si>
    <t>6*0,8*0,00834</t>
  </si>
  <si>
    <t>76</t>
  </si>
  <si>
    <t>55347050</t>
  </si>
  <si>
    <t>rošt podlahový svařovaný žárově zinkovaný velikost 30/3 mm 800x1000mm</t>
  </si>
  <si>
    <t>-1073257774</t>
  </si>
  <si>
    <t>Poznámka k položce:_x000D_
typ SP-30/2-34/38</t>
  </si>
  <si>
    <t>77</t>
  </si>
  <si>
    <t>14011018</t>
  </si>
  <si>
    <t>trubka ocelová bezešvá hladká jakost 11 353 38x2,6mm</t>
  </si>
  <si>
    <t>-2036534000</t>
  </si>
  <si>
    <t>78</t>
  </si>
  <si>
    <t>55283902</t>
  </si>
  <si>
    <t>trubka ocelová bezešvá hladká jakost 11 353 48,3x3,2mm</t>
  </si>
  <si>
    <t>-1064415280</t>
  </si>
  <si>
    <t>9+1,2*6</t>
  </si>
  <si>
    <t>79</t>
  </si>
  <si>
    <t>13010202</t>
  </si>
  <si>
    <t>tyč ocelová plochá jakost 11 375 40x5mm</t>
  </si>
  <si>
    <t>-1329672279</t>
  </si>
  <si>
    <t>80</t>
  </si>
  <si>
    <t>13010194</t>
  </si>
  <si>
    <t>tyč ocelová plochá jakost 11 375 35x5mm</t>
  </si>
  <si>
    <t>-309622219</t>
  </si>
  <si>
    <t>Poznámka k položce:_x000D_
Hmotnost: 2,20 kg/m</t>
  </si>
  <si>
    <t>81</t>
  </si>
  <si>
    <t>13010198</t>
  </si>
  <si>
    <t>tyč ocelová plochá jakost S235JR (11 375) 35x10mm</t>
  </si>
  <si>
    <t>2084979559</t>
  </si>
  <si>
    <t>Poznámka k položce:_x000D_
Hmotnost: 2,75 kg/m</t>
  </si>
  <si>
    <t>789</t>
  </si>
  <si>
    <t>Povrchové úpravy ocelových konstrukcí a technologických zařízení</t>
  </si>
  <si>
    <t>82</t>
  </si>
  <si>
    <t>789421532</t>
  </si>
  <si>
    <t>Žárové stříkání ocelových konstrukcí třídy II ZnAl 100 um</t>
  </si>
  <si>
    <t>-1562929209</t>
  </si>
  <si>
    <t>https://podminky.urs.cz/item/CS_URS_2023_01/789421532</t>
  </si>
  <si>
    <t>01.2 - Odbahnění</t>
  </si>
  <si>
    <t>122703602</t>
  </si>
  <si>
    <t>Odstranění nánosů při únosnosti dna přes 40 do 60 kPa</t>
  </si>
  <si>
    <t>1579972088</t>
  </si>
  <si>
    <t>https://podminky.urs.cz/item/CS_URS_2023_01/122703602</t>
  </si>
  <si>
    <t>Poznámka k položce:_x000D_
dle BZP</t>
  </si>
  <si>
    <t>125703311</t>
  </si>
  <si>
    <t>Čištění melioračních kanálů od naplavenin tl přes 250 do 500 mm nezpevněné dno</t>
  </si>
  <si>
    <t>157331266</t>
  </si>
  <si>
    <t>80*1,2*2,5"stokování dna</t>
  </si>
  <si>
    <t>162253101</t>
  </si>
  <si>
    <t>Vodorovné přemístění nánosu z nádrží přes 20 do 60 m při únosnosti dna přes 40 kPa</t>
  </si>
  <si>
    <t>-580412760</t>
  </si>
  <si>
    <t>https://podminky.urs.cz/item/CS_URS_2023_01/162253101</t>
  </si>
  <si>
    <t>Poznámka k položce:_x000D_
uložení sedimentu na hromady</t>
  </si>
  <si>
    <t>-1622904295</t>
  </si>
  <si>
    <t>638140044</t>
  </si>
  <si>
    <t>171251201</t>
  </si>
  <si>
    <t>Uložení sypaniny na skládky nebo meziskládky</t>
  </si>
  <si>
    <t>455415704</t>
  </si>
  <si>
    <t>https://podminky.urs.cz/item/CS_URS_2023_01/171251201</t>
  </si>
  <si>
    <t>Poznámka k položce:_x000D_
uložení sedimentu do zemníku</t>
  </si>
  <si>
    <t>181006114</t>
  </si>
  <si>
    <t>Rozprostření zemin tl vrstvy do 0,3 m schopných zúrodnění v rovině a sklonu do 1:5</t>
  </si>
  <si>
    <t>-542927924</t>
  </si>
  <si>
    <t>https://podminky.urs.cz/item/CS_URS_2023_01/181006114</t>
  </si>
  <si>
    <t>(1919-796)/0,3"rozhrnutí sedimentu</t>
  </si>
  <si>
    <t>183403112</t>
  </si>
  <si>
    <t>Obdělání půdy oráním na hl přes 0,1 do 0,2 m v rovině a svahu do 1:5</t>
  </si>
  <si>
    <t>937155799</t>
  </si>
  <si>
    <t>https://podminky.urs.cz/item/CS_URS_2023_01/183403112</t>
  </si>
  <si>
    <t>Zřízení provizorní příjezdové komunikace do prostoru nádrže</t>
  </si>
  <si>
    <t>-1978744120</t>
  </si>
  <si>
    <t xml:space="preserve">Poznámka k položce:_x000D_
1) Od lesní cesty k nádrži včetně sjezdu v délce 20 m a šíři 3 m, (strhnutí hrabanky, zpevnění kamenivem). Konstrukce komunikace z kameniva f.63/125. Položka zahrnuje i úpravu pláně. Včetně přesunu hmot._x000D_
2) Pojezd po dně nádrže. Délka 40m šířka 3m.  V rozsahu potřebném pro zhotovení stavby. Konstrukce komunikace z kameniva f.63/125, popřípadě z panelů. Panely budou po dokonční stvby odstraněny. Včetně přesunu hmot._x000D_
</t>
  </si>
  <si>
    <t>SO 02 - Vodní nádrž V Luhu</t>
  </si>
  <si>
    <t>02.1 - Výpust, oprava hráze</t>
  </si>
  <si>
    <t>114203104</t>
  </si>
  <si>
    <t>Rozebrání záhozů a rovnanin na sucho</t>
  </si>
  <si>
    <t>853906493</t>
  </si>
  <si>
    <t>https://podminky.urs.cz/item/CS_URS_2023_01/114203104</t>
  </si>
  <si>
    <t>16*3,2*0,25"na vzdušné straně hráze</t>
  </si>
  <si>
    <t>-1550582322</t>
  </si>
  <si>
    <t>1867708477</t>
  </si>
  <si>
    <t>-456687180</t>
  </si>
  <si>
    <t>132351101</t>
  </si>
  <si>
    <t>Hloubení rýh nezapažených š do 800 mm v hornině třídy těžitelnosti II skupiny 4 objem do 20 m3 strojně</t>
  </si>
  <si>
    <t>-1994234558</t>
  </si>
  <si>
    <t>https://podminky.urs.cz/item/CS_URS_2023_01/132351101</t>
  </si>
  <si>
    <t>14*0,7*0,7"čelo výpusti + patka zához</t>
  </si>
  <si>
    <t>-501391233</t>
  </si>
  <si>
    <t>180"z mezideponie na hráz</t>
  </si>
  <si>
    <t>209"přesun na mezideponii</t>
  </si>
  <si>
    <t>162551107</t>
  </si>
  <si>
    <t>Vodorovné přemístění přes 2 000 do 2500 m výkopku/sypaniny z horniny třídy těžitelnosti I skupiny 1 až 3</t>
  </si>
  <si>
    <t>64831813</t>
  </si>
  <si>
    <t>https://podminky.urs.cz/item/CS_URS_2023_01/162551107</t>
  </si>
  <si>
    <t>167"dle bilance zemních prací přebytek do zemníku</t>
  </si>
  <si>
    <t>267"dle bilance zemních prací výkop ze zemníku</t>
  </si>
  <si>
    <t>2045651841</t>
  </si>
  <si>
    <t>167"přebytek do zemníku</t>
  </si>
  <si>
    <t>-1692348514</t>
  </si>
  <si>
    <t>1982637522</t>
  </si>
  <si>
    <t>Poznámka k položce:_x000D_
Uložení zeminy do zemníku, včetně zhutnění po vrstvách max.30cm_x000D_
Ceny lze použít i pro uložení sypaniny s předepsaným zhutněním na trvalé skládky, do koryt vodotečí a do prohlubní terénu.</t>
  </si>
  <si>
    <t>-709009984</t>
  </si>
  <si>
    <t>765202983</t>
  </si>
  <si>
    <t>-1942689661</t>
  </si>
  <si>
    <t>166704232</t>
  </si>
  <si>
    <t>-2081721170</t>
  </si>
  <si>
    <t>550*0,015 'Přepočtené koeficientem množství</t>
  </si>
  <si>
    <t>998962995</t>
  </si>
  <si>
    <t>Poznámka k položce:_x000D_
svahy hráze</t>
  </si>
  <si>
    <t>-179877193</t>
  </si>
  <si>
    <t>321311115</t>
  </si>
  <si>
    <t>Konstrukce vodních staveb z betonu prostého mrazuvzdorného tř. C 25/30</t>
  </si>
  <si>
    <t>1778571290</t>
  </si>
  <si>
    <t>https://podminky.urs.cz/item/CS_URS_2023_01/321311115</t>
  </si>
  <si>
    <t>Poznámka k položce:_x000D_
BETON C 25/30 - XA1, XC2, XF3 S3</t>
  </si>
  <si>
    <t>0,5*0,8*1"blok pod lávku</t>
  </si>
  <si>
    <t>321321115</t>
  </si>
  <si>
    <t>Konstrukce vodních staveb ze ŽB mrazuvzdorného tř. C 25/30</t>
  </si>
  <si>
    <t>-1894711684</t>
  </si>
  <si>
    <t>https://podminky.urs.cz/item/CS_URS_2023_01/321321115</t>
  </si>
  <si>
    <t>0,6*1,8*3,5"čelo výpusti D6</t>
  </si>
  <si>
    <t>1,3*1,3*0,8"požerák</t>
  </si>
  <si>
    <t>1495309076</t>
  </si>
  <si>
    <t>2*0,8*1+0,8*0,5*2"blok pod lávku</t>
  </si>
  <si>
    <t>2*1,8*3,5+1,8*0,6*2"čelo výpusti D6</t>
  </si>
  <si>
    <t>4*1,2*0,8"požerák</t>
  </si>
  <si>
    <t>-18367688</t>
  </si>
  <si>
    <t>-150456847</t>
  </si>
  <si>
    <t>Poznámka k položce:_x000D_
 dlr výkresu D5</t>
  </si>
  <si>
    <t>0,02"2 x R 25 mm dl.1100</t>
  </si>
  <si>
    <t>1076914426</t>
  </si>
  <si>
    <t>R3001</t>
  </si>
  <si>
    <t>BETONOVÝ ARMOVANÝ POŽERÁK šířka světlá 0,4m, výška 3,0m</t>
  </si>
  <si>
    <t>-1580549514</t>
  </si>
  <si>
    <t>Poznámka k položce:_x000D_
 _x000D_
PREFABRIKOVANÝ POŽERÁK (např. Prefa Hubenov)_x000D_
světlá šířka 0,4m otevřený, dvoudlužový_x000D_
včetně uzamykatelného poklopul_x000D_
Ocelové úhelníky pro dluže, poklop budou pozinkované_x000D_
Odtoková trouba DN 300 zabetonována z výroby.</t>
  </si>
  <si>
    <t>452111111</t>
  </si>
  <si>
    <t>Osazení betonových pražců otevřený výkop pl do 25000 mm2</t>
  </si>
  <si>
    <t>-1454186434</t>
  </si>
  <si>
    <t>https://podminky.urs.cz/item/CS_URS_2023_01/452111111</t>
  </si>
  <si>
    <t>59223733</t>
  </si>
  <si>
    <t>podkladek pod trouby betonové/ŽB DN 300-500</t>
  </si>
  <si>
    <t>16900349</t>
  </si>
  <si>
    <t>1839087458</t>
  </si>
  <si>
    <t>0,8*3,7*0,1+1,5*1,5*0,1+1*0,7*0,1</t>
  </si>
  <si>
    <t>283604741</t>
  </si>
  <si>
    <t>130*0,1"pod pohozem odměřením ze situace</t>
  </si>
  <si>
    <t>1165820994</t>
  </si>
  <si>
    <t>11*0,6*0,6"záhozová patka</t>
  </si>
  <si>
    <t>463212121R</t>
  </si>
  <si>
    <t>Rovnanina z místního kamene upraveného s vyplněním spár těženým kamenivem</t>
  </si>
  <si>
    <t>1422774380</t>
  </si>
  <si>
    <t>2,8*12*0,3+5*0,5"pod výpustí + u požeráku, z kamene získaného ze svahu hráze</t>
  </si>
  <si>
    <t>418507368</t>
  </si>
  <si>
    <t>130*0,2"pohoz odměřením ze situace</t>
  </si>
  <si>
    <t>850361811</t>
  </si>
  <si>
    <t>Bourání stávajícího potrubí z trub litinových DN přes 150 do 250</t>
  </si>
  <si>
    <t>-2053597785</t>
  </si>
  <si>
    <t>https://podminky.urs.cz/item/CS_URS_2023_01/850361811</t>
  </si>
  <si>
    <t>850391811</t>
  </si>
  <si>
    <t>Bourání stávajícího potrubí z trub litinových DN přes 250 do 400</t>
  </si>
  <si>
    <t>-1402169514</t>
  </si>
  <si>
    <t>https://podminky.urs.cz/item/CS_URS_2023_01/850391811</t>
  </si>
  <si>
    <t>871370410</t>
  </si>
  <si>
    <t>Montáž kanalizačního potrubí korugovaného SN 10 z polypropylenu DN 300</t>
  </si>
  <si>
    <t>1630262759</t>
  </si>
  <si>
    <t>https://podminky.urs.cz/item/CS_URS_2023_01/871370410</t>
  </si>
  <si>
    <t>28614132</t>
  </si>
  <si>
    <t>trubka kanalizační žebrovaná PP DN 300x5000mm</t>
  </si>
  <si>
    <t>1602215984</t>
  </si>
  <si>
    <t>899633161</t>
  </si>
  <si>
    <t>Obetonování potrubí nebo zdiva stok ŽB bez zvláštních nároků na prostředí tř. C 25/30 v otevřeném výkopu</t>
  </si>
  <si>
    <t>-1167674944</t>
  </si>
  <si>
    <t>https://podminky.urs.cz/item/CS_URS_2023_01/899633161</t>
  </si>
  <si>
    <t>0,8*0,8*17</t>
  </si>
  <si>
    <t>899643111</t>
  </si>
  <si>
    <t>Bednění pro obetonování potrubí otevřený výkop</t>
  </si>
  <si>
    <t>1765203140</t>
  </si>
  <si>
    <t>https://podminky.urs.cz/item/CS_URS_2023_01/899643111</t>
  </si>
  <si>
    <t>0,8*2*17</t>
  </si>
  <si>
    <t>-779962026</t>
  </si>
  <si>
    <t>2,6*0,5*2</t>
  </si>
  <si>
    <t>2092691144</t>
  </si>
  <si>
    <t>-1147117089</t>
  </si>
  <si>
    <t>271795911</t>
  </si>
  <si>
    <t>R91</t>
  </si>
  <si>
    <t>Likvidace vybouraných hmot a sutí dle platné legislativy, včetně předložení dokladu o likvidaci</t>
  </si>
  <si>
    <t>526283850</t>
  </si>
  <si>
    <t>Poznámka k položce:_x000D_
Likvidace původního požeráku_x000D_
Odstranění  přelivu ocel DN 500 a výpust DN150 do sběrných surovin</t>
  </si>
  <si>
    <t>-46931147</t>
  </si>
  <si>
    <t>1971742591</t>
  </si>
  <si>
    <t>13010442</t>
  </si>
  <si>
    <t>úhelník ocelový rovnostranný jakost S235JR (11 375) 100x100x10mm</t>
  </si>
  <si>
    <t>1481062319</t>
  </si>
  <si>
    <t>0,8*0,0188</t>
  </si>
  <si>
    <t>13010822</t>
  </si>
  <si>
    <t>ocel profilová UPN 160 jakost 11 375</t>
  </si>
  <si>
    <t>34534683</t>
  </si>
  <si>
    <t>5,6*2*0,016"D7</t>
  </si>
  <si>
    <t>1820569242</t>
  </si>
  <si>
    <t>3*0,8*0,00834"D7</t>
  </si>
  <si>
    <t>926610947</t>
  </si>
  <si>
    <t>-1293857388</t>
  </si>
  <si>
    <t>5,6+5,6*1,15"D7</t>
  </si>
  <si>
    <t>-729015040</t>
  </si>
  <si>
    <t>6"D7</t>
  </si>
  <si>
    <t>996247156</t>
  </si>
  <si>
    <t>2,3/0,2*2*2*0,19*0,00164"háky na dluže</t>
  </si>
  <si>
    <t>-2105528503</t>
  </si>
  <si>
    <t>(9*0,4)*2,2*0,001"mříž do požeráku D7</t>
  </si>
  <si>
    <t>1534861351</t>
  </si>
  <si>
    <t>2*0,47*2,75*0,001"mříž do požeráku D7</t>
  </si>
  <si>
    <t>369602296</t>
  </si>
  <si>
    <t>12*0,14+15,4*0,11+5,4*0,8*2+10,8*0,4+2,4*0,22+0,8*0,6"D7</t>
  </si>
  <si>
    <t>02.2 - Přeliv</t>
  </si>
  <si>
    <t>122351104</t>
  </si>
  <si>
    <t>Odkopávky a prokopávky nezapažené v hornině třídy těžitelnosti II skupiny 4 objem do 500 m3 strojně</t>
  </si>
  <si>
    <t>-33847419</t>
  </si>
  <si>
    <t>https://podminky.urs.cz/item/CS_URS_2023_01/122351104</t>
  </si>
  <si>
    <t>132451102</t>
  </si>
  <si>
    <t>Hloubení rýh nezapažených š do 800 mm v hornině třídy těžitelnosti II skupiny 5 objem do 50 m3 strojně</t>
  </si>
  <si>
    <t>-637050710</t>
  </si>
  <si>
    <t>https://podminky.urs.cz/item/CS_URS_2023_01/132451102</t>
  </si>
  <si>
    <t>11*1,2*1,2+10*1,2*1"prahy</t>
  </si>
  <si>
    <t>-809107635</t>
  </si>
  <si>
    <t>138*2"na deponii, po té na hráz</t>
  </si>
  <si>
    <t>167151112</t>
  </si>
  <si>
    <t>Nakládání výkopku z hornin třídy těžitelnosti II skupiny 4 a 5 přes 100 m3</t>
  </si>
  <si>
    <t>-360796969</t>
  </si>
  <si>
    <t>https://podminky.urs.cz/item/CS_URS_2023_01/167151112</t>
  </si>
  <si>
    <t>-169041018</t>
  </si>
  <si>
    <t>1872494072</t>
  </si>
  <si>
    <t>10,4*1,8*0,5+9,4*1,6*0,5</t>
  </si>
  <si>
    <t>386475843</t>
  </si>
  <si>
    <t>10,4*1,8*2+9,4*1,6*2+4*0,5*1,8</t>
  </si>
  <si>
    <t>-375756575</t>
  </si>
  <si>
    <t>-1608361964</t>
  </si>
  <si>
    <t>10,6*0,7*0,1+9,6*0,7*0,1</t>
  </si>
  <si>
    <t>462511162</t>
  </si>
  <si>
    <t>Zához z lomového kamene tříděného hmotnost kamenů do 80 kg oživený</t>
  </si>
  <si>
    <t>-1882373826</t>
  </si>
  <si>
    <t>https://podminky.urs.cz/item/CS_URS_2023_01/462511162</t>
  </si>
  <si>
    <t>52*0,5"pod přelivem plocha dle situace</t>
  </si>
  <si>
    <t>462513169</t>
  </si>
  <si>
    <t>Příplatek za urovnání líce záhozu z lomového kamene záhozového do 500 kg</t>
  </si>
  <si>
    <t>-2121348147</t>
  </si>
  <si>
    <t>https://podminky.urs.cz/item/CS_URS_2023_01/462513169</t>
  </si>
  <si>
    <t>-638606294</t>
  </si>
  <si>
    <t>7*12,6*0,5+1,2*8*0,5</t>
  </si>
  <si>
    <t>998332011</t>
  </si>
  <si>
    <t>Přesun hmot pro úpravy vodních toků a kanály</t>
  </si>
  <si>
    <t>1054617483</t>
  </si>
  <si>
    <t>https://podminky.urs.cz/item/CS_URS_2023_01/998332011</t>
  </si>
  <si>
    <t>02.3 - Odbahnění</t>
  </si>
  <si>
    <t>1652103634</t>
  </si>
  <si>
    <t>-827833383</t>
  </si>
  <si>
    <t>https://podminky.urs.cz/item/CS_URS_2023_01/125703311</t>
  </si>
  <si>
    <t>40*0,5*0,8"stokování dna</t>
  </si>
  <si>
    <t>802983185</t>
  </si>
  <si>
    <t>-303500418</t>
  </si>
  <si>
    <t>-1724919396</t>
  </si>
  <si>
    <t>-1283072743</t>
  </si>
  <si>
    <t>Poznámka k položce:_x000D_
oložení sedimentu do zemníku</t>
  </si>
  <si>
    <t>-1849613238</t>
  </si>
  <si>
    <t>(307-100)/0,3"rozhrnutí sedimentu</t>
  </si>
  <si>
    <t>810180783</t>
  </si>
  <si>
    <t>184818242</t>
  </si>
  <si>
    <t>Ochrana kmene průměru přes 300 do 500 mm bedněním výšky přes 2 do 3 m</t>
  </si>
  <si>
    <t>-721355075</t>
  </si>
  <si>
    <t>https://podminky.urs.cz/item/CS_URS_2023_01/184818242</t>
  </si>
  <si>
    <t>Poznámka k položce:_x000D_
dle situace C3</t>
  </si>
  <si>
    <t>-1106136007</t>
  </si>
  <si>
    <t>SO 03 - Obnova propustku č.1</t>
  </si>
  <si>
    <t>122251103</t>
  </si>
  <si>
    <t>Odkopávky a prokopávky nezapažené v hornině třídy těžitelnosti I skupiny 3 objem do 100 m3 strojně</t>
  </si>
  <si>
    <t>2111250887</t>
  </si>
  <si>
    <t>https://podminky.urs.cz/item/CS_URS_2023_01/122251103</t>
  </si>
  <si>
    <t>10,5*6</t>
  </si>
  <si>
    <t>132351103</t>
  </si>
  <si>
    <t>Hloubení rýh nezapažených š do 800 mm v hornině třídy těžitelnosti II skupiny 4 objem do 100 m3 strojně</t>
  </si>
  <si>
    <t>843605259</t>
  </si>
  <si>
    <t>https://podminky.urs.cz/item/CS_URS_2023_01/132351103</t>
  </si>
  <si>
    <t>1,6*2*7*2+0,9*6*1,4</t>
  </si>
  <si>
    <t>-931885812</t>
  </si>
  <si>
    <t>(63+52,36)*2</t>
  </si>
  <si>
    <t>1611511290</t>
  </si>
  <si>
    <t>63+52,36</t>
  </si>
  <si>
    <t>-1496368786</t>
  </si>
  <si>
    <t>Úprava pláně v hornině třídy těžitelnosti I skupiny 1 až 3 se zhutněním strojně</t>
  </si>
  <si>
    <t>806659113</t>
  </si>
  <si>
    <t>15*3"lesní cesta</t>
  </si>
  <si>
    <t>-1324149843</t>
  </si>
  <si>
    <t>R115001</t>
  </si>
  <si>
    <t>-440917211</t>
  </si>
  <si>
    <t>506607783</t>
  </si>
  <si>
    <t>1*5,6*0,5"práh nad propustkem</t>
  </si>
  <si>
    <t>1653798360</t>
  </si>
  <si>
    <t>2,4*7,8*0,2+2*7,8*0,1"deska nad apod propustkem</t>
  </si>
  <si>
    <t>5,9*2,3*0,6*2"čela</t>
  </si>
  <si>
    <t>-1961745572</t>
  </si>
  <si>
    <t>1*5,6*2"práh nad propustkem</t>
  </si>
  <si>
    <t>2*7,8*0,2+2*7,8*0,1"deska nad apod propustkem</t>
  </si>
  <si>
    <t>5,9*2,3*4+0,6*2,3*4"čela</t>
  </si>
  <si>
    <t>1157743351</t>
  </si>
  <si>
    <t>683379344</t>
  </si>
  <si>
    <t>(7,8*2*2+5,9*2,3*4+0,6*2,3*4)*4,44/1000</t>
  </si>
  <si>
    <t>389121111</t>
  </si>
  <si>
    <t>Osazení dílců rámové konstrukce propustků a podchodů hmotnosti do 5 t</t>
  </si>
  <si>
    <t>-223460340</t>
  </si>
  <si>
    <t>https://podminky.urs.cz/item/CS_URS_2023_01/389121111</t>
  </si>
  <si>
    <t>RMAT0001</t>
  </si>
  <si>
    <t>rámová propust IZM-P 1600x1000/1000</t>
  </si>
  <si>
    <t>-844428888</t>
  </si>
  <si>
    <t>-1773653686</t>
  </si>
  <si>
    <t>7,2*1,5"vrstva 15 cm</t>
  </si>
  <si>
    <t>-809206216</t>
  </si>
  <si>
    <t>6,1*0,8*0,1*2+0,7*5,8*0,1</t>
  </si>
  <si>
    <t>-1084326238</t>
  </si>
  <si>
    <t>6*0,6*4"pod propustkem</t>
  </si>
  <si>
    <t>-1179175367</t>
  </si>
  <si>
    <t>7,2"nad propustkem</t>
  </si>
  <si>
    <t>564661111</t>
  </si>
  <si>
    <t>Podklad z kameniva hrubého drceného vel. 63-125 mm plochy přes 100 m2 tl 200 mm</t>
  </si>
  <si>
    <t>-225860858</t>
  </si>
  <si>
    <t>https://podminky.urs.cz/item/CS_URS_2023_01/564661111</t>
  </si>
  <si>
    <t>3,5*7,8</t>
  </si>
  <si>
    <t>564671111</t>
  </si>
  <si>
    <t>Podklad z kameniva hrubého drceného vel. 63-125 mm plochy přes 100 m2 tl 250 mm</t>
  </si>
  <si>
    <t>354067548</t>
  </si>
  <si>
    <t>https://podminky.urs.cz/item/CS_URS_2023_01/564671111</t>
  </si>
  <si>
    <t>564851111</t>
  </si>
  <si>
    <t>Podklad ze štěrkodrtě ŠD plochy přes 100 m2 tl 150 mm</t>
  </si>
  <si>
    <t>-1727180050</t>
  </si>
  <si>
    <t>https://podminky.urs.cz/item/CS_URS_2023_01/564851111</t>
  </si>
  <si>
    <t>571907118</t>
  </si>
  <si>
    <t>Posyp krytu kamenivem drceným nebo těženým přes 65 do 70 kg/m2</t>
  </si>
  <si>
    <t>-1972310759</t>
  </si>
  <si>
    <t>https://podminky.urs.cz/item/CS_URS_2023_01/571907118</t>
  </si>
  <si>
    <t>1681759684</t>
  </si>
  <si>
    <t>358325114</t>
  </si>
  <si>
    <t>Bourání šachty, stoky kompletní nebo otvorů z železobetonu plochy do 4 m2</t>
  </si>
  <si>
    <t>-1255229125</t>
  </si>
  <si>
    <t>https://podminky.urs.cz/item/CS_URS_2023_01/358325114</t>
  </si>
  <si>
    <t>Poznámka k položce:_x000D_
vybourání požeráku</t>
  </si>
  <si>
    <t>2*0,4*2*2"čela propustku</t>
  </si>
  <si>
    <t>267016597</t>
  </si>
  <si>
    <t>509008474</t>
  </si>
  <si>
    <t>-1728289109</t>
  </si>
  <si>
    <t>10*19,618</t>
  </si>
  <si>
    <t>1130318857</t>
  </si>
  <si>
    <t>SO 04 - Obnova propustku č.2</t>
  </si>
  <si>
    <t>-983828430</t>
  </si>
  <si>
    <t>8,5*6</t>
  </si>
  <si>
    <t>-2070969449</t>
  </si>
  <si>
    <t>1,6*2*7*2</t>
  </si>
  <si>
    <t>-2010416480</t>
  </si>
  <si>
    <t>(51+44,8)*2</t>
  </si>
  <si>
    <t>-1743271001</t>
  </si>
  <si>
    <t>51+44,8</t>
  </si>
  <si>
    <t>-127189618</t>
  </si>
  <si>
    <t>2010410418</t>
  </si>
  <si>
    <t>11*3"lesní cesta</t>
  </si>
  <si>
    <t>-624398759</t>
  </si>
  <si>
    <t>1514702586</t>
  </si>
  <si>
    <t>-293955918</t>
  </si>
  <si>
    <t>2,4*6,8*0,2+2*6,8*0,1"deska nad apod propustkem</t>
  </si>
  <si>
    <t>6*2,4*0,6*2"čela</t>
  </si>
  <si>
    <t>-1289634500</t>
  </si>
  <si>
    <t>2*6,8*0,2+2*6,8*0,1"deska nad apod propustkem</t>
  </si>
  <si>
    <t>6*2,4*4+0,6*2,4*4"čela</t>
  </si>
  <si>
    <t>-1250232913</t>
  </si>
  <si>
    <t>-2121518934</t>
  </si>
  <si>
    <t>(6,8*2*2+6*2,4*4+0,6*2,4*4)*4,44/1000</t>
  </si>
  <si>
    <t>590648593</t>
  </si>
  <si>
    <t>-232408961</t>
  </si>
  <si>
    <t>1472539177</t>
  </si>
  <si>
    <t>6,2*0,8*0,1*2</t>
  </si>
  <si>
    <t>-1970271716</t>
  </si>
  <si>
    <t>6*0,6*8</t>
  </si>
  <si>
    <t>-251632254</t>
  </si>
  <si>
    <t>3,5*6,8</t>
  </si>
  <si>
    <t>1261109773</t>
  </si>
  <si>
    <t>-1547426053</t>
  </si>
  <si>
    <t>1936552618</t>
  </si>
  <si>
    <t>-1318417332</t>
  </si>
  <si>
    <t>3,6*5,2*0,3</t>
  </si>
  <si>
    <t>1922385901</t>
  </si>
  <si>
    <t>888492110</t>
  </si>
  <si>
    <t>85646890</t>
  </si>
  <si>
    <t>10*16,68</t>
  </si>
  <si>
    <t>1426255531</t>
  </si>
  <si>
    <t>VON - VON</t>
  </si>
  <si>
    <t>VRN - Vedlejší rozpočtové náklady</t>
  </si>
  <si>
    <t>VRN</t>
  </si>
  <si>
    <t>Vedlejší rozpočtové náklady</t>
  </si>
  <si>
    <t>R01</t>
  </si>
  <si>
    <t>Zajištění a zabezpečení staveniště, zřízení a likvidace zařízení staveniště, včetně mobilního WC, oplocení, případných přípojek, přístupů, sjezdů, skládek, deponií, míchacích center apod.</t>
  </si>
  <si>
    <t>1024</t>
  </si>
  <si>
    <t>1318013058</t>
  </si>
  <si>
    <t>R02</t>
  </si>
  <si>
    <t>Informování vlastníků stavbou dotčených pozemků a komunikací o vstupu na pozemky, včetně protokolárního předání dotčených pozemků a komunikací uvedených do původního stavu, zpět jejich vlastníkům.</t>
  </si>
  <si>
    <t>1009948008</t>
  </si>
  <si>
    <t>R03</t>
  </si>
  <si>
    <t>Zajištění umístění štítku o povolení stavby na viditelném místě u vstupu na staveniště.</t>
  </si>
  <si>
    <t>2123692709</t>
  </si>
  <si>
    <t>R04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</si>
  <si>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</t>
  </si>
  <si>
    <t>780802642</t>
  </si>
  <si>
    <t xml:space="preserve">Poznámka k položce:_x000D_
- součástí geodetické části bude polohové a výškové geodetické zaměření základových spár (např. prahy, stupně, přehrážka, hráz)_x000D_
- zaměření bude provedeno maximálně se střední souřadnicovou chybou Uxy=0,14 m, Uh=0,12 m dle ČSN 01 3410"_x000D_
</t>
  </si>
  <si>
    <t>R05</t>
  </si>
  <si>
    <t>Zajištění aktualizace vyjádření správců sítí, která pozbudou platnosti v období mezi předáním staveniště a vytyčením sítí.</t>
  </si>
  <si>
    <t>363279866</t>
  </si>
  <si>
    <t>Poznámka k položce:_x000D_
včetně vytyčení sítí (kabel CETIN)</t>
  </si>
  <si>
    <t>R07</t>
  </si>
  <si>
    <t>Vyhotovení Geometrického plánu za účasti odpovědné osoby zástupce zhotovitele pro zápis hotové stavby do katastru nemovitostí, potvrzení katastrem nemovitostí</t>
  </si>
  <si>
    <t>-1425446165</t>
  </si>
  <si>
    <t>R08</t>
  </si>
  <si>
    <t>Provedení (zabezpečení) opatření nezbytných pro ochranu zvláště chráněných částí přírody (např. prohlídka staveniště před zahájením prací, záchranný přenos).</t>
  </si>
  <si>
    <t>-217771696</t>
  </si>
  <si>
    <t>R10</t>
  </si>
  <si>
    <t>Zpracování povodňového plánu, včetně ověření souladu příslušným povodňovým orgánem obce. Provedení opatření vyplývajících z povodňového plánu.</t>
  </si>
  <si>
    <t>1755588103</t>
  </si>
  <si>
    <t>R11</t>
  </si>
  <si>
    <t>Oznámení zahájení prací Archeolog. ústavu a OPP MěÚ Černošice</t>
  </si>
  <si>
    <t>-350531080</t>
  </si>
  <si>
    <t>R12</t>
  </si>
  <si>
    <t>Vyhotovení havarijního plánu vč. potvrzení úřadem, provedení opatření vyplývajících z havarijního plánu (např. havarijní souprava)</t>
  </si>
  <si>
    <t>499313195</t>
  </si>
  <si>
    <t>R13</t>
  </si>
  <si>
    <t>Vyhotovení fotodokumentace a videozáznamu dotčených pozemků, komunikací a staveb na těchto pozemcích ležících. Fotodokumentace a videozáznam budou předány objednateli před zahájením stavebních prací 1x CD/DVD</t>
  </si>
  <si>
    <t>512</t>
  </si>
  <si>
    <t>206200177</t>
  </si>
  <si>
    <t>R14</t>
  </si>
  <si>
    <t>Vytyčení stavby, hranic pozemků a provedení geodetických prací nutných k posouzení shody realizované stavby se schválenou projektovou dokumentací odborně způsobilou osobou v oboru zeměměřictví.</t>
  </si>
  <si>
    <t>-1563411418</t>
  </si>
  <si>
    <t>R18</t>
  </si>
  <si>
    <t>Zajištění a provedení zkoušek, rozborů a atestů nutných pro řádné provádění a dokončení díla, uvedených v projektové dokumentaci včetně předání jejich výsledků objednateli, jakož i provedení zkoušek a rozborů předepsaných platnou projektovou dokumentací</t>
  </si>
  <si>
    <t>1202788993</t>
  </si>
  <si>
    <t>Poznámka k položce:_x000D_
Včetně účasti geologa na stavbě (4 návštěvy)_x000D_
Zkouška zeminy:_x000D_
- hutnící zkoušky hráze 6 ks 95 % PS v místě zvoleném dle TDS._x000D_
-zkouška zrnitosti zeminy ze zemníku, celkem 6 ks</t>
  </si>
  <si>
    <t>R19</t>
  </si>
  <si>
    <t>Zpracování plánu BOZP</t>
  </si>
  <si>
    <t>-1872214689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</si>
</sst>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4" borderId="8" xfId="0" applyFont="1" applyFill="1" applyBorder="1" applyAlignment="1" applyProtection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3_01/162201424" TargetMode="External"/><Relationship Id="rId18" Type="http://schemas.openxmlformats.org/officeDocument/2006/relationships/hyperlink" Target="https://podminky.urs.cz/item/CS_URS_2023_01/171251101" TargetMode="External"/><Relationship Id="rId26" Type="http://schemas.openxmlformats.org/officeDocument/2006/relationships/hyperlink" Target="https://podminky.urs.cz/item/CS_URS_2023_01/321311116" TargetMode="External"/><Relationship Id="rId39" Type="http://schemas.openxmlformats.org/officeDocument/2006/relationships/hyperlink" Target="https://podminky.urs.cz/item/CS_URS_2023_01/464531112" TargetMode="External"/><Relationship Id="rId21" Type="http://schemas.openxmlformats.org/officeDocument/2006/relationships/hyperlink" Target="https://podminky.urs.cz/item/CS_URS_2023_01/181351105" TargetMode="External"/><Relationship Id="rId34" Type="http://schemas.openxmlformats.org/officeDocument/2006/relationships/hyperlink" Target="https://podminky.urs.cz/item/CS_URS_2023_01/452311161" TargetMode="External"/><Relationship Id="rId42" Type="http://schemas.openxmlformats.org/officeDocument/2006/relationships/hyperlink" Target="https://podminky.urs.cz/item/CS_URS_2023_01/564962111" TargetMode="External"/><Relationship Id="rId47" Type="http://schemas.openxmlformats.org/officeDocument/2006/relationships/hyperlink" Target="https://podminky.urs.cz/item/CS_URS_2023_01/871228111" TargetMode="External"/><Relationship Id="rId50" Type="http://schemas.openxmlformats.org/officeDocument/2006/relationships/hyperlink" Target="https://podminky.urs.cz/item/CS_URS_2023_01/934956123" TargetMode="External"/><Relationship Id="rId55" Type="http://schemas.openxmlformats.org/officeDocument/2006/relationships/hyperlink" Target="https://podminky.urs.cz/item/CS_URS_2023_01/997013501" TargetMode="External"/><Relationship Id="rId7" Type="http://schemas.openxmlformats.org/officeDocument/2006/relationships/hyperlink" Target="https://podminky.urs.cz/item/CS_URS_2023_01/122151404" TargetMode="External"/><Relationship Id="rId12" Type="http://schemas.openxmlformats.org/officeDocument/2006/relationships/hyperlink" Target="https://podminky.urs.cz/item/CS_URS_2023_01/162201423" TargetMode="External"/><Relationship Id="rId17" Type="http://schemas.openxmlformats.org/officeDocument/2006/relationships/hyperlink" Target="https://podminky.urs.cz/item/CS_URS_2023_01/171103201" TargetMode="External"/><Relationship Id="rId25" Type="http://schemas.openxmlformats.org/officeDocument/2006/relationships/hyperlink" Target="https://podminky.urs.cz/item/CS_URS_2023_01/997013861" TargetMode="External"/><Relationship Id="rId33" Type="http://schemas.openxmlformats.org/officeDocument/2006/relationships/hyperlink" Target="https://podminky.urs.cz/item/CS_URS_2023_01/452111131" TargetMode="External"/><Relationship Id="rId38" Type="http://schemas.openxmlformats.org/officeDocument/2006/relationships/hyperlink" Target="https://podminky.urs.cz/item/CS_URS_2023_01/463211156" TargetMode="External"/><Relationship Id="rId46" Type="http://schemas.openxmlformats.org/officeDocument/2006/relationships/hyperlink" Target="https://podminky.urs.cz/item/CS_URS_2023_01/850491811" TargetMode="External"/><Relationship Id="rId59" Type="http://schemas.openxmlformats.org/officeDocument/2006/relationships/hyperlink" Target="https://podminky.urs.cz/item/CS_URS_2023_01/789421532" TargetMode="External"/><Relationship Id="rId2" Type="http://schemas.openxmlformats.org/officeDocument/2006/relationships/hyperlink" Target="https://podminky.urs.cz/item/CS_URS_2023_01/111251102" TargetMode="External"/><Relationship Id="rId16" Type="http://schemas.openxmlformats.org/officeDocument/2006/relationships/hyperlink" Target="https://podminky.urs.cz/item/CS_URS_2023_01/167151111" TargetMode="External"/><Relationship Id="rId20" Type="http://schemas.openxmlformats.org/officeDocument/2006/relationships/hyperlink" Target="https://podminky.urs.cz/item/CS_URS_2023_01/181006111" TargetMode="External"/><Relationship Id="rId29" Type="http://schemas.openxmlformats.org/officeDocument/2006/relationships/hyperlink" Target="https://podminky.urs.cz/item/CS_URS_2023_01/321352010" TargetMode="External"/><Relationship Id="rId41" Type="http://schemas.openxmlformats.org/officeDocument/2006/relationships/hyperlink" Target="https://podminky.urs.cz/item/CS_URS_2023_01/564752112" TargetMode="External"/><Relationship Id="rId54" Type="http://schemas.openxmlformats.org/officeDocument/2006/relationships/hyperlink" Target="https://podminky.urs.cz/item/CS_URS_2023_01/961043111" TargetMode="External"/><Relationship Id="rId1" Type="http://schemas.openxmlformats.org/officeDocument/2006/relationships/hyperlink" Target="https://podminky.urs.cz/item/CS_URS_2023_01/111209111" TargetMode="External"/><Relationship Id="rId6" Type="http://schemas.openxmlformats.org/officeDocument/2006/relationships/hyperlink" Target="https://podminky.urs.cz/item/CS_URS_2023_01/121151115" TargetMode="External"/><Relationship Id="rId11" Type="http://schemas.openxmlformats.org/officeDocument/2006/relationships/hyperlink" Target="https://podminky.urs.cz/item/CS_URS_2023_01/162201422" TargetMode="External"/><Relationship Id="rId24" Type="http://schemas.openxmlformats.org/officeDocument/2006/relationships/hyperlink" Target="https://podminky.urs.cz/item/CS_URS_2023_01/182251101" TargetMode="External"/><Relationship Id="rId32" Type="http://schemas.openxmlformats.org/officeDocument/2006/relationships/hyperlink" Target="https://podminky.urs.cz/item/CS_URS_2023_01/451317777" TargetMode="External"/><Relationship Id="rId37" Type="http://schemas.openxmlformats.org/officeDocument/2006/relationships/hyperlink" Target="https://podminky.urs.cz/item/CS_URS_2023_01/462511270" TargetMode="External"/><Relationship Id="rId40" Type="http://schemas.openxmlformats.org/officeDocument/2006/relationships/hyperlink" Target="https://podminky.urs.cz/item/CS_URS_2023_01/465513227" TargetMode="External"/><Relationship Id="rId45" Type="http://schemas.openxmlformats.org/officeDocument/2006/relationships/hyperlink" Target="https://podminky.urs.cz/item/CS_URS_2023_01/577154111" TargetMode="External"/><Relationship Id="rId53" Type="http://schemas.openxmlformats.org/officeDocument/2006/relationships/hyperlink" Target="https://podminky.urs.cz/item/CS_URS_2023_01/961021311" TargetMode="External"/><Relationship Id="rId58" Type="http://schemas.openxmlformats.org/officeDocument/2006/relationships/hyperlink" Target="https://podminky.urs.cz/item/CS_URS_2023_01/767995117" TargetMode="External"/><Relationship Id="rId5" Type="http://schemas.openxmlformats.org/officeDocument/2006/relationships/hyperlink" Target="https://podminky.urs.cz/item/CS_URS_2023_01/112201117" TargetMode="External"/><Relationship Id="rId15" Type="http://schemas.openxmlformats.org/officeDocument/2006/relationships/hyperlink" Target="https://podminky.urs.cz/item/CS_URS_2023_01/162451105" TargetMode="External"/><Relationship Id="rId23" Type="http://schemas.openxmlformats.org/officeDocument/2006/relationships/hyperlink" Target="https://podminky.urs.cz/item/CS_URS_2023_01/181951112" TargetMode="External"/><Relationship Id="rId28" Type="http://schemas.openxmlformats.org/officeDocument/2006/relationships/hyperlink" Target="https://podminky.urs.cz/item/CS_URS_2023_01/321351010" TargetMode="External"/><Relationship Id="rId36" Type="http://schemas.openxmlformats.org/officeDocument/2006/relationships/hyperlink" Target="https://podminky.urs.cz/item/CS_URS_2023_01/457531112" TargetMode="External"/><Relationship Id="rId49" Type="http://schemas.openxmlformats.org/officeDocument/2006/relationships/hyperlink" Target="https://podminky.urs.cz/item/CS_URS_2023_01/899633171" TargetMode="External"/><Relationship Id="rId57" Type="http://schemas.openxmlformats.org/officeDocument/2006/relationships/hyperlink" Target="https://podminky.urs.cz/item/CS_URS_2023_01/998331011" TargetMode="External"/><Relationship Id="rId10" Type="http://schemas.openxmlformats.org/officeDocument/2006/relationships/hyperlink" Target="https://podminky.urs.cz/item/CS_URS_2023_01/132312332" TargetMode="External"/><Relationship Id="rId19" Type="http://schemas.openxmlformats.org/officeDocument/2006/relationships/hyperlink" Target="https://podminky.urs.cz/item/CS_URS_2023_01/174101101" TargetMode="External"/><Relationship Id="rId31" Type="http://schemas.openxmlformats.org/officeDocument/2006/relationships/hyperlink" Target="https://podminky.urs.cz/item/CS_URS_2023_01/380361011" TargetMode="External"/><Relationship Id="rId44" Type="http://schemas.openxmlformats.org/officeDocument/2006/relationships/hyperlink" Target="https://podminky.urs.cz/item/CS_URS_2023_01/573231111" TargetMode="External"/><Relationship Id="rId52" Type="http://schemas.openxmlformats.org/officeDocument/2006/relationships/hyperlink" Target="https://podminky.urs.cz/item/CS_URS_2023_01/953334118" TargetMode="External"/><Relationship Id="rId60" Type="http://schemas.openxmlformats.org/officeDocument/2006/relationships/drawing" Target="../drawings/drawing2.xml"/><Relationship Id="rId4" Type="http://schemas.openxmlformats.org/officeDocument/2006/relationships/hyperlink" Target="https://podminky.urs.cz/item/CS_URS_2023_01/112201115" TargetMode="External"/><Relationship Id="rId9" Type="http://schemas.openxmlformats.org/officeDocument/2006/relationships/hyperlink" Target="https://podminky.urs.cz/item/CS_URS_2023_01/131451103" TargetMode="External"/><Relationship Id="rId14" Type="http://schemas.openxmlformats.org/officeDocument/2006/relationships/hyperlink" Target="https://podminky.urs.cz/item/CS_URS_2023_01/162251102" TargetMode="External"/><Relationship Id="rId22" Type="http://schemas.openxmlformats.org/officeDocument/2006/relationships/hyperlink" Target="https://podminky.urs.cz/item/CS_URS_2023_01/181411121" TargetMode="External"/><Relationship Id="rId27" Type="http://schemas.openxmlformats.org/officeDocument/2006/relationships/hyperlink" Target="https://podminky.urs.cz/item/CS_URS_2023_01/321321116" TargetMode="External"/><Relationship Id="rId30" Type="http://schemas.openxmlformats.org/officeDocument/2006/relationships/hyperlink" Target="https://podminky.urs.cz/item/CS_URS_2023_01/321366112" TargetMode="External"/><Relationship Id="rId35" Type="http://schemas.openxmlformats.org/officeDocument/2006/relationships/hyperlink" Target="https://podminky.urs.cz/item/CS_URS_2023_01/457531111" TargetMode="External"/><Relationship Id="rId43" Type="http://schemas.openxmlformats.org/officeDocument/2006/relationships/hyperlink" Target="https://podminky.urs.cz/item/CS_URS_2023_01/569751111" TargetMode="External"/><Relationship Id="rId48" Type="http://schemas.openxmlformats.org/officeDocument/2006/relationships/hyperlink" Target="https://podminky.urs.cz/item/CS_URS_2023_01/871241141" TargetMode="External"/><Relationship Id="rId56" Type="http://schemas.openxmlformats.org/officeDocument/2006/relationships/hyperlink" Target="https://podminky.urs.cz/item/CS_URS_2023_01/997013509" TargetMode="External"/><Relationship Id="rId8" Type="http://schemas.openxmlformats.org/officeDocument/2006/relationships/hyperlink" Target="https://podminky.urs.cz/item/CS_URS_2023_01/122251104" TargetMode="External"/><Relationship Id="rId51" Type="http://schemas.openxmlformats.org/officeDocument/2006/relationships/hyperlink" Target="https://podminky.urs.cz/item/CS_URS_2023_01/936501111" TargetMode="External"/><Relationship Id="rId3" Type="http://schemas.openxmlformats.org/officeDocument/2006/relationships/hyperlink" Target="https://podminky.urs.cz/item/CS_URS_2023_01/11220111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podminky.urs.cz/item/CS_URS_2023_01/162451105" TargetMode="External"/><Relationship Id="rId7" Type="http://schemas.openxmlformats.org/officeDocument/2006/relationships/hyperlink" Target="https://podminky.urs.cz/item/CS_URS_2023_01/183403112" TargetMode="External"/><Relationship Id="rId2" Type="http://schemas.openxmlformats.org/officeDocument/2006/relationships/hyperlink" Target="https://podminky.urs.cz/item/CS_URS_2023_01/162253101" TargetMode="External"/><Relationship Id="rId1" Type="http://schemas.openxmlformats.org/officeDocument/2006/relationships/hyperlink" Target="https://podminky.urs.cz/item/CS_URS_2023_01/122703602" TargetMode="External"/><Relationship Id="rId6" Type="http://schemas.openxmlformats.org/officeDocument/2006/relationships/hyperlink" Target="https://podminky.urs.cz/item/CS_URS_2023_01/181006114" TargetMode="External"/><Relationship Id="rId5" Type="http://schemas.openxmlformats.org/officeDocument/2006/relationships/hyperlink" Target="https://podminky.urs.cz/item/CS_URS_2023_01/171251201" TargetMode="External"/><Relationship Id="rId4" Type="http://schemas.openxmlformats.org/officeDocument/2006/relationships/hyperlink" Target="https://podminky.urs.cz/item/CS_URS_2023_01/1671511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167151111" TargetMode="External"/><Relationship Id="rId13" Type="http://schemas.openxmlformats.org/officeDocument/2006/relationships/hyperlink" Target="https://podminky.urs.cz/item/CS_URS_2023_01/181351105" TargetMode="External"/><Relationship Id="rId18" Type="http://schemas.openxmlformats.org/officeDocument/2006/relationships/hyperlink" Target="https://podminky.urs.cz/item/CS_URS_2023_01/321351010" TargetMode="External"/><Relationship Id="rId26" Type="http://schemas.openxmlformats.org/officeDocument/2006/relationships/hyperlink" Target="https://podminky.urs.cz/item/CS_URS_2023_01/464531112" TargetMode="External"/><Relationship Id="rId3" Type="http://schemas.openxmlformats.org/officeDocument/2006/relationships/hyperlink" Target="https://podminky.urs.cz/item/CS_URS_2023_01/122151404" TargetMode="External"/><Relationship Id="rId21" Type="http://schemas.openxmlformats.org/officeDocument/2006/relationships/hyperlink" Target="https://podminky.urs.cz/item/CS_URS_2023_01/380361011" TargetMode="External"/><Relationship Id="rId34" Type="http://schemas.openxmlformats.org/officeDocument/2006/relationships/hyperlink" Target="https://podminky.urs.cz/item/CS_URS_2023_01/953334118" TargetMode="External"/><Relationship Id="rId7" Type="http://schemas.openxmlformats.org/officeDocument/2006/relationships/hyperlink" Target="https://podminky.urs.cz/item/CS_URS_2023_01/162551107" TargetMode="External"/><Relationship Id="rId12" Type="http://schemas.openxmlformats.org/officeDocument/2006/relationships/hyperlink" Target="https://podminky.urs.cz/item/CS_URS_2023_01/181006111" TargetMode="External"/><Relationship Id="rId17" Type="http://schemas.openxmlformats.org/officeDocument/2006/relationships/hyperlink" Target="https://podminky.urs.cz/item/CS_URS_2023_01/321321115" TargetMode="External"/><Relationship Id="rId25" Type="http://schemas.openxmlformats.org/officeDocument/2006/relationships/hyperlink" Target="https://podminky.urs.cz/item/CS_URS_2023_01/462511270" TargetMode="External"/><Relationship Id="rId33" Type="http://schemas.openxmlformats.org/officeDocument/2006/relationships/hyperlink" Target="https://podminky.urs.cz/item/CS_URS_2023_01/936501111" TargetMode="External"/><Relationship Id="rId38" Type="http://schemas.openxmlformats.org/officeDocument/2006/relationships/drawing" Target="../drawings/drawing4.xml"/><Relationship Id="rId2" Type="http://schemas.openxmlformats.org/officeDocument/2006/relationships/hyperlink" Target="https://podminky.urs.cz/item/CS_URS_2023_01/121151115" TargetMode="External"/><Relationship Id="rId16" Type="http://schemas.openxmlformats.org/officeDocument/2006/relationships/hyperlink" Target="https://podminky.urs.cz/item/CS_URS_2023_01/321311115" TargetMode="External"/><Relationship Id="rId20" Type="http://schemas.openxmlformats.org/officeDocument/2006/relationships/hyperlink" Target="https://podminky.urs.cz/item/CS_URS_2023_01/321366112" TargetMode="External"/><Relationship Id="rId29" Type="http://schemas.openxmlformats.org/officeDocument/2006/relationships/hyperlink" Target="https://podminky.urs.cz/item/CS_URS_2023_01/871370410" TargetMode="External"/><Relationship Id="rId1" Type="http://schemas.openxmlformats.org/officeDocument/2006/relationships/hyperlink" Target="https://podminky.urs.cz/item/CS_URS_2023_01/114203104" TargetMode="External"/><Relationship Id="rId6" Type="http://schemas.openxmlformats.org/officeDocument/2006/relationships/hyperlink" Target="https://podminky.urs.cz/item/CS_URS_2023_01/162251102" TargetMode="External"/><Relationship Id="rId11" Type="http://schemas.openxmlformats.org/officeDocument/2006/relationships/hyperlink" Target="https://podminky.urs.cz/item/CS_URS_2023_01/174101101" TargetMode="External"/><Relationship Id="rId24" Type="http://schemas.openxmlformats.org/officeDocument/2006/relationships/hyperlink" Target="https://podminky.urs.cz/item/CS_URS_2023_01/457531111" TargetMode="External"/><Relationship Id="rId32" Type="http://schemas.openxmlformats.org/officeDocument/2006/relationships/hyperlink" Target="https://podminky.urs.cz/item/CS_URS_2023_01/934956123" TargetMode="External"/><Relationship Id="rId37" Type="http://schemas.openxmlformats.org/officeDocument/2006/relationships/hyperlink" Target="https://podminky.urs.cz/item/CS_URS_2023_01/789421532" TargetMode="External"/><Relationship Id="rId5" Type="http://schemas.openxmlformats.org/officeDocument/2006/relationships/hyperlink" Target="https://podminky.urs.cz/item/CS_URS_2023_01/132351101" TargetMode="External"/><Relationship Id="rId15" Type="http://schemas.openxmlformats.org/officeDocument/2006/relationships/hyperlink" Target="https://podminky.urs.cz/item/CS_URS_2023_01/182251101" TargetMode="External"/><Relationship Id="rId23" Type="http://schemas.openxmlformats.org/officeDocument/2006/relationships/hyperlink" Target="https://podminky.urs.cz/item/CS_URS_2023_01/452311161" TargetMode="External"/><Relationship Id="rId28" Type="http://schemas.openxmlformats.org/officeDocument/2006/relationships/hyperlink" Target="https://podminky.urs.cz/item/CS_URS_2023_01/850391811" TargetMode="External"/><Relationship Id="rId36" Type="http://schemas.openxmlformats.org/officeDocument/2006/relationships/hyperlink" Target="https://podminky.urs.cz/item/CS_URS_2023_01/767995117" TargetMode="External"/><Relationship Id="rId10" Type="http://schemas.openxmlformats.org/officeDocument/2006/relationships/hyperlink" Target="https://podminky.urs.cz/item/CS_URS_2023_01/171251101" TargetMode="External"/><Relationship Id="rId19" Type="http://schemas.openxmlformats.org/officeDocument/2006/relationships/hyperlink" Target="https://podminky.urs.cz/item/CS_URS_2023_01/321352010" TargetMode="External"/><Relationship Id="rId31" Type="http://schemas.openxmlformats.org/officeDocument/2006/relationships/hyperlink" Target="https://podminky.urs.cz/item/CS_URS_2023_01/899643111" TargetMode="External"/><Relationship Id="rId4" Type="http://schemas.openxmlformats.org/officeDocument/2006/relationships/hyperlink" Target="https://podminky.urs.cz/item/CS_URS_2023_01/122251104" TargetMode="External"/><Relationship Id="rId9" Type="http://schemas.openxmlformats.org/officeDocument/2006/relationships/hyperlink" Target="https://podminky.urs.cz/item/CS_URS_2023_01/171103201" TargetMode="External"/><Relationship Id="rId14" Type="http://schemas.openxmlformats.org/officeDocument/2006/relationships/hyperlink" Target="https://podminky.urs.cz/item/CS_URS_2023_01/181411121" TargetMode="External"/><Relationship Id="rId22" Type="http://schemas.openxmlformats.org/officeDocument/2006/relationships/hyperlink" Target="https://podminky.urs.cz/item/CS_URS_2023_01/452111111" TargetMode="External"/><Relationship Id="rId27" Type="http://schemas.openxmlformats.org/officeDocument/2006/relationships/hyperlink" Target="https://podminky.urs.cz/item/CS_URS_2023_01/850361811" TargetMode="External"/><Relationship Id="rId30" Type="http://schemas.openxmlformats.org/officeDocument/2006/relationships/hyperlink" Target="https://podminky.urs.cz/item/CS_URS_2023_01/899633161" TargetMode="External"/><Relationship Id="rId35" Type="http://schemas.openxmlformats.org/officeDocument/2006/relationships/hyperlink" Target="https://podminky.urs.cz/item/CS_URS_2023_01/99833101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321352010" TargetMode="External"/><Relationship Id="rId13" Type="http://schemas.openxmlformats.org/officeDocument/2006/relationships/hyperlink" Target="https://podminky.urs.cz/item/CS_URS_2023_01/998332011" TargetMode="External"/><Relationship Id="rId3" Type="http://schemas.openxmlformats.org/officeDocument/2006/relationships/hyperlink" Target="https://podminky.urs.cz/item/CS_URS_2023_01/162251102" TargetMode="External"/><Relationship Id="rId7" Type="http://schemas.openxmlformats.org/officeDocument/2006/relationships/hyperlink" Target="https://podminky.urs.cz/item/CS_URS_2023_01/321351010" TargetMode="External"/><Relationship Id="rId12" Type="http://schemas.openxmlformats.org/officeDocument/2006/relationships/hyperlink" Target="https://podminky.urs.cz/item/CS_URS_2023_01/463211156" TargetMode="External"/><Relationship Id="rId2" Type="http://schemas.openxmlformats.org/officeDocument/2006/relationships/hyperlink" Target="https://podminky.urs.cz/item/CS_URS_2023_01/132451102" TargetMode="External"/><Relationship Id="rId1" Type="http://schemas.openxmlformats.org/officeDocument/2006/relationships/hyperlink" Target="https://podminky.urs.cz/item/CS_URS_2023_01/122351104" TargetMode="External"/><Relationship Id="rId6" Type="http://schemas.openxmlformats.org/officeDocument/2006/relationships/hyperlink" Target="https://podminky.urs.cz/item/CS_URS_2023_01/321311115" TargetMode="External"/><Relationship Id="rId11" Type="http://schemas.openxmlformats.org/officeDocument/2006/relationships/hyperlink" Target="https://podminky.urs.cz/item/CS_URS_2023_01/462513169" TargetMode="External"/><Relationship Id="rId5" Type="http://schemas.openxmlformats.org/officeDocument/2006/relationships/hyperlink" Target="https://podminky.urs.cz/item/CS_URS_2023_01/174101101" TargetMode="External"/><Relationship Id="rId10" Type="http://schemas.openxmlformats.org/officeDocument/2006/relationships/hyperlink" Target="https://podminky.urs.cz/item/CS_URS_2023_01/462511162" TargetMode="External"/><Relationship Id="rId4" Type="http://schemas.openxmlformats.org/officeDocument/2006/relationships/hyperlink" Target="https://podminky.urs.cz/item/CS_URS_2023_01/167151112" TargetMode="External"/><Relationship Id="rId9" Type="http://schemas.openxmlformats.org/officeDocument/2006/relationships/hyperlink" Target="https://podminky.urs.cz/item/CS_URS_2023_01/452311161" TargetMode="External"/><Relationship Id="rId1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183403112" TargetMode="External"/><Relationship Id="rId3" Type="http://schemas.openxmlformats.org/officeDocument/2006/relationships/hyperlink" Target="https://podminky.urs.cz/item/CS_URS_2023_01/162253101" TargetMode="External"/><Relationship Id="rId7" Type="http://schemas.openxmlformats.org/officeDocument/2006/relationships/hyperlink" Target="https://podminky.urs.cz/item/CS_URS_2023_01/181006114" TargetMode="External"/><Relationship Id="rId2" Type="http://schemas.openxmlformats.org/officeDocument/2006/relationships/hyperlink" Target="https://podminky.urs.cz/item/CS_URS_2023_01/125703311" TargetMode="External"/><Relationship Id="rId1" Type="http://schemas.openxmlformats.org/officeDocument/2006/relationships/hyperlink" Target="https://podminky.urs.cz/item/CS_URS_2023_01/122703602" TargetMode="External"/><Relationship Id="rId6" Type="http://schemas.openxmlformats.org/officeDocument/2006/relationships/hyperlink" Target="https://podminky.urs.cz/item/CS_URS_2023_01/171251201" TargetMode="External"/><Relationship Id="rId5" Type="http://schemas.openxmlformats.org/officeDocument/2006/relationships/hyperlink" Target="https://podminky.urs.cz/item/CS_URS_2023_01/167151111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s://podminky.urs.cz/item/CS_URS_2023_01/162551107" TargetMode="External"/><Relationship Id="rId9" Type="http://schemas.openxmlformats.org/officeDocument/2006/relationships/hyperlink" Target="https://podminky.urs.cz/item/CS_URS_2023_01/18481824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321311115" TargetMode="External"/><Relationship Id="rId13" Type="http://schemas.openxmlformats.org/officeDocument/2006/relationships/hyperlink" Target="https://podminky.urs.cz/item/CS_URS_2023_01/389121111" TargetMode="External"/><Relationship Id="rId18" Type="http://schemas.openxmlformats.org/officeDocument/2006/relationships/hyperlink" Target="https://podminky.urs.cz/item/CS_URS_2023_01/564661111" TargetMode="External"/><Relationship Id="rId26" Type="http://schemas.openxmlformats.org/officeDocument/2006/relationships/hyperlink" Target="https://podminky.urs.cz/item/CS_URS_2023_01/997013509" TargetMode="External"/><Relationship Id="rId3" Type="http://schemas.openxmlformats.org/officeDocument/2006/relationships/hyperlink" Target="https://podminky.urs.cz/item/CS_URS_2023_01/162251102" TargetMode="External"/><Relationship Id="rId21" Type="http://schemas.openxmlformats.org/officeDocument/2006/relationships/hyperlink" Target="https://podminky.urs.cz/item/CS_URS_2023_01/571907118" TargetMode="External"/><Relationship Id="rId7" Type="http://schemas.openxmlformats.org/officeDocument/2006/relationships/hyperlink" Target="https://podminky.urs.cz/item/CS_URS_2023_01/997013861" TargetMode="External"/><Relationship Id="rId12" Type="http://schemas.openxmlformats.org/officeDocument/2006/relationships/hyperlink" Target="https://podminky.urs.cz/item/CS_URS_2023_01/380361011" TargetMode="External"/><Relationship Id="rId17" Type="http://schemas.openxmlformats.org/officeDocument/2006/relationships/hyperlink" Target="https://podminky.urs.cz/item/CS_URS_2023_01/465513227" TargetMode="External"/><Relationship Id="rId25" Type="http://schemas.openxmlformats.org/officeDocument/2006/relationships/hyperlink" Target="https://podminky.urs.cz/item/CS_URS_2023_01/997013501" TargetMode="External"/><Relationship Id="rId2" Type="http://schemas.openxmlformats.org/officeDocument/2006/relationships/hyperlink" Target="https://podminky.urs.cz/item/CS_URS_2023_01/132351103" TargetMode="External"/><Relationship Id="rId16" Type="http://schemas.openxmlformats.org/officeDocument/2006/relationships/hyperlink" Target="https://podminky.urs.cz/item/CS_URS_2023_01/463211156" TargetMode="External"/><Relationship Id="rId20" Type="http://schemas.openxmlformats.org/officeDocument/2006/relationships/hyperlink" Target="https://podminky.urs.cz/item/CS_URS_2023_01/564851111" TargetMode="External"/><Relationship Id="rId1" Type="http://schemas.openxmlformats.org/officeDocument/2006/relationships/hyperlink" Target="https://podminky.urs.cz/item/CS_URS_2023_01/122251103" TargetMode="External"/><Relationship Id="rId6" Type="http://schemas.openxmlformats.org/officeDocument/2006/relationships/hyperlink" Target="https://podminky.urs.cz/item/CS_URS_2023_01/181951112" TargetMode="External"/><Relationship Id="rId11" Type="http://schemas.openxmlformats.org/officeDocument/2006/relationships/hyperlink" Target="https://podminky.urs.cz/item/CS_URS_2023_01/321352010" TargetMode="External"/><Relationship Id="rId24" Type="http://schemas.openxmlformats.org/officeDocument/2006/relationships/hyperlink" Target="https://podminky.urs.cz/item/CS_URS_2023_01/961043111" TargetMode="External"/><Relationship Id="rId5" Type="http://schemas.openxmlformats.org/officeDocument/2006/relationships/hyperlink" Target="https://podminky.urs.cz/item/CS_URS_2023_01/174101101" TargetMode="External"/><Relationship Id="rId15" Type="http://schemas.openxmlformats.org/officeDocument/2006/relationships/hyperlink" Target="https://podminky.urs.cz/item/CS_URS_2023_01/452311161" TargetMode="External"/><Relationship Id="rId23" Type="http://schemas.openxmlformats.org/officeDocument/2006/relationships/hyperlink" Target="https://podminky.urs.cz/item/CS_URS_2023_01/358325114" TargetMode="External"/><Relationship Id="rId28" Type="http://schemas.openxmlformats.org/officeDocument/2006/relationships/drawing" Target="../drawings/drawing7.xml"/><Relationship Id="rId10" Type="http://schemas.openxmlformats.org/officeDocument/2006/relationships/hyperlink" Target="https://podminky.urs.cz/item/CS_URS_2023_01/321351010" TargetMode="External"/><Relationship Id="rId19" Type="http://schemas.openxmlformats.org/officeDocument/2006/relationships/hyperlink" Target="https://podminky.urs.cz/item/CS_URS_2023_01/564671111" TargetMode="External"/><Relationship Id="rId4" Type="http://schemas.openxmlformats.org/officeDocument/2006/relationships/hyperlink" Target="https://podminky.urs.cz/item/CS_URS_2023_01/167151111" TargetMode="External"/><Relationship Id="rId9" Type="http://schemas.openxmlformats.org/officeDocument/2006/relationships/hyperlink" Target="https://podminky.urs.cz/item/CS_URS_2023_01/321321115" TargetMode="External"/><Relationship Id="rId14" Type="http://schemas.openxmlformats.org/officeDocument/2006/relationships/hyperlink" Target="https://podminky.urs.cz/item/CS_URS_2023_01/451317777" TargetMode="External"/><Relationship Id="rId22" Type="http://schemas.openxmlformats.org/officeDocument/2006/relationships/hyperlink" Target="https://podminky.urs.cz/item/CS_URS_2023_01/850391811" TargetMode="External"/><Relationship Id="rId27" Type="http://schemas.openxmlformats.org/officeDocument/2006/relationships/hyperlink" Target="https://podminky.urs.cz/item/CS_URS_2023_01/99833201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321321115" TargetMode="External"/><Relationship Id="rId13" Type="http://schemas.openxmlformats.org/officeDocument/2006/relationships/hyperlink" Target="https://podminky.urs.cz/item/CS_URS_2023_01/452311161" TargetMode="External"/><Relationship Id="rId18" Type="http://schemas.openxmlformats.org/officeDocument/2006/relationships/hyperlink" Target="https://podminky.urs.cz/item/CS_URS_2023_01/571907118" TargetMode="External"/><Relationship Id="rId3" Type="http://schemas.openxmlformats.org/officeDocument/2006/relationships/hyperlink" Target="https://podminky.urs.cz/item/CS_URS_2023_01/162251102" TargetMode="External"/><Relationship Id="rId21" Type="http://schemas.openxmlformats.org/officeDocument/2006/relationships/hyperlink" Target="https://podminky.urs.cz/item/CS_URS_2023_01/997013501" TargetMode="External"/><Relationship Id="rId7" Type="http://schemas.openxmlformats.org/officeDocument/2006/relationships/hyperlink" Target="https://podminky.urs.cz/item/CS_URS_2023_01/997013861" TargetMode="External"/><Relationship Id="rId12" Type="http://schemas.openxmlformats.org/officeDocument/2006/relationships/hyperlink" Target="https://podminky.urs.cz/item/CS_URS_2023_01/389121111" TargetMode="External"/><Relationship Id="rId17" Type="http://schemas.openxmlformats.org/officeDocument/2006/relationships/hyperlink" Target="https://podminky.urs.cz/item/CS_URS_2023_01/564851111" TargetMode="External"/><Relationship Id="rId2" Type="http://schemas.openxmlformats.org/officeDocument/2006/relationships/hyperlink" Target="https://podminky.urs.cz/item/CS_URS_2023_01/132351103" TargetMode="External"/><Relationship Id="rId16" Type="http://schemas.openxmlformats.org/officeDocument/2006/relationships/hyperlink" Target="https://podminky.urs.cz/item/CS_URS_2023_01/564671111" TargetMode="External"/><Relationship Id="rId20" Type="http://schemas.openxmlformats.org/officeDocument/2006/relationships/hyperlink" Target="https://podminky.urs.cz/item/CS_URS_2023_01/961043111" TargetMode="External"/><Relationship Id="rId1" Type="http://schemas.openxmlformats.org/officeDocument/2006/relationships/hyperlink" Target="https://podminky.urs.cz/item/CS_URS_2023_01/122251103" TargetMode="External"/><Relationship Id="rId6" Type="http://schemas.openxmlformats.org/officeDocument/2006/relationships/hyperlink" Target="https://podminky.urs.cz/item/CS_URS_2023_01/181951112" TargetMode="External"/><Relationship Id="rId11" Type="http://schemas.openxmlformats.org/officeDocument/2006/relationships/hyperlink" Target="https://podminky.urs.cz/item/CS_URS_2023_01/380361011" TargetMode="External"/><Relationship Id="rId24" Type="http://schemas.openxmlformats.org/officeDocument/2006/relationships/drawing" Target="../drawings/drawing8.xml"/><Relationship Id="rId5" Type="http://schemas.openxmlformats.org/officeDocument/2006/relationships/hyperlink" Target="https://podminky.urs.cz/item/CS_URS_2023_01/174101101" TargetMode="External"/><Relationship Id="rId15" Type="http://schemas.openxmlformats.org/officeDocument/2006/relationships/hyperlink" Target="https://podminky.urs.cz/item/CS_URS_2023_01/564661111" TargetMode="External"/><Relationship Id="rId23" Type="http://schemas.openxmlformats.org/officeDocument/2006/relationships/hyperlink" Target="https://podminky.urs.cz/item/CS_URS_2023_01/998332011" TargetMode="External"/><Relationship Id="rId10" Type="http://schemas.openxmlformats.org/officeDocument/2006/relationships/hyperlink" Target="https://podminky.urs.cz/item/CS_URS_2023_01/321352010" TargetMode="External"/><Relationship Id="rId19" Type="http://schemas.openxmlformats.org/officeDocument/2006/relationships/hyperlink" Target="https://podminky.urs.cz/item/CS_URS_2023_01/961021311" TargetMode="External"/><Relationship Id="rId4" Type="http://schemas.openxmlformats.org/officeDocument/2006/relationships/hyperlink" Target="https://podminky.urs.cz/item/CS_URS_2023_01/167151111" TargetMode="External"/><Relationship Id="rId9" Type="http://schemas.openxmlformats.org/officeDocument/2006/relationships/hyperlink" Target="https://podminky.urs.cz/item/CS_URS_2023_01/321351010" TargetMode="External"/><Relationship Id="rId14" Type="http://schemas.openxmlformats.org/officeDocument/2006/relationships/hyperlink" Target="https://podminky.urs.cz/item/CS_URS_2023_01/463211156" TargetMode="External"/><Relationship Id="rId22" Type="http://schemas.openxmlformats.org/officeDocument/2006/relationships/hyperlink" Target="https://podminky.urs.cz/item/CS_URS_2023_01/997013509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4" t="s">
        <v>14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1"/>
      <c r="AQ5" s="21"/>
      <c r="AR5" s="19"/>
      <c r="BE5" s="261" t="s">
        <v>15</v>
      </c>
      <c r="BS5" s="16" t="s">
        <v>6</v>
      </c>
    </row>
    <row r="6" spans="1:74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6" t="s">
        <v>17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1"/>
      <c r="AQ6" s="21"/>
      <c r="AR6" s="19"/>
      <c r="BE6" s="262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2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2"/>
      <c r="BS8" s="16" t="s">
        <v>6</v>
      </c>
    </row>
    <row r="9" spans="1:74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2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2"/>
      <c r="BS10" s="16" t="s">
        <v>6</v>
      </c>
    </row>
    <row r="11" spans="1:74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2"/>
      <c r="BS11" s="16" t="s">
        <v>6</v>
      </c>
    </row>
    <row r="12" spans="1:74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2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2"/>
      <c r="BS13" s="16" t="s">
        <v>6</v>
      </c>
    </row>
    <row r="14" spans="1:74" ht="13.2">
      <c r="B14" s="20"/>
      <c r="C14" s="21"/>
      <c r="D14" s="21"/>
      <c r="E14" s="267" t="s">
        <v>29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2"/>
      <c r="BS14" s="16" t="s">
        <v>6</v>
      </c>
    </row>
    <row r="15" spans="1:74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2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2"/>
      <c r="BS16" s="16" t="s">
        <v>4</v>
      </c>
    </row>
    <row r="17" spans="1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2"/>
      <c r="BS17" s="16" t="s">
        <v>32</v>
      </c>
    </row>
    <row r="18" spans="1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2"/>
      <c r="BS18" s="16" t="s">
        <v>6</v>
      </c>
    </row>
    <row r="19" spans="1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2"/>
      <c r="BS19" s="16" t="s">
        <v>6</v>
      </c>
    </row>
    <row r="20" spans="1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2"/>
      <c r="BS20" s="16" t="s">
        <v>32</v>
      </c>
    </row>
    <row r="21" spans="1:71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2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2"/>
    </row>
    <row r="23" spans="1:71" s="1" customFormat="1" ht="16.5" customHeight="1">
      <c r="B23" s="20"/>
      <c r="C23" s="21"/>
      <c r="D23" s="21"/>
      <c r="E23" s="269" t="s">
        <v>1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1"/>
      <c r="AP23" s="21"/>
      <c r="AQ23" s="21"/>
      <c r="AR23" s="19"/>
      <c r="BE23" s="262"/>
    </row>
    <row r="24" spans="1:71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2"/>
    </row>
    <row r="25" spans="1:71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2"/>
    </row>
    <row r="26" spans="1:71" s="2" customFormat="1" ht="25.95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0">
        <f>ROUND(AG94,2)</f>
        <v>0</v>
      </c>
      <c r="AL26" s="271"/>
      <c r="AM26" s="271"/>
      <c r="AN26" s="271"/>
      <c r="AO26" s="271"/>
      <c r="AP26" s="35"/>
      <c r="AQ26" s="35"/>
      <c r="AR26" s="38"/>
      <c r="BE26" s="262"/>
    </row>
    <row r="27" spans="1:71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2"/>
    </row>
    <row r="28" spans="1:71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2" t="s">
        <v>36</v>
      </c>
      <c r="M28" s="272"/>
      <c r="N28" s="272"/>
      <c r="O28" s="272"/>
      <c r="P28" s="272"/>
      <c r="Q28" s="35"/>
      <c r="R28" s="35"/>
      <c r="S28" s="35"/>
      <c r="T28" s="35"/>
      <c r="U28" s="35"/>
      <c r="V28" s="35"/>
      <c r="W28" s="272" t="s">
        <v>37</v>
      </c>
      <c r="X28" s="272"/>
      <c r="Y28" s="272"/>
      <c r="Z28" s="272"/>
      <c r="AA28" s="272"/>
      <c r="AB28" s="272"/>
      <c r="AC28" s="272"/>
      <c r="AD28" s="272"/>
      <c r="AE28" s="272"/>
      <c r="AF28" s="35"/>
      <c r="AG28" s="35"/>
      <c r="AH28" s="35"/>
      <c r="AI28" s="35"/>
      <c r="AJ28" s="35"/>
      <c r="AK28" s="272" t="s">
        <v>38</v>
      </c>
      <c r="AL28" s="272"/>
      <c r="AM28" s="272"/>
      <c r="AN28" s="272"/>
      <c r="AO28" s="272"/>
      <c r="AP28" s="35"/>
      <c r="AQ28" s="35"/>
      <c r="AR28" s="38"/>
      <c r="BE28" s="262"/>
    </row>
    <row r="29" spans="1:71" s="3" customFormat="1" ht="14.4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75">
        <v>0.21</v>
      </c>
      <c r="M29" s="274"/>
      <c r="N29" s="274"/>
      <c r="O29" s="274"/>
      <c r="P29" s="274"/>
      <c r="Q29" s="40"/>
      <c r="R29" s="40"/>
      <c r="S29" s="40"/>
      <c r="T29" s="40"/>
      <c r="U29" s="40"/>
      <c r="V29" s="40"/>
      <c r="W29" s="273">
        <f>ROUND(AZ94, 2)</f>
        <v>0</v>
      </c>
      <c r="X29" s="274"/>
      <c r="Y29" s="274"/>
      <c r="Z29" s="274"/>
      <c r="AA29" s="274"/>
      <c r="AB29" s="274"/>
      <c r="AC29" s="274"/>
      <c r="AD29" s="274"/>
      <c r="AE29" s="274"/>
      <c r="AF29" s="40"/>
      <c r="AG29" s="40"/>
      <c r="AH29" s="40"/>
      <c r="AI29" s="40"/>
      <c r="AJ29" s="40"/>
      <c r="AK29" s="273">
        <f>ROUND(AV94, 2)</f>
        <v>0</v>
      </c>
      <c r="AL29" s="274"/>
      <c r="AM29" s="274"/>
      <c r="AN29" s="274"/>
      <c r="AO29" s="274"/>
      <c r="AP29" s="40"/>
      <c r="AQ29" s="40"/>
      <c r="AR29" s="41"/>
      <c r="BE29" s="263"/>
    </row>
    <row r="30" spans="1:71" s="3" customFormat="1" ht="14.4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75">
        <v>0.15</v>
      </c>
      <c r="M30" s="274"/>
      <c r="N30" s="274"/>
      <c r="O30" s="274"/>
      <c r="P30" s="274"/>
      <c r="Q30" s="40"/>
      <c r="R30" s="40"/>
      <c r="S30" s="40"/>
      <c r="T30" s="40"/>
      <c r="U30" s="40"/>
      <c r="V30" s="40"/>
      <c r="W30" s="273">
        <f>ROUND(BA94, 2)</f>
        <v>0</v>
      </c>
      <c r="X30" s="274"/>
      <c r="Y30" s="274"/>
      <c r="Z30" s="274"/>
      <c r="AA30" s="274"/>
      <c r="AB30" s="274"/>
      <c r="AC30" s="274"/>
      <c r="AD30" s="274"/>
      <c r="AE30" s="274"/>
      <c r="AF30" s="40"/>
      <c r="AG30" s="40"/>
      <c r="AH30" s="40"/>
      <c r="AI30" s="40"/>
      <c r="AJ30" s="40"/>
      <c r="AK30" s="273">
        <f>ROUND(AW94, 2)</f>
        <v>0</v>
      </c>
      <c r="AL30" s="274"/>
      <c r="AM30" s="274"/>
      <c r="AN30" s="274"/>
      <c r="AO30" s="274"/>
      <c r="AP30" s="40"/>
      <c r="AQ30" s="40"/>
      <c r="AR30" s="41"/>
      <c r="BE30" s="263"/>
    </row>
    <row r="31" spans="1:71" s="3" customFormat="1" ht="14.4" hidden="1" customHeight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75">
        <v>0.21</v>
      </c>
      <c r="M31" s="274"/>
      <c r="N31" s="274"/>
      <c r="O31" s="274"/>
      <c r="P31" s="274"/>
      <c r="Q31" s="40"/>
      <c r="R31" s="40"/>
      <c r="S31" s="40"/>
      <c r="T31" s="40"/>
      <c r="U31" s="40"/>
      <c r="V31" s="40"/>
      <c r="W31" s="273">
        <f>ROUND(BB94, 2)</f>
        <v>0</v>
      </c>
      <c r="X31" s="274"/>
      <c r="Y31" s="274"/>
      <c r="Z31" s="274"/>
      <c r="AA31" s="274"/>
      <c r="AB31" s="274"/>
      <c r="AC31" s="274"/>
      <c r="AD31" s="274"/>
      <c r="AE31" s="274"/>
      <c r="AF31" s="40"/>
      <c r="AG31" s="40"/>
      <c r="AH31" s="40"/>
      <c r="AI31" s="40"/>
      <c r="AJ31" s="40"/>
      <c r="AK31" s="273">
        <v>0</v>
      </c>
      <c r="AL31" s="274"/>
      <c r="AM31" s="274"/>
      <c r="AN31" s="274"/>
      <c r="AO31" s="274"/>
      <c r="AP31" s="40"/>
      <c r="AQ31" s="40"/>
      <c r="AR31" s="41"/>
      <c r="BE31" s="263"/>
    </row>
    <row r="32" spans="1:71" s="3" customFormat="1" ht="14.4" hidden="1" customHeight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75">
        <v>0.15</v>
      </c>
      <c r="M32" s="274"/>
      <c r="N32" s="274"/>
      <c r="O32" s="274"/>
      <c r="P32" s="274"/>
      <c r="Q32" s="40"/>
      <c r="R32" s="40"/>
      <c r="S32" s="40"/>
      <c r="T32" s="40"/>
      <c r="U32" s="40"/>
      <c r="V32" s="40"/>
      <c r="W32" s="273">
        <f>ROUND(BC94, 2)</f>
        <v>0</v>
      </c>
      <c r="X32" s="274"/>
      <c r="Y32" s="274"/>
      <c r="Z32" s="274"/>
      <c r="AA32" s="274"/>
      <c r="AB32" s="274"/>
      <c r="AC32" s="274"/>
      <c r="AD32" s="274"/>
      <c r="AE32" s="274"/>
      <c r="AF32" s="40"/>
      <c r="AG32" s="40"/>
      <c r="AH32" s="40"/>
      <c r="AI32" s="40"/>
      <c r="AJ32" s="40"/>
      <c r="AK32" s="273">
        <v>0</v>
      </c>
      <c r="AL32" s="274"/>
      <c r="AM32" s="274"/>
      <c r="AN32" s="274"/>
      <c r="AO32" s="274"/>
      <c r="AP32" s="40"/>
      <c r="AQ32" s="40"/>
      <c r="AR32" s="41"/>
      <c r="BE32" s="263"/>
    </row>
    <row r="33" spans="1:57" s="3" customFormat="1" ht="14.4" hidden="1" customHeight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75">
        <v>0</v>
      </c>
      <c r="M33" s="274"/>
      <c r="N33" s="274"/>
      <c r="O33" s="274"/>
      <c r="P33" s="274"/>
      <c r="Q33" s="40"/>
      <c r="R33" s="40"/>
      <c r="S33" s="40"/>
      <c r="T33" s="40"/>
      <c r="U33" s="40"/>
      <c r="V33" s="40"/>
      <c r="W33" s="273">
        <f>ROUND(BD94, 2)</f>
        <v>0</v>
      </c>
      <c r="X33" s="274"/>
      <c r="Y33" s="274"/>
      <c r="Z33" s="274"/>
      <c r="AA33" s="274"/>
      <c r="AB33" s="274"/>
      <c r="AC33" s="274"/>
      <c r="AD33" s="274"/>
      <c r="AE33" s="274"/>
      <c r="AF33" s="40"/>
      <c r="AG33" s="40"/>
      <c r="AH33" s="40"/>
      <c r="AI33" s="40"/>
      <c r="AJ33" s="40"/>
      <c r="AK33" s="273">
        <v>0</v>
      </c>
      <c r="AL33" s="274"/>
      <c r="AM33" s="274"/>
      <c r="AN33" s="274"/>
      <c r="AO33" s="274"/>
      <c r="AP33" s="40"/>
      <c r="AQ33" s="40"/>
      <c r="AR33" s="41"/>
      <c r="BE33" s="263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2"/>
    </row>
    <row r="35" spans="1:57" s="2" customFormat="1" ht="25.95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79" t="s">
        <v>47</v>
      </c>
      <c r="Y35" s="277"/>
      <c r="Z35" s="277"/>
      <c r="AA35" s="277"/>
      <c r="AB35" s="277"/>
      <c r="AC35" s="44"/>
      <c r="AD35" s="44"/>
      <c r="AE35" s="44"/>
      <c r="AF35" s="44"/>
      <c r="AG35" s="44"/>
      <c r="AH35" s="44"/>
      <c r="AI35" s="44"/>
      <c r="AJ35" s="44"/>
      <c r="AK35" s="276">
        <f>SUM(AK26:AK33)</f>
        <v>0</v>
      </c>
      <c r="AL35" s="277"/>
      <c r="AM35" s="277"/>
      <c r="AN35" s="277"/>
      <c r="AO35" s="278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0.199999999999999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0.199999999999999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0.199999999999999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0.199999999999999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0.199999999999999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0.199999999999999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0.199999999999999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0.199999999999999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0.199999999999999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0.19999999999999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1:57" ht="10.199999999999999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0.199999999999999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0.199999999999999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 ht="10.199999999999999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0.199999999999999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0.199999999999999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0.199999999999999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0.19999999999999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0.199999999999999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0.199999999999999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0.199999999999999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0.199999999999999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0.199999999999999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 ht="10.199999999999999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2023_04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8" t="str">
        <f>K6</f>
        <v>Rekonstrukce a obnova vodních nádrží Pětka a V Luhu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2"/>
      <c r="AQ85" s="62"/>
      <c r="AR85" s="63"/>
    </row>
    <row r="86" spans="1:91" s="2" customFormat="1" ht="6.9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k. ú. Slapy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87" t="str">
        <f>IF(AN8= "","",AN8)</f>
        <v>31. 3. 2023</v>
      </c>
      <c r="AN87" s="287"/>
      <c r="AO87" s="35"/>
      <c r="AP87" s="35"/>
      <c r="AQ87" s="35"/>
      <c r="AR87" s="38"/>
      <c r="BE87" s="33"/>
    </row>
    <row r="88" spans="1:91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ALTSTAEDTER INVESTMENTS a.s.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88" t="str">
        <f>IF(E17="","",E17)</f>
        <v>Martin Dobeš</v>
      </c>
      <c r="AN89" s="289"/>
      <c r="AO89" s="289"/>
      <c r="AP89" s="289"/>
      <c r="AQ89" s="35"/>
      <c r="AR89" s="38"/>
      <c r="AS89" s="291" t="s">
        <v>55</v>
      </c>
      <c r="AT89" s="292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15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88" t="str">
        <f>IF(E20="","",E20)</f>
        <v>Martin Dobeš</v>
      </c>
      <c r="AN90" s="289"/>
      <c r="AO90" s="289"/>
      <c r="AP90" s="289"/>
      <c r="AQ90" s="35"/>
      <c r="AR90" s="38"/>
      <c r="AS90" s="293"/>
      <c r="AT90" s="294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5"/>
      <c r="AT91" s="296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53" t="s">
        <v>56</v>
      </c>
      <c r="D92" s="254"/>
      <c r="E92" s="254"/>
      <c r="F92" s="254"/>
      <c r="G92" s="254"/>
      <c r="H92" s="72"/>
      <c r="I92" s="257" t="s">
        <v>57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86" t="s">
        <v>58</v>
      </c>
      <c r="AH92" s="254"/>
      <c r="AI92" s="254"/>
      <c r="AJ92" s="254"/>
      <c r="AK92" s="254"/>
      <c r="AL92" s="254"/>
      <c r="AM92" s="254"/>
      <c r="AN92" s="257" t="s">
        <v>59</v>
      </c>
      <c r="AO92" s="254"/>
      <c r="AP92" s="290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91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0">
        <f>ROUND(AG95+AG98+SUM(AG102:AG104),2)</f>
        <v>0</v>
      </c>
      <c r="AH94" s="260"/>
      <c r="AI94" s="260"/>
      <c r="AJ94" s="260"/>
      <c r="AK94" s="260"/>
      <c r="AL94" s="260"/>
      <c r="AM94" s="260"/>
      <c r="AN94" s="297">
        <f t="shared" ref="AN94:AN104" si="0">SUM(AG94,AT94)</f>
        <v>0</v>
      </c>
      <c r="AO94" s="297"/>
      <c r="AP94" s="297"/>
      <c r="AQ94" s="84" t="s">
        <v>1</v>
      </c>
      <c r="AR94" s="85"/>
      <c r="AS94" s="86">
        <f>ROUND(AS95+AS98+SUM(AS102:AS104),2)</f>
        <v>0</v>
      </c>
      <c r="AT94" s="87">
        <f t="shared" ref="AT94:AT104" si="1">ROUND(SUM(AV94:AW94),2)</f>
        <v>0</v>
      </c>
      <c r="AU94" s="88">
        <f>ROUND(AU95+AU98+SUM(AU102:AU104),5)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ROUND(AZ95+AZ98+SUM(AZ102:AZ104),2)</f>
        <v>0</v>
      </c>
      <c r="BA94" s="87">
        <f>ROUND(BA95+BA98+SUM(BA102:BA104),2)</f>
        <v>0</v>
      </c>
      <c r="BB94" s="87">
        <f>ROUND(BB95+BB98+SUM(BB102:BB104),2)</f>
        <v>0</v>
      </c>
      <c r="BC94" s="87">
        <f>ROUND(BC95+BC98+SUM(BC102:BC104),2)</f>
        <v>0</v>
      </c>
      <c r="BD94" s="89">
        <f>ROUND(BD95+BD98+SUM(BD102:BD104),2)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1" s="7" customFormat="1" ht="16.5" customHeight="1">
      <c r="B95" s="92"/>
      <c r="C95" s="93"/>
      <c r="D95" s="255" t="s">
        <v>79</v>
      </c>
      <c r="E95" s="255"/>
      <c r="F95" s="255"/>
      <c r="G95" s="255"/>
      <c r="H95" s="255"/>
      <c r="I95" s="94"/>
      <c r="J95" s="255" t="s">
        <v>80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85">
        <f>ROUND(SUM(AG96:AG97),2)</f>
        <v>0</v>
      </c>
      <c r="AH95" s="284"/>
      <c r="AI95" s="284"/>
      <c r="AJ95" s="284"/>
      <c r="AK95" s="284"/>
      <c r="AL95" s="284"/>
      <c r="AM95" s="284"/>
      <c r="AN95" s="283">
        <f t="shared" si="0"/>
        <v>0</v>
      </c>
      <c r="AO95" s="284"/>
      <c r="AP95" s="284"/>
      <c r="AQ95" s="95" t="s">
        <v>81</v>
      </c>
      <c r="AR95" s="96"/>
      <c r="AS95" s="97">
        <f>ROUND(SUM(AS96:AS97),2)</f>
        <v>0</v>
      </c>
      <c r="AT95" s="98">
        <f t="shared" si="1"/>
        <v>0</v>
      </c>
      <c r="AU95" s="99">
        <f>ROUND(SUM(AU96:AU97),5)</f>
        <v>0</v>
      </c>
      <c r="AV95" s="98">
        <f>ROUND(AZ95*L29,2)</f>
        <v>0</v>
      </c>
      <c r="AW95" s="98">
        <f>ROUND(BA95*L30,2)</f>
        <v>0</v>
      </c>
      <c r="AX95" s="98">
        <f>ROUND(BB95*L29,2)</f>
        <v>0</v>
      </c>
      <c r="AY95" s="98">
        <f>ROUND(BC95*L30,2)</f>
        <v>0</v>
      </c>
      <c r="AZ95" s="98">
        <f>ROUND(SUM(AZ96:AZ97),2)</f>
        <v>0</v>
      </c>
      <c r="BA95" s="98">
        <f>ROUND(SUM(BA96:BA97),2)</f>
        <v>0</v>
      </c>
      <c r="BB95" s="98">
        <f>ROUND(SUM(BB96:BB97),2)</f>
        <v>0</v>
      </c>
      <c r="BC95" s="98">
        <f>ROUND(SUM(BC96:BC97),2)</f>
        <v>0</v>
      </c>
      <c r="BD95" s="100">
        <f>ROUND(SUM(BD96:BD97),2)</f>
        <v>0</v>
      </c>
      <c r="BS95" s="101" t="s">
        <v>74</v>
      </c>
      <c r="BT95" s="101" t="s">
        <v>82</v>
      </c>
      <c r="BU95" s="101" t="s">
        <v>76</v>
      </c>
      <c r="BV95" s="101" t="s">
        <v>77</v>
      </c>
      <c r="BW95" s="101" t="s">
        <v>83</v>
      </c>
      <c r="BX95" s="101" t="s">
        <v>5</v>
      </c>
      <c r="CL95" s="101" t="s">
        <v>1</v>
      </c>
      <c r="CM95" s="101" t="s">
        <v>84</v>
      </c>
    </row>
    <row r="96" spans="1:91" s="4" customFormat="1" ht="16.5" customHeight="1">
      <c r="A96" s="102" t="s">
        <v>85</v>
      </c>
      <c r="B96" s="57"/>
      <c r="C96" s="103"/>
      <c r="D96" s="103"/>
      <c r="E96" s="256" t="s">
        <v>86</v>
      </c>
      <c r="F96" s="256"/>
      <c r="G96" s="256"/>
      <c r="H96" s="256"/>
      <c r="I96" s="256"/>
      <c r="J96" s="103"/>
      <c r="K96" s="256" t="s">
        <v>87</v>
      </c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81">
        <f>'01.1 - Sdružený objekt, o...'!J32</f>
        <v>0</v>
      </c>
      <c r="AH96" s="282"/>
      <c r="AI96" s="282"/>
      <c r="AJ96" s="282"/>
      <c r="AK96" s="282"/>
      <c r="AL96" s="282"/>
      <c r="AM96" s="282"/>
      <c r="AN96" s="281">
        <f t="shared" si="0"/>
        <v>0</v>
      </c>
      <c r="AO96" s="282"/>
      <c r="AP96" s="282"/>
      <c r="AQ96" s="104" t="s">
        <v>88</v>
      </c>
      <c r="AR96" s="59"/>
      <c r="AS96" s="105">
        <v>0</v>
      </c>
      <c r="AT96" s="106">
        <f t="shared" si="1"/>
        <v>0</v>
      </c>
      <c r="AU96" s="107">
        <f>'01.1 - Sdružený objekt, o...'!P132</f>
        <v>0</v>
      </c>
      <c r="AV96" s="106">
        <f>'01.1 - Sdružený objekt, o...'!J35</f>
        <v>0</v>
      </c>
      <c r="AW96" s="106">
        <f>'01.1 - Sdružený objekt, o...'!J36</f>
        <v>0</v>
      </c>
      <c r="AX96" s="106">
        <f>'01.1 - Sdružený objekt, o...'!J37</f>
        <v>0</v>
      </c>
      <c r="AY96" s="106">
        <f>'01.1 - Sdružený objekt, o...'!J38</f>
        <v>0</v>
      </c>
      <c r="AZ96" s="106">
        <f>'01.1 - Sdružený objekt, o...'!F35</f>
        <v>0</v>
      </c>
      <c r="BA96" s="106">
        <f>'01.1 - Sdružený objekt, o...'!F36</f>
        <v>0</v>
      </c>
      <c r="BB96" s="106">
        <f>'01.1 - Sdružený objekt, o...'!F37</f>
        <v>0</v>
      </c>
      <c r="BC96" s="106">
        <f>'01.1 - Sdružený objekt, o...'!F38</f>
        <v>0</v>
      </c>
      <c r="BD96" s="108">
        <f>'01.1 - Sdružený objekt, o...'!F39</f>
        <v>0</v>
      </c>
      <c r="BT96" s="109" t="s">
        <v>84</v>
      </c>
      <c r="BV96" s="109" t="s">
        <v>77</v>
      </c>
      <c r="BW96" s="109" t="s">
        <v>89</v>
      </c>
      <c r="BX96" s="109" t="s">
        <v>83</v>
      </c>
      <c r="CL96" s="109" t="s">
        <v>1</v>
      </c>
    </row>
    <row r="97" spans="1:91" s="4" customFormat="1" ht="16.5" customHeight="1">
      <c r="A97" s="102" t="s">
        <v>85</v>
      </c>
      <c r="B97" s="57"/>
      <c r="C97" s="103"/>
      <c r="D97" s="103"/>
      <c r="E97" s="256" t="s">
        <v>90</v>
      </c>
      <c r="F97" s="256"/>
      <c r="G97" s="256"/>
      <c r="H97" s="256"/>
      <c r="I97" s="256"/>
      <c r="J97" s="103"/>
      <c r="K97" s="256" t="s">
        <v>91</v>
      </c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81">
        <f>'01.2 - Odbahnění'!J32</f>
        <v>0</v>
      </c>
      <c r="AH97" s="282"/>
      <c r="AI97" s="282"/>
      <c r="AJ97" s="282"/>
      <c r="AK97" s="282"/>
      <c r="AL97" s="282"/>
      <c r="AM97" s="282"/>
      <c r="AN97" s="281">
        <f t="shared" si="0"/>
        <v>0</v>
      </c>
      <c r="AO97" s="282"/>
      <c r="AP97" s="282"/>
      <c r="AQ97" s="104" t="s">
        <v>88</v>
      </c>
      <c r="AR97" s="59"/>
      <c r="AS97" s="105">
        <v>0</v>
      </c>
      <c r="AT97" s="106">
        <f t="shared" si="1"/>
        <v>0</v>
      </c>
      <c r="AU97" s="107">
        <f>'01.2 - Odbahnění'!P123</f>
        <v>0</v>
      </c>
      <c r="AV97" s="106">
        <f>'01.2 - Odbahnění'!J35</f>
        <v>0</v>
      </c>
      <c r="AW97" s="106">
        <f>'01.2 - Odbahnění'!J36</f>
        <v>0</v>
      </c>
      <c r="AX97" s="106">
        <f>'01.2 - Odbahnění'!J37</f>
        <v>0</v>
      </c>
      <c r="AY97" s="106">
        <f>'01.2 - Odbahnění'!J38</f>
        <v>0</v>
      </c>
      <c r="AZ97" s="106">
        <f>'01.2 - Odbahnění'!F35</f>
        <v>0</v>
      </c>
      <c r="BA97" s="106">
        <f>'01.2 - Odbahnění'!F36</f>
        <v>0</v>
      </c>
      <c r="BB97" s="106">
        <f>'01.2 - Odbahnění'!F37</f>
        <v>0</v>
      </c>
      <c r="BC97" s="106">
        <f>'01.2 - Odbahnění'!F38</f>
        <v>0</v>
      </c>
      <c r="BD97" s="108">
        <f>'01.2 - Odbahnění'!F39</f>
        <v>0</v>
      </c>
      <c r="BT97" s="109" t="s">
        <v>84</v>
      </c>
      <c r="BV97" s="109" t="s">
        <v>77</v>
      </c>
      <c r="BW97" s="109" t="s">
        <v>92</v>
      </c>
      <c r="BX97" s="109" t="s">
        <v>83</v>
      </c>
      <c r="CL97" s="109" t="s">
        <v>1</v>
      </c>
    </row>
    <row r="98" spans="1:91" s="7" customFormat="1" ht="16.5" customHeight="1">
      <c r="B98" s="92"/>
      <c r="C98" s="93"/>
      <c r="D98" s="255" t="s">
        <v>93</v>
      </c>
      <c r="E98" s="255"/>
      <c r="F98" s="255"/>
      <c r="G98" s="255"/>
      <c r="H98" s="255"/>
      <c r="I98" s="94"/>
      <c r="J98" s="255" t="s">
        <v>94</v>
      </c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85">
        <f>ROUND(SUM(AG99:AG101),2)</f>
        <v>0</v>
      </c>
      <c r="AH98" s="284"/>
      <c r="AI98" s="284"/>
      <c r="AJ98" s="284"/>
      <c r="AK98" s="284"/>
      <c r="AL98" s="284"/>
      <c r="AM98" s="284"/>
      <c r="AN98" s="283">
        <f t="shared" si="0"/>
        <v>0</v>
      </c>
      <c r="AO98" s="284"/>
      <c r="AP98" s="284"/>
      <c r="AQ98" s="95" t="s">
        <v>81</v>
      </c>
      <c r="AR98" s="96"/>
      <c r="AS98" s="97">
        <f>ROUND(SUM(AS99:AS101),2)</f>
        <v>0</v>
      </c>
      <c r="AT98" s="98">
        <f t="shared" si="1"/>
        <v>0</v>
      </c>
      <c r="AU98" s="99">
        <f>ROUND(SUM(AU99:AU101),5)</f>
        <v>0</v>
      </c>
      <c r="AV98" s="98">
        <f>ROUND(AZ98*L29,2)</f>
        <v>0</v>
      </c>
      <c r="AW98" s="98">
        <f>ROUND(BA98*L30,2)</f>
        <v>0</v>
      </c>
      <c r="AX98" s="98">
        <f>ROUND(BB98*L29,2)</f>
        <v>0</v>
      </c>
      <c r="AY98" s="98">
        <f>ROUND(BC98*L30,2)</f>
        <v>0</v>
      </c>
      <c r="AZ98" s="98">
        <f>ROUND(SUM(AZ99:AZ101),2)</f>
        <v>0</v>
      </c>
      <c r="BA98" s="98">
        <f>ROUND(SUM(BA99:BA101),2)</f>
        <v>0</v>
      </c>
      <c r="BB98" s="98">
        <f>ROUND(SUM(BB99:BB101),2)</f>
        <v>0</v>
      </c>
      <c r="BC98" s="98">
        <f>ROUND(SUM(BC99:BC101),2)</f>
        <v>0</v>
      </c>
      <c r="BD98" s="100">
        <f>ROUND(SUM(BD99:BD101),2)</f>
        <v>0</v>
      </c>
      <c r="BS98" s="101" t="s">
        <v>74</v>
      </c>
      <c r="BT98" s="101" t="s">
        <v>82</v>
      </c>
      <c r="BU98" s="101" t="s">
        <v>76</v>
      </c>
      <c r="BV98" s="101" t="s">
        <v>77</v>
      </c>
      <c r="BW98" s="101" t="s">
        <v>95</v>
      </c>
      <c r="BX98" s="101" t="s">
        <v>5</v>
      </c>
      <c r="CL98" s="101" t="s">
        <v>1</v>
      </c>
      <c r="CM98" s="101" t="s">
        <v>84</v>
      </c>
    </row>
    <row r="99" spans="1:91" s="4" customFormat="1" ht="16.5" customHeight="1">
      <c r="A99" s="102" t="s">
        <v>85</v>
      </c>
      <c r="B99" s="57"/>
      <c r="C99" s="103"/>
      <c r="D99" s="103"/>
      <c r="E99" s="256" t="s">
        <v>96</v>
      </c>
      <c r="F99" s="256"/>
      <c r="G99" s="256"/>
      <c r="H99" s="256"/>
      <c r="I99" s="256"/>
      <c r="J99" s="103"/>
      <c r="K99" s="256" t="s">
        <v>97</v>
      </c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81">
        <f>'02.1 - Výpust, oprava hráze'!J32</f>
        <v>0</v>
      </c>
      <c r="AH99" s="282"/>
      <c r="AI99" s="282"/>
      <c r="AJ99" s="282"/>
      <c r="AK99" s="282"/>
      <c r="AL99" s="282"/>
      <c r="AM99" s="282"/>
      <c r="AN99" s="281">
        <f t="shared" si="0"/>
        <v>0</v>
      </c>
      <c r="AO99" s="282"/>
      <c r="AP99" s="282"/>
      <c r="AQ99" s="104" t="s">
        <v>88</v>
      </c>
      <c r="AR99" s="59"/>
      <c r="AS99" s="105">
        <v>0</v>
      </c>
      <c r="AT99" s="106">
        <f t="shared" si="1"/>
        <v>0</v>
      </c>
      <c r="AU99" s="107">
        <f>'02.1 - Výpust, oprava hráze'!P131</f>
        <v>0</v>
      </c>
      <c r="AV99" s="106">
        <f>'02.1 - Výpust, oprava hráze'!J35</f>
        <v>0</v>
      </c>
      <c r="AW99" s="106">
        <f>'02.1 - Výpust, oprava hráze'!J36</f>
        <v>0</v>
      </c>
      <c r="AX99" s="106">
        <f>'02.1 - Výpust, oprava hráze'!J37</f>
        <v>0</v>
      </c>
      <c r="AY99" s="106">
        <f>'02.1 - Výpust, oprava hráze'!J38</f>
        <v>0</v>
      </c>
      <c r="AZ99" s="106">
        <f>'02.1 - Výpust, oprava hráze'!F35</f>
        <v>0</v>
      </c>
      <c r="BA99" s="106">
        <f>'02.1 - Výpust, oprava hráze'!F36</f>
        <v>0</v>
      </c>
      <c r="BB99" s="106">
        <f>'02.1 - Výpust, oprava hráze'!F37</f>
        <v>0</v>
      </c>
      <c r="BC99" s="106">
        <f>'02.1 - Výpust, oprava hráze'!F38</f>
        <v>0</v>
      </c>
      <c r="BD99" s="108">
        <f>'02.1 - Výpust, oprava hráze'!F39</f>
        <v>0</v>
      </c>
      <c r="BT99" s="109" t="s">
        <v>84</v>
      </c>
      <c r="BV99" s="109" t="s">
        <v>77</v>
      </c>
      <c r="BW99" s="109" t="s">
        <v>98</v>
      </c>
      <c r="BX99" s="109" t="s">
        <v>95</v>
      </c>
      <c r="CL99" s="109" t="s">
        <v>1</v>
      </c>
    </row>
    <row r="100" spans="1:91" s="4" customFormat="1" ht="16.5" customHeight="1">
      <c r="A100" s="102" t="s">
        <v>85</v>
      </c>
      <c r="B100" s="57"/>
      <c r="C100" s="103"/>
      <c r="D100" s="103"/>
      <c r="E100" s="256" t="s">
        <v>99</v>
      </c>
      <c r="F100" s="256"/>
      <c r="G100" s="256"/>
      <c r="H100" s="256"/>
      <c r="I100" s="256"/>
      <c r="J100" s="103"/>
      <c r="K100" s="256" t="s">
        <v>100</v>
      </c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81">
        <f>'02.2 - Přeliv'!J32</f>
        <v>0</v>
      </c>
      <c r="AH100" s="282"/>
      <c r="AI100" s="282"/>
      <c r="AJ100" s="282"/>
      <c r="AK100" s="282"/>
      <c r="AL100" s="282"/>
      <c r="AM100" s="282"/>
      <c r="AN100" s="281">
        <f t="shared" si="0"/>
        <v>0</v>
      </c>
      <c r="AO100" s="282"/>
      <c r="AP100" s="282"/>
      <c r="AQ100" s="104" t="s">
        <v>88</v>
      </c>
      <c r="AR100" s="59"/>
      <c r="AS100" s="105">
        <v>0</v>
      </c>
      <c r="AT100" s="106">
        <f t="shared" si="1"/>
        <v>0</v>
      </c>
      <c r="AU100" s="107">
        <f>'02.2 - Přeliv'!P125</f>
        <v>0</v>
      </c>
      <c r="AV100" s="106">
        <f>'02.2 - Přeliv'!J35</f>
        <v>0</v>
      </c>
      <c r="AW100" s="106">
        <f>'02.2 - Přeliv'!J36</f>
        <v>0</v>
      </c>
      <c r="AX100" s="106">
        <f>'02.2 - Přeliv'!J37</f>
        <v>0</v>
      </c>
      <c r="AY100" s="106">
        <f>'02.2 - Přeliv'!J38</f>
        <v>0</v>
      </c>
      <c r="AZ100" s="106">
        <f>'02.2 - Přeliv'!F35</f>
        <v>0</v>
      </c>
      <c r="BA100" s="106">
        <f>'02.2 - Přeliv'!F36</f>
        <v>0</v>
      </c>
      <c r="BB100" s="106">
        <f>'02.2 - Přeliv'!F37</f>
        <v>0</v>
      </c>
      <c r="BC100" s="106">
        <f>'02.2 - Přeliv'!F38</f>
        <v>0</v>
      </c>
      <c r="BD100" s="108">
        <f>'02.2 - Přeliv'!F39</f>
        <v>0</v>
      </c>
      <c r="BT100" s="109" t="s">
        <v>84</v>
      </c>
      <c r="BV100" s="109" t="s">
        <v>77</v>
      </c>
      <c r="BW100" s="109" t="s">
        <v>101</v>
      </c>
      <c r="BX100" s="109" t="s">
        <v>95</v>
      </c>
      <c r="CL100" s="109" t="s">
        <v>1</v>
      </c>
    </row>
    <row r="101" spans="1:91" s="4" customFormat="1" ht="16.5" customHeight="1">
      <c r="A101" s="102" t="s">
        <v>85</v>
      </c>
      <c r="B101" s="57"/>
      <c r="C101" s="103"/>
      <c r="D101" s="103"/>
      <c r="E101" s="256" t="s">
        <v>102</v>
      </c>
      <c r="F101" s="256"/>
      <c r="G101" s="256"/>
      <c r="H101" s="256"/>
      <c r="I101" s="256"/>
      <c r="J101" s="103"/>
      <c r="K101" s="256" t="s">
        <v>91</v>
      </c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81">
        <f>'02.3 - Odbahnění'!J32</f>
        <v>0</v>
      </c>
      <c r="AH101" s="282"/>
      <c r="AI101" s="282"/>
      <c r="AJ101" s="282"/>
      <c r="AK101" s="282"/>
      <c r="AL101" s="282"/>
      <c r="AM101" s="282"/>
      <c r="AN101" s="281">
        <f t="shared" si="0"/>
        <v>0</v>
      </c>
      <c r="AO101" s="282"/>
      <c r="AP101" s="282"/>
      <c r="AQ101" s="104" t="s">
        <v>88</v>
      </c>
      <c r="AR101" s="59"/>
      <c r="AS101" s="105">
        <v>0</v>
      </c>
      <c r="AT101" s="106">
        <f t="shared" si="1"/>
        <v>0</v>
      </c>
      <c r="AU101" s="107">
        <f>'02.3 - Odbahnění'!P123</f>
        <v>0</v>
      </c>
      <c r="AV101" s="106">
        <f>'02.3 - Odbahnění'!J35</f>
        <v>0</v>
      </c>
      <c r="AW101" s="106">
        <f>'02.3 - Odbahnění'!J36</f>
        <v>0</v>
      </c>
      <c r="AX101" s="106">
        <f>'02.3 - Odbahnění'!J37</f>
        <v>0</v>
      </c>
      <c r="AY101" s="106">
        <f>'02.3 - Odbahnění'!J38</f>
        <v>0</v>
      </c>
      <c r="AZ101" s="106">
        <f>'02.3 - Odbahnění'!F35</f>
        <v>0</v>
      </c>
      <c r="BA101" s="106">
        <f>'02.3 - Odbahnění'!F36</f>
        <v>0</v>
      </c>
      <c r="BB101" s="106">
        <f>'02.3 - Odbahnění'!F37</f>
        <v>0</v>
      </c>
      <c r="BC101" s="106">
        <f>'02.3 - Odbahnění'!F38</f>
        <v>0</v>
      </c>
      <c r="BD101" s="108">
        <f>'02.3 - Odbahnění'!F39</f>
        <v>0</v>
      </c>
      <c r="BT101" s="109" t="s">
        <v>84</v>
      </c>
      <c r="BV101" s="109" t="s">
        <v>77</v>
      </c>
      <c r="BW101" s="109" t="s">
        <v>103</v>
      </c>
      <c r="BX101" s="109" t="s">
        <v>95</v>
      </c>
      <c r="CL101" s="109" t="s">
        <v>1</v>
      </c>
    </row>
    <row r="102" spans="1:91" s="7" customFormat="1" ht="16.5" customHeight="1">
      <c r="A102" s="102" t="s">
        <v>85</v>
      </c>
      <c r="B102" s="92"/>
      <c r="C102" s="93"/>
      <c r="D102" s="255" t="s">
        <v>104</v>
      </c>
      <c r="E102" s="255"/>
      <c r="F102" s="255"/>
      <c r="G102" s="255"/>
      <c r="H102" s="255"/>
      <c r="I102" s="94"/>
      <c r="J102" s="255" t="s">
        <v>105</v>
      </c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83">
        <f>'SO 03 - Obnova propustku č.1'!J30</f>
        <v>0</v>
      </c>
      <c r="AH102" s="284"/>
      <c r="AI102" s="284"/>
      <c r="AJ102" s="284"/>
      <c r="AK102" s="284"/>
      <c r="AL102" s="284"/>
      <c r="AM102" s="284"/>
      <c r="AN102" s="283">
        <f t="shared" si="0"/>
        <v>0</v>
      </c>
      <c r="AO102" s="284"/>
      <c r="AP102" s="284"/>
      <c r="AQ102" s="95" t="s">
        <v>81</v>
      </c>
      <c r="AR102" s="96"/>
      <c r="AS102" s="97">
        <v>0</v>
      </c>
      <c r="AT102" s="98">
        <f t="shared" si="1"/>
        <v>0</v>
      </c>
      <c r="AU102" s="99">
        <f>'SO 03 - Obnova propustku č.1'!P125</f>
        <v>0</v>
      </c>
      <c r="AV102" s="98">
        <f>'SO 03 - Obnova propustku č.1'!J33</f>
        <v>0</v>
      </c>
      <c r="AW102" s="98">
        <f>'SO 03 - Obnova propustku č.1'!J34</f>
        <v>0</v>
      </c>
      <c r="AX102" s="98">
        <f>'SO 03 - Obnova propustku č.1'!J35</f>
        <v>0</v>
      </c>
      <c r="AY102" s="98">
        <f>'SO 03 - Obnova propustku č.1'!J36</f>
        <v>0</v>
      </c>
      <c r="AZ102" s="98">
        <f>'SO 03 - Obnova propustku č.1'!F33</f>
        <v>0</v>
      </c>
      <c r="BA102" s="98">
        <f>'SO 03 - Obnova propustku č.1'!F34</f>
        <v>0</v>
      </c>
      <c r="BB102" s="98">
        <f>'SO 03 - Obnova propustku č.1'!F35</f>
        <v>0</v>
      </c>
      <c r="BC102" s="98">
        <f>'SO 03 - Obnova propustku č.1'!F36</f>
        <v>0</v>
      </c>
      <c r="BD102" s="100">
        <f>'SO 03 - Obnova propustku č.1'!F37</f>
        <v>0</v>
      </c>
      <c r="BT102" s="101" t="s">
        <v>82</v>
      </c>
      <c r="BV102" s="101" t="s">
        <v>77</v>
      </c>
      <c r="BW102" s="101" t="s">
        <v>106</v>
      </c>
      <c r="BX102" s="101" t="s">
        <v>5</v>
      </c>
      <c r="CL102" s="101" t="s">
        <v>1</v>
      </c>
      <c r="CM102" s="101" t="s">
        <v>84</v>
      </c>
    </row>
    <row r="103" spans="1:91" s="7" customFormat="1" ht="16.5" customHeight="1">
      <c r="A103" s="102" t="s">
        <v>85</v>
      </c>
      <c r="B103" s="92"/>
      <c r="C103" s="93"/>
      <c r="D103" s="255" t="s">
        <v>107</v>
      </c>
      <c r="E103" s="255"/>
      <c r="F103" s="255"/>
      <c r="G103" s="255"/>
      <c r="H103" s="255"/>
      <c r="I103" s="94"/>
      <c r="J103" s="255" t="s">
        <v>108</v>
      </c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83">
        <f>'SO 04 - Obnova propustku č.2'!J30</f>
        <v>0</v>
      </c>
      <c r="AH103" s="284"/>
      <c r="AI103" s="284"/>
      <c r="AJ103" s="284"/>
      <c r="AK103" s="284"/>
      <c r="AL103" s="284"/>
      <c r="AM103" s="284"/>
      <c r="AN103" s="283">
        <f t="shared" si="0"/>
        <v>0</v>
      </c>
      <c r="AO103" s="284"/>
      <c r="AP103" s="284"/>
      <c r="AQ103" s="95" t="s">
        <v>81</v>
      </c>
      <c r="AR103" s="96"/>
      <c r="AS103" s="97">
        <v>0</v>
      </c>
      <c r="AT103" s="98">
        <f t="shared" si="1"/>
        <v>0</v>
      </c>
      <c r="AU103" s="99">
        <f>'SO 04 - Obnova propustku č.2'!P124</f>
        <v>0</v>
      </c>
      <c r="AV103" s="98">
        <f>'SO 04 - Obnova propustku č.2'!J33</f>
        <v>0</v>
      </c>
      <c r="AW103" s="98">
        <f>'SO 04 - Obnova propustku č.2'!J34</f>
        <v>0</v>
      </c>
      <c r="AX103" s="98">
        <f>'SO 04 - Obnova propustku č.2'!J35</f>
        <v>0</v>
      </c>
      <c r="AY103" s="98">
        <f>'SO 04 - Obnova propustku č.2'!J36</f>
        <v>0</v>
      </c>
      <c r="AZ103" s="98">
        <f>'SO 04 - Obnova propustku č.2'!F33</f>
        <v>0</v>
      </c>
      <c r="BA103" s="98">
        <f>'SO 04 - Obnova propustku č.2'!F34</f>
        <v>0</v>
      </c>
      <c r="BB103" s="98">
        <f>'SO 04 - Obnova propustku č.2'!F35</f>
        <v>0</v>
      </c>
      <c r="BC103" s="98">
        <f>'SO 04 - Obnova propustku č.2'!F36</f>
        <v>0</v>
      </c>
      <c r="BD103" s="100">
        <f>'SO 04 - Obnova propustku č.2'!F37</f>
        <v>0</v>
      </c>
      <c r="BT103" s="101" t="s">
        <v>82</v>
      </c>
      <c r="BV103" s="101" t="s">
        <v>77</v>
      </c>
      <c r="BW103" s="101" t="s">
        <v>109</v>
      </c>
      <c r="BX103" s="101" t="s">
        <v>5</v>
      </c>
      <c r="CL103" s="101" t="s">
        <v>1</v>
      </c>
      <c r="CM103" s="101" t="s">
        <v>84</v>
      </c>
    </row>
    <row r="104" spans="1:91" s="7" customFormat="1" ht="16.5" customHeight="1">
      <c r="A104" s="102" t="s">
        <v>85</v>
      </c>
      <c r="B104" s="92"/>
      <c r="C104" s="93"/>
      <c r="D104" s="255" t="s">
        <v>110</v>
      </c>
      <c r="E104" s="255"/>
      <c r="F104" s="255"/>
      <c r="G104" s="255"/>
      <c r="H104" s="255"/>
      <c r="I104" s="94"/>
      <c r="J104" s="255" t="s">
        <v>110</v>
      </c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83">
        <f>'VON - VON'!J30</f>
        <v>0</v>
      </c>
      <c r="AH104" s="284"/>
      <c r="AI104" s="284"/>
      <c r="AJ104" s="284"/>
      <c r="AK104" s="284"/>
      <c r="AL104" s="284"/>
      <c r="AM104" s="284"/>
      <c r="AN104" s="283">
        <f t="shared" si="0"/>
        <v>0</v>
      </c>
      <c r="AO104" s="284"/>
      <c r="AP104" s="284"/>
      <c r="AQ104" s="95" t="s">
        <v>81</v>
      </c>
      <c r="AR104" s="96"/>
      <c r="AS104" s="110">
        <v>0</v>
      </c>
      <c r="AT104" s="111">
        <f t="shared" si="1"/>
        <v>0</v>
      </c>
      <c r="AU104" s="112">
        <f>'VON - VON'!P117</f>
        <v>0</v>
      </c>
      <c r="AV104" s="111">
        <f>'VON - VON'!J33</f>
        <v>0</v>
      </c>
      <c r="AW104" s="111">
        <f>'VON - VON'!J34</f>
        <v>0</v>
      </c>
      <c r="AX104" s="111">
        <f>'VON - VON'!J35</f>
        <v>0</v>
      </c>
      <c r="AY104" s="111">
        <f>'VON - VON'!J36</f>
        <v>0</v>
      </c>
      <c r="AZ104" s="111">
        <f>'VON - VON'!F33</f>
        <v>0</v>
      </c>
      <c r="BA104" s="111">
        <f>'VON - VON'!F34</f>
        <v>0</v>
      </c>
      <c r="BB104" s="111">
        <f>'VON - VON'!F35</f>
        <v>0</v>
      </c>
      <c r="BC104" s="111">
        <f>'VON - VON'!F36</f>
        <v>0</v>
      </c>
      <c r="BD104" s="113">
        <f>'VON - VON'!F37</f>
        <v>0</v>
      </c>
      <c r="BT104" s="101" t="s">
        <v>82</v>
      </c>
      <c r="BV104" s="101" t="s">
        <v>77</v>
      </c>
      <c r="BW104" s="101" t="s">
        <v>111</v>
      </c>
      <c r="BX104" s="101" t="s">
        <v>5</v>
      </c>
      <c r="CL104" s="101" t="s">
        <v>1</v>
      </c>
      <c r="CM104" s="101" t="s">
        <v>84</v>
      </c>
    </row>
    <row r="105" spans="1:91" s="2" customFormat="1" ht="30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8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91" s="2" customFormat="1" ht="6.9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38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sheetProtection algorithmName="SHA-512" hashValue="1vhLtEIKQ+AEM4iKzlZlKy5ZeP/CXmeo4Uo5qzHQxnaJ6f0N836F9XtAO8vgDIcm2T83NPRctB0VWC23L5LS3Q==" saltValue="4kfyC8F2eHLoITMI+yNqbloEOLLk/YpFwWO1SxPANOqyzu2vZRgIX4wlxqxAqcDfQDoBvQGrD7mQladLrG4kGQ==" spinCount="100000" sheet="1" objects="1" scenarios="1" formatColumns="0" formatRows="0"/>
  <mergeCells count="78">
    <mergeCell ref="AN104:AP104"/>
    <mergeCell ref="AN103:AP103"/>
    <mergeCell ref="AN102:AP102"/>
    <mergeCell ref="AN99:AP99"/>
    <mergeCell ref="AN95:AP95"/>
    <mergeCell ref="AN101:AP101"/>
    <mergeCell ref="AN96:AP96"/>
    <mergeCell ref="AN97:AP97"/>
    <mergeCell ref="AN100:AP100"/>
    <mergeCell ref="AN98:AP98"/>
    <mergeCell ref="AG103:AM103"/>
    <mergeCell ref="AG104:AM104"/>
    <mergeCell ref="AG98:AM98"/>
    <mergeCell ref="AG97:AM97"/>
    <mergeCell ref="AG96:AM96"/>
    <mergeCell ref="AR2:BE2"/>
    <mergeCell ref="AG101:AM101"/>
    <mergeCell ref="AG100:AM100"/>
    <mergeCell ref="AG102:AM102"/>
    <mergeCell ref="AG99:AM99"/>
    <mergeCell ref="AG95:AM95"/>
    <mergeCell ref="AG92:AM92"/>
    <mergeCell ref="AM87:AN87"/>
    <mergeCell ref="AM89:AP89"/>
    <mergeCell ref="AM90:AP90"/>
    <mergeCell ref="AN92:AP92"/>
    <mergeCell ref="AS89:AT91"/>
    <mergeCell ref="AN94:AP94"/>
    <mergeCell ref="L33:P33"/>
    <mergeCell ref="AK33:AO33"/>
    <mergeCell ref="W33:AE33"/>
    <mergeCell ref="AK35:AO35"/>
    <mergeCell ref="X35:AB35"/>
    <mergeCell ref="L30:P30"/>
    <mergeCell ref="AK31:AO31"/>
    <mergeCell ref="W31:AE31"/>
    <mergeCell ref="L31:P31"/>
    <mergeCell ref="L32:P32"/>
    <mergeCell ref="W32:AE32"/>
    <mergeCell ref="AK32:AO32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J104:AF104"/>
    <mergeCell ref="K96:AF96"/>
    <mergeCell ref="K100:AF100"/>
    <mergeCell ref="K99:AF99"/>
    <mergeCell ref="K97:AF97"/>
    <mergeCell ref="K101:AF101"/>
    <mergeCell ref="C92:G92"/>
    <mergeCell ref="D104:H104"/>
    <mergeCell ref="D103:H103"/>
    <mergeCell ref="D102:H102"/>
    <mergeCell ref="D95:H95"/>
    <mergeCell ref="D98:H98"/>
    <mergeCell ref="E99:I99"/>
    <mergeCell ref="E97:I97"/>
    <mergeCell ref="E100:I100"/>
    <mergeCell ref="E96:I96"/>
    <mergeCell ref="E101:I101"/>
    <mergeCell ref="I92:AF92"/>
    <mergeCell ref="J98:AF98"/>
    <mergeCell ref="J95:AF95"/>
    <mergeCell ref="J102:AF102"/>
    <mergeCell ref="J103:AF103"/>
  </mergeCells>
  <hyperlinks>
    <hyperlink ref="A96" location="'01.1 - Sdružený objekt, o...'!C2" display="/"/>
    <hyperlink ref="A97" location="'01.2 - Odbahnění'!C2" display="/"/>
    <hyperlink ref="A99" location="'02.1 - Výpust, oprava hráze'!C2" display="/"/>
    <hyperlink ref="A100" location="'02.2 - Přeliv'!C2" display="/"/>
    <hyperlink ref="A101" location="'02.3 - Odbahnění'!C2" display="/"/>
    <hyperlink ref="A102" location="'SO 03 - Obnova propustku č.1'!C2" display="/"/>
    <hyperlink ref="A103" location="'SO 04 - Obnova propustku č.2'!C2" display="/"/>
    <hyperlink ref="A104" location="'VON - VON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8"/>
  <sheetViews>
    <sheetView showGridLines="0" tabSelected="1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89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1" customFormat="1" ht="12" customHeight="1">
      <c r="B8" s="19"/>
      <c r="D8" s="118" t="s">
        <v>113</v>
      </c>
      <c r="L8" s="19"/>
    </row>
    <row r="9" spans="1:46" s="2" customFormat="1" ht="16.5" customHeight="1">
      <c r="A9" s="33"/>
      <c r="B9" s="38"/>
      <c r="C9" s="33"/>
      <c r="D9" s="33"/>
      <c r="E9" s="298" t="s">
        <v>114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115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301" t="s">
        <v>116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0.199999999999999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 t="str">
        <f>'Rekapitulace stavby'!AN8</f>
        <v>31. 3. 2023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24</v>
      </c>
      <c r="E16" s="33"/>
      <c r="F16" s="33"/>
      <c r="G16" s="33"/>
      <c r="H16" s="33"/>
      <c r="I16" s="118" t="s">
        <v>25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26</v>
      </c>
      <c r="F17" s="33"/>
      <c r="G17" s="33"/>
      <c r="H17" s="33"/>
      <c r="I17" s="118" t="s">
        <v>27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28</v>
      </c>
      <c r="E19" s="33"/>
      <c r="F19" s="33"/>
      <c r="G19" s="33"/>
      <c r="H19" s="33"/>
      <c r="I19" s="118" t="s">
        <v>25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27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30</v>
      </c>
      <c r="E22" s="33"/>
      <c r="F22" s="33"/>
      <c r="G22" s="33"/>
      <c r="H22" s="33"/>
      <c r="I22" s="118" t="s">
        <v>25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31</v>
      </c>
      <c r="F23" s="33"/>
      <c r="G23" s="33"/>
      <c r="H23" s="33"/>
      <c r="I23" s="118" t="s">
        <v>27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33</v>
      </c>
      <c r="E25" s="33"/>
      <c r="F25" s="33"/>
      <c r="G25" s="33"/>
      <c r="H25" s="33"/>
      <c r="I25" s="118" t="s">
        <v>25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31</v>
      </c>
      <c r="F26" s="33"/>
      <c r="G26" s="33"/>
      <c r="H26" s="33"/>
      <c r="I26" s="118" t="s">
        <v>27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ROUND(J132,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7" t="s">
        <v>39</v>
      </c>
      <c r="E35" s="118" t="s">
        <v>40</v>
      </c>
      <c r="F35" s="128">
        <f>ROUND((SUM(BE132:BE377)),  2)</f>
        <v>0</v>
      </c>
      <c r="G35" s="33"/>
      <c r="H35" s="33"/>
      <c r="I35" s="129">
        <v>0.21</v>
      </c>
      <c r="J35" s="128">
        <f>ROUND(((SUM(BE132:BE377))*I35),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8" t="s">
        <v>41</v>
      </c>
      <c r="F36" s="128">
        <f>ROUND((SUM(BF132:BF377)),  2)</f>
        <v>0</v>
      </c>
      <c r="G36" s="33"/>
      <c r="H36" s="33"/>
      <c r="I36" s="129">
        <v>0.15</v>
      </c>
      <c r="J36" s="128">
        <f>ROUND(((SUM(BF132:BF377))*I36),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42</v>
      </c>
      <c r="F37" s="128">
        <f>ROUND((SUM(BG132:BG377)),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8"/>
      <c r="C38" s="33"/>
      <c r="D38" s="33"/>
      <c r="E38" s="118" t="s">
        <v>43</v>
      </c>
      <c r="F38" s="128">
        <f>ROUND((SUM(BH132:BH377)),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8"/>
      <c r="C39" s="33"/>
      <c r="D39" s="33"/>
      <c r="E39" s="118" t="s">
        <v>44</v>
      </c>
      <c r="F39" s="128">
        <f>ROUND((SUM(BI132:BI377)),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113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05" t="s">
        <v>114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115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8" t="str">
        <f>E11</f>
        <v>01.1 - Sdružený objekt, oprava hráze</v>
      </c>
      <c r="F89" s="307"/>
      <c r="G89" s="307"/>
      <c r="H89" s="307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k. ú. Slapy</v>
      </c>
      <c r="G91" s="35"/>
      <c r="H91" s="35"/>
      <c r="I91" s="28" t="s">
        <v>22</v>
      </c>
      <c r="J91" s="65" t="str">
        <f>IF(J14="","",J14)</f>
        <v>31. 3. 2023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24</v>
      </c>
      <c r="D93" s="35"/>
      <c r="E93" s="35"/>
      <c r="F93" s="26" t="str">
        <f>E17</f>
        <v>ALTSTAEDTER INVESTMENTS a.s.</v>
      </c>
      <c r="G93" s="35"/>
      <c r="H93" s="35"/>
      <c r="I93" s="28" t="s">
        <v>30</v>
      </c>
      <c r="J93" s="31" t="str">
        <f>E23</f>
        <v>Martin Dobeš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>Martin Dobeš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118</v>
      </c>
      <c r="D96" s="149"/>
      <c r="E96" s="149"/>
      <c r="F96" s="149"/>
      <c r="G96" s="149"/>
      <c r="H96" s="149"/>
      <c r="I96" s="149"/>
      <c r="J96" s="150" t="s">
        <v>119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51" t="s">
        <v>120</v>
      </c>
      <c r="D98" s="35"/>
      <c r="E98" s="35"/>
      <c r="F98" s="35"/>
      <c r="G98" s="35"/>
      <c r="H98" s="35"/>
      <c r="I98" s="35"/>
      <c r="J98" s="83">
        <f>J132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121</v>
      </c>
    </row>
    <row r="99" spans="1:47" s="9" customFormat="1" ht="24.9" customHeight="1">
      <c r="B99" s="152"/>
      <c r="C99" s="153"/>
      <c r="D99" s="154" t="s">
        <v>122</v>
      </c>
      <c r="E99" s="155"/>
      <c r="F99" s="155"/>
      <c r="G99" s="155"/>
      <c r="H99" s="155"/>
      <c r="I99" s="155"/>
      <c r="J99" s="156">
        <f>J133</f>
        <v>0</v>
      </c>
      <c r="K99" s="153"/>
      <c r="L99" s="157"/>
    </row>
    <row r="100" spans="1:47" s="10" customFormat="1" ht="19.95" customHeight="1">
      <c r="B100" s="158"/>
      <c r="C100" s="103"/>
      <c r="D100" s="159" t="s">
        <v>123</v>
      </c>
      <c r="E100" s="160"/>
      <c r="F100" s="160"/>
      <c r="G100" s="160"/>
      <c r="H100" s="160"/>
      <c r="I100" s="160"/>
      <c r="J100" s="161">
        <f>J134</f>
        <v>0</v>
      </c>
      <c r="K100" s="103"/>
      <c r="L100" s="162"/>
    </row>
    <row r="101" spans="1:47" s="10" customFormat="1" ht="19.95" customHeight="1">
      <c r="B101" s="158"/>
      <c r="C101" s="103"/>
      <c r="D101" s="159" t="s">
        <v>124</v>
      </c>
      <c r="E101" s="160"/>
      <c r="F101" s="160"/>
      <c r="G101" s="160"/>
      <c r="H101" s="160"/>
      <c r="I101" s="160"/>
      <c r="J101" s="161">
        <f>J211</f>
        <v>0</v>
      </c>
      <c r="K101" s="103"/>
      <c r="L101" s="162"/>
    </row>
    <row r="102" spans="1:47" s="10" customFormat="1" ht="19.95" customHeight="1">
      <c r="B102" s="158"/>
      <c r="C102" s="103"/>
      <c r="D102" s="159" t="s">
        <v>125</v>
      </c>
      <c r="E102" s="160"/>
      <c r="F102" s="160"/>
      <c r="G102" s="160"/>
      <c r="H102" s="160"/>
      <c r="I102" s="160"/>
      <c r="J102" s="161">
        <f>J252</f>
        <v>0</v>
      </c>
      <c r="K102" s="103"/>
      <c r="L102" s="162"/>
    </row>
    <row r="103" spans="1:47" s="10" customFormat="1" ht="19.95" customHeight="1">
      <c r="B103" s="158"/>
      <c r="C103" s="103"/>
      <c r="D103" s="159" t="s">
        <v>126</v>
      </c>
      <c r="E103" s="160"/>
      <c r="F103" s="160"/>
      <c r="G103" s="160"/>
      <c r="H103" s="160"/>
      <c r="I103" s="160"/>
      <c r="J103" s="161">
        <f>J285</f>
        <v>0</v>
      </c>
      <c r="K103" s="103"/>
      <c r="L103" s="162"/>
    </row>
    <row r="104" spans="1:47" s="10" customFormat="1" ht="19.95" customHeight="1">
      <c r="B104" s="158"/>
      <c r="C104" s="103"/>
      <c r="D104" s="159" t="s">
        <v>127</v>
      </c>
      <c r="E104" s="160"/>
      <c r="F104" s="160"/>
      <c r="G104" s="160"/>
      <c r="H104" s="160"/>
      <c r="I104" s="160"/>
      <c r="J104" s="161">
        <f>J300</f>
        <v>0</v>
      </c>
      <c r="K104" s="103"/>
      <c r="L104" s="162"/>
    </row>
    <row r="105" spans="1:47" s="10" customFormat="1" ht="19.95" customHeight="1">
      <c r="B105" s="158"/>
      <c r="C105" s="103"/>
      <c r="D105" s="159" t="s">
        <v>128</v>
      </c>
      <c r="E105" s="160"/>
      <c r="F105" s="160"/>
      <c r="G105" s="160"/>
      <c r="H105" s="160"/>
      <c r="I105" s="160"/>
      <c r="J105" s="161">
        <f>J317</f>
        <v>0</v>
      </c>
      <c r="K105" s="103"/>
      <c r="L105" s="162"/>
    </row>
    <row r="106" spans="1:47" s="10" customFormat="1" ht="19.95" customHeight="1">
      <c r="B106" s="158"/>
      <c r="C106" s="103"/>
      <c r="D106" s="159" t="s">
        <v>129</v>
      </c>
      <c r="E106" s="160"/>
      <c r="F106" s="160"/>
      <c r="G106" s="160"/>
      <c r="H106" s="160"/>
      <c r="I106" s="160"/>
      <c r="J106" s="161">
        <f>J334</f>
        <v>0</v>
      </c>
      <c r="K106" s="103"/>
      <c r="L106" s="162"/>
    </row>
    <row r="107" spans="1:47" s="10" customFormat="1" ht="19.95" customHeight="1">
      <c r="B107" s="158"/>
      <c r="C107" s="103"/>
      <c r="D107" s="159" t="s">
        <v>130</v>
      </c>
      <c r="E107" s="160"/>
      <c r="F107" s="160"/>
      <c r="G107" s="160"/>
      <c r="H107" s="160"/>
      <c r="I107" s="160"/>
      <c r="J107" s="161">
        <f>J340</f>
        <v>0</v>
      </c>
      <c r="K107" s="103"/>
      <c r="L107" s="162"/>
    </row>
    <row r="108" spans="1:47" s="9" customFormat="1" ht="24.9" customHeight="1">
      <c r="B108" s="152"/>
      <c r="C108" s="153"/>
      <c r="D108" s="154" t="s">
        <v>131</v>
      </c>
      <c r="E108" s="155"/>
      <c r="F108" s="155"/>
      <c r="G108" s="155"/>
      <c r="H108" s="155"/>
      <c r="I108" s="155"/>
      <c r="J108" s="156">
        <f>J343</f>
        <v>0</v>
      </c>
      <c r="K108" s="153"/>
      <c r="L108" s="157"/>
    </row>
    <row r="109" spans="1:47" s="10" customFormat="1" ht="19.95" customHeight="1">
      <c r="B109" s="158"/>
      <c r="C109" s="103"/>
      <c r="D109" s="159" t="s">
        <v>132</v>
      </c>
      <c r="E109" s="160"/>
      <c r="F109" s="160"/>
      <c r="G109" s="160"/>
      <c r="H109" s="160"/>
      <c r="I109" s="160"/>
      <c r="J109" s="161">
        <f>J344</f>
        <v>0</v>
      </c>
      <c r="K109" s="103"/>
      <c r="L109" s="162"/>
    </row>
    <row r="110" spans="1:47" s="10" customFormat="1" ht="19.95" customHeight="1">
      <c r="B110" s="158"/>
      <c r="C110" s="103"/>
      <c r="D110" s="159" t="s">
        <v>133</v>
      </c>
      <c r="E110" s="160"/>
      <c r="F110" s="160"/>
      <c r="G110" s="160"/>
      <c r="H110" s="160"/>
      <c r="I110" s="160"/>
      <c r="J110" s="161">
        <f>J375</f>
        <v>0</v>
      </c>
      <c r="K110" s="103"/>
      <c r="L110" s="162"/>
    </row>
    <row r="111" spans="1:47" s="2" customFormat="1" ht="21.7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" customHeight="1">
      <c r="A116" s="33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" customHeight="1">
      <c r="A117" s="33"/>
      <c r="B117" s="34"/>
      <c r="C117" s="22" t="s">
        <v>134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305" t="str">
        <f>E7</f>
        <v>Rekonstrukce a obnova vodních nádrží Pětka a V Luhu</v>
      </c>
      <c r="F120" s="306"/>
      <c r="G120" s="306"/>
      <c r="H120" s="306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0"/>
      <c r="C121" s="28" t="s">
        <v>113</v>
      </c>
      <c r="D121" s="21"/>
      <c r="E121" s="21"/>
      <c r="F121" s="21"/>
      <c r="G121" s="21"/>
      <c r="H121" s="21"/>
      <c r="I121" s="21"/>
      <c r="J121" s="21"/>
      <c r="K121" s="21"/>
      <c r="L121" s="19"/>
    </row>
    <row r="122" spans="1:31" s="2" customFormat="1" ht="16.5" customHeight="1">
      <c r="A122" s="33"/>
      <c r="B122" s="34"/>
      <c r="C122" s="35"/>
      <c r="D122" s="35"/>
      <c r="E122" s="305" t="s">
        <v>114</v>
      </c>
      <c r="F122" s="307"/>
      <c r="G122" s="307"/>
      <c r="H122" s="307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115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258" t="str">
        <f>E11</f>
        <v>01.1 - Sdružený objekt, oprava hráze</v>
      </c>
      <c r="F124" s="307"/>
      <c r="G124" s="307"/>
      <c r="H124" s="307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5"/>
      <c r="E126" s="35"/>
      <c r="F126" s="26" t="str">
        <f>F14</f>
        <v>k. ú. Slapy</v>
      </c>
      <c r="G126" s="35"/>
      <c r="H126" s="35"/>
      <c r="I126" s="28" t="s">
        <v>22</v>
      </c>
      <c r="J126" s="65" t="str">
        <f>IF(J14="","",J14)</f>
        <v>31. 3. 2023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24</v>
      </c>
      <c r="D128" s="35"/>
      <c r="E128" s="35"/>
      <c r="F128" s="26" t="str">
        <f>E17</f>
        <v>ALTSTAEDTER INVESTMENTS a.s.</v>
      </c>
      <c r="G128" s="35"/>
      <c r="H128" s="35"/>
      <c r="I128" s="28" t="s">
        <v>30</v>
      </c>
      <c r="J128" s="31" t="str">
        <f>E23</f>
        <v>Martin Dobeš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15" customHeight="1">
      <c r="A129" s="33"/>
      <c r="B129" s="34"/>
      <c r="C129" s="28" t="s">
        <v>28</v>
      </c>
      <c r="D129" s="35"/>
      <c r="E129" s="35"/>
      <c r="F129" s="26" t="str">
        <f>IF(E20="","",E20)</f>
        <v>Vyplň údaj</v>
      </c>
      <c r="G129" s="35"/>
      <c r="H129" s="35"/>
      <c r="I129" s="28" t="s">
        <v>33</v>
      </c>
      <c r="J129" s="31" t="str">
        <f>E26</f>
        <v>Martin Dobeš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63"/>
      <c r="B131" s="164"/>
      <c r="C131" s="165" t="s">
        <v>135</v>
      </c>
      <c r="D131" s="166" t="s">
        <v>60</v>
      </c>
      <c r="E131" s="166" t="s">
        <v>56</v>
      </c>
      <c r="F131" s="166" t="s">
        <v>57</v>
      </c>
      <c r="G131" s="166" t="s">
        <v>136</v>
      </c>
      <c r="H131" s="166" t="s">
        <v>137</v>
      </c>
      <c r="I131" s="166" t="s">
        <v>138</v>
      </c>
      <c r="J131" s="166" t="s">
        <v>119</v>
      </c>
      <c r="K131" s="167" t="s">
        <v>139</v>
      </c>
      <c r="L131" s="168"/>
      <c r="M131" s="74" t="s">
        <v>1</v>
      </c>
      <c r="N131" s="75" t="s">
        <v>39</v>
      </c>
      <c r="O131" s="75" t="s">
        <v>140</v>
      </c>
      <c r="P131" s="75" t="s">
        <v>141</v>
      </c>
      <c r="Q131" s="75" t="s">
        <v>142</v>
      </c>
      <c r="R131" s="75" t="s">
        <v>143</v>
      </c>
      <c r="S131" s="75" t="s">
        <v>144</v>
      </c>
      <c r="T131" s="76" t="s">
        <v>145</v>
      </c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</row>
    <row r="132" spans="1:65" s="2" customFormat="1" ht="22.8" customHeight="1">
      <c r="A132" s="33"/>
      <c r="B132" s="34"/>
      <c r="C132" s="81" t="s">
        <v>146</v>
      </c>
      <c r="D132" s="35"/>
      <c r="E132" s="35"/>
      <c r="F132" s="35"/>
      <c r="G132" s="35"/>
      <c r="H132" s="35"/>
      <c r="I132" s="35"/>
      <c r="J132" s="169">
        <f>BK132</f>
        <v>0</v>
      </c>
      <c r="K132" s="35"/>
      <c r="L132" s="38"/>
      <c r="M132" s="77"/>
      <c r="N132" s="170"/>
      <c r="O132" s="78"/>
      <c r="P132" s="171">
        <f>P133+P343</f>
        <v>0</v>
      </c>
      <c r="Q132" s="78"/>
      <c r="R132" s="171">
        <f>R133+R343</f>
        <v>755.98618574</v>
      </c>
      <c r="S132" s="78"/>
      <c r="T132" s="172">
        <f>T133+T343</f>
        <v>72.45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74</v>
      </c>
      <c r="AU132" s="16" t="s">
        <v>121</v>
      </c>
      <c r="BK132" s="173">
        <f>BK133+BK343</f>
        <v>0</v>
      </c>
    </row>
    <row r="133" spans="1:65" s="12" customFormat="1" ht="25.95" customHeight="1">
      <c r="B133" s="174"/>
      <c r="C133" s="175"/>
      <c r="D133" s="176" t="s">
        <v>74</v>
      </c>
      <c r="E133" s="177" t="s">
        <v>147</v>
      </c>
      <c r="F133" s="177" t="s">
        <v>148</v>
      </c>
      <c r="G133" s="175"/>
      <c r="H133" s="175"/>
      <c r="I133" s="178"/>
      <c r="J133" s="179">
        <f>BK133</f>
        <v>0</v>
      </c>
      <c r="K133" s="175"/>
      <c r="L133" s="180"/>
      <c r="M133" s="181"/>
      <c r="N133" s="182"/>
      <c r="O133" s="182"/>
      <c r="P133" s="183">
        <f>P134+P211+P252+P285+P300+P317+P334+P340</f>
        <v>0</v>
      </c>
      <c r="Q133" s="182"/>
      <c r="R133" s="183">
        <f>R134+R211+R252+R285+R300+R317+R334+R340</f>
        <v>754.49079773999995</v>
      </c>
      <c r="S133" s="182"/>
      <c r="T133" s="184">
        <f>T134+T211+T252+T285+T300+T317+T334+T340</f>
        <v>72.45</v>
      </c>
      <c r="AR133" s="185" t="s">
        <v>82</v>
      </c>
      <c r="AT133" s="186" t="s">
        <v>74</v>
      </c>
      <c r="AU133" s="186" t="s">
        <v>75</v>
      </c>
      <c r="AY133" s="185" t="s">
        <v>149</v>
      </c>
      <c r="BK133" s="187">
        <f>BK134+BK211+BK252+BK285+BK300+BK317+BK334+BK340</f>
        <v>0</v>
      </c>
    </row>
    <row r="134" spans="1:65" s="12" customFormat="1" ht="22.8" customHeight="1">
      <c r="B134" s="174"/>
      <c r="C134" s="175"/>
      <c r="D134" s="176" t="s">
        <v>74</v>
      </c>
      <c r="E134" s="188" t="s">
        <v>82</v>
      </c>
      <c r="F134" s="188" t="s">
        <v>150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SUM(P135:P210)</f>
        <v>0</v>
      </c>
      <c r="Q134" s="182"/>
      <c r="R134" s="183">
        <f>SUM(R135:R210)</f>
        <v>0.30985000000000001</v>
      </c>
      <c r="S134" s="182"/>
      <c r="T134" s="184">
        <f>SUM(T135:T210)</f>
        <v>0</v>
      </c>
      <c r="AR134" s="185" t="s">
        <v>82</v>
      </c>
      <c r="AT134" s="186" t="s">
        <v>74</v>
      </c>
      <c r="AU134" s="186" t="s">
        <v>82</v>
      </c>
      <c r="AY134" s="185" t="s">
        <v>149</v>
      </c>
      <c r="BK134" s="187">
        <f>SUM(BK135:BK210)</f>
        <v>0</v>
      </c>
    </row>
    <row r="135" spans="1:65" s="2" customFormat="1" ht="16.5" customHeight="1">
      <c r="A135" s="33"/>
      <c r="B135" s="34"/>
      <c r="C135" s="190" t="s">
        <v>82</v>
      </c>
      <c r="D135" s="190" t="s">
        <v>151</v>
      </c>
      <c r="E135" s="191" t="s">
        <v>152</v>
      </c>
      <c r="F135" s="192" t="s">
        <v>153</v>
      </c>
      <c r="G135" s="193" t="s">
        <v>154</v>
      </c>
      <c r="H135" s="194">
        <v>140</v>
      </c>
      <c r="I135" s="195"/>
      <c r="J135" s="196">
        <f>ROUND(I135*H135,2)</f>
        <v>0</v>
      </c>
      <c r="K135" s="192" t="s">
        <v>155</v>
      </c>
      <c r="L135" s="38"/>
      <c r="M135" s="197" t="s">
        <v>1</v>
      </c>
      <c r="N135" s="198" t="s">
        <v>40</v>
      </c>
      <c r="O135" s="70"/>
      <c r="P135" s="199">
        <f>O135*H135</f>
        <v>0</v>
      </c>
      <c r="Q135" s="199">
        <v>3.0000000000000001E-5</v>
      </c>
      <c r="R135" s="199">
        <f>Q135*H135</f>
        <v>4.1999999999999997E-3</v>
      </c>
      <c r="S135" s="199">
        <v>0</v>
      </c>
      <c r="T135" s="200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1" t="s">
        <v>156</v>
      </c>
      <c r="AT135" s="201" t="s">
        <v>151</v>
      </c>
      <c r="AU135" s="201" t="s">
        <v>84</v>
      </c>
      <c r="AY135" s="16" t="s">
        <v>149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82</v>
      </c>
      <c r="BK135" s="202">
        <f>ROUND(I135*H135,2)</f>
        <v>0</v>
      </c>
      <c r="BL135" s="16" t="s">
        <v>156</v>
      </c>
      <c r="BM135" s="201" t="s">
        <v>157</v>
      </c>
    </row>
    <row r="136" spans="1:65" s="2" customFormat="1" ht="10.199999999999999">
      <c r="A136" s="33"/>
      <c r="B136" s="34"/>
      <c r="C136" s="35"/>
      <c r="D136" s="203" t="s">
        <v>158</v>
      </c>
      <c r="E136" s="35"/>
      <c r="F136" s="204" t="s">
        <v>159</v>
      </c>
      <c r="G136" s="35"/>
      <c r="H136" s="35"/>
      <c r="I136" s="205"/>
      <c r="J136" s="35"/>
      <c r="K136" s="35"/>
      <c r="L136" s="38"/>
      <c r="M136" s="206"/>
      <c r="N136" s="207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158</v>
      </c>
      <c r="AU136" s="16" t="s">
        <v>84</v>
      </c>
    </row>
    <row r="137" spans="1:65" s="2" customFormat="1" ht="37.799999999999997" customHeight="1">
      <c r="A137" s="33"/>
      <c r="B137" s="34"/>
      <c r="C137" s="190" t="s">
        <v>84</v>
      </c>
      <c r="D137" s="190" t="s">
        <v>151</v>
      </c>
      <c r="E137" s="191" t="s">
        <v>160</v>
      </c>
      <c r="F137" s="192" t="s">
        <v>161</v>
      </c>
      <c r="G137" s="193" t="s">
        <v>154</v>
      </c>
      <c r="H137" s="194">
        <v>140</v>
      </c>
      <c r="I137" s="195"/>
      <c r="J137" s="196">
        <f>ROUND(I137*H137,2)</f>
        <v>0</v>
      </c>
      <c r="K137" s="192" t="s">
        <v>155</v>
      </c>
      <c r="L137" s="38"/>
      <c r="M137" s="197" t="s">
        <v>1</v>
      </c>
      <c r="N137" s="198" t="s">
        <v>40</v>
      </c>
      <c r="O137" s="7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156</v>
      </c>
      <c r="AT137" s="201" t="s">
        <v>151</v>
      </c>
      <c r="AU137" s="201" t="s">
        <v>84</v>
      </c>
      <c r="AY137" s="16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82</v>
      </c>
      <c r="BK137" s="202">
        <f>ROUND(I137*H137,2)</f>
        <v>0</v>
      </c>
      <c r="BL137" s="16" t="s">
        <v>156</v>
      </c>
      <c r="BM137" s="201" t="s">
        <v>162</v>
      </c>
    </row>
    <row r="138" spans="1:65" s="2" customFormat="1" ht="10.199999999999999">
      <c r="A138" s="33"/>
      <c r="B138" s="34"/>
      <c r="C138" s="35"/>
      <c r="D138" s="203" t="s">
        <v>158</v>
      </c>
      <c r="E138" s="35"/>
      <c r="F138" s="204" t="s">
        <v>163</v>
      </c>
      <c r="G138" s="35"/>
      <c r="H138" s="35"/>
      <c r="I138" s="205"/>
      <c r="J138" s="35"/>
      <c r="K138" s="35"/>
      <c r="L138" s="38"/>
      <c r="M138" s="206"/>
      <c r="N138" s="207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158</v>
      </c>
      <c r="AU138" s="16" t="s">
        <v>84</v>
      </c>
    </row>
    <row r="139" spans="1:65" s="2" customFormat="1" ht="33" customHeight="1">
      <c r="A139" s="33"/>
      <c r="B139" s="34"/>
      <c r="C139" s="190" t="s">
        <v>164</v>
      </c>
      <c r="D139" s="190" t="s">
        <v>151</v>
      </c>
      <c r="E139" s="191" t="s">
        <v>165</v>
      </c>
      <c r="F139" s="192" t="s">
        <v>166</v>
      </c>
      <c r="G139" s="193" t="s">
        <v>167</v>
      </c>
      <c r="H139" s="194">
        <v>12</v>
      </c>
      <c r="I139" s="195"/>
      <c r="J139" s="196">
        <f>ROUND(I139*H139,2)</f>
        <v>0</v>
      </c>
      <c r="K139" s="192" t="s">
        <v>155</v>
      </c>
      <c r="L139" s="38"/>
      <c r="M139" s="197" t="s">
        <v>1</v>
      </c>
      <c r="N139" s="198" t="s">
        <v>40</v>
      </c>
      <c r="O139" s="7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156</v>
      </c>
      <c r="AT139" s="201" t="s">
        <v>151</v>
      </c>
      <c r="AU139" s="201" t="s">
        <v>84</v>
      </c>
      <c r="AY139" s="16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82</v>
      </c>
      <c r="BK139" s="202">
        <f>ROUND(I139*H139,2)</f>
        <v>0</v>
      </c>
      <c r="BL139" s="16" t="s">
        <v>156</v>
      </c>
      <c r="BM139" s="201" t="s">
        <v>168</v>
      </c>
    </row>
    <row r="140" spans="1:65" s="2" customFormat="1" ht="10.199999999999999">
      <c r="A140" s="33"/>
      <c r="B140" s="34"/>
      <c r="C140" s="35"/>
      <c r="D140" s="203" t="s">
        <v>158</v>
      </c>
      <c r="E140" s="35"/>
      <c r="F140" s="204" t="s">
        <v>169</v>
      </c>
      <c r="G140" s="35"/>
      <c r="H140" s="35"/>
      <c r="I140" s="205"/>
      <c r="J140" s="35"/>
      <c r="K140" s="35"/>
      <c r="L140" s="38"/>
      <c r="M140" s="206"/>
      <c r="N140" s="207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158</v>
      </c>
      <c r="AU140" s="16" t="s">
        <v>84</v>
      </c>
    </row>
    <row r="141" spans="1:65" s="2" customFormat="1" ht="19.2">
      <c r="A141" s="33"/>
      <c r="B141" s="34"/>
      <c r="C141" s="35"/>
      <c r="D141" s="208" t="s">
        <v>170</v>
      </c>
      <c r="E141" s="35"/>
      <c r="F141" s="209" t="s">
        <v>171</v>
      </c>
      <c r="G141" s="35"/>
      <c r="H141" s="35"/>
      <c r="I141" s="205"/>
      <c r="J141" s="35"/>
      <c r="K141" s="35"/>
      <c r="L141" s="38"/>
      <c r="M141" s="206"/>
      <c r="N141" s="207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170</v>
      </c>
      <c r="AU141" s="16" t="s">
        <v>84</v>
      </c>
    </row>
    <row r="142" spans="1:65" s="2" customFormat="1" ht="33" customHeight="1">
      <c r="A142" s="33"/>
      <c r="B142" s="34"/>
      <c r="C142" s="190" t="s">
        <v>156</v>
      </c>
      <c r="D142" s="190" t="s">
        <v>151</v>
      </c>
      <c r="E142" s="191" t="s">
        <v>172</v>
      </c>
      <c r="F142" s="192" t="s">
        <v>173</v>
      </c>
      <c r="G142" s="193" t="s">
        <v>167</v>
      </c>
      <c r="H142" s="194">
        <v>6</v>
      </c>
      <c r="I142" s="195"/>
      <c r="J142" s="196">
        <f>ROUND(I142*H142,2)</f>
        <v>0</v>
      </c>
      <c r="K142" s="192" t="s">
        <v>155</v>
      </c>
      <c r="L142" s="38"/>
      <c r="M142" s="197" t="s">
        <v>1</v>
      </c>
      <c r="N142" s="198" t="s">
        <v>40</v>
      </c>
      <c r="O142" s="7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156</v>
      </c>
      <c r="AT142" s="201" t="s">
        <v>151</v>
      </c>
      <c r="AU142" s="201" t="s">
        <v>84</v>
      </c>
      <c r="AY142" s="16" t="s">
        <v>149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6" t="s">
        <v>82</v>
      </c>
      <c r="BK142" s="202">
        <f>ROUND(I142*H142,2)</f>
        <v>0</v>
      </c>
      <c r="BL142" s="16" t="s">
        <v>156</v>
      </c>
      <c r="BM142" s="201" t="s">
        <v>174</v>
      </c>
    </row>
    <row r="143" spans="1:65" s="2" customFormat="1" ht="10.199999999999999">
      <c r="A143" s="33"/>
      <c r="B143" s="34"/>
      <c r="C143" s="35"/>
      <c r="D143" s="203" t="s">
        <v>158</v>
      </c>
      <c r="E143" s="35"/>
      <c r="F143" s="204" t="s">
        <v>175</v>
      </c>
      <c r="G143" s="35"/>
      <c r="H143" s="35"/>
      <c r="I143" s="205"/>
      <c r="J143" s="35"/>
      <c r="K143" s="35"/>
      <c r="L143" s="38"/>
      <c r="M143" s="206"/>
      <c r="N143" s="207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158</v>
      </c>
      <c r="AU143" s="16" t="s">
        <v>84</v>
      </c>
    </row>
    <row r="144" spans="1:65" s="2" customFormat="1" ht="33" customHeight="1">
      <c r="A144" s="33"/>
      <c r="B144" s="34"/>
      <c r="C144" s="190" t="s">
        <v>176</v>
      </c>
      <c r="D144" s="190" t="s">
        <v>151</v>
      </c>
      <c r="E144" s="191" t="s">
        <v>177</v>
      </c>
      <c r="F144" s="192" t="s">
        <v>178</v>
      </c>
      <c r="G144" s="193" t="s">
        <v>167</v>
      </c>
      <c r="H144" s="194">
        <v>4</v>
      </c>
      <c r="I144" s="195"/>
      <c r="J144" s="196">
        <f>ROUND(I144*H144,2)</f>
        <v>0</v>
      </c>
      <c r="K144" s="192" t="s">
        <v>155</v>
      </c>
      <c r="L144" s="38"/>
      <c r="M144" s="197" t="s">
        <v>1</v>
      </c>
      <c r="N144" s="198" t="s">
        <v>40</v>
      </c>
      <c r="O144" s="7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1" t="s">
        <v>156</v>
      </c>
      <c r="AT144" s="201" t="s">
        <v>151</v>
      </c>
      <c r="AU144" s="201" t="s">
        <v>84</v>
      </c>
      <c r="AY144" s="16" t="s">
        <v>149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6" t="s">
        <v>82</v>
      </c>
      <c r="BK144" s="202">
        <f>ROUND(I144*H144,2)</f>
        <v>0</v>
      </c>
      <c r="BL144" s="16" t="s">
        <v>156</v>
      </c>
      <c r="BM144" s="201" t="s">
        <v>179</v>
      </c>
    </row>
    <row r="145" spans="1:65" s="2" customFormat="1" ht="10.199999999999999">
      <c r="A145" s="33"/>
      <c r="B145" s="34"/>
      <c r="C145" s="35"/>
      <c r="D145" s="203" t="s">
        <v>158</v>
      </c>
      <c r="E145" s="35"/>
      <c r="F145" s="204" t="s">
        <v>180</v>
      </c>
      <c r="G145" s="35"/>
      <c r="H145" s="35"/>
      <c r="I145" s="205"/>
      <c r="J145" s="35"/>
      <c r="K145" s="35"/>
      <c r="L145" s="38"/>
      <c r="M145" s="206"/>
      <c r="N145" s="207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158</v>
      </c>
      <c r="AU145" s="16" t="s">
        <v>84</v>
      </c>
    </row>
    <row r="146" spans="1:65" s="2" customFormat="1" ht="24.15" customHeight="1">
      <c r="A146" s="33"/>
      <c r="B146" s="34"/>
      <c r="C146" s="190" t="s">
        <v>181</v>
      </c>
      <c r="D146" s="190" t="s">
        <v>151</v>
      </c>
      <c r="E146" s="191" t="s">
        <v>182</v>
      </c>
      <c r="F146" s="192" t="s">
        <v>183</v>
      </c>
      <c r="G146" s="193" t="s">
        <v>154</v>
      </c>
      <c r="H146" s="194">
        <v>1100</v>
      </c>
      <c r="I146" s="195"/>
      <c r="J146" s="196">
        <f>ROUND(I146*H146,2)</f>
        <v>0</v>
      </c>
      <c r="K146" s="192" t="s">
        <v>155</v>
      </c>
      <c r="L146" s="38"/>
      <c r="M146" s="197" t="s">
        <v>1</v>
      </c>
      <c r="N146" s="198" t="s">
        <v>40</v>
      </c>
      <c r="O146" s="7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156</v>
      </c>
      <c r="AT146" s="201" t="s">
        <v>151</v>
      </c>
      <c r="AU146" s="201" t="s">
        <v>84</v>
      </c>
      <c r="AY146" s="16" t="s">
        <v>149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6" t="s">
        <v>82</v>
      </c>
      <c r="BK146" s="202">
        <f>ROUND(I146*H146,2)</f>
        <v>0</v>
      </c>
      <c r="BL146" s="16" t="s">
        <v>156</v>
      </c>
      <c r="BM146" s="201" t="s">
        <v>184</v>
      </c>
    </row>
    <row r="147" spans="1:65" s="2" customFormat="1" ht="10.199999999999999">
      <c r="A147" s="33"/>
      <c r="B147" s="34"/>
      <c r="C147" s="35"/>
      <c r="D147" s="203" t="s">
        <v>158</v>
      </c>
      <c r="E147" s="35"/>
      <c r="F147" s="204" t="s">
        <v>185</v>
      </c>
      <c r="G147" s="35"/>
      <c r="H147" s="35"/>
      <c r="I147" s="205"/>
      <c r="J147" s="35"/>
      <c r="K147" s="35"/>
      <c r="L147" s="38"/>
      <c r="M147" s="206"/>
      <c r="N147" s="207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158</v>
      </c>
      <c r="AU147" s="16" t="s">
        <v>84</v>
      </c>
    </row>
    <row r="148" spans="1:65" s="2" customFormat="1" ht="19.2">
      <c r="A148" s="33"/>
      <c r="B148" s="34"/>
      <c r="C148" s="35"/>
      <c r="D148" s="208" t="s">
        <v>170</v>
      </c>
      <c r="E148" s="35"/>
      <c r="F148" s="209" t="s">
        <v>186</v>
      </c>
      <c r="G148" s="35"/>
      <c r="H148" s="35"/>
      <c r="I148" s="205"/>
      <c r="J148" s="35"/>
      <c r="K148" s="35"/>
      <c r="L148" s="38"/>
      <c r="M148" s="206"/>
      <c r="N148" s="207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170</v>
      </c>
      <c r="AU148" s="16" t="s">
        <v>84</v>
      </c>
    </row>
    <row r="149" spans="1:65" s="2" customFormat="1" ht="33" customHeight="1">
      <c r="A149" s="33"/>
      <c r="B149" s="34"/>
      <c r="C149" s="190" t="s">
        <v>187</v>
      </c>
      <c r="D149" s="190" t="s">
        <v>151</v>
      </c>
      <c r="E149" s="191" t="s">
        <v>188</v>
      </c>
      <c r="F149" s="192" t="s">
        <v>189</v>
      </c>
      <c r="G149" s="193" t="s">
        <v>190</v>
      </c>
      <c r="H149" s="194">
        <v>1197</v>
      </c>
      <c r="I149" s="195"/>
      <c r="J149" s="196">
        <f>ROUND(I149*H149,2)</f>
        <v>0</v>
      </c>
      <c r="K149" s="192" t="s">
        <v>155</v>
      </c>
      <c r="L149" s="38"/>
      <c r="M149" s="197" t="s">
        <v>1</v>
      </c>
      <c r="N149" s="198" t="s">
        <v>40</v>
      </c>
      <c r="O149" s="70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156</v>
      </c>
      <c r="AT149" s="201" t="s">
        <v>151</v>
      </c>
      <c r="AU149" s="201" t="s">
        <v>84</v>
      </c>
      <c r="AY149" s="16" t="s">
        <v>149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6" t="s">
        <v>82</v>
      </c>
      <c r="BK149" s="202">
        <f>ROUND(I149*H149,2)</f>
        <v>0</v>
      </c>
      <c r="BL149" s="16" t="s">
        <v>156</v>
      </c>
      <c r="BM149" s="201" t="s">
        <v>191</v>
      </c>
    </row>
    <row r="150" spans="1:65" s="2" customFormat="1" ht="10.199999999999999">
      <c r="A150" s="33"/>
      <c r="B150" s="34"/>
      <c r="C150" s="35"/>
      <c r="D150" s="203" t="s">
        <v>158</v>
      </c>
      <c r="E150" s="35"/>
      <c r="F150" s="204" t="s">
        <v>192</v>
      </c>
      <c r="G150" s="35"/>
      <c r="H150" s="35"/>
      <c r="I150" s="205"/>
      <c r="J150" s="35"/>
      <c r="K150" s="35"/>
      <c r="L150" s="38"/>
      <c r="M150" s="206"/>
      <c r="N150" s="207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158</v>
      </c>
      <c r="AU150" s="16" t="s">
        <v>84</v>
      </c>
    </row>
    <row r="151" spans="1:65" s="2" customFormat="1" ht="19.2">
      <c r="A151" s="33"/>
      <c r="B151" s="34"/>
      <c r="C151" s="35"/>
      <c r="D151" s="208" t="s">
        <v>170</v>
      </c>
      <c r="E151" s="35"/>
      <c r="F151" s="209" t="s">
        <v>193</v>
      </c>
      <c r="G151" s="35"/>
      <c r="H151" s="35"/>
      <c r="I151" s="205"/>
      <c r="J151" s="35"/>
      <c r="K151" s="35"/>
      <c r="L151" s="38"/>
      <c r="M151" s="206"/>
      <c r="N151" s="207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170</v>
      </c>
      <c r="AU151" s="16" t="s">
        <v>84</v>
      </c>
    </row>
    <row r="152" spans="1:65" s="2" customFormat="1" ht="33" customHeight="1">
      <c r="A152" s="33"/>
      <c r="B152" s="34"/>
      <c r="C152" s="190" t="s">
        <v>194</v>
      </c>
      <c r="D152" s="190" t="s">
        <v>151</v>
      </c>
      <c r="E152" s="191" t="s">
        <v>195</v>
      </c>
      <c r="F152" s="192" t="s">
        <v>196</v>
      </c>
      <c r="G152" s="193" t="s">
        <v>190</v>
      </c>
      <c r="H152" s="194">
        <v>1201</v>
      </c>
      <c r="I152" s="195"/>
      <c r="J152" s="196">
        <f>ROUND(I152*H152,2)</f>
        <v>0</v>
      </c>
      <c r="K152" s="192" t="s">
        <v>155</v>
      </c>
      <c r="L152" s="38"/>
      <c r="M152" s="197" t="s">
        <v>1</v>
      </c>
      <c r="N152" s="198" t="s">
        <v>40</v>
      </c>
      <c r="O152" s="70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1" t="s">
        <v>156</v>
      </c>
      <c r="AT152" s="201" t="s">
        <v>151</v>
      </c>
      <c r="AU152" s="201" t="s">
        <v>84</v>
      </c>
      <c r="AY152" s="16" t="s">
        <v>149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6" t="s">
        <v>82</v>
      </c>
      <c r="BK152" s="202">
        <f>ROUND(I152*H152,2)</f>
        <v>0</v>
      </c>
      <c r="BL152" s="16" t="s">
        <v>156</v>
      </c>
      <c r="BM152" s="201" t="s">
        <v>197</v>
      </c>
    </row>
    <row r="153" spans="1:65" s="2" customFormat="1" ht="10.199999999999999">
      <c r="A153" s="33"/>
      <c r="B153" s="34"/>
      <c r="C153" s="35"/>
      <c r="D153" s="203" t="s">
        <v>158</v>
      </c>
      <c r="E153" s="35"/>
      <c r="F153" s="204" t="s">
        <v>198</v>
      </c>
      <c r="G153" s="35"/>
      <c r="H153" s="35"/>
      <c r="I153" s="205"/>
      <c r="J153" s="35"/>
      <c r="K153" s="35"/>
      <c r="L153" s="38"/>
      <c r="M153" s="206"/>
      <c r="N153" s="207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158</v>
      </c>
      <c r="AU153" s="16" t="s">
        <v>84</v>
      </c>
    </row>
    <row r="154" spans="1:65" s="2" customFormat="1" ht="19.2">
      <c r="A154" s="33"/>
      <c r="B154" s="34"/>
      <c r="C154" s="35"/>
      <c r="D154" s="208" t="s">
        <v>170</v>
      </c>
      <c r="E154" s="35"/>
      <c r="F154" s="209" t="s">
        <v>199</v>
      </c>
      <c r="G154" s="35"/>
      <c r="H154" s="35"/>
      <c r="I154" s="205"/>
      <c r="J154" s="35"/>
      <c r="K154" s="35"/>
      <c r="L154" s="38"/>
      <c r="M154" s="206"/>
      <c r="N154" s="207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170</v>
      </c>
      <c r="AU154" s="16" t="s">
        <v>84</v>
      </c>
    </row>
    <row r="155" spans="1:65" s="2" customFormat="1" ht="33" customHeight="1">
      <c r="A155" s="33"/>
      <c r="B155" s="34"/>
      <c r="C155" s="190" t="s">
        <v>200</v>
      </c>
      <c r="D155" s="190" t="s">
        <v>151</v>
      </c>
      <c r="E155" s="191" t="s">
        <v>201</v>
      </c>
      <c r="F155" s="192" t="s">
        <v>202</v>
      </c>
      <c r="G155" s="193" t="s">
        <v>190</v>
      </c>
      <c r="H155" s="194">
        <v>51.3</v>
      </c>
      <c r="I155" s="195"/>
      <c r="J155" s="196">
        <f>ROUND(I155*H155,2)</f>
        <v>0</v>
      </c>
      <c r="K155" s="192" t="s">
        <v>155</v>
      </c>
      <c r="L155" s="38"/>
      <c r="M155" s="197" t="s">
        <v>1</v>
      </c>
      <c r="N155" s="198" t="s">
        <v>40</v>
      </c>
      <c r="O155" s="7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1" t="s">
        <v>156</v>
      </c>
      <c r="AT155" s="201" t="s">
        <v>151</v>
      </c>
      <c r="AU155" s="201" t="s">
        <v>84</v>
      </c>
      <c r="AY155" s="16" t="s">
        <v>149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82</v>
      </c>
      <c r="BK155" s="202">
        <f>ROUND(I155*H155,2)</f>
        <v>0</v>
      </c>
      <c r="BL155" s="16" t="s">
        <v>156</v>
      </c>
      <c r="BM155" s="201" t="s">
        <v>203</v>
      </c>
    </row>
    <row r="156" spans="1:65" s="2" customFormat="1" ht="10.199999999999999">
      <c r="A156" s="33"/>
      <c r="B156" s="34"/>
      <c r="C156" s="35"/>
      <c r="D156" s="203" t="s">
        <v>158</v>
      </c>
      <c r="E156" s="35"/>
      <c r="F156" s="204" t="s">
        <v>204</v>
      </c>
      <c r="G156" s="35"/>
      <c r="H156" s="35"/>
      <c r="I156" s="205"/>
      <c r="J156" s="35"/>
      <c r="K156" s="35"/>
      <c r="L156" s="38"/>
      <c r="M156" s="206"/>
      <c r="N156" s="207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158</v>
      </c>
      <c r="AU156" s="16" t="s">
        <v>84</v>
      </c>
    </row>
    <row r="157" spans="1:65" s="13" customFormat="1" ht="10.199999999999999">
      <c r="B157" s="210"/>
      <c r="C157" s="211"/>
      <c r="D157" s="208" t="s">
        <v>205</v>
      </c>
      <c r="E157" s="212" t="s">
        <v>1</v>
      </c>
      <c r="F157" s="213" t="s">
        <v>206</v>
      </c>
      <c r="G157" s="211"/>
      <c r="H157" s="214">
        <v>51.3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205</v>
      </c>
      <c r="AU157" s="220" t="s">
        <v>84</v>
      </c>
      <c r="AV157" s="13" t="s">
        <v>84</v>
      </c>
      <c r="AW157" s="13" t="s">
        <v>32</v>
      </c>
      <c r="AX157" s="13" t="s">
        <v>82</v>
      </c>
      <c r="AY157" s="220" t="s">
        <v>149</v>
      </c>
    </row>
    <row r="158" spans="1:65" s="2" customFormat="1" ht="37.799999999999997" customHeight="1">
      <c r="A158" s="33"/>
      <c r="B158" s="34"/>
      <c r="C158" s="190" t="s">
        <v>207</v>
      </c>
      <c r="D158" s="190" t="s">
        <v>151</v>
      </c>
      <c r="E158" s="191" t="s">
        <v>208</v>
      </c>
      <c r="F158" s="192" t="s">
        <v>209</v>
      </c>
      <c r="G158" s="193" t="s">
        <v>190</v>
      </c>
      <c r="H158" s="194">
        <v>37.212000000000003</v>
      </c>
      <c r="I158" s="195"/>
      <c r="J158" s="196">
        <f>ROUND(I158*H158,2)</f>
        <v>0</v>
      </c>
      <c r="K158" s="192" t="s">
        <v>155</v>
      </c>
      <c r="L158" s="38"/>
      <c r="M158" s="197" t="s">
        <v>1</v>
      </c>
      <c r="N158" s="198" t="s">
        <v>40</v>
      </c>
      <c r="O158" s="70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1" t="s">
        <v>156</v>
      </c>
      <c r="AT158" s="201" t="s">
        <v>151</v>
      </c>
      <c r="AU158" s="201" t="s">
        <v>84</v>
      </c>
      <c r="AY158" s="16" t="s">
        <v>149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82</v>
      </c>
      <c r="BK158" s="202">
        <f>ROUND(I158*H158,2)</f>
        <v>0</v>
      </c>
      <c r="BL158" s="16" t="s">
        <v>156</v>
      </c>
      <c r="BM158" s="201" t="s">
        <v>210</v>
      </c>
    </row>
    <row r="159" spans="1:65" s="2" customFormat="1" ht="10.199999999999999">
      <c r="A159" s="33"/>
      <c r="B159" s="34"/>
      <c r="C159" s="35"/>
      <c r="D159" s="203" t="s">
        <v>158</v>
      </c>
      <c r="E159" s="35"/>
      <c r="F159" s="204" t="s">
        <v>211</v>
      </c>
      <c r="G159" s="35"/>
      <c r="H159" s="35"/>
      <c r="I159" s="205"/>
      <c r="J159" s="35"/>
      <c r="K159" s="35"/>
      <c r="L159" s="38"/>
      <c r="M159" s="206"/>
      <c r="N159" s="207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158</v>
      </c>
      <c r="AU159" s="16" t="s">
        <v>84</v>
      </c>
    </row>
    <row r="160" spans="1:65" s="13" customFormat="1" ht="10.199999999999999">
      <c r="B160" s="210"/>
      <c r="C160" s="211"/>
      <c r="D160" s="208" t="s">
        <v>205</v>
      </c>
      <c r="E160" s="212" t="s">
        <v>1</v>
      </c>
      <c r="F160" s="213" t="s">
        <v>212</v>
      </c>
      <c r="G160" s="211"/>
      <c r="H160" s="214">
        <v>14.28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205</v>
      </c>
      <c r="AU160" s="220" t="s">
        <v>84</v>
      </c>
      <c r="AV160" s="13" t="s">
        <v>84</v>
      </c>
      <c r="AW160" s="13" t="s">
        <v>32</v>
      </c>
      <c r="AX160" s="13" t="s">
        <v>75</v>
      </c>
      <c r="AY160" s="220" t="s">
        <v>149</v>
      </c>
    </row>
    <row r="161" spans="1:65" s="13" customFormat="1" ht="10.199999999999999">
      <c r="B161" s="210"/>
      <c r="C161" s="211"/>
      <c r="D161" s="208" t="s">
        <v>205</v>
      </c>
      <c r="E161" s="212" t="s">
        <v>1</v>
      </c>
      <c r="F161" s="213" t="s">
        <v>213</v>
      </c>
      <c r="G161" s="211"/>
      <c r="H161" s="214">
        <v>22.931999999999999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205</v>
      </c>
      <c r="AU161" s="220" t="s">
        <v>84</v>
      </c>
      <c r="AV161" s="13" t="s">
        <v>84</v>
      </c>
      <c r="AW161" s="13" t="s">
        <v>32</v>
      </c>
      <c r="AX161" s="13" t="s">
        <v>75</v>
      </c>
      <c r="AY161" s="220" t="s">
        <v>149</v>
      </c>
    </row>
    <row r="162" spans="1:65" s="14" customFormat="1" ht="10.199999999999999">
      <c r="B162" s="221"/>
      <c r="C162" s="222"/>
      <c r="D162" s="208" t="s">
        <v>205</v>
      </c>
      <c r="E162" s="223" t="s">
        <v>1</v>
      </c>
      <c r="F162" s="224" t="s">
        <v>214</v>
      </c>
      <c r="G162" s="222"/>
      <c r="H162" s="225">
        <v>37.212000000000003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205</v>
      </c>
      <c r="AU162" s="231" t="s">
        <v>84</v>
      </c>
      <c r="AV162" s="14" t="s">
        <v>156</v>
      </c>
      <c r="AW162" s="14" t="s">
        <v>32</v>
      </c>
      <c r="AX162" s="14" t="s">
        <v>82</v>
      </c>
      <c r="AY162" s="231" t="s">
        <v>149</v>
      </c>
    </row>
    <row r="163" spans="1:65" s="2" customFormat="1" ht="24.15" customHeight="1">
      <c r="A163" s="33"/>
      <c r="B163" s="34"/>
      <c r="C163" s="190" t="s">
        <v>215</v>
      </c>
      <c r="D163" s="190" t="s">
        <v>151</v>
      </c>
      <c r="E163" s="191" t="s">
        <v>216</v>
      </c>
      <c r="F163" s="192" t="s">
        <v>217</v>
      </c>
      <c r="G163" s="193" t="s">
        <v>167</v>
      </c>
      <c r="H163" s="194">
        <v>12</v>
      </c>
      <c r="I163" s="195"/>
      <c r="J163" s="196">
        <f>ROUND(I163*H163,2)</f>
        <v>0</v>
      </c>
      <c r="K163" s="192" t="s">
        <v>155</v>
      </c>
      <c r="L163" s="38"/>
      <c r="M163" s="197" t="s">
        <v>1</v>
      </c>
      <c r="N163" s="198" t="s">
        <v>40</v>
      </c>
      <c r="O163" s="70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1" t="s">
        <v>156</v>
      </c>
      <c r="AT163" s="201" t="s">
        <v>151</v>
      </c>
      <c r="AU163" s="201" t="s">
        <v>84</v>
      </c>
      <c r="AY163" s="16" t="s">
        <v>149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82</v>
      </c>
      <c r="BK163" s="202">
        <f>ROUND(I163*H163,2)</f>
        <v>0</v>
      </c>
      <c r="BL163" s="16" t="s">
        <v>156</v>
      </c>
      <c r="BM163" s="201" t="s">
        <v>218</v>
      </c>
    </row>
    <row r="164" spans="1:65" s="2" customFormat="1" ht="10.199999999999999">
      <c r="A164" s="33"/>
      <c r="B164" s="34"/>
      <c r="C164" s="35"/>
      <c r="D164" s="203" t="s">
        <v>158</v>
      </c>
      <c r="E164" s="35"/>
      <c r="F164" s="204" t="s">
        <v>219</v>
      </c>
      <c r="G164" s="35"/>
      <c r="H164" s="35"/>
      <c r="I164" s="205"/>
      <c r="J164" s="35"/>
      <c r="K164" s="35"/>
      <c r="L164" s="38"/>
      <c r="M164" s="206"/>
      <c r="N164" s="207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158</v>
      </c>
      <c r="AU164" s="16" t="s">
        <v>84</v>
      </c>
    </row>
    <row r="165" spans="1:65" s="2" customFormat="1" ht="19.2">
      <c r="A165" s="33"/>
      <c r="B165" s="34"/>
      <c r="C165" s="35"/>
      <c r="D165" s="208" t="s">
        <v>170</v>
      </c>
      <c r="E165" s="35"/>
      <c r="F165" s="209" t="s">
        <v>220</v>
      </c>
      <c r="G165" s="35"/>
      <c r="H165" s="35"/>
      <c r="I165" s="205"/>
      <c r="J165" s="35"/>
      <c r="K165" s="35"/>
      <c r="L165" s="38"/>
      <c r="M165" s="206"/>
      <c r="N165" s="207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170</v>
      </c>
      <c r="AU165" s="16" t="s">
        <v>84</v>
      </c>
    </row>
    <row r="166" spans="1:65" s="2" customFormat="1" ht="24.15" customHeight="1">
      <c r="A166" s="33"/>
      <c r="B166" s="34"/>
      <c r="C166" s="190" t="s">
        <v>221</v>
      </c>
      <c r="D166" s="190" t="s">
        <v>151</v>
      </c>
      <c r="E166" s="191" t="s">
        <v>222</v>
      </c>
      <c r="F166" s="192" t="s">
        <v>223</v>
      </c>
      <c r="G166" s="193" t="s">
        <v>167</v>
      </c>
      <c r="H166" s="194">
        <v>6</v>
      </c>
      <c r="I166" s="195"/>
      <c r="J166" s="196">
        <f>ROUND(I166*H166,2)</f>
        <v>0</v>
      </c>
      <c r="K166" s="192" t="s">
        <v>155</v>
      </c>
      <c r="L166" s="38"/>
      <c r="M166" s="197" t="s">
        <v>1</v>
      </c>
      <c r="N166" s="198" t="s">
        <v>40</v>
      </c>
      <c r="O166" s="70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1" t="s">
        <v>156</v>
      </c>
      <c r="AT166" s="201" t="s">
        <v>151</v>
      </c>
      <c r="AU166" s="201" t="s">
        <v>84</v>
      </c>
      <c r="AY166" s="16" t="s">
        <v>149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6" t="s">
        <v>82</v>
      </c>
      <c r="BK166" s="202">
        <f>ROUND(I166*H166,2)</f>
        <v>0</v>
      </c>
      <c r="BL166" s="16" t="s">
        <v>156</v>
      </c>
      <c r="BM166" s="201" t="s">
        <v>224</v>
      </c>
    </row>
    <row r="167" spans="1:65" s="2" customFormat="1" ht="10.199999999999999">
      <c r="A167" s="33"/>
      <c r="B167" s="34"/>
      <c r="C167" s="35"/>
      <c r="D167" s="203" t="s">
        <v>158</v>
      </c>
      <c r="E167" s="35"/>
      <c r="F167" s="204" t="s">
        <v>225</v>
      </c>
      <c r="G167" s="35"/>
      <c r="H167" s="35"/>
      <c r="I167" s="205"/>
      <c r="J167" s="35"/>
      <c r="K167" s="35"/>
      <c r="L167" s="38"/>
      <c r="M167" s="206"/>
      <c r="N167" s="207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158</v>
      </c>
      <c r="AU167" s="16" t="s">
        <v>84</v>
      </c>
    </row>
    <row r="168" spans="1:65" s="2" customFormat="1" ht="19.2">
      <c r="A168" s="33"/>
      <c r="B168" s="34"/>
      <c r="C168" s="35"/>
      <c r="D168" s="208" t="s">
        <v>170</v>
      </c>
      <c r="E168" s="35"/>
      <c r="F168" s="209" t="s">
        <v>220</v>
      </c>
      <c r="G168" s="35"/>
      <c r="H168" s="35"/>
      <c r="I168" s="205"/>
      <c r="J168" s="35"/>
      <c r="K168" s="35"/>
      <c r="L168" s="38"/>
      <c r="M168" s="206"/>
      <c r="N168" s="207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170</v>
      </c>
      <c r="AU168" s="16" t="s">
        <v>84</v>
      </c>
    </row>
    <row r="169" spans="1:65" s="2" customFormat="1" ht="24.15" customHeight="1">
      <c r="A169" s="33"/>
      <c r="B169" s="34"/>
      <c r="C169" s="190" t="s">
        <v>226</v>
      </c>
      <c r="D169" s="190" t="s">
        <v>151</v>
      </c>
      <c r="E169" s="191" t="s">
        <v>227</v>
      </c>
      <c r="F169" s="192" t="s">
        <v>228</v>
      </c>
      <c r="G169" s="193" t="s">
        <v>167</v>
      </c>
      <c r="H169" s="194">
        <v>4</v>
      </c>
      <c r="I169" s="195"/>
      <c r="J169" s="196">
        <f>ROUND(I169*H169,2)</f>
        <v>0</v>
      </c>
      <c r="K169" s="192" t="s">
        <v>155</v>
      </c>
      <c r="L169" s="38"/>
      <c r="M169" s="197" t="s">
        <v>1</v>
      </c>
      <c r="N169" s="198" t="s">
        <v>40</v>
      </c>
      <c r="O169" s="70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1" t="s">
        <v>156</v>
      </c>
      <c r="AT169" s="201" t="s">
        <v>151</v>
      </c>
      <c r="AU169" s="201" t="s">
        <v>84</v>
      </c>
      <c r="AY169" s="16" t="s">
        <v>149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6" t="s">
        <v>82</v>
      </c>
      <c r="BK169" s="202">
        <f>ROUND(I169*H169,2)</f>
        <v>0</v>
      </c>
      <c r="BL169" s="16" t="s">
        <v>156</v>
      </c>
      <c r="BM169" s="201" t="s">
        <v>229</v>
      </c>
    </row>
    <row r="170" spans="1:65" s="2" customFormat="1" ht="10.199999999999999">
      <c r="A170" s="33"/>
      <c r="B170" s="34"/>
      <c r="C170" s="35"/>
      <c r="D170" s="203" t="s">
        <v>158</v>
      </c>
      <c r="E170" s="35"/>
      <c r="F170" s="204" t="s">
        <v>230</v>
      </c>
      <c r="G170" s="35"/>
      <c r="H170" s="35"/>
      <c r="I170" s="205"/>
      <c r="J170" s="35"/>
      <c r="K170" s="35"/>
      <c r="L170" s="38"/>
      <c r="M170" s="206"/>
      <c r="N170" s="207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158</v>
      </c>
      <c r="AU170" s="16" t="s">
        <v>84</v>
      </c>
    </row>
    <row r="171" spans="1:65" s="2" customFormat="1" ht="19.2">
      <c r="A171" s="33"/>
      <c r="B171" s="34"/>
      <c r="C171" s="35"/>
      <c r="D171" s="208" t="s">
        <v>170</v>
      </c>
      <c r="E171" s="35"/>
      <c r="F171" s="209" t="s">
        <v>220</v>
      </c>
      <c r="G171" s="35"/>
      <c r="H171" s="35"/>
      <c r="I171" s="205"/>
      <c r="J171" s="35"/>
      <c r="K171" s="35"/>
      <c r="L171" s="38"/>
      <c r="M171" s="206"/>
      <c r="N171" s="207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170</v>
      </c>
      <c r="AU171" s="16" t="s">
        <v>84</v>
      </c>
    </row>
    <row r="172" spans="1:65" s="2" customFormat="1" ht="37.799999999999997" customHeight="1">
      <c r="A172" s="33"/>
      <c r="B172" s="34"/>
      <c r="C172" s="190" t="s">
        <v>231</v>
      </c>
      <c r="D172" s="190" t="s">
        <v>151</v>
      </c>
      <c r="E172" s="191" t="s">
        <v>232</v>
      </c>
      <c r="F172" s="192" t="s">
        <v>233</v>
      </c>
      <c r="G172" s="193" t="s">
        <v>190</v>
      </c>
      <c r="H172" s="194">
        <v>2579</v>
      </c>
      <c r="I172" s="195"/>
      <c r="J172" s="196">
        <f>ROUND(I172*H172,2)</f>
        <v>0</v>
      </c>
      <c r="K172" s="192" t="s">
        <v>155</v>
      </c>
      <c r="L172" s="38"/>
      <c r="M172" s="197" t="s">
        <v>1</v>
      </c>
      <c r="N172" s="198" t="s">
        <v>40</v>
      </c>
      <c r="O172" s="70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156</v>
      </c>
      <c r="AT172" s="201" t="s">
        <v>151</v>
      </c>
      <c r="AU172" s="201" t="s">
        <v>84</v>
      </c>
      <c r="AY172" s="16" t="s">
        <v>149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82</v>
      </c>
      <c r="BK172" s="202">
        <f>ROUND(I172*H172,2)</f>
        <v>0</v>
      </c>
      <c r="BL172" s="16" t="s">
        <v>156</v>
      </c>
      <c r="BM172" s="201" t="s">
        <v>234</v>
      </c>
    </row>
    <row r="173" spans="1:65" s="2" customFormat="1" ht="10.199999999999999">
      <c r="A173" s="33"/>
      <c r="B173" s="34"/>
      <c r="C173" s="35"/>
      <c r="D173" s="203" t="s">
        <v>158</v>
      </c>
      <c r="E173" s="35"/>
      <c r="F173" s="204" t="s">
        <v>235</v>
      </c>
      <c r="G173" s="35"/>
      <c r="H173" s="35"/>
      <c r="I173" s="205"/>
      <c r="J173" s="35"/>
      <c r="K173" s="35"/>
      <c r="L173" s="38"/>
      <c r="M173" s="206"/>
      <c r="N173" s="207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158</v>
      </c>
      <c r="AU173" s="16" t="s">
        <v>84</v>
      </c>
    </row>
    <row r="174" spans="1:65" s="13" customFormat="1" ht="10.199999999999999">
      <c r="B174" s="210"/>
      <c r="C174" s="211"/>
      <c r="D174" s="208" t="s">
        <v>205</v>
      </c>
      <c r="E174" s="212" t="s">
        <v>1</v>
      </c>
      <c r="F174" s="213" t="s">
        <v>236</v>
      </c>
      <c r="G174" s="211"/>
      <c r="H174" s="214">
        <v>2579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205</v>
      </c>
      <c r="AU174" s="220" t="s">
        <v>84</v>
      </c>
      <c r="AV174" s="13" t="s">
        <v>84</v>
      </c>
      <c r="AW174" s="13" t="s">
        <v>32</v>
      </c>
      <c r="AX174" s="13" t="s">
        <v>82</v>
      </c>
      <c r="AY174" s="220" t="s">
        <v>149</v>
      </c>
    </row>
    <row r="175" spans="1:65" s="2" customFormat="1" ht="37.799999999999997" customHeight="1">
      <c r="A175" s="33"/>
      <c r="B175" s="34"/>
      <c r="C175" s="190" t="s">
        <v>8</v>
      </c>
      <c r="D175" s="190" t="s">
        <v>151</v>
      </c>
      <c r="E175" s="191" t="s">
        <v>237</v>
      </c>
      <c r="F175" s="192" t="s">
        <v>238</v>
      </c>
      <c r="G175" s="193" t="s">
        <v>190</v>
      </c>
      <c r="H175" s="194">
        <v>1598</v>
      </c>
      <c r="I175" s="195"/>
      <c r="J175" s="196">
        <f>ROUND(I175*H175,2)</f>
        <v>0</v>
      </c>
      <c r="K175" s="192" t="s">
        <v>155</v>
      </c>
      <c r="L175" s="38"/>
      <c r="M175" s="197" t="s">
        <v>1</v>
      </c>
      <c r="N175" s="198" t="s">
        <v>40</v>
      </c>
      <c r="O175" s="70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1" t="s">
        <v>156</v>
      </c>
      <c r="AT175" s="201" t="s">
        <v>151</v>
      </c>
      <c r="AU175" s="201" t="s">
        <v>84</v>
      </c>
      <c r="AY175" s="16" t="s">
        <v>149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82</v>
      </c>
      <c r="BK175" s="202">
        <f>ROUND(I175*H175,2)</f>
        <v>0</v>
      </c>
      <c r="BL175" s="16" t="s">
        <v>156</v>
      </c>
      <c r="BM175" s="201" t="s">
        <v>239</v>
      </c>
    </row>
    <row r="176" spans="1:65" s="2" customFormat="1" ht="10.199999999999999">
      <c r="A176" s="33"/>
      <c r="B176" s="34"/>
      <c r="C176" s="35"/>
      <c r="D176" s="203" t="s">
        <v>158</v>
      </c>
      <c r="E176" s="35"/>
      <c r="F176" s="204" t="s">
        <v>240</v>
      </c>
      <c r="G176" s="35"/>
      <c r="H176" s="35"/>
      <c r="I176" s="205"/>
      <c r="J176" s="35"/>
      <c r="K176" s="35"/>
      <c r="L176" s="38"/>
      <c r="M176" s="206"/>
      <c r="N176" s="207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158</v>
      </c>
      <c r="AU176" s="16" t="s">
        <v>84</v>
      </c>
    </row>
    <row r="177" spans="1:65" s="13" customFormat="1" ht="10.199999999999999">
      <c r="B177" s="210"/>
      <c r="C177" s="211"/>
      <c r="D177" s="208" t="s">
        <v>205</v>
      </c>
      <c r="E177" s="212" t="s">
        <v>1</v>
      </c>
      <c r="F177" s="213" t="s">
        <v>241</v>
      </c>
      <c r="G177" s="211"/>
      <c r="H177" s="214">
        <v>1598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205</v>
      </c>
      <c r="AU177" s="220" t="s">
        <v>84</v>
      </c>
      <c r="AV177" s="13" t="s">
        <v>84</v>
      </c>
      <c r="AW177" s="13" t="s">
        <v>32</v>
      </c>
      <c r="AX177" s="13" t="s">
        <v>82</v>
      </c>
      <c r="AY177" s="220" t="s">
        <v>149</v>
      </c>
    </row>
    <row r="178" spans="1:65" s="2" customFormat="1" ht="24.15" customHeight="1">
      <c r="A178" s="33"/>
      <c r="B178" s="34"/>
      <c r="C178" s="190" t="s">
        <v>242</v>
      </c>
      <c r="D178" s="190" t="s">
        <v>151</v>
      </c>
      <c r="E178" s="191" t="s">
        <v>243</v>
      </c>
      <c r="F178" s="192" t="s">
        <v>244</v>
      </c>
      <c r="G178" s="193" t="s">
        <v>190</v>
      </c>
      <c r="H178" s="194">
        <v>1289.5</v>
      </c>
      <c r="I178" s="195"/>
      <c r="J178" s="196">
        <f>ROUND(I178*H178,2)</f>
        <v>0</v>
      </c>
      <c r="K178" s="192" t="s">
        <v>155</v>
      </c>
      <c r="L178" s="38"/>
      <c r="M178" s="197" t="s">
        <v>1</v>
      </c>
      <c r="N178" s="198" t="s">
        <v>40</v>
      </c>
      <c r="O178" s="70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1" t="s">
        <v>156</v>
      </c>
      <c r="AT178" s="201" t="s">
        <v>151</v>
      </c>
      <c r="AU178" s="201" t="s">
        <v>84</v>
      </c>
      <c r="AY178" s="16" t="s">
        <v>149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6" t="s">
        <v>82</v>
      </c>
      <c r="BK178" s="202">
        <f>ROUND(I178*H178,2)</f>
        <v>0</v>
      </c>
      <c r="BL178" s="16" t="s">
        <v>156</v>
      </c>
      <c r="BM178" s="201" t="s">
        <v>245</v>
      </c>
    </row>
    <row r="179" spans="1:65" s="2" customFormat="1" ht="10.199999999999999">
      <c r="A179" s="33"/>
      <c r="B179" s="34"/>
      <c r="C179" s="35"/>
      <c r="D179" s="203" t="s">
        <v>158</v>
      </c>
      <c r="E179" s="35"/>
      <c r="F179" s="204" t="s">
        <v>246</v>
      </c>
      <c r="G179" s="35"/>
      <c r="H179" s="35"/>
      <c r="I179" s="205"/>
      <c r="J179" s="35"/>
      <c r="K179" s="35"/>
      <c r="L179" s="38"/>
      <c r="M179" s="206"/>
      <c r="N179" s="207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158</v>
      </c>
      <c r="AU179" s="16" t="s">
        <v>84</v>
      </c>
    </row>
    <row r="180" spans="1:65" s="13" customFormat="1" ht="10.199999999999999">
      <c r="B180" s="210"/>
      <c r="C180" s="211"/>
      <c r="D180" s="208" t="s">
        <v>205</v>
      </c>
      <c r="E180" s="212" t="s">
        <v>1</v>
      </c>
      <c r="F180" s="213" t="s">
        <v>247</v>
      </c>
      <c r="G180" s="211"/>
      <c r="H180" s="214">
        <v>1289.5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205</v>
      </c>
      <c r="AU180" s="220" t="s">
        <v>84</v>
      </c>
      <c r="AV180" s="13" t="s">
        <v>84</v>
      </c>
      <c r="AW180" s="13" t="s">
        <v>32</v>
      </c>
      <c r="AX180" s="13" t="s">
        <v>82</v>
      </c>
      <c r="AY180" s="220" t="s">
        <v>149</v>
      </c>
    </row>
    <row r="181" spans="1:65" s="2" customFormat="1" ht="37.799999999999997" customHeight="1">
      <c r="A181" s="33"/>
      <c r="B181" s="34"/>
      <c r="C181" s="190" t="s">
        <v>248</v>
      </c>
      <c r="D181" s="190" t="s">
        <v>151</v>
      </c>
      <c r="E181" s="191" t="s">
        <v>249</v>
      </c>
      <c r="F181" s="192" t="s">
        <v>250</v>
      </c>
      <c r="G181" s="193" t="s">
        <v>190</v>
      </c>
      <c r="H181" s="194">
        <v>1997</v>
      </c>
      <c r="I181" s="195"/>
      <c r="J181" s="196">
        <f>ROUND(I181*H181,2)</f>
        <v>0</v>
      </c>
      <c r="K181" s="192" t="s">
        <v>155</v>
      </c>
      <c r="L181" s="38"/>
      <c r="M181" s="197" t="s">
        <v>1</v>
      </c>
      <c r="N181" s="198" t="s">
        <v>40</v>
      </c>
      <c r="O181" s="70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1" t="s">
        <v>156</v>
      </c>
      <c r="AT181" s="201" t="s">
        <v>151</v>
      </c>
      <c r="AU181" s="201" t="s">
        <v>84</v>
      </c>
      <c r="AY181" s="16" t="s">
        <v>149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6" t="s">
        <v>82</v>
      </c>
      <c r="BK181" s="202">
        <f>ROUND(I181*H181,2)</f>
        <v>0</v>
      </c>
      <c r="BL181" s="16" t="s">
        <v>156</v>
      </c>
      <c r="BM181" s="201" t="s">
        <v>251</v>
      </c>
    </row>
    <row r="182" spans="1:65" s="2" customFormat="1" ht="10.199999999999999">
      <c r="A182" s="33"/>
      <c r="B182" s="34"/>
      <c r="C182" s="35"/>
      <c r="D182" s="203" t="s">
        <v>158</v>
      </c>
      <c r="E182" s="35"/>
      <c r="F182" s="204" t="s">
        <v>252</v>
      </c>
      <c r="G182" s="35"/>
      <c r="H182" s="35"/>
      <c r="I182" s="205"/>
      <c r="J182" s="35"/>
      <c r="K182" s="35"/>
      <c r="L182" s="38"/>
      <c r="M182" s="206"/>
      <c r="N182" s="207"/>
      <c r="O182" s="70"/>
      <c r="P182" s="70"/>
      <c r="Q182" s="70"/>
      <c r="R182" s="70"/>
      <c r="S182" s="70"/>
      <c r="T182" s="71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158</v>
      </c>
      <c r="AU182" s="16" t="s">
        <v>84</v>
      </c>
    </row>
    <row r="183" spans="1:65" s="2" customFormat="1" ht="19.2">
      <c r="A183" s="33"/>
      <c r="B183" s="34"/>
      <c r="C183" s="35"/>
      <c r="D183" s="208" t="s">
        <v>170</v>
      </c>
      <c r="E183" s="35"/>
      <c r="F183" s="209" t="s">
        <v>199</v>
      </c>
      <c r="G183" s="35"/>
      <c r="H183" s="35"/>
      <c r="I183" s="205"/>
      <c r="J183" s="35"/>
      <c r="K183" s="35"/>
      <c r="L183" s="38"/>
      <c r="M183" s="206"/>
      <c r="N183" s="207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170</v>
      </c>
      <c r="AU183" s="16" t="s">
        <v>84</v>
      </c>
    </row>
    <row r="184" spans="1:65" s="2" customFormat="1" ht="16.5" customHeight="1">
      <c r="A184" s="33"/>
      <c r="B184" s="34"/>
      <c r="C184" s="190" t="s">
        <v>253</v>
      </c>
      <c r="D184" s="190" t="s">
        <v>151</v>
      </c>
      <c r="E184" s="191" t="s">
        <v>254</v>
      </c>
      <c r="F184" s="192" t="s">
        <v>255</v>
      </c>
      <c r="G184" s="193" t="s">
        <v>190</v>
      </c>
      <c r="H184" s="194">
        <v>401</v>
      </c>
      <c r="I184" s="195"/>
      <c r="J184" s="196">
        <f>ROUND(I184*H184,2)</f>
        <v>0</v>
      </c>
      <c r="K184" s="192" t="s">
        <v>155</v>
      </c>
      <c r="L184" s="38"/>
      <c r="M184" s="197" t="s">
        <v>1</v>
      </c>
      <c r="N184" s="198" t="s">
        <v>40</v>
      </c>
      <c r="O184" s="70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1" t="s">
        <v>156</v>
      </c>
      <c r="AT184" s="201" t="s">
        <v>151</v>
      </c>
      <c r="AU184" s="201" t="s">
        <v>84</v>
      </c>
      <c r="AY184" s="16" t="s">
        <v>149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82</v>
      </c>
      <c r="BK184" s="202">
        <f>ROUND(I184*H184,2)</f>
        <v>0</v>
      </c>
      <c r="BL184" s="16" t="s">
        <v>156</v>
      </c>
      <c r="BM184" s="201" t="s">
        <v>256</v>
      </c>
    </row>
    <row r="185" spans="1:65" s="2" customFormat="1" ht="10.199999999999999">
      <c r="A185" s="33"/>
      <c r="B185" s="34"/>
      <c r="C185" s="35"/>
      <c r="D185" s="203" t="s">
        <v>158</v>
      </c>
      <c r="E185" s="35"/>
      <c r="F185" s="204" t="s">
        <v>257</v>
      </c>
      <c r="G185" s="35"/>
      <c r="H185" s="35"/>
      <c r="I185" s="205"/>
      <c r="J185" s="35"/>
      <c r="K185" s="35"/>
      <c r="L185" s="38"/>
      <c r="M185" s="206"/>
      <c r="N185" s="207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158</v>
      </c>
      <c r="AU185" s="16" t="s">
        <v>84</v>
      </c>
    </row>
    <row r="186" spans="1:65" s="2" customFormat="1" ht="57.6">
      <c r="A186" s="33"/>
      <c r="B186" s="34"/>
      <c r="C186" s="35"/>
      <c r="D186" s="208" t="s">
        <v>170</v>
      </c>
      <c r="E186" s="35"/>
      <c r="F186" s="209" t="s">
        <v>258</v>
      </c>
      <c r="G186" s="35"/>
      <c r="H186" s="35"/>
      <c r="I186" s="205"/>
      <c r="J186" s="35"/>
      <c r="K186" s="35"/>
      <c r="L186" s="38"/>
      <c r="M186" s="206"/>
      <c r="N186" s="207"/>
      <c r="O186" s="70"/>
      <c r="P186" s="70"/>
      <c r="Q186" s="70"/>
      <c r="R186" s="70"/>
      <c r="S186" s="70"/>
      <c r="T186" s="71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170</v>
      </c>
      <c r="AU186" s="16" t="s">
        <v>84</v>
      </c>
    </row>
    <row r="187" spans="1:65" s="2" customFormat="1" ht="24.15" customHeight="1">
      <c r="A187" s="33"/>
      <c r="B187" s="34"/>
      <c r="C187" s="190" t="s">
        <v>259</v>
      </c>
      <c r="D187" s="190" t="s">
        <v>151</v>
      </c>
      <c r="E187" s="191" t="s">
        <v>260</v>
      </c>
      <c r="F187" s="192" t="s">
        <v>261</v>
      </c>
      <c r="G187" s="193" t="s">
        <v>190</v>
      </c>
      <c r="H187" s="194">
        <v>88.512</v>
      </c>
      <c r="I187" s="195"/>
      <c r="J187" s="196">
        <f>ROUND(I187*H187,2)</f>
        <v>0</v>
      </c>
      <c r="K187" s="192" t="s">
        <v>155</v>
      </c>
      <c r="L187" s="38"/>
      <c r="M187" s="197" t="s">
        <v>1</v>
      </c>
      <c r="N187" s="198" t="s">
        <v>40</v>
      </c>
      <c r="O187" s="7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1" t="s">
        <v>156</v>
      </c>
      <c r="AT187" s="201" t="s">
        <v>151</v>
      </c>
      <c r="AU187" s="201" t="s">
        <v>84</v>
      </c>
      <c r="AY187" s="16" t="s">
        <v>149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6" t="s">
        <v>82</v>
      </c>
      <c r="BK187" s="202">
        <f>ROUND(I187*H187,2)</f>
        <v>0</v>
      </c>
      <c r="BL187" s="16" t="s">
        <v>156</v>
      </c>
      <c r="BM187" s="201" t="s">
        <v>262</v>
      </c>
    </row>
    <row r="188" spans="1:65" s="2" customFormat="1" ht="10.199999999999999">
      <c r="A188" s="33"/>
      <c r="B188" s="34"/>
      <c r="C188" s="35"/>
      <c r="D188" s="203" t="s">
        <v>158</v>
      </c>
      <c r="E188" s="35"/>
      <c r="F188" s="204" t="s">
        <v>263</v>
      </c>
      <c r="G188" s="35"/>
      <c r="H188" s="35"/>
      <c r="I188" s="205"/>
      <c r="J188" s="35"/>
      <c r="K188" s="35"/>
      <c r="L188" s="38"/>
      <c r="M188" s="206"/>
      <c r="N188" s="207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158</v>
      </c>
      <c r="AU188" s="16" t="s">
        <v>84</v>
      </c>
    </row>
    <row r="189" spans="1:65" s="13" customFormat="1" ht="10.199999999999999">
      <c r="B189" s="210"/>
      <c r="C189" s="211"/>
      <c r="D189" s="208" t="s">
        <v>205</v>
      </c>
      <c r="E189" s="212" t="s">
        <v>1</v>
      </c>
      <c r="F189" s="213" t="s">
        <v>264</v>
      </c>
      <c r="G189" s="211"/>
      <c r="H189" s="214">
        <v>88.512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205</v>
      </c>
      <c r="AU189" s="220" t="s">
        <v>84</v>
      </c>
      <c r="AV189" s="13" t="s">
        <v>84</v>
      </c>
      <c r="AW189" s="13" t="s">
        <v>32</v>
      </c>
      <c r="AX189" s="13" t="s">
        <v>82</v>
      </c>
      <c r="AY189" s="220" t="s">
        <v>149</v>
      </c>
    </row>
    <row r="190" spans="1:65" s="2" customFormat="1" ht="24.15" customHeight="1">
      <c r="A190" s="33"/>
      <c r="B190" s="34"/>
      <c r="C190" s="190" t="s">
        <v>265</v>
      </c>
      <c r="D190" s="190" t="s">
        <v>151</v>
      </c>
      <c r="E190" s="191" t="s">
        <v>266</v>
      </c>
      <c r="F190" s="192" t="s">
        <v>267</v>
      </c>
      <c r="G190" s="193" t="s">
        <v>154</v>
      </c>
      <c r="H190" s="194">
        <v>610</v>
      </c>
      <c r="I190" s="195"/>
      <c r="J190" s="196">
        <f>ROUND(I190*H190,2)</f>
        <v>0</v>
      </c>
      <c r="K190" s="192" t="s">
        <v>155</v>
      </c>
      <c r="L190" s="38"/>
      <c r="M190" s="197" t="s">
        <v>1</v>
      </c>
      <c r="N190" s="198" t="s">
        <v>40</v>
      </c>
      <c r="O190" s="7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1" t="s">
        <v>156</v>
      </c>
      <c r="AT190" s="201" t="s">
        <v>151</v>
      </c>
      <c r="AU190" s="201" t="s">
        <v>84</v>
      </c>
      <c r="AY190" s="16" t="s">
        <v>149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82</v>
      </c>
      <c r="BK190" s="202">
        <f>ROUND(I190*H190,2)</f>
        <v>0</v>
      </c>
      <c r="BL190" s="16" t="s">
        <v>156</v>
      </c>
      <c r="BM190" s="201" t="s">
        <v>268</v>
      </c>
    </row>
    <row r="191" spans="1:65" s="2" customFormat="1" ht="10.199999999999999">
      <c r="A191" s="33"/>
      <c r="B191" s="34"/>
      <c r="C191" s="35"/>
      <c r="D191" s="203" t="s">
        <v>158</v>
      </c>
      <c r="E191" s="35"/>
      <c r="F191" s="204" t="s">
        <v>269</v>
      </c>
      <c r="G191" s="35"/>
      <c r="H191" s="35"/>
      <c r="I191" s="205"/>
      <c r="J191" s="35"/>
      <c r="K191" s="35"/>
      <c r="L191" s="38"/>
      <c r="M191" s="206"/>
      <c r="N191" s="207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158</v>
      </c>
      <c r="AU191" s="16" t="s">
        <v>84</v>
      </c>
    </row>
    <row r="192" spans="1:65" s="2" customFormat="1" ht="19.2">
      <c r="A192" s="33"/>
      <c r="B192" s="34"/>
      <c r="C192" s="35"/>
      <c r="D192" s="208" t="s">
        <v>170</v>
      </c>
      <c r="E192" s="35"/>
      <c r="F192" s="209" t="s">
        <v>270</v>
      </c>
      <c r="G192" s="35"/>
      <c r="H192" s="35"/>
      <c r="I192" s="205"/>
      <c r="J192" s="35"/>
      <c r="K192" s="35"/>
      <c r="L192" s="38"/>
      <c r="M192" s="206"/>
      <c r="N192" s="207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170</v>
      </c>
      <c r="AU192" s="16" t="s">
        <v>84</v>
      </c>
    </row>
    <row r="193" spans="1:65" s="2" customFormat="1" ht="37.799999999999997" customHeight="1">
      <c r="A193" s="33"/>
      <c r="B193" s="34"/>
      <c r="C193" s="190" t="s">
        <v>7</v>
      </c>
      <c r="D193" s="190" t="s">
        <v>151</v>
      </c>
      <c r="E193" s="191" t="s">
        <v>271</v>
      </c>
      <c r="F193" s="192" t="s">
        <v>272</v>
      </c>
      <c r="G193" s="193" t="s">
        <v>154</v>
      </c>
      <c r="H193" s="194">
        <v>1100</v>
      </c>
      <c r="I193" s="195"/>
      <c r="J193" s="196">
        <f>ROUND(I193*H193,2)</f>
        <v>0</v>
      </c>
      <c r="K193" s="192" t="s">
        <v>155</v>
      </c>
      <c r="L193" s="38"/>
      <c r="M193" s="197" t="s">
        <v>1</v>
      </c>
      <c r="N193" s="198" t="s">
        <v>40</v>
      </c>
      <c r="O193" s="7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1" t="s">
        <v>156</v>
      </c>
      <c r="AT193" s="201" t="s">
        <v>151</v>
      </c>
      <c r="AU193" s="201" t="s">
        <v>84</v>
      </c>
      <c r="AY193" s="16" t="s">
        <v>149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82</v>
      </c>
      <c r="BK193" s="202">
        <f>ROUND(I193*H193,2)</f>
        <v>0</v>
      </c>
      <c r="BL193" s="16" t="s">
        <v>156</v>
      </c>
      <c r="BM193" s="201" t="s">
        <v>273</v>
      </c>
    </row>
    <row r="194" spans="1:65" s="2" customFormat="1" ht="10.199999999999999">
      <c r="A194" s="33"/>
      <c r="B194" s="34"/>
      <c r="C194" s="35"/>
      <c r="D194" s="203" t="s">
        <v>158</v>
      </c>
      <c r="E194" s="35"/>
      <c r="F194" s="204" t="s">
        <v>274</v>
      </c>
      <c r="G194" s="35"/>
      <c r="H194" s="35"/>
      <c r="I194" s="205"/>
      <c r="J194" s="35"/>
      <c r="K194" s="35"/>
      <c r="L194" s="38"/>
      <c r="M194" s="206"/>
      <c r="N194" s="207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158</v>
      </c>
      <c r="AU194" s="16" t="s">
        <v>84</v>
      </c>
    </row>
    <row r="195" spans="1:65" s="2" customFormat="1" ht="19.2">
      <c r="A195" s="33"/>
      <c r="B195" s="34"/>
      <c r="C195" s="35"/>
      <c r="D195" s="208" t="s">
        <v>170</v>
      </c>
      <c r="E195" s="35"/>
      <c r="F195" s="209" t="s">
        <v>275</v>
      </c>
      <c r="G195" s="35"/>
      <c r="H195" s="35"/>
      <c r="I195" s="205"/>
      <c r="J195" s="35"/>
      <c r="K195" s="35"/>
      <c r="L195" s="38"/>
      <c r="M195" s="206"/>
      <c r="N195" s="207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170</v>
      </c>
      <c r="AU195" s="16" t="s">
        <v>84</v>
      </c>
    </row>
    <row r="196" spans="1:65" s="2" customFormat="1" ht="24.15" customHeight="1">
      <c r="A196" s="33"/>
      <c r="B196" s="34"/>
      <c r="C196" s="190" t="s">
        <v>276</v>
      </c>
      <c r="D196" s="190" t="s">
        <v>151</v>
      </c>
      <c r="E196" s="191" t="s">
        <v>277</v>
      </c>
      <c r="F196" s="192" t="s">
        <v>278</v>
      </c>
      <c r="G196" s="193" t="s">
        <v>154</v>
      </c>
      <c r="H196" s="194">
        <v>1710</v>
      </c>
      <c r="I196" s="195"/>
      <c r="J196" s="196">
        <f>ROUND(I196*H196,2)</f>
        <v>0</v>
      </c>
      <c r="K196" s="192" t="s">
        <v>155</v>
      </c>
      <c r="L196" s="38"/>
      <c r="M196" s="197" t="s">
        <v>1</v>
      </c>
      <c r="N196" s="198" t="s">
        <v>40</v>
      </c>
      <c r="O196" s="70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1" t="s">
        <v>156</v>
      </c>
      <c r="AT196" s="201" t="s">
        <v>151</v>
      </c>
      <c r="AU196" s="201" t="s">
        <v>84</v>
      </c>
      <c r="AY196" s="16" t="s">
        <v>149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6" t="s">
        <v>82</v>
      </c>
      <c r="BK196" s="202">
        <f>ROUND(I196*H196,2)</f>
        <v>0</v>
      </c>
      <c r="BL196" s="16" t="s">
        <v>156</v>
      </c>
      <c r="BM196" s="201" t="s">
        <v>279</v>
      </c>
    </row>
    <row r="197" spans="1:65" s="2" customFormat="1" ht="10.199999999999999">
      <c r="A197" s="33"/>
      <c r="B197" s="34"/>
      <c r="C197" s="35"/>
      <c r="D197" s="203" t="s">
        <v>158</v>
      </c>
      <c r="E197" s="35"/>
      <c r="F197" s="204" t="s">
        <v>280</v>
      </c>
      <c r="G197" s="35"/>
      <c r="H197" s="35"/>
      <c r="I197" s="205"/>
      <c r="J197" s="35"/>
      <c r="K197" s="35"/>
      <c r="L197" s="38"/>
      <c r="M197" s="206"/>
      <c r="N197" s="207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158</v>
      </c>
      <c r="AU197" s="16" t="s">
        <v>84</v>
      </c>
    </row>
    <row r="198" spans="1:65" s="2" customFormat="1" ht="16.5" customHeight="1">
      <c r="A198" s="33"/>
      <c r="B198" s="34"/>
      <c r="C198" s="232" t="s">
        <v>281</v>
      </c>
      <c r="D198" s="232" t="s">
        <v>282</v>
      </c>
      <c r="E198" s="233" t="s">
        <v>283</v>
      </c>
      <c r="F198" s="234" t="s">
        <v>284</v>
      </c>
      <c r="G198" s="235" t="s">
        <v>285</v>
      </c>
      <c r="H198" s="236">
        <v>25.65</v>
      </c>
      <c r="I198" s="237"/>
      <c r="J198" s="238">
        <f>ROUND(I198*H198,2)</f>
        <v>0</v>
      </c>
      <c r="K198" s="234" t="s">
        <v>155</v>
      </c>
      <c r="L198" s="239"/>
      <c r="M198" s="240" t="s">
        <v>1</v>
      </c>
      <c r="N198" s="241" t="s">
        <v>40</v>
      </c>
      <c r="O198" s="70"/>
      <c r="P198" s="199">
        <f>O198*H198</f>
        <v>0</v>
      </c>
      <c r="Q198" s="199">
        <v>1E-3</v>
      </c>
      <c r="R198" s="199">
        <f>Q198*H198</f>
        <v>2.5649999999999999E-2</v>
      </c>
      <c r="S198" s="199">
        <v>0</v>
      </c>
      <c r="T198" s="20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01" t="s">
        <v>194</v>
      </c>
      <c r="AT198" s="201" t="s">
        <v>282</v>
      </c>
      <c r="AU198" s="201" t="s">
        <v>84</v>
      </c>
      <c r="AY198" s="16" t="s">
        <v>149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6" t="s">
        <v>82</v>
      </c>
      <c r="BK198" s="202">
        <f>ROUND(I198*H198,2)</f>
        <v>0</v>
      </c>
      <c r="BL198" s="16" t="s">
        <v>156</v>
      </c>
      <c r="BM198" s="201" t="s">
        <v>286</v>
      </c>
    </row>
    <row r="199" spans="1:65" s="2" customFormat="1" ht="28.8">
      <c r="A199" s="33"/>
      <c r="B199" s="34"/>
      <c r="C199" s="35"/>
      <c r="D199" s="208" t="s">
        <v>170</v>
      </c>
      <c r="E199" s="35"/>
      <c r="F199" s="209" t="s">
        <v>287</v>
      </c>
      <c r="G199" s="35"/>
      <c r="H199" s="35"/>
      <c r="I199" s="205"/>
      <c r="J199" s="35"/>
      <c r="K199" s="35"/>
      <c r="L199" s="38"/>
      <c r="M199" s="206"/>
      <c r="N199" s="207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170</v>
      </c>
      <c r="AU199" s="16" t="s">
        <v>84</v>
      </c>
    </row>
    <row r="200" spans="1:65" s="13" customFormat="1" ht="10.199999999999999">
      <c r="B200" s="210"/>
      <c r="C200" s="211"/>
      <c r="D200" s="208" t="s">
        <v>205</v>
      </c>
      <c r="E200" s="211"/>
      <c r="F200" s="213" t="s">
        <v>288</v>
      </c>
      <c r="G200" s="211"/>
      <c r="H200" s="214">
        <v>25.65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205</v>
      </c>
      <c r="AU200" s="220" t="s">
        <v>84</v>
      </c>
      <c r="AV200" s="13" t="s">
        <v>84</v>
      </c>
      <c r="AW200" s="13" t="s">
        <v>4</v>
      </c>
      <c r="AX200" s="13" t="s">
        <v>82</v>
      </c>
      <c r="AY200" s="220" t="s">
        <v>149</v>
      </c>
    </row>
    <row r="201" spans="1:65" s="2" customFormat="1" ht="24.15" customHeight="1">
      <c r="A201" s="33"/>
      <c r="B201" s="34"/>
      <c r="C201" s="190" t="s">
        <v>289</v>
      </c>
      <c r="D201" s="190" t="s">
        <v>151</v>
      </c>
      <c r="E201" s="191" t="s">
        <v>290</v>
      </c>
      <c r="F201" s="192" t="s">
        <v>291</v>
      </c>
      <c r="G201" s="193" t="s">
        <v>154</v>
      </c>
      <c r="H201" s="194">
        <v>227.5</v>
      </c>
      <c r="I201" s="195"/>
      <c r="J201" s="196">
        <f>ROUND(I201*H201,2)</f>
        <v>0</v>
      </c>
      <c r="K201" s="192" t="s">
        <v>155</v>
      </c>
      <c r="L201" s="38"/>
      <c r="M201" s="197" t="s">
        <v>1</v>
      </c>
      <c r="N201" s="198" t="s">
        <v>40</v>
      </c>
      <c r="O201" s="70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01" t="s">
        <v>156</v>
      </c>
      <c r="AT201" s="201" t="s">
        <v>151</v>
      </c>
      <c r="AU201" s="201" t="s">
        <v>84</v>
      </c>
      <c r="AY201" s="16" t="s">
        <v>149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6" t="s">
        <v>82</v>
      </c>
      <c r="BK201" s="202">
        <f>ROUND(I201*H201,2)</f>
        <v>0</v>
      </c>
      <c r="BL201" s="16" t="s">
        <v>156</v>
      </c>
      <c r="BM201" s="201" t="s">
        <v>292</v>
      </c>
    </row>
    <row r="202" spans="1:65" s="2" customFormat="1" ht="10.199999999999999">
      <c r="A202" s="33"/>
      <c r="B202" s="34"/>
      <c r="C202" s="35"/>
      <c r="D202" s="203" t="s">
        <v>158</v>
      </c>
      <c r="E202" s="35"/>
      <c r="F202" s="204" t="s">
        <v>293</v>
      </c>
      <c r="G202" s="35"/>
      <c r="H202" s="35"/>
      <c r="I202" s="205"/>
      <c r="J202" s="35"/>
      <c r="K202" s="35"/>
      <c r="L202" s="38"/>
      <c r="M202" s="206"/>
      <c r="N202" s="207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158</v>
      </c>
      <c r="AU202" s="16" t="s">
        <v>84</v>
      </c>
    </row>
    <row r="203" spans="1:65" s="13" customFormat="1" ht="10.199999999999999">
      <c r="B203" s="210"/>
      <c r="C203" s="211"/>
      <c r="D203" s="208" t="s">
        <v>205</v>
      </c>
      <c r="E203" s="212" t="s">
        <v>1</v>
      </c>
      <c r="F203" s="213" t="s">
        <v>294</v>
      </c>
      <c r="G203" s="211"/>
      <c r="H203" s="214">
        <v>227.5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205</v>
      </c>
      <c r="AU203" s="220" t="s">
        <v>84</v>
      </c>
      <c r="AV203" s="13" t="s">
        <v>84</v>
      </c>
      <c r="AW203" s="13" t="s">
        <v>32</v>
      </c>
      <c r="AX203" s="13" t="s">
        <v>82</v>
      </c>
      <c r="AY203" s="220" t="s">
        <v>149</v>
      </c>
    </row>
    <row r="204" spans="1:65" s="2" customFormat="1" ht="16.5" customHeight="1">
      <c r="A204" s="33"/>
      <c r="B204" s="34"/>
      <c r="C204" s="190" t="s">
        <v>295</v>
      </c>
      <c r="D204" s="190" t="s">
        <v>151</v>
      </c>
      <c r="E204" s="191" t="s">
        <v>296</v>
      </c>
      <c r="F204" s="192" t="s">
        <v>297</v>
      </c>
      <c r="G204" s="193" t="s">
        <v>154</v>
      </c>
      <c r="H204" s="194">
        <v>680</v>
      </c>
      <c r="I204" s="195"/>
      <c r="J204" s="196">
        <f>ROUND(I204*H204,2)</f>
        <v>0</v>
      </c>
      <c r="K204" s="192" t="s">
        <v>155</v>
      </c>
      <c r="L204" s="38"/>
      <c r="M204" s="197" t="s">
        <v>1</v>
      </c>
      <c r="N204" s="198" t="s">
        <v>40</v>
      </c>
      <c r="O204" s="70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01" t="s">
        <v>156</v>
      </c>
      <c r="AT204" s="201" t="s">
        <v>151</v>
      </c>
      <c r="AU204" s="201" t="s">
        <v>84</v>
      </c>
      <c r="AY204" s="16" t="s">
        <v>149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6" t="s">
        <v>82</v>
      </c>
      <c r="BK204" s="202">
        <f>ROUND(I204*H204,2)</f>
        <v>0</v>
      </c>
      <c r="BL204" s="16" t="s">
        <v>156</v>
      </c>
      <c r="BM204" s="201" t="s">
        <v>298</v>
      </c>
    </row>
    <row r="205" spans="1:65" s="2" customFormat="1" ht="10.199999999999999">
      <c r="A205" s="33"/>
      <c r="B205" s="34"/>
      <c r="C205" s="35"/>
      <c r="D205" s="203" t="s">
        <v>158</v>
      </c>
      <c r="E205" s="35"/>
      <c r="F205" s="204" t="s">
        <v>299</v>
      </c>
      <c r="G205" s="35"/>
      <c r="H205" s="35"/>
      <c r="I205" s="205"/>
      <c r="J205" s="35"/>
      <c r="K205" s="35"/>
      <c r="L205" s="38"/>
      <c r="M205" s="206"/>
      <c r="N205" s="207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158</v>
      </c>
      <c r="AU205" s="16" t="s">
        <v>84</v>
      </c>
    </row>
    <row r="206" spans="1:65" s="2" customFormat="1" ht="19.2">
      <c r="A206" s="33"/>
      <c r="B206" s="34"/>
      <c r="C206" s="35"/>
      <c r="D206" s="208" t="s">
        <v>170</v>
      </c>
      <c r="E206" s="35"/>
      <c r="F206" s="209" t="s">
        <v>300</v>
      </c>
      <c r="G206" s="35"/>
      <c r="H206" s="35"/>
      <c r="I206" s="205"/>
      <c r="J206" s="35"/>
      <c r="K206" s="35"/>
      <c r="L206" s="38"/>
      <c r="M206" s="206"/>
      <c r="N206" s="207"/>
      <c r="O206" s="70"/>
      <c r="P206" s="70"/>
      <c r="Q206" s="70"/>
      <c r="R206" s="70"/>
      <c r="S206" s="70"/>
      <c r="T206" s="71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170</v>
      </c>
      <c r="AU206" s="16" t="s">
        <v>84</v>
      </c>
    </row>
    <row r="207" spans="1:65" s="2" customFormat="1" ht="37.799999999999997" customHeight="1">
      <c r="A207" s="33"/>
      <c r="B207" s="34"/>
      <c r="C207" s="190" t="s">
        <v>301</v>
      </c>
      <c r="D207" s="190" t="s">
        <v>151</v>
      </c>
      <c r="E207" s="191" t="s">
        <v>302</v>
      </c>
      <c r="F207" s="192" t="s">
        <v>303</v>
      </c>
      <c r="G207" s="193" t="s">
        <v>304</v>
      </c>
      <c r="H207" s="194">
        <v>36.200000000000003</v>
      </c>
      <c r="I207" s="195"/>
      <c r="J207" s="196">
        <f>ROUND(I207*H207,2)</f>
        <v>0</v>
      </c>
      <c r="K207" s="192" t="s">
        <v>155</v>
      </c>
      <c r="L207" s="38"/>
      <c r="M207" s="197" t="s">
        <v>1</v>
      </c>
      <c r="N207" s="198" t="s">
        <v>40</v>
      </c>
      <c r="O207" s="70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1" t="s">
        <v>156</v>
      </c>
      <c r="AT207" s="201" t="s">
        <v>151</v>
      </c>
      <c r="AU207" s="201" t="s">
        <v>84</v>
      </c>
      <c r="AY207" s="16" t="s">
        <v>149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6" t="s">
        <v>82</v>
      </c>
      <c r="BK207" s="202">
        <f>ROUND(I207*H207,2)</f>
        <v>0</v>
      </c>
      <c r="BL207" s="16" t="s">
        <v>156</v>
      </c>
      <c r="BM207" s="201" t="s">
        <v>305</v>
      </c>
    </row>
    <row r="208" spans="1:65" s="2" customFormat="1" ht="10.199999999999999">
      <c r="A208" s="33"/>
      <c r="B208" s="34"/>
      <c r="C208" s="35"/>
      <c r="D208" s="203" t="s">
        <v>158</v>
      </c>
      <c r="E208" s="35"/>
      <c r="F208" s="204" t="s">
        <v>306</v>
      </c>
      <c r="G208" s="35"/>
      <c r="H208" s="35"/>
      <c r="I208" s="205"/>
      <c r="J208" s="35"/>
      <c r="K208" s="35"/>
      <c r="L208" s="38"/>
      <c r="M208" s="206"/>
      <c r="N208" s="207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158</v>
      </c>
      <c r="AU208" s="16" t="s">
        <v>84</v>
      </c>
    </row>
    <row r="209" spans="1:65" s="2" customFormat="1" ht="24.15" customHeight="1">
      <c r="A209" s="33"/>
      <c r="B209" s="34"/>
      <c r="C209" s="190" t="s">
        <v>307</v>
      </c>
      <c r="D209" s="190" t="s">
        <v>151</v>
      </c>
      <c r="E209" s="191" t="s">
        <v>308</v>
      </c>
      <c r="F209" s="192" t="s">
        <v>309</v>
      </c>
      <c r="G209" s="193" t="s">
        <v>310</v>
      </c>
      <c r="H209" s="194">
        <v>1</v>
      </c>
      <c r="I209" s="195"/>
      <c r="J209" s="196">
        <f>ROUND(I209*H209,2)</f>
        <v>0</v>
      </c>
      <c r="K209" s="192" t="s">
        <v>1</v>
      </c>
      <c r="L209" s="38"/>
      <c r="M209" s="197" t="s">
        <v>1</v>
      </c>
      <c r="N209" s="198" t="s">
        <v>40</v>
      </c>
      <c r="O209" s="70"/>
      <c r="P209" s="199">
        <f>O209*H209</f>
        <v>0</v>
      </c>
      <c r="Q209" s="199">
        <v>0.28000000000000003</v>
      </c>
      <c r="R209" s="199">
        <f>Q209*H209</f>
        <v>0.28000000000000003</v>
      </c>
      <c r="S209" s="199">
        <v>0</v>
      </c>
      <c r="T209" s="20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01" t="s">
        <v>156</v>
      </c>
      <c r="AT209" s="201" t="s">
        <v>151</v>
      </c>
      <c r="AU209" s="201" t="s">
        <v>84</v>
      </c>
      <c r="AY209" s="16" t="s">
        <v>149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6" t="s">
        <v>82</v>
      </c>
      <c r="BK209" s="202">
        <f>ROUND(I209*H209,2)</f>
        <v>0</v>
      </c>
      <c r="BL209" s="16" t="s">
        <v>156</v>
      </c>
      <c r="BM209" s="201" t="s">
        <v>311</v>
      </c>
    </row>
    <row r="210" spans="1:65" s="2" customFormat="1" ht="384">
      <c r="A210" s="33"/>
      <c r="B210" s="34"/>
      <c r="C210" s="35"/>
      <c r="D210" s="208" t="s">
        <v>170</v>
      </c>
      <c r="E210" s="35"/>
      <c r="F210" s="209" t="s">
        <v>312</v>
      </c>
      <c r="G210" s="35"/>
      <c r="H210" s="35"/>
      <c r="I210" s="205"/>
      <c r="J210" s="35"/>
      <c r="K210" s="35"/>
      <c r="L210" s="38"/>
      <c r="M210" s="206"/>
      <c r="N210" s="207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170</v>
      </c>
      <c r="AU210" s="16" t="s">
        <v>84</v>
      </c>
    </row>
    <row r="211" spans="1:65" s="12" customFormat="1" ht="22.8" customHeight="1">
      <c r="B211" s="174"/>
      <c r="C211" s="175"/>
      <c r="D211" s="176" t="s">
        <v>74</v>
      </c>
      <c r="E211" s="188" t="s">
        <v>164</v>
      </c>
      <c r="F211" s="188" t="s">
        <v>313</v>
      </c>
      <c r="G211" s="175"/>
      <c r="H211" s="175"/>
      <c r="I211" s="178"/>
      <c r="J211" s="189">
        <f>BK211</f>
        <v>0</v>
      </c>
      <c r="K211" s="175"/>
      <c r="L211" s="180"/>
      <c r="M211" s="181"/>
      <c r="N211" s="182"/>
      <c r="O211" s="182"/>
      <c r="P211" s="183">
        <f>SUM(P212:P251)</f>
        <v>0</v>
      </c>
      <c r="Q211" s="182"/>
      <c r="R211" s="183">
        <f>SUM(R212:R251)</f>
        <v>12.04900374</v>
      </c>
      <c r="S211" s="182"/>
      <c r="T211" s="184">
        <f>SUM(T212:T251)</f>
        <v>0</v>
      </c>
      <c r="AR211" s="185" t="s">
        <v>82</v>
      </c>
      <c r="AT211" s="186" t="s">
        <v>74</v>
      </c>
      <c r="AU211" s="186" t="s">
        <v>82</v>
      </c>
      <c r="AY211" s="185" t="s">
        <v>149</v>
      </c>
      <c r="BK211" s="187">
        <f>SUM(BK212:BK251)</f>
        <v>0</v>
      </c>
    </row>
    <row r="212" spans="1:65" s="2" customFormat="1" ht="24.15" customHeight="1">
      <c r="A212" s="33"/>
      <c r="B212" s="34"/>
      <c r="C212" s="190" t="s">
        <v>314</v>
      </c>
      <c r="D212" s="190" t="s">
        <v>151</v>
      </c>
      <c r="E212" s="191" t="s">
        <v>315</v>
      </c>
      <c r="F212" s="192" t="s">
        <v>316</v>
      </c>
      <c r="G212" s="193" t="s">
        <v>190</v>
      </c>
      <c r="H212" s="194">
        <v>0.8</v>
      </c>
      <c r="I212" s="195"/>
      <c r="J212" s="196">
        <f>ROUND(I212*H212,2)</f>
        <v>0</v>
      </c>
      <c r="K212" s="192" t="s">
        <v>155</v>
      </c>
      <c r="L212" s="38"/>
      <c r="M212" s="197" t="s">
        <v>1</v>
      </c>
      <c r="N212" s="198" t="s">
        <v>40</v>
      </c>
      <c r="O212" s="70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1" t="s">
        <v>156</v>
      </c>
      <c r="AT212" s="201" t="s">
        <v>151</v>
      </c>
      <c r="AU212" s="201" t="s">
        <v>84</v>
      </c>
      <c r="AY212" s="16" t="s">
        <v>149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6" t="s">
        <v>82</v>
      </c>
      <c r="BK212" s="202">
        <f>ROUND(I212*H212,2)</f>
        <v>0</v>
      </c>
      <c r="BL212" s="16" t="s">
        <v>156</v>
      </c>
      <c r="BM212" s="201" t="s">
        <v>317</v>
      </c>
    </row>
    <row r="213" spans="1:65" s="2" customFormat="1" ht="10.199999999999999">
      <c r="A213" s="33"/>
      <c r="B213" s="34"/>
      <c r="C213" s="35"/>
      <c r="D213" s="203" t="s">
        <v>158</v>
      </c>
      <c r="E213" s="35"/>
      <c r="F213" s="204" t="s">
        <v>318</v>
      </c>
      <c r="G213" s="35"/>
      <c r="H213" s="35"/>
      <c r="I213" s="205"/>
      <c r="J213" s="35"/>
      <c r="K213" s="35"/>
      <c r="L213" s="38"/>
      <c r="M213" s="206"/>
      <c r="N213" s="207"/>
      <c r="O213" s="70"/>
      <c r="P213" s="70"/>
      <c r="Q213" s="70"/>
      <c r="R213" s="70"/>
      <c r="S213" s="70"/>
      <c r="T213" s="71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158</v>
      </c>
      <c r="AU213" s="16" t="s">
        <v>84</v>
      </c>
    </row>
    <row r="214" spans="1:65" s="13" customFormat="1" ht="10.199999999999999">
      <c r="B214" s="210"/>
      <c r="C214" s="211"/>
      <c r="D214" s="208" t="s">
        <v>205</v>
      </c>
      <c r="E214" s="212" t="s">
        <v>1</v>
      </c>
      <c r="F214" s="213" t="s">
        <v>319</v>
      </c>
      <c r="G214" s="211"/>
      <c r="H214" s="214">
        <v>0.3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205</v>
      </c>
      <c r="AU214" s="220" t="s">
        <v>84</v>
      </c>
      <c r="AV214" s="13" t="s">
        <v>84</v>
      </c>
      <c r="AW214" s="13" t="s">
        <v>32</v>
      </c>
      <c r="AX214" s="13" t="s">
        <v>75</v>
      </c>
      <c r="AY214" s="220" t="s">
        <v>149</v>
      </c>
    </row>
    <row r="215" spans="1:65" s="13" customFormat="1" ht="10.199999999999999">
      <c r="B215" s="210"/>
      <c r="C215" s="211"/>
      <c r="D215" s="208" t="s">
        <v>205</v>
      </c>
      <c r="E215" s="212" t="s">
        <v>1</v>
      </c>
      <c r="F215" s="213" t="s">
        <v>320</v>
      </c>
      <c r="G215" s="211"/>
      <c r="H215" s="214">
        <v>0.5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205</v>
      </c>
      <c r="AU215" s="220" t="s">
        <v>84</v>
      </c>
      <c r="AV215" s="13" t="s">
        <v>84</v>
      </c>
      <c r="AW215" s="13" t="s">
        <v>32</v>
      </c>
      <c r="AX215" s="13" t="s">
        <v>75</v>
      </c>
      <c r="AY215" s="220" t="s">
        <v>149</v>
      </c>
    </row>
    <row r="216" spans="1:65" s="14" customFormat="1" ht="10.199999999999999">
      <c r="B216" s="221"/>
      <c r="C216" s="222"/>
      <c r="D216" s="208" t="s">
        <v>205</v>
      </c>
      <c r="E216" s="223" t="s">
        <v>1</v>
      </c>
      <c r="F216" s="224" t="s">
        <v>214</v>
      </c>
      <c r="G216" s="222"/>
      <c r="H216" s="225">
        <v>0.8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205</v>
      </c>
      <c r="AU216" s="231" t="s">
        <v>84</v>
      </c>
      <c r="AV216" s="14" t="s">
        <v>156</v>
      </c>
      <c r="AW216" s="14" t="s">
        <v>32</v>
      </c>
      <c r="AX216" s="14" t="s">
        <v>82</v>
      </c>
      <c r="AY216" s="231" t="s">
        <v>149</v>
      </c>
    </row>
    <row r="217" spans="1:65" s="2" customFormat="1" ht="24.15" customHeight="1">
      <c r="A217" s="33"/>
      <c r="B217" s="34"/>
      <c r="C217" s="190" t="s">
        <v>321</v>
      </c>
      <c r="D217" s="190" t="s">
        <v>151</v>
      </c>
      <c r="E217" s="191" t="s">
        <v>322</v>
      </c>
      <c r="F217" s="192" t="s">
        <v>323</v>
      </c>
      <c r="G217" s="193" t="s">
        <v>190</v>
      </c>
      <c r="H217" s="194">
        <v>66.012</v>
      </c>
      <c r="I217" s="195"/>
      <c r="J217" s="196">
        <f>ROUND(I217*H217,2)</f>
        <v>0</v>
      </c>
      <c r="K217" s="192" t="s">
        <v>155</v>
      </c>
      <c r="L217" s="38"/>
      <c r="M217" s="197" t="s">
        <v>1</v>
      </c>
      <c r="N217" s="198" t="s">
        <v>40</v>
      </c>
      <c r="O217" s="70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01" t="s">
        <v>156</v>
      </c>
      <c r="AT217" s="201" t="s">
        <v>151</v>
      </c>
      <c r="AU217" s="201" t="s">
        <v>84</v>
      </c>
      <c r="AY217" s="16" t="s">
        <v>149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6" t="s">
        <v>82</v>
      </c>
      <c r="BK217" s="202">
        <f>ROUND(I217*H217,2)</f>
        <v>0</v>
      </c>
      <c r="BL217" s="16" t="s">
        <v>156</v>
      </c>
      <c r="BM217" s="201" t="s">
        <v>324</v>
      </c>
    </row>
    <row r="218" spans="1:65" s="2" customFormat="1" ht="10.199999999999999">
      <c r="A218" s="33"/>
      <c r="B218" s="34"/>
      <c r="C218" s="35"/>
      <c r="D218" s="203" t="s">
        <v>158</v>
      </c>
      <c r="E218" s="35"/>
      <c r="F218" s="204" t="s">
        <v>325</v>
      </c>
      <c r="G218" s="35"/>
      <c r="H218" s="35"/>
      <c r="I218" s="205"/>
      <c r="J218" s="35"/>
      <c r="K218" s="35"/>
      <c r="L218" s="38"/>
      <c r="M218" s="206"/>
      <c r="N218" s="207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158</v>
      </c>
      <c r="AU218" s="16" t="s">
        <v>84</v>
      </c>
    </row>
    <row r="219" spans="1:65" s="13" customFormat="1" ht="10.199999999999999">
      <c r="B219" s="210"/>
      <c r="C219" s="211"/>
      <c r="D219" s="208" t="s">
        <v>205</v>
      </c>
      <c r="E219" s="212" t="s">
        <v>1</v>
      </c>
      <c r="F219" s="213" t="s">
        <v>326</v>
      </c>
      <c r="G219" s="211"/>
      <c r="H219" s="214">
        <v>10.368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205</v>
      </c>
      <c r="AU219" s="220" t="s">
        <v>84</v>
      </c>
      <c r="AV219" s="13" t="s">
        <v>84</v>
      </c>
      <c r="AW219" s="13" t="s">
        <v>32</v>
      </c>
      <c r="AX219" s="13" t="s">
        <v>75</v>
      </c>
      <c r="AY219" s="220" t="s">
        <v>149</v>
      </c>
    </row>
    <row r="220" spans="1:65" s="13" customFormat="1" ht="10.199999999999999">
      <c r="B220" s="210"/>
      <c r="C220" s="211"/>
      <c r="D220" s="208" t="s">
        <v>205</v>
      </c>
      <c r="E220" s="212" t="s">
        <v>1</v>
      </c>
      <c r="F220" s="213" t="s">
        <v>327</v>
      </c>
      <c r="G220" s="211"/>
      <c r="H220" s="214">
        <v>13.904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205</v>
      </c>
      <c r="AU220" s="220" t="s">
        <v>84</v>
      </c>
      <c r="AV220" s="13" t="s">
        <v>84</v>
      </c>
      <c r="AW220" s="13" t="s">
        <v>32</v>
      </c>
      <c r="AX220" s="13" t="s">
        <v>75</v>
      </c>
      <c r="AY220" s="220" t="s">
        <v>149</v>
      </c>
    </row>
    <row r="221" spans="1:65" s="13" customFormat="1" ht="10.199999999999999">
      <c r="B221" s="210"/>
      <c r="C221" s="211"/>
      <c r="D221" s="208" t="s">
        <v>205</v>
      </c>
      <c r="E221" s="212" t="s">
        <v>1</v>
      </c>
      <c r="F221" s="213" t="s">
        <v>328</v>
      </c>
      <c r="G221" s="211"/>
      <c r="H221" s="214">
        <v>9.06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205</v>
      </c>
      <c r="AU221" s="220" t="s">
        <v>84</v>
      </c>
      <c r="AV221" s="13" t="s">
        <v>84</v>
      </c>
      <c r="AW221" s="13" t="s">
        <v>32</v>
      </c>
      <c r="AX221" s="13" t="s">
        <v>75</v>
      </c>
      <c r="AY221" s="220" t="s">
        <v>149</v>
      </c>
    </row>
    <row r="222" spans="1:65" s="13" customFormat="1" ht="10.199999999999999">
      <c r="B222" s="210"/>
      <c r="C222" s="211"/>
      <c r="D222" s="208" t="s">
        <v>205</v>
      </c>
      <c r="E222" s="212" t="s">
        <v>1</v>
      </c>
      <c r="F222" s="213" t="s">
        <v>329</v>
      </c>
      <c r="G222" s="211"/>
      <c r="H222" s="214">
        <v>9.84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205</v>
      </c>
      <c r="AU222" s="220" t="s">
        <v>84</v>
      </c>
      <c r="AV222" s="13" t="s">
        <v>84</v>
      </c>
      <c r="AW222" s="13" t="s">
        <v>32</v>
      </c>
      <c r="AX222" s="13" t="s">
        <v>75</v>
      </c>
      <c r="AY222" s="220" t="s">
        <v>149</v>
      </c>
    </row>
    <row r="223" spans="1:65" s="13" customFormat="1" ht="10.199999999999999">
      <c r="B223" s="210"/>
      <c r="C223" s="211"/>
      <c r="D223" s="208" t="s">
        <v>205</v>
      </c>
      <c r="E223" s="212" t="s">
        <v>1</v>
      </c>
      <c r="F223" s="213" t="s">
        <v>330</v>
      </c>
      <c r="G223" s="211"/>
      <c r="H223" s="214">
        <v>16.12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205</v>
      </c>
      <c r="AU223" s="220" t="s">
        <v>84</v>
      </c>
      <c r="AV223" s="13" t="s">
        <v>84</v>
      </c>
      <c r="AW223" s="13" t="s">
        <v>32</v>
      </c>
      <c r="AX223" s="13" t="s">
        <v>75</v>
      </c>
      <c r="AY223" s="220" t="s">
        <v>149</v>
      </c>
    </row>
    <row r="224" spans="1:65" s="13" customFormat="1" ht="10.199999999999999">
      <c r="B224" s="210"/>
      <c r="C224" s="211"/>
      <c r="D224" s="208" t="s">
        <v>205</v>
      </c>
      <c r="E224" s="212" t="s">
        <v>1</v>
      </c>
      <c r="F224" s="213" t="s">
        <v>331</v>
      </c>
      <c r="G224" s="211"/>
      <c r="H224" s="214">
        <v>4.2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205</v>
      </c>
      <c r="AU224" s="220" t="s">
        <v>84</v>
      </c>
      <c r="AV224" s="13" t="s">
        <v>84</v>
      </c>
      <c r="AW224" s="13" t="s">
        <v>32</v>
      </c>
      <c r="AX224" s="13" t="s">
        <v>75</v>
      </c>
      <c r="AY224" s="220" t="s">
        <v>149</v>
      </c>
    </row>
    <row r="225" spans="1:65" s="13" customFormat="1" ht="10.199999999999999">
      <c r="B225" s="210"/>
      <c r="C225" s="211"/>
      <c r="D225" s="208" t="s">
        <v>205</v>
      </c>
      <c r="E225" s="212" t="s">
        <v>1</v>
      </c>
      <c r="F225" s="213" t="s">
        <v>332</v>
      </c>
      <c r="G225" s="211"/>
      <c r="H225" s="214">
        <v>2.52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205</v>
      </c>
      <c r="AU225" s="220" t="s">
        <v>84</v>
      </c>
      <c r="AV225" s="13" t="s">
        <v>84</v>
      </c>
      <c r="AW225" s="13" t="s">
        <v>32</v>
      </c>
      <c r="AX225" s="13" t="s">
        <v>75</v>
      </c>
      <c r="AY225" s="220" t="s">
        <v>149</v>
      </c>
    </row>
    <row r="226" spans="1:65" s="14" customFormat="1" ht="10.199999999999999">
      <c r="B226" s="221"/>
      <c r="C226" s="222"/>
      <c r="D226" s="208" t="s">
        <v>205</v>
      </c>
      <c r="E226" s="223" t="s">
        <v>1</v>
      </c>
      <c r="F226" s="224" t="s">
        <v>214</v>
      </c>
      <c r="G226" s="222"/>
      <c r="H226" s="225">
        <v>66.012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205</v>
      </c>
      <c r="AU226" s="231" t="s">
        <v>84</v>
      </c>
      <c r="AV226" s="14" t="s">
        <v>156</v>
      </c>
      <c r="AW226" s="14" t="s">
        <v>32</v>
      </c>
      <c r="AX226" s="14" t="s">
        <v>82</v>
      </c>
      <c r="AY226" s="231" t="s">
        <v>149</v>
      </c>
    </row>
    <row r="227" spans="1:65" s="2" customFormat="1" ht="21.75" customHeight="1">
      <c r="A227" s="33"/>
      <c r="B227" s="34"/>
      <c r="C227" s="190" t="s">
        <v>333</v>
      </c>
      <c r="D227" s="190" t="s">
        <v>151</v>
      </c>
      <c r="E227" s="191" t="s">
        <v>334</v>
      </c>
      <c r="F227" s="192" t="s">
        <v>335</v>
      </c>
      <c r="G227" s="193" t="s">
        <v>154</v>
      </c>
      <c r="H227" s="194">
        <v>319.24</v>
      </c>
      <c r="I227" s="195"/>
      <c r="J227" s="196">
        <f>ROUND(I227*H227,2)</f>
        <v>0</v>
      </c>
      <c r="K227" s="192" t="s">
        <v>155</v>
      </c>
      <c r="L227" s="38"/>
      <c r="M227" s="197" t="s">
        <v>1</v>
      </c>
      <c r="N227" s="198" t="s">
        <v>40</v>
      </c>
      <c r="O227" s="70"/>
      <c r="P227" s="199">
        <f>O227*H227</f>
        <v>0</v>
      </c>
      <c r="Q227" s="199">
        <v>7.26E-3</v>
      </c>
      <c r="R227" s="199">
        <f>Q227*H227</f>
        <v>2.3176824000000003</v>
      </c>
      <c r="S227" s="199">
        <v>0</v>
      </c>
      <c r="T227" s="20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01" t="s">
        <v>156</v>
      </c>
      <c r="AT227" s="201" t="s">
        <v>151</v>
      </c>
      <c r="AU227" s="201" t="s">
        <v>84</v>
      </c>
      <c r="AY227" s="16" t="s">
        <v>149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6" t="s">
        <v>82</v>
      </c>
      <c r="BK227" s="202">
        <f>ROUND(I227*H227,2)</f>
        <v>0</v>
      </c>
      <c r="BL227" s="16" t="s">
        <v>156</v>
      </c>
      <c r="BM227" s="201" t="s">
        <v>336</v>
      </c>
    </row>
    <row r="228" spans="1:65" s="2" customFormat="1" ht="10.199999999999999">
      <c r="A228" s="33"/>
      <c r="B228" s="34"/>
      <c r="C228" s="35"/>
      <c r="D228" s="203" t="s">
        <v>158</v>
      </c>
      <c r="E228" s="35"/>
      <c r="F228" s="204" t="s">
        <v>337</v>
      </c>
      <c r="G228" s="35"/>
      <c r="H228" s="35"/>
      <c r="I228" s="205"/>
      <c r="J228" s="35"/>
      <c r="K228" s="35"/>
      <c r="L228" s="38"/>
      <c r="M228" s="206"/>
      <c r="N228" s="207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158</v>
      </c>
      <c r="AU228" s="16" t="s">
        <v>84</v>
      </c>
    </row>
    <row r="229" spans="1:65" s="13" customFormat="1" ht="10.199999999999999">
      <c r="B229" s="210"/>
      <c r="C229" s="211"/>
      <c r="D229" s="208" t="s">
        <v>205</v>
      </c>
      <c r="E229" s="212" t="s">
        <v>1</v>
      </c>
      <c r="F229" s="213" t="s">
        <v>338</v>
      </c>
      <c r="G229" s="211"/>
      <c r="H229" s="214">
        <v>38.4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205</v>
      </c>
      <c r="AU229" s="220" t="s">
        <v>84</v>
      </c>
      <c r="AV229" s="13" t="s">
        <v>84</v>
      </c>
      <c r="AW229" s="13" t="s">
        <v>32</v>
      </c>
      <c r="AX229" s="13" t="s">
        <v>75</v>
      </c>
      <c r="AY229" s="220" t="s">
        <v>149</v>
      </c>
    </row>
    <row r="230" spans="1:65" s="13" customFormat="1" ht="10.199999999999999">
      <c r="B230" s="210"/>
      <c r="C230" s="211"/>
      <c r="D230" s="208" t="s">
        <v>205</v>
      </c>
      <c r="E230" s="212" t="s">
        <v>1</v>
      </c>
      <c r="F230" s="213" t="s">
        <v>339</v>
      </c>
      <c r="G230" s="211"/>
      <c r="H230" s="214">
        <v>14.56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205</v>
      </c>
      <c r="AU230" s="220" t="s">
        <v>84</v>
      </c>
      <c r="AV230" s="13" t="s">
        <v>84</v>
      </c>
      <c r="AW230" s="13" t="s">
        <v>32</v>
      </c>
      <c r="AX230" s="13" t="s">
        <v>75</v>
      </c>
      <c r="AY230" s="220" t="s">
        <v>149</v>
      </c>
    </row>
    <row r="231" spans="1:65" s="13" customFormat="1" ht="10.199999999999999">
      <c r="B231" s="210"/>
      <c r="C231" s="211"/>
      <c r="D231" s="208" t="s">
        <v>205</v>
      </c>
      <c r="E231" s="212" t="s">
        <v>1</v>
      </c>
      <c r="F231" s="213" t="s">
        <v>340</v>
      </c>
      <c r="G231" s="211"/>
      <c r="H231" s="214">
        <v>24.1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205</v>
      </c>
      <c r="AU231" s="220" t="s">
        <v>84</v>
      </c>
      <c r="AV231" s="13" t="s">
        <v>84</v>
      </c>
      <c r="AW231" s="13" t="s">
        <v>32</v>
      </c>
      <c r="AX231" s="13" t="s">
        <v>75</v>
      </c>
      <c r="AY231" s="220" t="s">
        <v>149</v>
      </c>
    </row>
    <row r="232" spans="1:65" s="13" customFormat="1" ht="10.199999999999999">
      <c r="B232" s="210"/>
      <c r="C232" s="211"/>
      <c r="D232" s="208" t="s">
        <v>205</v>
      </c>
      <c r="E232" s="212" t="s">
        <v>1</v>
      </c>
      <c r="F232" s="213" t="s">
        <v>341</v>
      </c>
      <c r="G232" s="211"/>
      <c r="H232" s="214">
        <v>26.7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205</v>
      </c>
      <c r="AU232" s="220" t="s">
        <v>84</v>
      </c>
      <c r="AV232" s="13" t="s">
        <v>84</v>
      </c>
      <c r="AW232" s="13" t="s">
        <v>32</v>
      </c>
      <c r="AX232" s="13" t="s">
        <v>75</v>
      </c>
      <c r="AY232" s="220" t="s">
        <v>149</v>
      </c>
    </row>
    <row r="233" spans="1:65" s="13" customFormat="1" ht="10.199999999999999">
      <c r="B233" s="210"/>
      <c r="C233" s="211"/>
      <c r="D233" s="208" t="s">
        <v>205</v>
      </c>
      <c r="E233" s="212" t="s">
        <v>1</v>
      </c>
      <c r="F233" s="213" t="s">
        <v>342</v>
      </c>
      <c r="G233" s="211"/>
      <c r="H233" s="214">
        <v>57.6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205</v>
      </c>
      <c r="AU233" s="220" t="s">
        <v>84</v>
      </c>
      <c r="AV233" s="13" t="s">
        <v>84</v>
      </c>
      <c r="AW233" s="13" t="s">
        <v>32</v>
      </c>
      <c r="AX233" s="13" t="s">
        <v>75</v>
      </c>
      <c r="AY233" s="220" t="s">
        <v>149</v>
      </c>
    </row>
    <row r="234" spans="1:65" s="13" customFormat="1" ht="10.199999999999999">
      <c r="B234" s="210"/>
      <c r="C234" s="211"/>
      <c r="D234" s="208" t="s">
        <v>205</v>
      </c>
      <c r="E234" s="212" t="s">
        <v>1</v>
      </c>
      <c r="F234" s="213" t="s">
        <v>343</v>
      </c>
      <c r="G234" s="211"/>
      <c r="H234" s="214">
        <v>31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205</v>
      </c>
      <c r="AU234" s="220" t="s">
        <v>84</v>
      </c>
      <c r="AV234" s="13" t="s">
        <v>84</v>
      </c>
      <c r="AW234" s="13" t="s">
        <v>32</v>
      </c>
      <c r="AX234" s="13" t="s">
        <v>75</v>
      </c>
      <c r="AY234" s="220" t="s">
        <v>149</v>
      </c>
    </row>
    <row r="235" spans="1:65" s="13" customFormat="1" ht="10.199999999999999">
      <c r="B235" s="210"/>
      <c r="C235" s="211"/>
      <c r="D235" s="208" t="s">
        <v>205</v>
      </c>
      <c r="E235" s="212" t="s">
        <v>1</v>
      </c>
      <c r="F235" s="213" t="s">
        <v>344</v>
      </c>
      <c r="G235" s="211"/>
      <c r="H235" s="214">
        <v>21.28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205</v>
      </c>
      <c r="AU235" s="220" t="s">
        <v>84</v>
      </c>
      <c r="AV235" s="13" t="s">
        <v>84</v>
      </c>
      <c r="AW235" s="13" t="s">
        <v>32</v>
      </c>
      <c r="AX235" s="13" t="s">
        <v>75</v>
      </c>
      <c r="AY235" s="220" t="s">
        <v>149</v>
      </c>
    </row>
    <row r="236" spans="1:65" s="13" customFormat="1" ht="10.199999999999999">
      <c r="B236" s="210"/>
      <c r="C236" s="211"/>
      <c r="D236" s="208" t="s">
        <v>205</v>
      </c>
      <c r="E236" s="212" t="s">
        <v>1</v>
      </c>
      <c r="F236" s="213" t="s">
        <v>345</v>
      </c>
      <c r="G236" s="211"/>
      <c r="H236" s="214">
        <v>105.6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205</v>
      </c>
      <c r="AU236" s="220" t="s">
        <v>84</v>
      </c>
      <c r="AV236" s="13" t="s">
        <v>84</v>
      </c>
      <c r="AW236" s="13" t="s">
        <v>32</v>
      </c>
      <c r="AX236" s="13" t="s">
        <v>75</v>
      </c>
      <c r="AY236" s="220" t="s">
        <v>149</v>
      </c>
    </row>
    <row r="237" spans="1:65" s="14" customFormat="1" ht="10.199999999999999">
      <c r="B237" s="221"/>
      <c r="C237" s="222"/>
      <c r="D237" s="208" t="s">
        <v>205</v>
      </c>
      <c r="E237" s="223" t="s">
        <v>1</v>
      </c>
      <c r="F237" s="224" t="s">
        <v>214</v>
      </c>
      <c r="G237" s="222"/>
      <c r="H237" s="225">
        <v>319.24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205</v>
      </c>
      <c r="AU237" s="231" t="s">
        <v>84</v>
      </c>
      <c r="AV237" s="14" t="s">
        <v>156</v>
      </c>
      <c r="AW237" s="14" t="s">
        <v>32</v>
      </c>
      <c r="AX237" s="14" t="s">
        <v>82</v>
      </c>
      <c r="AY237" s="231" t="s">
        <v>149</v>
      </c>
    </row>
    <row r="238" spans="1:65" s="2" customFormat="1" ht="21.75" customHeight="1">
      <c r="A238" s="33"/>
      <c r="B238" s="34"/>
      <c r="C238" s="190" t="s">
        <v>346</v>
      </c>
      <c r="D238" s="190" t="s">
        <v>151</v>
      </c>
      <c r="E238" s="191" t="s">
        <v>347</v>
      </c>
      <c r="F238" s="192" t="s">
        <v>348</v>
      </c>
      <c r="G238" s="193" t="s">
        <v>154</v>
      </c>
      <c r="H238" s="194">
        <v>319.24</v>
      </c>
      <c r="I238" s="195"/>
      <c r="J238" s="196">
        <f>ROUND(I238*H238,2)</f>
        <v>0</v>
      </c>
      <c r="K238" s="192" t="s">
        <v>155</v>
      </c>
      <c r="L238" s="38"/>
      <c r="M238" s="197" t="s">
        <v>1</v>
      </c>
      <c r="N238" s="198" t="s">
        <v>40</v>
      </c>
      <c r="O238" s="70"/>
      <c r="P238" s="199">
        <f>O238*H238</f>
        <v>0</v>
      </c>
      <c r="Q238" s="199">
        <v>8.5999999999999998E-4</v>
      </c>
      <c r="R238" s="199">
        <f>Q238*H238</f>
        <v>0.27454640000000002</v>
      </c>
      <c r="S238" s="199">
        <v>0</v>
      </c>
      <c r="T238" s="20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1" t="s">
        <v>156</v>
      </c>
      <c r="AT238" s="201" t="s">
        <v>151</v>
      </c>
      <c r="AU238" s="201" t="s">
        <v>84</v>
      </c>
      <c r="AY238" s="16" t="s">
        <v>149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6" t="s">
        <v>82</v>
      </c>
      <c r="BK238" s="202">
        <f>ROUND(I238*H238,2)</f>
        <v>0</v>
      </c>
      <c r="BL238" s="16" t="s">
        <v>156</v>
      </c>
      <c r="BM238" s="201" t="s">
        <v>349</v>
      </c>
    </row>
    <row r="239" spans="1:65" s="2" customFormat="1" ht="10.199999999999999">
      <c r="A239" s="33"/>
      <c r="B239" s="34"/>
      <c r="C239" s="35"/>
      <c r="D239" s="203" t="s">
        <v>158</v>
      </c>
      <c r="E239" s="35"/>
      <c r="F239" s="204" t="s">
        <v>350</v>
      </c>
      <c r="G239" s="35"/>
      <c r="H239" s="35"/>
      <c r="I239" s="205"/>
      <c r="J239" s="35"/>
      <c r="K239" s="35"/>
      <c r="L239" s="38"/>
      <c r="M239" s="206"/>
      <c r="N239" s="207"/>
      <c r="O239" s="70"/>
      <c r="P239" s="70"/>
      <c r="Q239" s="70"/>
      <c r="R239" s="70"/>
      <c r="S239" s="70"/>
      <c r="T239" s="71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158</v>
      </c>
      <c r="AU239" s="16" t="s">
        <v>84</v>
      </c>
    </row>
    <row r="240" spans="1:65" s="2" customFormat="1" ht="24.15" customHeight="1">
      <c r="A240" s="33"/>
      <c r="B240" s="34"/>
      <c r="C240" s="190" t="s">
        <v>351</v>
      </c>
      <c r="D240" s="190" t="s">
        <v>151</v>
      </c>
      <c r="E240" s="191" t="s">
        <v>352</v>
      </c>
      <c r="F240" s="192" t="s">
        <v>353</v>
      </c>
      <c r="G240" s="193" t="s">
        <v>304</v>
      </c>
      <c r="H240" s="194">
        <v>0.8</v>
      </c>
      <c r="I240" s="195"/>
      <c r="J240" s="196">
        <f>ROUND(I240*H240,2)</f>
        <v>0</v>
      </c>
      <c r="K240" s="192" t="s">
        <v>155</v>
      </c>
      <c r="L240" s="38"/>
      <c r="M240" s="197" t="s">
        <v>1</v>
      </c>
      <c r="N240" s="198" t="s">
        <v>40</v>
      </c>
      <c r="O240" s="70"/>
      <c r="P240" s="199">
        <f>O240*H240</f>
        <v>0</v>
      </c>
      <c r="Q240" s="199">
        <v>1.0556000000000001</v>
      </c>
      <c r="R240" s="199">
        <f>Q240*H240</f>
        <v>0.84448000000000012</v>
      </c>
      <c r="S240" s="199">
        <v>0</v>
      </c>
      <c r="T240" s="20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1" t="s">
        <v>156</v>
      </c>
      <c r="AT240" s="201" t="s">
        <v>151</v>
      </c>
      <c r="AU240" s="201" t="s">
        <v>84</v>
      </c>
      <c r="AY240" s="16" t="s">
        <v>149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6" t="s">
        <v>82</v>
      </c>
      <c r="BK240" s="202">
        <f>ROUND(I240*H240,2)</f>
        <v>0</v>
      </c>
      <c r="BL240" s="16" t="s">
        <v>156</v>
      </c>
      <c r="BM240" s="201" t="s">
        <v>354</v>
      </c>
    </row>
    <row r="241" spans="1:65" s="2" customFormat="1" ht="10.199999999999999">
      <c r="A241" s="33"/>
      <c r="B241" s="34"/>
      <c r="C241" s="35"/>
      <c r="D241" s="203" t="s">
        <v>158</v>
      </c>
      <c r="E241" s="35"/>
      <c r="F241" s="204" t="s">
        <v>355</v>
      </c>
      <c r="G241" s="35"/>
      <c r="H241" s="35"/>
      <c r="I241" s="205"/>
      <c r="J241" s="35"/>
      <c r="K241" s="35"/>
      <c r="L241" s="38"/>
      <c r="M241" s="206"/>
      <c r="N241" s="207"/>
      <c r="O241" s="70"/>
      <c r="P241" s="70"/>
      <c r="Q241" s="70"/>
      <c r="R241" s="70"/>
      <c r="S241" s="70"/>
      <c r="T241" s="71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158</v>
      </c>
      <c r="AU241" s="16" t="s">
        <v>84</v>
      </c>
    </row>
    <row r="242" spans="1:65" s="13" customFormat="1" ht="10.199999999999999">
      <c r="B242" s="210"/>
      <c r="C242" s="211"/>
      <c r="D242" s="208" t="s">
        <v>205</v>
      </c>
      <c r="E242" s="212" t="s">
        <v>1</v>
      </c>
      <c r="F242" s="213" t="s">
        <v>356</v>
      </c>
      <c r="G242" s="211"/>
      <c r="H242" s="214">
        <v>0.8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205</v>
      </c>
      <c r="AU242" s="220" t="s">
        <v>84</v>
      </c>
      <c r="AV242" s="13" t="s">
        <v>84</v>
      </c>
      <c r="AW242" s="13" t="s">
        <v>32</v>
      </c>
      <c r="AX242" s="13" t="s">
        <v>82</v>
      </c>
      <c r="AY242" s="220" t="s">
        <v>149</v>
      </c>
    </row>
    <row r="243" spans="1:65" s="2" customFormat="1" ht="24.15" customHeight="1">
      <c r="A243" s="33"/>
      <c r="B243" s="34"/>
      <c r="C243" s="190" t="s">
        <v>357</v>
      </c>
      <c r="D243" s="190" t="s">
        <v>151</v>
      </c>
      <c r="E243" s="191" t="s">
        <v>358</v>
      </c>
      <c r="F243" s="192" t="s">
        <v>359</v>
      </c>
      <c r="G243" s="193" t="s">
        <v>304</v>
      </c>
      <c r="H243" s="194">
        <v>3.222</v>
      </c>
      <c r="I243" s="195"/>
      <c r="J243" s="196">
        <f>ROUND(I243*H243,2)</f>
        <v>0</v>
      </c>
      <c r="K243" s="192" t="s">
        <v>155</v>
      </c>
      <c r="L243" s="38"/>
      <c r="M243" s="197" t="s">
        <v>1</v>
      </c>
      <c r="N243" s="198" t="s">
        <v>40</v>
      </c>
      <c r="O243" s="70"/>
      <c r="P243" s="199">
        <f>O243*H243</f>
        <v>0</v>
      </c>
      <c r="Q243" s="199">
        <v>1.06277</v>
      </c>
      <c r="R243" s="199">
        <f>Q243*H243</f>
        <v>3.4242449399999999</v>
      </c>
      <c r="S243" s="199">
        <v>0</v>
      </c>
      <c r="T243" s="20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1" t="s">
        <v>156</v>
      </c>
      <c r="AT243" s="201" t="s">
        <v>151</v>
      </c>
      <c r="AU243" s="201" t="s">
        <v>84</v>
      </c>
      <c r="AY243" s="16" t="s">
        <v>149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16" t="s">
        <v>82</v>
      </c>
      <c r="BK243" s="202">
        <f>ROUND(I243*H243,2)</f>
        <v>0</v>
      </c>
      <c r="BL243" s="16" t="s">
        <v>156</v>
      </c>
      <c r="BM243" s="201" t="s">
        <v>360</v>
      </c>
    </row>
    <row r="244" spans="1:65" s="2" customFormat="1" ht="10.199999999999999">
      <c r="A244" s="33"/>
      <c r="B244" s="34"/>
      <c r="C244" s="35"/>
      <c r="D244" s="203" t="s">
        <v>158</v>
      </c>
      <c r="E244" s="35"/>
      <c r="F244" s="204" t="s">
        <v>361</v>
      </c>
      <c r="G244" s="35"/>
      <c r="H244" s="35"/>
      <c r="I244" s="205"/>
      <c r="J244" s="35"/>
      <c r="K244" s="35"/>
      <c r="L244" s="38"/>
      <c r="M244" s="206"/>
      <c r="N244" s="207"/>
      <c r="O244" s="70"/>
      <c r="P244" s="70"/>
      <c r="Q244" s="70"/>
      <c r="R244" s="70"/>
      <c r="S244" s="70"/>
      <c r="T244" s="71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158</v>
      </c>
      <c r="AU244" s="16" t="s">
        <v>84</v>
      </c>
    </row>
    <row r="245" spans="1:65" s="13" customFormat="1" ht="10.199999999999999">
      <c r="B245" s="210"/>
      <c r="C245" s="211"/>
      <c r="D245" s="208" t="s">
        <v>205</v>
      </c>
      <c r="E245" s="212" t="s">
        <v>1</v>
      </c>
      <c r="F245" s="213" t="s">
        <v>362</v>
      </c>
      <c r="G245" s="211"/>
      <c r="H245" s="214">
        <v>1.042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205</v>
      </c>
      <c r="AU245" s="220" t="s">
        <v>84</v>
      </c>
      <c r="AV245" s="13" t="s">
        <v>84</v>
      </c>
      <c r="AW245" s="13" t="s">
        <v>32</v>
      </c>
      <c r="AX245" s="13" t="s">
        <v>75</v>
      </c>
      <c r="AY245" s="220" t="s">
        <v>149</v>
      </c>
    </row>
    <row r="246" spans="1:65" s="13" customFormat="1" ht="10.199999999999999">
      <c r="B246" s="210"/>
      <c r="C246" s="211"/>
      <c r="D246" s="208" t="s">
        <v>205</v>
      </c>
      <c r="E246" s="212" t="s">
        <v>1</v>
      </c>
      <c r="F246" s="213" t="s">
        <v>363</v>
      </c>
      <c r="G246" s="211"/>
      <c r="H246" s="214">
        <v>2.028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205</v>
      </c>
      <c r="AU246" s="220" t="s">
        <v>84</v>
      </c>
      <c r="AV246" s="13" t="s">
        <v>84</v>
      </c>
      <c r="AW246" s="13" t="s">
        <v>32</v>
      </c>
      <c r="AX246" s="13" t="s">
        <v>75</v>
      </c>
      <c r="AY246" s="220" t="s">
        <v>149</v>
      </c>
    </row>
    <row r="247" spans="1:65" s="13" customFormat="1" ht="10.199999999999999">
      <c r="B247" s="210"/>
      <c r="C247" s="211"/>
      <c r="D247" s="208" t="s">
        <v>205</v>
      </c>
      <c r="E247" s="212" t="s">
        <v>1</v>
      </c>
      <c r="F247" s="213" t="s">
        <v>364</v>
      </c>
      <c r="G247" s="211"/>
      <c r="H247" s="214">
        <v>0.152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205</v>
      </c>
      <c r="AU247" s="220" t="s">
        <v>84</v>
      </c>
      <c r="AV247" s="13" t="s">
        <v>84</v>
      </c>
      <c r="AW247" s="13" t="s">
        <v>32</v>
      </c>
      <c r="AX247" s="13" t="s">
        <v>75</v>
      </c>
      <c r="AY247" s="220" t="s">
        <v>149</v>
      </c>
    </row>
    <row r="248" spans="1:65" s="14" customFormat="1" ht="10.199999999999999">
      <c r="B248" s="221"/>
      <c r="C248" s="222"/>
      <c r="D248" s="208" t="s">
        <v>205</v>
      </c>
      <c r="E248" s="223" t="s">
        <v>1</v>
      </c>
      <c r="F248" s="224" t="s">
        <v>214</v>
      </c>
      <c r="G248" s="222"/>
      <c r="H248" s="225">
        <v>3.222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205</v>
      </c>
      <c r="AU248" s="231" t="s">
        <v>84</v>
      </c>
      <c r="AV248" s="14" t="s">
        <v>156</v>
      </c>
      <c r="AW248" s="14" t="s">
        <v>32</v>
      </c>
      <c r="AX248" s="14" t="s">
        <v>82</v>
      </c>
      <c r="AY248" s="231" t="s">
        <v>149</v>
      </c>
    </row>
    <row r="249" spans="1:65" s="2" customFormat="1" ht="37.799999999999997" customHeight="1">
      <c r="A249" s="33"/>
      <c r="B249" s="34"/>
      <c r="C249" s="190" t="s">
        <v>365</v>
      </c>
      <c r="D249" s="190" t="s">
        <v>151</v>
      </c>
      <c r="E249" s="191" t="s">
        <v>366</v>
      </c>
      <c r="F249" s="192" t="s">
        <v>367</v>
      </c>
      <c r="G249" s="193" t="s">
        <v>190</v>
      </c>
      <c r="H249" s="194">
        <v>1.89</v>
      </c>
      <c r="I249" s="195"/>
      <c r="J249" s="196">
        <f>ROUND(I249*H249,2)</f>
        <v>0</v>
      </c>
      <c r="K249" s="192" t="s">
        <v>1</v>
      </c>
      <c r="L249" s="38"/>
      <c r="M249" s="197" t="s">
        <v>1</v>
      </c>
      <c r="N249" s="198" t="s">
        <v>40</v>
      </c>
      <c r="O249" s="70"/>
      <c r="P249" s="199">
        <f>O249*H249</f>
        <v>0</v>
      </c>
      <c r="Q249" s="199">
        <v>2.7450000000000001</v>
      </c>
      <c r="R249" s="199">
        <f>Q249*H249</f>
        <v>5.1880499999999996</v>
      </c>
      <c r="S249" s="199">
        <v>0</v>
      </c>
      <c r="T249" s="200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1" t="s">
        <v>156</v>
      </c>
      <c r="AT249" s="201" t="s">
        <v>151</v>
      </c>
      <c r="AU249" s="201" t="s">
        <v>84</v>
      </c>
      <c r="AY249" s="16" t="s">
        <v>149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16" t="s">
        <v>82</v>
      </c>
      <c r="BK249" s="202">
        <f>ROUND(I249*H249,2)</f>
        <v>0</v>
      </c>
      <c r="BL249" s="16" t="s">
        <v>156</v>
      </c>
      <c r="BM249" s="201" t="s">
        <v>368</v>
      </c>
    </row>
    <row r="250" spans="1:65" s="2" customFormat="1" ht="67.2">
      <c r="A250" s="33"/>
      <c r="B250" s="34"/>
      <c r="C250" s="35"/>
      <c r="D250" s="208" t="s">
        <v>170</v>
      </c>
      <c r="E250" s="35"/>
      <c r="F250" s="209" t="s">
        <v>369</v>
      </c>
      <c r="G250" s="35"/>
      <c r="H250" s="35"/>
      <c r="I250" s="205"/>
      <c r="J250" s="35"/>
      <c r="K250" s="35"/>
      <c r="L250" s="38"/>
      <c r="M250" s="206"/>
      <c r="N250" s="207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170</v>
      </c>
      <c r="AU250" s="16" t="s">
        <v>84</v>
      </c>
    </row>
    <row r="251" spans="1:65" s="13" customFormat="1" ht="10.199999999999999">
      <c r="B251" s="210"/>
      <c r="C251" s="211"/>
      <c r="D251" s="208" t="s">
        <v>205</v>
      </c>
      <c r="E251" s="212" t="s">
        <v>1</v>
      </c>
      <c r="F251" s="213" t="s">
        <v>370</v>
      </c>
      <c r="G251" s="211"/>
      <c r="H251" s="214">
        <v>1.89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205</v>
      </c>
      <c r="AU251" s="220" t="s">
        <v>84</v>
      </c>
      <c r="AV251" s="13" t="s">
        <v>84</v>
      </c>
      <c r="AW251" s="13" t="s">
        <v>32</v>
      </c>
      <c r="AX251" s="13" t="s">
        <v>82</v>
      </c>
      <c r="AY251" s="220" t="s">
        <v>149</v>
      </c>
    </row>
    <row r="252" spans="1:65" s="12" customFormat="1" ht="22.8" customHeight="1">
      <c r="B252" s="174"/>
      <c r="C252" s="175"/>
      <c r="D252" s="176" t="s">
        <v>74</v>
      </c>
      <c r="E252" s="188" t="s">
        <v>156</v>
      </c>
      <c r="F252" s="188" t="s">
        <v>371</v>
      </c>
      <c r="G252" s="175"/>
      <c r="H252" s="175"/>
      <c r="I252" s="178"/>
      <c r="J252" s="189">
        <f>BK252</f>
        <v>0</v>
      </c>
      <c r="K252" s="175"/>
      <c r="L252" s="180"/>
      <c r="M252" s="181"/>
      <c r="N252" s="182"/>
      <c r="O252" s="182"/>
      <c r="P252" s="183">
        <f>SUM(P253:P284)</f>
        <v>0</v>
      </c>
      <c r="Q252" s="182"/>
      <c r="R252" s="183">
        <f>SUM(R253:R284)</f>
        <v>495.53421079999998</v>
      </c>
      <c r="S252" s="182"/>
      <c r="T252" s="184">
        <f>SUM(T253:T284)</f>
        <v>0</v>
      </c>
      <c r="AR252" s="185" t="s">
        <v>82</v>
      </c>
      <c r="AT252" s="186" t="s">
        <v>74</v>
      </c>
      <c r="AU252" s="186" t="s">
        <v>82</v>
      </c>
      <c r="AY252" s="185" t="s">
        <v>149</v>
      </c>
      <c r="BK252" s="187">
        <f>SUM(BK253:BK284)</f>
        <v>0</v>
      </c>
    </row>
    <row r="253" spans="1:65" s="2" customFormat="1" ht="33" customHeight="1">
      <c r="A253" s="33"/>
      <c r="B253" s="34"/>
      <c r="C253" s="190" t="s">
        <v>372</v>
      </c>
      <c r="D253" s="190" t="s">
        <v>151</v>
      </c>
      <c r="E253" s="191" t="s">
        <v>373</v>
      </c>
      <c r="F253" s="192" t="s">
        <v>374</v>
      </c>
      <c r="G253" s="193" t="s">
        <v>154</v>
      </c>
      <c r="H253" s="194">
        <v>21.4</v>
      </c>
      <c r="I253" s="195"/>
      <c r="J253" s="196">
        <f>ROUND(I253*H253,2)</f>
        <v>0</v>
      </c>
      <c r="K253" s="192" t="s">
        <v>155</v>
      </c>
      <c r="L253" s="38"/>
      <c r="M253" s="197" t="s">
        <v>1</v>
      </c>
      <c r="N253" s="198" t="s">
        <v>40</v>
      </c>
      <c r="O253" s="70"/>
      <c r="P253" s="199">
        <f>O253*H253</f>
        <v>0</v>
      </c>
      <c r="Q253" s="199">
        <v>0</v>
      </c>
      <c r="R253" s="199">
        <f>Q253*H253</f>
        <v>0</v>
      </c>
      <c r="S253" s="199">
        <v>0</v>
      </c>
      <c r="T253" s="200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01" t="s">
        <v>156</v>
      </c>
      <c r="AT253" s="201" t="s">
        <v>151</v>
      </c>
      <c r="AU253" s="201" t="s">
        <v>84</v>
      </c>
      <c r="AY253" s="16" t="s">
        <v>149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16" t="s">
        <v>82</v>
      </c>
      <c r="BK253" s="202">
        <f>ROUND(I253*H253,2)</f>
        <v>0</v>
      </c>
      <c r="BL253" s="16" t="s">
        <v>156</v>
      </c>
      <c r="BM253" s="201" t="s">
        <v>375</v>
      </c>
    </row>
    <row r="254" spans="1:65" s="2" customFormat="1" ht="10.199999999999999">
      <c r="A254" s="33"/>
      <c r="B254" s="34"/>
      <c r="C254" s="35"/>
      <c r="D254" s="203" t="s">
        <v>158</v>
      </c>
      <c r="E254" s="35"/>
      <c r="F254" s="204" t="s">
        <v>376</v>
      </c>
      <c r="G254" s="35"/>
      <c r="H254" s="35"/>
      <c r="I254" s="205"/>
      <c r="J254" s="35"/>
      <c r="K254" s="35"/>
      <c r="L254" s="38"/>
      <c r="M254" s="206"/>
      <c r="N254" s="207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158</v>
      </c>
      <c r="AU254" s="16" t="s">
        <v>84</v>
      </c>
    </row>
    <row r="255" spans="1:65" s="13" customFormat="1" ht="10.199999999999999">
      <c r="B255" s="210"/>
      <c r="C255" s="211"/>
      <c r="D255" s="208" t="s">
        <v>205</v>
      </c>
      <c r="E255" s="212" t="s">
        <v>1</v>
      </c>
      <c r="F255" s="213" t="s">
        <v>377</v>
      </c>
      <c r="G255" s="211"/>
      <c r="H255" s="214">
        <v>21.4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205</v>
      </c>
      <c r="AU255" s="220" t="s">
        <v>84</v>
      </c>
      <c r="AV255" s="13" t="s">
        <v>84</v>
      </c>
      <c r="AW255" s="13" t="s">
        <v>32</v>
      </c>
      <c r="AX255" s="13" t="s">
        <v>82</v>
      </c>
      <c r="AY255" s="220" t="s">
        <v>149</v>
      </c>
    </row>
    <row r="256" spans="1:65" s="2" customFormat="1" ht="24.15" customHeight="1">
      <c r="A256" s="33"/>
      <c r="B256" s="34"/>
      <c r="C256" s="190" t="s">
        <v>378</v>
      </c>
      <c r="D256" s="190" t="s">
        <v>151</v>
      </c>
      <c r="E256" s="191" t="s">
        <v>379</v>
      </c>
      <c r="F256" s="192" t="s">
        <v>380</v>
      </c>
      <c r="G256" s="193" t="s">
        <v>167</v>
      </c>
      <c r="H256" s="194">
        <v>22</v>
      </c>
      <c r="I256" s="195"/>
      <c r="J256" s="196">
        <f>ROUND(I256*H256,2)</f>
        <v>0</v>
      </c>
      <c r="K256" s="192" t="s">
        <v>155</v>
      </c>
      <c r="L256" s="38"/>
      <c r="M256" s="197" t="s">
        <v>1</v>
      </c>
      <c r="N256" s="198" t="s">
        <v>40</v>
      </c>
      <c r="O256" s="70"/>
      <c r="P256" s="199">
        <f>O256*H256</f>
        <v>0</v>
      </c>
      <c r="Q256" s="199">
        <v>1.65E-3</v>
      </c>
      <c r="R256" s="199">
        <f>Q256*H256</f>
        <v>3.6299999999999999E-2</v>
      </c>
      <c r="S256" s="199">
        <v>0</v>
      </c>
      <c r="T256" s="20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01" t="s">
        <v>156</v>
      </c>
      <c r="AT256" s="201" t="s">
        <v>151</v>
      </c>
      <c r="AU256" s="201" t="s">
        <v>84</v>
      </c>
      <c r="AY256" s="16" t="s">
        <v>149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16" t="s">
        <v>82</v>
      </c>
      <c r="BK256" s="202">
        <f>ROUND(I256*H256,2)</f>
        <v>0</v>
      </c>
      <c r="BL256" s="16" t="s">
        <v>156</v>
      </c>
      <c r="BM256" s="201" t="s">
        <v>381</v>
      </c>
    </row>
    <row r="257" spans="1:65" s="2" customFormat="1" ht="10.199999999999999">
      <c r="A257" s="33"/>
      <c r="B257" s="34"/>
      <c r="C257" s="35"/>
      <c r="D257" s="203" t="s">
        <v>158</v>
      </c>
      <c r="E257" s="35"/>
      <c r="F257" s="204" t="s">
        <v>382</v>
      </c>
      <c r="G257" s="35"/>
      <c r="H257" s="35"/>
      <c r="I257" s="205"/>
      <c r="J257" s="35"/>
      <c r="K257" s="35"/>
      <c r="L257" s="38"/>
      <c r="M257" s="206"/>
      <c r="N257" s="207"/>
      <c r="O257" s="70"/>
      <c r="P257" s="70"/>
      <c r="Q257" s="70"/>
      <c r="R257" s="70"/>
      <c r="S257" s="70"/>
      <c r="T257" s="71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158</v>
      </c>
      <c r="AU257" s="16" t="s">
        <v>84</v>
      </c>
    </row>
    <row r="258" spans="1:65" s="2" customFormat="1" ht="19.2">
      <c r="A258" s="33"/>
      <c r="B258" s="34"/>
      <c r="C258" s="35"/>
      <c r="D258" s="208" t="s">
        <v>170</v>
      </c>
      <c r="E258" s="35"/>
      <c r="F258" s="209" t="s">
        <v>383</v>
      </c>
      <c r="G258" s="35"/>
      <c r="H258" s="35"/>
      <c r="I258" s="205"/>
      <c r="J258" s="35"/>
      <c r="K258" s="35"/>
      <c r="L258" s="38"/>
      <c r="M258" s="206"/>
      <c r="N258" s="207"/>
      <c r="O258" s="70"/>
      <c r="P258" s="70"/>
      <c r="Q258" s="70"/>
      <c r="R258" s="70"/>
      <c r="S258" s="70"/>
      <c r="T258" s="71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170</v>
      </c>
      <c r="AU258" s="16" t="s">
        <v>84</v>
      </c>
    </row>
    <row r="259" spans="1:65" s="2" customFormat="1" ht="16.5" customHeight="1">
      <c r="A259" s="33"/>
      <c r="B259" s="34"/>
      <c r="C259" s="232" t="s">
        <v>384</v>
      </c>
      <c r="D259" s="232" t="s">
        <v>282</v>
      </c>
      <c r="E259" s="233" t="s">
        <v>385</v>
      </c>
      <c r="F259" s="234" t="s">
        <v>386</v>
      </c>
      <c r="G259" s="235" t="s">
        <v>167</v>
      </c>
      <c r="H259" s="236">
        <v>22</v>
      </c>
      <c r="I259" s="237"/>
      <c r="J259" s="238">
        <f>ROUND(I259*H259,2)</f>
        <v>0</v>
      </c>
      <c r="K259" s="234" t="s">
        <v>155</v>
      </c>
      <c r="L259" s="239"/>
      <c r="M259" s="240" t="s">
        <v>1</v>
      </c>
      <c r="N259" s="241" t="s">
        <v>40</v>
      </c>
      <c r="O259" s="70"/>
      <c r="P259" s="199">
        <f>O259*H259</f>
        <v>0</v>
      </c>
      <c r="Q259" s="199">
        <v>8.5000000000000006E-2</v>
      </c>
      <c r="R259" s="199">
        <f>Q259*H259</f>
        <v>1.87</v>
      </c>
      <c r="S259" s="199">
        <v>0</v>
      </c>
      <c r="T259" s="200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01" t="s">
        <v>194</v>
      </c>
      <c r="AT259" s="201" t="s">
        <v>282</v>
      </c>
      <c r="AU259" s="201" t="s">
        <v>84</v>
      </c>
      <c r="AY259" s="16" t="s">
        <v>149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16" t="s">
        <v>82</v>
      </c>
      <c r="BK259" s="202">
        <f>ROUND(I259*H259,2)</f>
        <v>0</v>
      </c>
      <c r="BL259" s="16" t="s">
        <v>156</v>
      </c>
      <c r="BM259" s="201" t="s">
        <v>387</v>
      </c>
    </row>
    <row r="260" spans="1:65" s="2" customFormat="1" ht="24.15" customHeight="1">
      <c r="A260" s="33"/>
      <c r="B260" s="34"/>
      <c r="C260" s="190" t="s">
        <v>388</v>
      </c>
      <c r="D260" s="190" t="s">
        <v>151</v>
      </c>
      <c r="E260" s="191" t="s">
        <v>389</v>
      </c>
      <c r="F260" s="192" t="s">
        <v>390</v>
      </c>
      <c r="G260" s="193" t="s">
        <v>190</v>
      </c>
      <c r="H260" s="194">
        <v>3.1440000000000001</v>
      </c>
      <c r="I260" s="195"/>
      <c r="J260" s="196">
        <f>ROUND(I260*H260,2)</f>
        <v>0</v>
      </c>
      <c r="K260" s="192" t="s">
        <v>155</v>
      </c>
      <c r="L260" s="38"/>
      <c r="M260" s="197" t="s">
        <v>1</v>
      </c>
      <c r="N260" s="198" t="s">
        <v>40</v>
      </c>
      <c r="O260" s="70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01" t="s">
        <v>156</v>
      </c>
      <c r="AT260" s="201" t="s">
        <v>151</v>
      </c>
      <c r="AU260" s="201" t="s">
        <v>84</v>
      </c>
      <c r="AY260" s="16" t="s">
        <v>149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16" t="s">
        <v>82</v>
      </c>
      <c r="BK260" s="202">
        <f>ROUND(I260*H260,2)</f>
        <v>0</v>
      </c>
      <c r="BL260" s="16" t="s">
        <v>156</v>
      </c>
      <c r="BM260" s="201" t="s">
        <v>391</v>
      </c>
    </row>
    <row r="261" spans="1:65" s="2" customFormat="1" ht="10.199999999999999">
      <c r="A261" s="33"/>
      <c r="B261" s="34"/>
      <c r="C261" s="35"/>
      <c r="D261" s="203" t="s">
        <v>158</v>
      </c>
      <c r="E261" s="35"/>
      <c r="F261" s="204" t="s">
        <v>392</v>
      </c>
      <c r="G261" s="35"/>
      <c r="H261" s="35"/>
      <c r="I261" s="205"/>
      <c r="J261" s="35"/>
      <c r="K261" s="35"/>
      <c r="L261" s="38"/>
      <c r="M261" s="206"/>
      <c r="N261" s="207"/>
      <c r="O261" s="70"/>
      <c r="P261" s="70"/>
      <c r="Q261" s="70"/>
      <c r="R261" s="70"/>
      <c r="S261" s="70"/>
      <c r="T261" s="71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158</v>
      </c>
      <c r="AU261" s="16" t="s">
        <v>84</v>
      </c>
    </row>
    <row r="262" spans="1:65" s="13" customFormat="1" ht="10.199999999999999">
      <c r="B262" s="210"/>
      <c r="C262" s="211"/>
      <c r="D262" s="208" t="s">
        <v>205</v>
      </c>
      <c r="E262" s="212" t="s">
        <v>1</v>
      </c>
      <c r="F262" s="213" t="s">
        <v>393</v>
      </c>
      <c r="G262" s="211"/>
      <c r="H262" s="214">
        <v>3.1440000000000001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205</v>
      </c>
      <c r="AU262" s="220" t="s">
        <v>84</v>
      </c>
      <c r="AV262" s="13" t="s">
        <v>84</v>
      </c>
      <c r="AW262" s="13" t="s">
        <v>32</v>
      </c>
      <c r="AX262" s="13" t="s">
        <v>82</v>
      </c>
      <c r="AY262" s="220" t="s">
        <v>149</v>
      </c>
    </row>
    <row r="263" spans="1:65" s="2" customFormat="1" ht="33" customHeight="1">
      <c r="A263" s="33"/>
      <c r="B263" s="34"/>
      <c r="C263" s="190" t="s">
        <v>394</v>
      </c>
      <c r="D263" s="190" t="s">
        <v>151</v>
      </c>
      <c r="E263" s="191" t="s">
        <v>395</v>
      </c>
      <c r="F263" s="192" t="s">
        <v>396</v>
      </c>
      <c r="G263" s="193" t="s">
        <v>190</v>
      </c>
      <c r="H263" s="194">
        <v>69.8</v>
      </c>
      <c r="I263" s="195"/>
      <c r="J263" s="196">
        <f>ROUND(I263*H263,2)</f>
        <v>0</v>
      </c>
      <c r="K263" s="192" t="s">
        <v>155</v>
      </c>
      <c r="L263" s="38"/>
      <c r="M263" s="197" t="s">
        <v>1</v>
      </c>
      <c r="N263" s="198" t="s">
        <v>40</v>
      </c>
      <c r="O263" s="70"/>
      <c r="P263" s="199">
        <f>O263*H263</f>
        <v>0</v>
      </c>
      <c r="Q263" s="199">
        <v>1.89</v>
      </c>
      <c r="R263" s="199">
        <f>Q263*H263</f>
        <v>131.922</v>
      </c>
      <c r="S263" s="199">
        <v>0</v>
      </c>
      <c r="T263" s="20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1" t="s">
        <v>156</v>
      </c>
      <c r="AT263" s="201" t="s">
        <v>151</v>
      </c>
      <c r="AU263" s="201" t="s">
        <v>84</v>
      </c>
      <c r="AY263" s="16" t="s">
        <v>149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6" t="s">
        <v>82</v>
      </c>
      <c r="BK263" s="202">
        <f>ROUND(I263*H263,2)</f>
        <v>0</v>
      </c>
      <c r="BL263" s="16" t="s">
        <v>156</v>
      </c>
      <c r="BM263" s="201" t="s">
        <v>397</v>
      </c>
    </row>
    <row r="264" spans="1:65" s="2" customFormat="1" ht="10.199999999999999">
      <c r="A264" s="33"/>
      <c r="B264" s="34"/>
      <c r="C264" s="35"/>
      <c r="D264" s="203" t="s">
        <v>158</v>
      </c>
      <c r="E264" s="35"/>
      <c r="F264" s="204" t="s">
        <v>398</v>
      </c>
      <c r="G264" s="35"/>
      <c r="H264" s="35"/>
      <c r="I264" s="205"/>
      <c r="J264" s="35"/>
      <c r="K264" s="35"/>
      <c r="L264" s="38"/>
      <c r="M264" s="206"/>
      <c r="N264" s="207"/>
      <c r="O264" s="70"/>
      <c r="P264" s="70"/>
      <c r="Q264" s="70"/>
      <c r="R264" s="70"/>
      <c r="S264" s="70"/>
      <c r="T264" s="71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158</v>
      </c>
      <c r="AU264" s="16" t="s">
        <v>84</v>
      </c>
    </row>
    <row r="265" spans="1:65" s="13" customFormat="1" ht="10.199999999999999">
      <c r="B265" s="210"/>
      <c r="C265" s="211"/>
      <c r="D265" s="208" t="s">
        <v>205</v>
      </c>
      <c r="E265" s="212" t="s">
        <v>1</v>
      </c>
      <c r="F265" s="213" t="s">
        <v>399</v>
      </c>
      <c r="G265" s="211"/>
      <c r="H265" s="214">
        <v>30.8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205</v>
      </c>
      <c r="AU265" s="220" t="s">
        <v>84</v>
      </c>
      <c r="AV265" s="13" t="s">
        <v>84</v>
      </c>
      <c r="AW265" s="13" t="s">
        <v>32</v>
      </c>
      <c r="AX265" s="13" t="s">
        <v>75</v>
      </c>
      <c r="AY265" s="220" t="s">
        <v>149</v>
      </c>
    </row>
    <row r="266" spans="1:65" s="13" customFormat="1" ht="10.199999999999999">
      <c r="B266" s="210"/>
      <c r="C266" s="211"/>
      <c r="D266" s="208" t="s">
        <v>205</v>
      </c>
      <c r="E266" s="212" t="s">
        <v>1</v>
      </c>
      <c r="F266" s="213" t="s">
        <v>400</v>
      </c>
      <c r="G266" s="211"/>
      <c r="H266" s="214">
        <v>39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205</v>
      </c>
      <c r="AU266" s="220" t="s">
        <v>84</v>
      </c>
      <c r="AV266" s="13" t="s">
        <v>84</v>
      </c>
      <c r="AW266" s="13" t="s">
        <v>32</v>
      </c>
      <c r="AX266" s="13" t="s">
        <v>75</v>
      </c>
      <c r="AY266" s="220" t="s">
        <v>149</v>
      </c>
    </row>
    <row r="267" spans="1:65" s="14" customFormat="1" ht="10.199999999999999">
      <c r="B267" s="221"/>
      <c r="C267" s="222"/>
      <c r="D267" s="208" t="s">
        <v>205</v>
      </c>
      <c r="E267" s="223" t="s">
        <v>1</v>
      </c>
      <c r="F267" s="224" t="s">
        <v>214</v>
      </c>
      <c r="G267" s="222"/>
      <c r="H267" s="225">
        <v>69.8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205</v>
      </c>
      <c r="AU267" s="231" t="s">
        <v>84</v>
      </c>
      <c r="AV267" s="14" t="s">
        <v>156</v>
      </c>
      <c r="AW267" s="14" t="s">
        <v>32</v>
      </c>
      <c r="AX267" s="14" t="s">
        <v>82</v>
      </c>
      <c r="AY267" s="231" t="s">
        <v>149</v>
      </c>
    </row>
    <row r="268" spans="1:65" s="2" customFormat="1" ht="33" customHeight="1">
      <c r="A268" s="33"/>
      <c r="B268" s="34"/>
      <c r="C268" s="190" t="s">
        <v>401</v>
      </c>
      <c r="D268" s="190" t="s">
        <v>151</v>
      </c>
      <c r="E268" s="191" t="s">
        <v>402</v>
      </c>
      <c r="F268" s="192" t="s">
        <v>403</v>
      </c>
      <c r="G268" s="193" t="s">
        <v>190</v>
      </c>
      <c r="H268" s="194">
        <v>17.600000000000001</v>
      </c>
      <c r="I268" s="195"/>
      <c r="J268" s="196">
        <f>ROUND(I268*H268,2)</f>
        <v>0</v>
      </c>
      <c r="K268" s="192" t="s">
        <v>155</v>
      </c>
      <c r="L268" s="38"/>
      <c r="M268" s="197" t="s">
        <v>1</v>
      </c>
      <c r="N268" s="198" t="s">
        <v>40</v>
      </c>
      <c r="O268" s="70"/>
      <c r="P268" s="199">
        <f>O268*H268</f>
        <v>0</v>
      </c>
      <c r="Q268" s="199">
        <v>1.89</v>
      </c>
      <c r="R268" s="199">
        <f>Q268*H268</f>
        <v>33.264000000000003</v>
      </c>
      <c r="S268" s="199">
        <v>0</v>
      </c>
      <c r="T268" s="20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01" t="s">
        <v>156</v>
      </c>
      <c r="AT268" s="201" t="s">
        <v>151</v>
      </c>
      <c r="AU268" s="201" t="s">
        <v>84</v>
      </c>
      <c r="AY268" s="16" t="s">
        <v>149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16" t="s">
        <v>82</v>
      </c>
      <c r="BK268" s="202">
        <f>ROUND(I268*H268,2)</f>
        <v>0</v>
      </c>
      <c r="BL268" s="16" t="s">
        <v>156</v>
      </c>
      <c r="BM268" s="201" t="s">
        <v>404</v>
      </c>
    </row>
    <row r="269" spans="1:65" s="2" customFormat="1" ht="10.199999999999999">
      <c r="A269" s="33"/>
      <c r="B269" s="34"/>
      <c r="C269" s="35"/>
      <c r="D269" s="203" t="s">
        <v>158</v>
      </c>
      <c r="E269" s="35"/>
      <c r="F269" s="204" t="s">
        <v>405</v>
      </c>
      <c r="G269" s="35"/>
      <c r="H269" s="35"/>
      <c r="I269" s="205"/>
      <c r="J269" s="35"/>
      <c r="K269" s="35"/>
      <c r="L269" s="38"/>
      <c r="M269" s="206"/>
      <c r="N269" s="207"/>
      <c r="O269" s="70"/>
      <c r="P269" s="70"/>
      <c r="Q269" s="70"/>
      <c r="R269" s="70"/>
      <c r="S269" s="70"/>
      <c r="T269" s="71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158</v>
      </c>
      <c r="AU269" s="16" t="s">
        <v>84</v>
      </c>
    </row>
    <row r="270" spans="1:65" s="13" customFormat="1" ht="10.199999999999999">
      <c r="B270" s="210"/>
      <c r="C270" s="211"/>
      <c r="D270" s="208" t="s">
        <v>205</v>
      </c>
      <c r="E270" s="212" t="s">
        <v>1</v>
      </c>
      <c r="F270" s="213" t="s">
        <v>406</v>
      </c>
      <c r="G270" s="211"/>
      <c r="H270" s="214">
        <v>17.600000000000001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205</v>
      </c>
      <c r="AU270" s="220" t="s">
        <v>84</v>
      </c>
      <c r="AV270" s="13" t="s">
        <v>84</v>
      </c>
      <c r="AW270" s="13" t="s">
        <v>32</v>
      </c>
      <c r="AX270" s="13" t="s">
        <v>82</v>
      </c>
      <c r="AY270" s="220" t="s">
        <v>149</v>
      </c>
    </row>
    <row r="271" spans="1:65" s="2" customFormat="1" ht="24.15" customHeight="1">
      <c r="A271" s="33"/>
      <c r="B271" s="34"/>
      <c r="C271" s="190" t="s">
        <v>407</v>
      </c>
      <c r="D271" s="190" t="s">
        <v>151</v>
      </c>
      <c r="E271" s="191" t="s">
        <v>408</v>
      </c>
      <c r="F271" s="192" t="s">
        <v>409</v>
      </c>
      <c r="G271" s="193" t="s">
        <v>190</v>
      </c>
      <c r="H271" s="194">
        <v>31.16</v>
      </c>
      <c r="I271" s="195"/>
      <c r="J271" s="196">
        <f>ROUND(I271*H271,2)</f>
        <v>0</v>
      </c>
      <c r="K271" s="192" t="s">
        <v>155</v>
      </c>
      <c r="L271" s="38"/>
      <c r="M271" s="197" t="s">
        <v>1</v>
      </c>
      <c r="N271" s="198" t="s">
        <v>40</v>
      </c>
      <c r="O271" s="70"/>
      <c r="P271" s="199">
        <f>O271*H271</f>
        <v>0</v>
      </c>
      <c r="Q271" s="199">
        <v>2.13408</v>
      </c>
      <c r="R271" s="199">
        <f>Q271*H271</f>
        <v>66.497932800000001</v>
      </c>
      <c r="S271" s="199">
        <v>0</v>
      </c>
      <c r="T271" s="20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01" t="s">
        <v>156</v>
      </c>
      <c r="AT271" s="201" t="s">
        <v>151</v>
      </c>
      <c r="AU271" s="201" t="s">
        <v>84</v>
      </c>
      <c r="AY271" s="16" t="s">
        <v>149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16" t="s">
        <v>82</v>
      </c>
      <c r="BK271" s="202">
        <f>ROUND(I271*H271,2)</f>
        <v>0</v>
      </c>
      <c r="BL271" s="16" t="s">
        <v>156</v>
      </c>
      <c r="BM271" s="201" t="s">
        <v>410</v>
      </c>
    </row>
    <row r="272" spans="1:65" s="2" customFormat="1" ht="10.199999999999999">
      <c r="A272" s="33"/>
      <c r="B272" s="34"/>
      <c r="C272" s="35"/>
      <c r="D272" s="203" t="s">
        <v>158</v>
      </c>
      <c r="E272" s="35"/>
      <c r="F272" s="204" t="s">
        <v>411</v>
      </c>
      <c r="G272" s="35"/>
      <c r="H272" s="35"/>
      <c r="I272" s="205"/>
      <c r="J272" s="35"/>
      <c r="K272" s="35"/>
      <c r="L272" s="38"/>
      <c r="M272" s="206"/>
      <c r="N272" s="207"/>
      <c r="O272" s="70"/>
      <c r="P272" s="70"/>
      <c r="Q272" s="70"/>
      <c r="R272" s="70"/>
      <c r="S272" s="70"/>
      <c r="T272" s="71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6" t="s">
        <v>158</v>
      </c>
      <c r="AU272" s="16" t="s">
        <v>84</v>
      </c>
    </row>
    <row r="273" spans="1:65" s="13" customFormat="1" ht="10.199999999999999">
      <c r="B273" s="210"/>
      <c r="C273" s="211"/>
      <c r="D273" s="208" t="s">
        <v>205</v>
      </c>
      <c r="E273" s="212" t="s">
        <v>1</v>
      </c>
      <c r="F273" s="213" t="s">
        <v>412</v>
      </c>
      <c r="G273" s="211"/>
      <c r="H273" s="214">
        <v>16.66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205</v>
      </c>
      <c r="AU273" s="220" t="s">
        <v>84</v>
      </c>
      <c r="AV273" s="13" t="s">
        <v>84</v>
      </c>
      <c r="AW273" s="13" t="s">
        <v>32</v>
      </c>
      <c r="AX273" s="13" t="s">
        <v>75</v>
      </c>
      <c r="AY273" s="220" t="s">
        <v>149</v>
      </c>
    </row>
    <row r="274" spans="1:65" s="13" customFormat="1" ht="10.199999999999999">
      <c r="B274" s="210"/>
      <c r="C274" s="211"/>
      <c r="D274" s="208" t="s">
        <v>205</v>
      </c>
      <c r="E274" s="212" t="s">
        <v>1</v>
      </c>
      <c r="F274" s="213" t="s">
        <v>413</v>
      </c>
      <c r="G274" s="211"/>
      <c r="H274" s="214">
        <v>14.5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205</v>
      </c>
      <c r="AU274" s="220" t="s">
        <v>84</v>
      </c>
      <c r="AV274" s="13" t="s">
        <v>84</v>
      </c>
      <c r="AW274" s="13" t="s">
        <v>32</v>
      </c>
      <c r="AX274" s="13" t="s">
        <v>75</v>
      </c>
      <c r="AY274" s="220" t="s">
        <v>149</v>
      </c>
    </row>
    <row r="275" spans="1:65" s="14" customFormat="1" ht="10.199999999999999">
      <c r="B275" s="221"/>
      <c r="C275" s="222"/>
      <c r="D275" s="208" t="s">
        <v>205</v>
      </c>
      <c r="E275" s="223" t="s">
        <v>1</v>
      </c>
      <c r="F275" s="224" t="s">
        <v>214</v>
      </c>
      <c r="G275" s="222"/>
      <c r="H275" s="225">
        <v>31.16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205</v>
      </c>
      <c r="AU275" s="231" t="s">
        <v>84</v>
      </c>
      <c r="AV275" s="14" t="s">
        <v>156</v>
      </c>
      <c r="AW275" s="14" t="s">
        <v>32</v>
      </c>
      <c r="AX275" s="14" t="s">
        <v>82</v>
      </c>
      <c r="AY275" s="231" t="s">
        <v>149</v>
      </c>
    </row>
    <row r="276" spans="1:65" s="2" customFormat="1" ht="33" customHeight="1">
      <c r="A276" s="33"/>
      <c r="B276" s="34"/>
      <c r="C276" s="190" t="s">
        <v>414</v>
      </c>
      <c r="D276" s="190" t="s">
        <v>151</v>
      </c>
      <c r="E276" s="191" t="s">
        <v>415</v>
      </c>
      <c r="F276" s="192" t="s">
        <v>416</v>
      </c>
      <c r="G276" s="193" t="s">
        <v>190</v>
      </c>
      <c r="H276" s="194">
        <v>21.9</v>
      </c>
      <c r="I276" s="195"/>
      <c r="J276" s="196">
        <f>ROUND(I276*H276,2)</f>
        <v>0</v>
      </c>
      <c r="K276" s="192" t="s">
        <v>155</v>
      </c>
      <c r="L276" s="38"/>
      <c r="M276" s="197" t="s">
        <v>1</v>
      </c>
      <c r="N276" s="198" t="s">
        <v>40</v>
      </c>
      <c r="O276" s="70"/>
      <c r="P276" s="199">
        <f>O276*H276</f>
        <v>0</v>
      </c>
      <c r="Q276" s="199">
        <v>1.54</v>
      </c>
      <c r="R276" s="199">
        <f>Q276*H276</f>
        <v>33.725999999999999</v>
      </c>
      <c r="S276" s="199">
        <v>0</v>
      </c>
      <c r="T276" s="20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01" t="s">
        <v>156</v>
      </c>
      <c r="AT276" s="201" t="s">
        <v>151</v>
      </c>
      <c r="AU276" s="201" t="s">
        <v>84</v>
      </c>
      <c r="AY276" s="16" t="s">
        <v>149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16" t="s">
        <v>82</v>
      </c>
      <c r="BK276" s="202">
        <f>ROUND(I276*H276,2)</f>
        <v>0</v>
      </c>
      <c r="BL276" s="16" t="s">
        <v>156</v>
      </c>
      <c r="BM276" s="201" t="s">
        <v>417</v>
      </c>
    </row>
    <row r="277" spans="1:65" s="2" customFormat="1" ht="10.199999999999999">
      <c r="A277" s="33"/>
      <c r="B277" s="34"/>
      <c r="C277" s="35"/>
      <c r="D277" s="203" t="s">
        <v>158</v>
      </c>
      <c r="E277" s="35"/>
      <c r="F277" s="204" t="s">
        <v>418</v>
      </c>
      <c r="G277" s="35"/>
      <c r="H277" s="35"/>
      <c r="I277" s="205"/>
      <c r="J277" s="35"/>
      <c r="K277" s="35"/>
      <c r="L277" s="38"/>
      <c r="M277" s="206"/>
      <c r="N277" s="207"/>
      <c r="O277" s="70"/>
      <c r="P277" s="70"/>
      <c r="Q277" s="70"/>
      <c r="R277" s="70"/>
      <c r="S277" s="70"/>
      <c r="T277" s="71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158</v>
      </c>
      <c r="AU277" s="16" t="s">
        <v>84</v>
      </c>
    </row>
    <row r="278" spans="1:65" s="13" customFormat="1" ht="10.199999999999999">
      <c r="B278" s="210"/>
      <c r="C278" s="211"/>
      <c r="D278" s="208" t="s">
        <v>205</v>
      </c>
      <c r="E278" s="212" t="s">
        <v>1</v>
      </c>
      <c r="F278" s="213" t="s">
        <v>419</v>
      </c>
      <c r="G278" s="211"/>
      <c r="H278" s="214">
        <v>21.9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205</v>
      </c>
      <c r="AU278" s="220" t="s">
        <v>84</v>
      </c>
      <c r="AV278" s="13" t="s">
        <v>84</v>
      </c>
      <c r="AW278" s="13" t="s">
        <v>32</v>
      </c>
      <c r="AX278" s="13" t="s">
        <v>82</v>
      </c>
      <c r="AY278" s="220" t="s">
        <v>149</v>
      </c>
    </row>
    <row r="279" spans="1:65" s="2" customFormat="1" ht="24.15" customHeight="1">
      <c r="A279" s="33"/>
      <c r="B279" s="34"/>
      <c r="C279" s="190" t="s">
        <v>420</v>
      </c>
      <c r="D279" s="190" t="s">
        <v>151</v>
      </c>
      <c r="E279" s="191" t="s">
        <v>421</v>
      </c>
      <c r="F279" s="192" t="s">
        <v>422</v>
      </c>
      <c r="G279" s="193" t="s">
        <v>190</v>
      </c>
      <c r="H279" s="194">
        <v>97.5</v>
      </c>
      <c r="I279" s="195"/>
      <c r="J279" s="196">
        <f>ROUND(I279*H279,2)</f>
        <v>0</v>
      </c>
      <c r="K279" s="192" t="s">
        <v>155</v>
      </c>
      <c r="L279" s="38"/>
      <c r="M279" s="197" t="s">
        <v>1</v>
      </c>
      <c r="N279" s="198" t="s">
        <v>40</v>
      </c>
      <c r="O279" s="70"/>
      <c r="P279" s="199">
        <f>O279*H279</f>
        <v>0</v>
      </c>
      <c r="Q279" s="199">
        <v>2.16</v>
      </c>
      <c r="R279" s="199">
        <f>Q279*H279</f>
        <v>210.60000000000002</v>
      </c>
      <c r="S279" s="199">
        <v>0</v>
      </c>
      <c r="T279" s="20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01" t="s">
        <v>156</v>
      </c>
      <c r="AT279" s="201" t="s">
        <v>151</v>
      </c>
      <c r="AU279" s="201" t="s">
        <v>84</v>
      </c>
      <c r="AY279" s="16" t="s">
        <v>149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6" t="s">
        <v>82</v>
      </c>
      <c r="BK279" s="202">
        <f>ROUND(I279*H279,2)</f>
        <v>0</v>
      </c>
      <c r="BL279" s="16" t="s">
        <v>156</v>
      </c>
      <c r="BM279" s="201" t="s">
        <v>423</v>
      </c>
    </row>
    <row r="280" spans="1:65" s="2" customFormat="1" ht="10.199999999999999">
      <c r="A280" s="33"/>
      <c r="B280" s="34"/>
      <c r="C280" s="35"/>
      <c r="D280" s="203" t="s">
        <v>158</v>
      </c>
      <c r="E280" s="35"/>
      <c r="F280" s="204" t="s">
        <v>424</v>
      </c>
      <c r="G280" s="35"/>
      <c r="H280" s="35"/>
      <c r="I280" s="205"/>
      <c r="J280" s="35"/>
      <c r="K280" s="35"/>
      <c r="L280" s="38"/>
      <c r="M280" s="206"/>
      <c r="N280" s="207"/>
      <c r="O280" s="70"/>
      <c r="P280" s="70"/>
      <c r="Q280" s="70"/>
      <c r="R280" s="70"/>
      <c r="S280" s="70"/>
      <c r="T280" s="71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6" t="s">
        <v>158</v>
      </c>
      <c r="AU280" s="16" t="s">
        <v>84</v>
      </c>
    </row>
    <row r="281" spans="1:65" s="13" customFormat="1" ht="10.199999999999999">
      <c r="B281" s="210"/>
      <c r="C281" s="211"/>
      <c r="D281" s="208" t="s">
        <v>205</v>
      </c>
      <c r="E281" s="212" t="s">
        <v>1</v>
      </c>
      <c r="F281" s="213" t="s">
        <v>425</v>
      </c>
      <c r="G281" s="211"/>
      <c r="H281" s="214">
        <v>97.5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205</v>
      </c>
      <c r="AU281" s="220" t="s">
        <v>84</v>
      </c>
      <c r="AV281" s="13" t="s">
        <v>84</v>
      </c>
      <c r="AW281" s="13" t="s">
        <v>32</v>
      </c>
      <c r="AX281" s="13" t="s">
        <v>82</v>
      </c>
      <c r="AY281" s="220" t="s">
        <v>149</v>
      </c>
    </row>
    <row r="282" spans="1:65" s="2" customFormat="1" ht="24.15" customHeight="1">
      <c r="A282" s="33"/>
      <c r="B282" s="34"/>
      <c r="C282" s="190" t="s">
        <v>426</v>
      </c>
      <c r="D282" s="190" t="s">
        <v>151</v>
      </c>
      <c r="E282" s="191" t="s">
        <v>427</v>
      </c>
      <c r="F282" s="192" t="s">
        <v>428</v>
      </c>
      <c r="G282" s="193" t="s">
        <v>154</v>
      </c>
      <c r="H282" s="194">
        <v>21.4</v>
      </c>
      <c r="I282" s="195"/>
      <c r="J282" s="196">
        <f>ROUND(I282*H282,2)</f>
        <v>0</v>
      </c>
      <c r="K282" s="192" t="s">
        <v>155</v>
      </c>
      <c r="L282" s="38"/>
      <c r="M282" s="197" t="s">
        <v>1</v>
      </c>
      <c r="N282" s="198" t="s">
        <v>40</v>
      </c>
      <c r="O282" s="70"/>
      <c r="P282" s="199">
        <f>O282*H282</f>
        <v>0</v>
      </c>
      <c r="Q282" s="199">
        <v>0.82326999999999995</v>
      </c>
      <c r="R282" s="199">
        <f>Q282*H282</f>
        <v>17.617977999999997</v>
      </c>
      <c r="S282" s="199">
        <v>0</v>
      </c>
      <c r="T282" s="20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01" t="s">
        <v>156</v>
      </c>
      <c r="AT282" s="201" t="s">
        <v>151</v>
      </c>
      <c r="AU282" s="201" t="s">
        <v>84</v>
      </c>
      <c r="AY282" s="16" t="s">
        <v>149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16" t="s">
        <v>82</v>
      </c>
      <c r="BK282" s="202">
        <f>ROUND(I282*H282,2)</f>
        <v>0</v>
      </c>
      <c r="BL282" s="16" t="s">
        <v>156</v>
      </c>
      <c r="BM282" s="201" t="s">
        <v>429</v>
      </c>
    </row>
    <row r="283" spans="1:65" s="2" customFormat="1" ht="10.199999999999999">
      <c r="A283" s="33"/>
      <c r="B283" s="34"/>
      <c r="C283" s="35"/>
      <c r="D283" s="203" t="s">
        <v>158</v>
      </c>
      <c r="E283" s="35"/>
      <c r="F283" s="204" t="s">
        <v>430</v>
      </c>
      <c r="G283" s="35"/>
      <c r="H283" s="35"/>
      <c r="I283" s="205"/>
      <c r="J283" s="35"/>
      <c r="K283" s="35"/>
      <c r="L283" s="38"/>
      <c r="M283" s="206"/>
      <c r="N283" s="207"/>
      <c r="O283" s="70"/>
      <c r="P283" s="70"/>
      <c r="Q283" s="70"/>
      <c r="R283" s="70"/>
      <c r="S283" s="70"/>
      <c r="T283" s="71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158</v>
      </c>
      <c r="AU283" s="16" t="s">
        <v>84</v>
      </c>
    </row>
    <row r="284" spans="1:65" s="13" customFormat="1" ht="10.199999999999999">
      <c r="B284" s="210"/>
      <c r="C284" s="211"/>
      <c r="D284" s="208" t="s">
        <v>205</v>
      </c>
      <c r="E284" s="212" t="s">
        <v>1</v>
      </c>
      <c r="F284" s="213" t="s">
        <v>377</v>
      </c>
      <c r="G284" s="211"/>
      <c r="H284" s="214">
        <v>21.4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205</v>
      </c>
      <c r="AU284" s="220" t="s">
        <v>84</v>
      </c>
      <c r="AV284" s="13" t="s">
        <v>84</v>
      </c>
      <c r="AW284" s="13" t="s">
        <v>32</v>
      </c>
      <c r="AX284" s="13" t="s">
        <v>82</v>
      </c>
      <c r="AY284" s="220" t="s">
        <v>149</v>
      </c>
    </row>
    <row r="285" spans="1:65" s="12" customFormat="1" ht="22.8" customHeight="1">
      <c r="B285" s="174"/>
      <c r="C285" s="175"/>
      <c r="D285" s="176" t="s">
        <v>74</v>
      </c>
      <c r="E285" s="188" t="s">
        <v>176</v>
      </c>
      <c r="F285" s="188" t="s">
        <v>431</v>
      </c>
      <c r="G285" s="175"/>
      <c r="H285" s="175"/>
      <c r="I285" s="178"/>
      <c r="J285" s="189">
        <f>BK285</f>
        <v>0</v>
      </c>
      <c r="K285" s="175"/>
      <c r="L285" s="180"/>
      <c r="M285" s="181"/>
      <c r="N285" s="182"/>
      <c r="O285" s="182"/>
      <c r="P285" s="183">
        <f>SUM(P286:P299)</f>
        <v>0</v>
      </c>
      <c r="Q285" s="182"/>
      <c r="R285" s="183">
        <f>SUM(R286:R299)</f>
        <v>34.200700000000005</v>
      </c>
      <c r="S285" s="182"/>
      <c r="T285" s="184">
        <f>SUM(T286:T299)</f>
        <v>0</v>
      </c>
      <c r="AR285" s="185" t="s">
        <v>82</v>
      </c>
      <c r="AT285" s="186" t="s">
        <v>74</v>
      </c>
      <c r="AU285" s="186" t="s">
        <v>82</v>
      </c>
      <c r="AY285" s="185" t="s">
        <v>149</v>
      </c>
      <c r="BK285" s="187">
        <f>SUM(BK286:BK299)</f>
        <v>0</v>
      </c>
    </row>
    <row r="286" spans="1:65" s="2" customFormat="1" ht="24.15" customHeight="1">
      <c r="A286" s="33"/>
      <c r="B286" s="34"/>
      <c r="C286" s="190" t="s">
        <v>432</v>
      </c>
      <c r="D286" s="190" t="s">
        <v>151</v>
      </c>
      <c r="E286" s="191" t="s">
        <v>433</v>
      </c>
      <c r="F286" s="192" t="s">
        <v>434</v>
      </c>
      <c r="G286" s="193" t="s">
        <v>435</v>
      </c>
      <c r="H286" s="194">
        <v>1</v>
      </c>
      <c r="I286" s="195"/>
      <c r="J286" s="196">
        <f>ROUND(I286*H286,2)</f>
        <v>0</v>
      </c>
      <c r="K286" s="192" t="s">
        <v>1</v>
      </c>
      <c r="L286" s="38"/>
      <c r="M286" s="197" t="s">
        <v>1</v>
      </c>
      <c r="N286" s="198" t="s">
        <v>40</v>
      </c>
      <c r="O286" s="70"/>
      <c r="P286" s="199">
        <f>O286*H286</f>
        <v>0</v>
      </c>
      <c r="Q286" s="199">
        <v>8.3500000000000005E-2</v>
      </c>
      <c r="R286" s="199">
        <f>Q286*H286</f>
        <v>8.3500000000000005E-2</v>
      </c>
      <c r="S286" s="199">
        <v>0</v>
      </c>
      <c r="T286" s="200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201" t="s">
        <v>436</v>
      </c>
      <c r="AT286" s="201" t="s">
        <v>151</v>
      </c>
      <c r="AU286" s="201" t="s">
        <v>84</v>
      </c>
      <c r="AY286" s="16" t="s">
        <v>149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16" t="s">
        <v>82</v>
      </c>
      <c r="BK286" s="202">
        <f>ROUND(I286*H286,2)</f>
        <v>0</v>
      </c>
      <c r="BL286" s="16" t="s">
        <v>436</v>
      </c>
      <c r="BM286" s="201" t="s">
        <v>437</v>
      </c>
    </row>
    <row r="287" spans="1:65" s="2" customFormat="1" ht="67.2">
      <c r="A287" s="33"/>
      <c r="B287" s="34"/>
      <c r="C287" s="35"/>
      <c r="D287" s="208" t="s">
        <v>170</v>
      </c>
      <c r="E287" s="35"/>
      <c r="F287" s="209" t="s">
        <v>438</v>
      </c>
      <c r="G287" s="35"/>
      <c r="H287" s="35"/>
      <c r="I287" s="205"/>
      <c r="J287" s="35"/>
      <c r="K287" s="35"/>
      <c r="L287" s="38"/>
      <c r="M287" s="206"/>
      <c r="N287" s="207"/>
      <c r="O287" s="70"/>
      <c r="P287" s="70"/>
      <c r="Q287" s="70"/>
      <c r="R287" s="70"/>
      <c r="S287" s="70"/>
      <c r="T287" s="71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170</v>
      </c>
      <c r="AU287" s="16" t="s">
        <v>84</v>
      </c>
    </row>
    <row r="288" spans="1:65" s="2" customFormat="1" ht="16.5" customHeight="1">
      <c r="A288" s="33"/>
      <c r="B288" s="34"/>
      <c r="C288" s="190" t="s">
        <v>439</v>
      </c>
      <c r="D288" s="190" t="s">
        <v>151</v>
      </c>
      <c r="E288" s="191" t="s">
        <v>440</v>
      </c>
      <c r="F288" s="192" t="s">
        <v>441</v>
      </c>
      <c r="G288" s="193" t="s">
        <v>154</v>
      </c>
      <c r="H288" s="194">
        <v>247</v>
      </c>
      <c r="I288" s="195"/>
      <c r="J288" s="196">
        <f>ROUND(I288*H288,2)</f>
        <v>0</v>
      </c>
      <c r="K288" s="192" t="s">
        <v>155</v>
      </c>
      <c r="L288" s="38"/>
      <c r="M288" s="197" t="s">
        <v>1</v>
      </c>
      <c r="N288" s="198" t="s">
        <v>40</v>
      </c>
      <c r="O288" s="70"/>
      <c r="P288" s="199">
        <f>O288*H288</f>
        <v>0</v>
      </c>
      <c r="Q288" s="199">
        <v>0</v>
      </c>
      <c r="R288" s="199">
        <f>Q288*H288</f>
        <v>0</v>
      </c>
      <c r="S288" s="199">
        <v>0</v>
      </c>
      <c r="T288" s="200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1" t="s">
        <v>156</v>
      </c>
      <c r="AT288" s="201" t="s">
        <v>151</v>
      </c>
      <c r="AU288" s="201" t="s">
        <v>84</v>
      </c>
      <c r="AY288" s="16" t="s">
        <v>149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16" t="s">
        <v>82</v>
      </c>
      <c r="BK288" s="202">
        <f>ROUND(I288*H288,2)</f>
        <v>0</v>
      </c>
      <c r="BL288" s="16" t="s">
        <v>156</v>
      </c>
      <c r="BM288" s="201" t="s">
        <v>442</v>
      </c>
    </row>
    <row r="289" spans="1:65" s="2" customFormat="1" ht="10.199999999999999">
      <c r="A289" s="33"/>
      <c r="B289" s="34"/>
      <c r="C289" s="35"/>
      <c r="D289" s="203" t="s">
        <v>158</v>
      </c>
      <c r="E289" s="35"/>
      <c r="F289" s="204" t="s">
        <v>443</v>
      </c>
      <c r="G289" s="35"/>
      <c r="H289" s="35"/>
      <c r="I289" s="205"/>
      <c r="J289" s="35"/>
      <c r="K289" s="35"/>
      <c r="L289" s="38"/>
      <c r="M289" s="206"/>
      <c r="N289" s="207"/>
      <c r="O289" s="70"/>
      <c r="P289" s="70"/>
      <c r="Q289" s="70"/>
      <c r="R289" s="70"/>
      <c r="S289" s="70"/>
      <c r="T289" s="71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158</v>
      </c>
      <c r="AU289" s="16" t="s">
        <v>84</v>
      </c>
    </row>
    <row r="290" spans="1:65" s="13" customFormat="1" ht="10.199999999999999">
      <c r="B290" s="210"/>
      <c r="C290" s="211"/>
      <c r="D290" s="208" t="s">
        <v>205</v>
      </c>
      <c r="E290" s="212" t="s">
        <v>1</v>
      </c>
      <c r="F290" s="213" t="s">
        <v>444</v>
      </c>
      <c r="G290" s="211"/>
      <c r="H290" s="214">
        <v>247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205</v>
      </c>
      <c r="AU290" s="220" t="s">
        <v>84</v>
      </c>
      <c r="AV290" s="13" t="s">
        <v>84</v>
      </c>
      <c r="AW290" s="13" t="s">
        <v>32</v>
      </c>
      <c r="AX290" s="13" t="s">
        <v>82</v>
      </c>
      <c r="AY290" s="220" t="s">
        <v>149</v>
      </c>
    </row>
    <row r="291" spans="1:65" s="2" customFormat="1" ht="24.15" customHeight="1">
      <c r="A291" s="33"/>
      <c r="B291" s="34"/>
      <c r="C291" s="190" t="s">
        <v>445</v>
      </c>
      <c r="D291" s="190" t="s">
        <v>151</v>
      </c>
      <c r="E291" s="191" t="s">
        <v>446</v>
      </c>
      <c r="F291" s="192" t="s">
        <v>447</v>
      </c>
      <c r="G291" s="193" t="s">
        <v>154</v>
      </c>
      <c r="H291" s="194">
        <v>247</v>
      </c>
      <c r="I291" s="195"/>
      <c r="J291" s="196">
        <f>ROUND(I291*H291,2)</f>
        <v>0</v>
      </c>
      <c r="K291" s="192" t="s">
        <v>155</v>
      </c>
      <c r="L291" s="38"/>
      <c r="M291" s="197" t="s">
        <v>1</v>
      </c>
      <c r="N291" s="198" t="s">
        <v>40</v>
      </c>
      <c r="O291" s="70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01" t="s">
        <v>156</v>
      </c>
      <c r="AT291" s="201" t="s">
        <v>151</v>
      </c>
      <c r="AU291" s="201" t="s">
        <v>84</v>
      </c>
      <c r="AY291" s="16" t="s">
        <v>149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16" t="s">
        <v>82</v>
      </c>
      <c r="BK291" s="202">
        <f>ROUND(I291*H291,2)</f>
        <v>0</v>
      </c>
      <c r="BL291" s="16" t="s">
        <v>156</v>
      </c>
      <c r="BM291" s="201" t="s">
        <v>448</v>
      </c>
    </row>
    <row r="292" spans="1:65" s="2" customFormat="1" ht="10.199999999999999">
      <c r="A292" s="33"/>
      <c r="B292" s="34"/>
      <c r="C292" s="35"/>
      <c r="D292" s="203" t="s">
        <v>158</v>
      </c>
      <c r="E292" s="35"/>
      <c r="F292" s="204" t="s">
        <v>449</v>
      </c>
      <c r="G292" s="35"/>
      <c r="H292" s="35"/>
      <c r="I292" s="205"/>
      <c r="J292" s="35"/>
      <c r="K292" s="35"/>
      <c r="L292" s="38"/>
      <c r="M292" s="206"/>
      <c r="N292" s="207"/>
      <c r="O292" s="70"/>
      <c r="P292" s="70"/>
      <c r="Q292" s="70"/>
      <c r="R292" s="70"/>
      <c r="S292" s="70"/>
      <c r="T292" s="71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6" t="s">
        <v>158</v>
      </c>
      <c r="AU292" s="16" t="s">
        <v>84</v>
      </c>
    </row>
    <row r="293" spans="1:65" s="2" customFormat="1" ht="21.75" customHeight="1">
      <c r="A293" s="33"/>
      <c r="B293" s="34"/>
      <c r="C293" s="190" t="s">
        <v>450</v>
      </c>
      <c r="D293" s="190" t="s">
        <v>151</v>
      </c>
      <c r="E293" s="191" t="s">
        <v>451</v>
      </c>
      <c r="F293" s="192" t="s">
        <v>452</v>
      </c>
      <c r="G293" s="193" t="s">
        <v>154</v>
      </c>
      <c r="H293" s="194">
        <v>117</v>
      </c>
      <c r="I293" s="195"/>
      <c r="J293" s="196">
        <f>ROUND(I293*H293,2)</f>
        <v>0</v>
      </c>
      <c r="K293" s="192" t="s">
        <v>155</v>
      </c>
      <c r="L293" s="38"/>
      <c r="M293" s="197" t="s">
        <v>1</v>
      </c>
      <c r="N293" s="198" t="s">
        <v>40</v>
      </c>
      <c r="O293" s="70"/>
      <c r="P293" s="199">
        <f>O293*H293</f>
        <v>0</v>
      </c>
      <c r="Q293" s="199">
        <v>0.29160000000000003</v>
      </c>
      <c r="R293" s="199">
        <f>Q293*H293</f>
        <v>34.117200000000004</v>
      </c>
      <c r="S293" s="199">
        <v>0</v>
      </c>
      <c r="T293" s="200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01" t="s">
        <v>156</v>
      </c>
      <c r="AT293" s="201" t="s">
        <v>151</v>
      </c>
      <c r="AU293" s="201" t="s">
        <v>84</v>
      </c>
      <c r="AY293" s="16" t="s">
        <v>149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6" t="s">
        <v>82</v>
      </c>
      <c r="BK293" s="202">
        <f>ROUND(I293*H293,2)</f>
        <v>0</v>
      </c>
      <c r="BL293" s="16" t="s">
        <v>156</v>
      </c>
      <c r="BM293" s="201" t="s">
        <v>453</v>
      </c>
    </row>
    <row r="294" spans="1:65" s="2" customFormat="1" ht="10.199999999999999">
      <c r="A294" s="33"/>
      <c r="B294" s="34"/>
      <c r="C294" s="35"/>
      <c r="D294" s="203" t="s">
        <v>158</v>
      </c>
      <c r="E294" s="35"/>
      <c r="F294" s="204" t="s">
        <v>454</v>
      </c>
      <c r="G294" s="35"/>
      <c r="H294" s="35"/>
      <c r="I294" s="205"/>
      <c r="J294" s="35"/>
      <c r="K294" s="35"/>
      <c r="L294" s="38"/>
      <c r="M294" s="206"/>
      <c r="N294" s="207"/>
      <c r="O294" s="70"/>
      <c r="P294" s="70"/>
      <c r="Q294" s="70"/>
      <c r="R294" s="70"/>
      <c r="S294" s="70"/>
      <c r="T294" s="71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6" t="s">
        <v>158</v>
      </c>
      <c r="AU294" s="16" t="s">
        <v>84</v>
      </c>
    </row>
    <row r="295" spans="1:65" s="13" customFormat="1" ht="10.199999999999999">
      <c r="B295" s="210"/>
      <c r="C295" s="211"/>
      <c r="D295" s="208" t="s">
        <v>205</v>
      </c>
      <c r="E295" s="212" t="s">
        <v>1</v>
      </c>
      <c r="F295" s="213" t="s">
        <v>455</v>
      </c>
      <c r="G295" s="211"/>
      <c r="H295" s="214">
        <v>117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205</v>
      </c>
      <c r="AU295" s="220" t="s">
        <v>84</v>
      </c>
      <c r="AV295" s="13" t="s">
        <v>84</v>
      </c>
      <c r="AW295" s="13" t="s">
        <v>32</v>
      </c>
      <c r="AX295" s="13" t="s">
        <v>82</v>
      </c>
      <c r="AY295" s="220" t="s">
        <v>149</v>
      </c>
    </row>
    <row r="296" spans="1:65" s="2" customFormat="1" ht="24.15" customHeight="1">
      <c r="A296" s="33"/>
      <c r="B296" s="34"/>
      <c r="C296" s="190" t="s">
        <v>456</v>
      </c>
      <c r="D296" s="190" t="s">
        <v>151</v>
      </c>
      <c r="E296" s="191" t="s">
        <v>457</v>
      </c>
      <c r="F296" s="192" t="s">
        <v>458</v>
      </c>
      <c r="G296" s="193" t="s">
        <v>154</v>
      </c>
      <c r="H296" s="194">
        <v>247</v>
      </c>
      <c r="I296" s="195"/>
      <c r="J296" s="196">
        <f>ROUND(I296*H296,2)</f>
        <v>0</v>
      </c>
      <c r="K296" s="192" t="s">
        <v>155</v>
      </c>
      <c r="L296" s="38"/>
      <c r="M296" s="197" t="s">
        <v>1</v>
      </c>
      <c r="N296" s="198" t="s">
        <v>40</v>
      </c>
      <c r="O296" s="70"/>
      <c r="P296" s="199">
        <f>O296*H296</f>
        <v>0</v>
      </c>
      <c r="Q296" s="199">
        <v>0</v>
      </c>
      <c r="R296" s="199">
        <f>Q296*H296</f>
        <v>0</v>
      </c>
      <c r="S296" s="199">
        <v>0</v>
      </c>
      <c r="T296" s="20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01" t="s">
        <v>156</v>
      </c>
      <c r="AT296" s="201" t="s">
        <v>151</v>
      </c>
      <c r="AU296" s="201" t="s">
        <v>84</v>
      </c>
      <c r="AY296" s="16" t="s">
        <v>149</v>
      </c>
      <c r="BE296" s="202">
        <f>IF(N296="základní",J296,0)</f>
        <v>0</v>
      </c>
      <c r="BF296" s="202">
        <f>IF(N296="snížená",J296,0)</f>
        <v>0</v>
      </c>
      <c r="BG296" s="202">
        <f>IF(N296="zákl. přenesená",J296,0)</f>
        <v>0</v>
      </c>
      <c r="BH296" s="202">
        <f>IF(N296="sníž. přenesená",J296,0)</f>
        <v>0</v>
      </c>
      <c r="BI296" s="202">
        <f>IF(N296="nulová",J296,0)</f>
        <v>0</v>
      </c>
      <c r="BJ296" s="16" t="s">
        <v>82</v>
      </c>
      <c r="BK296" s="202">
        <f>ROUND(I296*H296,2)</f>
        <v>0</v>
      </c>
      <c r="BL296" s="16" t="s">
        <v>156</v>
      </c>
      <c r="BM296" s="201" t="s">
        <v>459</v>
      </c>
    </row>
    <row r="297" spans="1:65" s="2" customFormat="1" ht="10.199999999999999">
      <c r="A297" s="33"/>
      <c r="B297" s="34"/>
      <c r="C297" s="35"/>
      <c r="D297" s="203" t="s">
        <v>158</v>
      </c>
      <c r="E297" s="35"/>
      <c r="F297" s="204" t="s">
        <v>460</v>
      </c>
      <c r="G297" s="35"/>
      <c r="H297" s="35"/>
      <c r="I297" s="205"/>
      <c r="J297" s="35"/>
      <c r="K297" s="35"/>
      <c r="L297" s="38"/>
      <c r="M297" s="206"/>
      <c r="N297" s="207"/>
      <c r="O297" s="70"/>
      <c r="P297" s="70"/>
      <c r="Q297" s="70"/>
      <c r="R297" s="70"/>
      <c r="S297" s="70"/>
      <c r="T297" s="71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6" t="s">
        <v>158</v>
      </c>
      <c r="AU297" s="16" t="s">
        <v>84</v>
      </c>
    </row>
    <row r="298" spans="1:65" s="2" customFormat="1" ht="33" customHeight="1">
      <c r="A298" s="33"/>
      <c r="B298" s="34"/>
      <c r="C298" s="190" t="s">
        <v>461</v>
      </c>
      <c r="D298" s="190" t="s">
        <v>151</v>
      </c>
      <c r="E298" s="191" t="s">
        <v>462</v>
      </c>
      <c r="F298" s="192" t="s">
        <v>463</v>
      </c>
      <c r="G298" s="193" t="s">
        <v>154</v>
      </c>
      <c r="H298" s="194">
        <v>247</v>
      </c>
      <c r="I298" s="195"/>
      <c r="J298" s="196">
        <f>ROUND(I298*H298,2)</f>
        <v>0</v>
      </c>
      <c r="K298" s="192" t="s">
        <v>155</v>
      </c>
      <c r="L298" s="38"/>
      <c r="M298" s="197" t="s">
        <v>1</v>
      </c>
      <c r="N298" s="198" t="s">
        <v>40</v>
      </c>
      <c r="O298" s="70"/>
      <c r="P298" s="199">
        <f>O298*H298</f>
        <v>0</v>
      </c>
      <c r="Q298" s="199">
        <v>0</v>
      </c>
      <c r="R298" s="199">
        <f>Q298*H298</f>
        <v>0</v>
      </c>
      <c r="S298" s="199">
        <v>0</v>
      </c>
      <c r="T298" s="20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01" t="s">
        <v>156</v>
      </c>
      <c r="AT298" s="201" t="s">
        <v>151</v>
      </c>
      <c r="AU298" s="201" t="s">
        <v>84</v>
      </c>
      <c r="AY298" s="16" t="s">
        <v>149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16" t="s">
        <v>82</v>
      </c>
      <c r="BK298" s="202">
        <f>ROUND(I298*H298,2)</f>
        <v>0</v>
      </c>
      <c r="BL298" s="16" t="s">
        <v>156</v>
      </c>
      <c r="BM298" s="201" t="s">
        <v>464</v>
      </c>
    </row>
    <row r="299" spans="1:65" s="2" customFormat="1" ht="10.199999999999999">
      <c r="A299" s="33"/>
      <c r="B299" s="34"/>
      <c r="C299" s="35"/>
      <c r="D299" s="203" t="s">
        <v>158</v>
      </c>
      <c r="E299" s="35"/>
      <c r="F299" s="204" t="s">
        <v>465</v>
      </c>
      <c r="G299" s="35"/>
      <c r="H299" s="35"/>
      <c r="I299" s="205"/>
      <c r="J299" s="35"/>
      <c r="K299" s="35"/>
      <c r="L299" s="38"/>
      <c r="M299" s="206"/>
      <c r="N299" s="207"/>
      <c r="O299" s="70"/>
      <c r="P299" s="70"/>
      <c r="Q299" s="70"/>
      <c r="R299" s="70"/>
      <c r="S299" s="70"/>
      <c r="T299" s="71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158</v>
      </c>
      <c r="AU299" s="16" t="s">
        <v>84</v>
      </c>
    </row>
    <row r="300" spans="1:65" s="12" customFormat="1" ht="22.8" customHeight="1">
      <c r="B300" s="174"/>
      <c r="C300" s="175"/>
      <c r="D300" s="176" t="s">
        <v>74</v>
      </c>
      <c r="E300" s="188" t="s">
        <v>194</v>
      </c>
      <c r="F300" s="188" t="s">
        <v>466</v>
      </c>
      <c r="G300" s="175"/>
      <c r="H300" s="175"/>
      <c r="I300" s="178"/>
      <c r="J300" s="189">
        <f>BK300</f>
        <v>0</v>
      </c>
      <c r="K300" s="175"/>
      <c r="L300" s="180"/>
      <c r="M300" s="181"/>
      <c r="N300" s="182"/>
      <c r="O300" s="182"/>
      <c r="P300" s="183">
        <f>SUM(P301:P316)</f>
        <v>0</v>
      </c>
      <c r="Q300" s="182"/>
      <c r="R300" s="183">
        <f>SUM(R301:R316)</f>
        <v>211.8664292</v>
      </c>
      <c r="S300" s="182"/>
      <c r="T300" s="184">
        <f>SUM(T301:T316)</f>
        <v>6.7799999999999994</v>
      </c>
      <c r="AR300" s="185" t="s">
        <v>82</v>
      </c>
      <c r="AT300" s="186" t="s">
        <v>74</v>
      </c>
      <c r="AU300" s="186" t="s">
        <v>82</v>
      </c>
      <c r="AY300" s="185" t="s">
        <v>149</v>
      </c>
      <c r="BK300" s="187">
        <f>SUM(BK301:BK316)</f>
        <v>0</v>
      </c>
    </row>
    <row r="301" spans="1:65" s="2" customFormat="1" ht="24.15" customHeight="1">
      <c r="A301" s="33"/>
      <c r="B301" s="34"/>
      <c r="C301" s="190" t="s">
        <v>467</v>
      </c>
      <c r="D301" s="190" t="s">
        <v>151</v>
      </c>
      <c r="E301" s="191" t="s">
        <v>468</v>
      </c>
      <c r="F301" s="192" t="s">
        <v>469</v>
      </c>
      <c r="G301" s="193" t="s">
        <v>470</v>
      </c>
      <c r="H301" s="194">
        <v>12</v>
      </c>
      <c r="I301" s="195"/>
      <c r="J301" s="196">
        <f>ROUND(I301*H301,2)</f>
        <v>0</v>
      </c>
      <c r="K301" s="192" t="s">
        <v>155</v>
      </c>
      <c r="L301" s="38"/>
      <c r="M301" s="197" t="s">
        <v>1</v>
      </c>
      <c r="N301" s="198" t="s">
        <v>40</v>
      </c>
      <c r="O301" s="70"/>
      <c r="P301" s="199">
        <f>O301*H301</f>
        <v>0</v>
      </c>
      <c r="Q301" s="199">
        <v>0</v>
      </c>
      <c r="R301" s="199">
        <f>Q301*H301</f>
        <v>0</v>
      </c>
      <c r="S301" s="199">
        <v>0.56499999999999995</v>
      </c>
      <c r="T301" s="200">
        <f>S301*H301</f>
        <v>6.7799999999999994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01" t="s">
        <v>156</v>
      </c>
      <c r="AT301" s="201" t="s">
        <v>151</v>
      </c>
      <c r="AU301" s="201" t="s">
        <v>84</v>
      </c>
      <c r="AY301" s="16" t="s">
        <v>149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6" t="s">
        <v>82</v>
      </c>
      <c r="BK301" s="202">
        <f>ROUND(I301*H301,2)</f>
        <v>0</v>
      </c>
      <c r="BL301" s="16" t="s">
        <v>156</v>
      </c>
      <c r="BM301" s="201" t="s">
        <v>471</v>
      </c>
    </row>
    <row r="302" spans="1:65" s="2" customFormat="1" ht="10.199999999999999">
      <c r="A302" s="33"/>
      <c r="B302" s="34"/>
      <c r="C302" s="35"/>
      <c r="D302" s="203" t="s">
        <v>158</v>
      </c>
      <c r="E302" s="35"/>
      <c r="F302" s="204" t="s">
        <v>472</v>
      </c>
      <c r="G302" s="35"/>
      <c r="H302" s="35"/>
      <c r="I302" s="205"/>
      <c r="J302" s="35"/>
      <c r="K302" s="35"/>
      <c r="L302" s="38"/>
      <c r="M302" s="206"/>
      <c r="N302" s="207"/>
      <c r="O302" s="70"/>
      <c r="P302" s="70"/>
      <c r="Q302" s="70"/>
      <c r="R302" s="70"/>
      <c r="S302" s="70"/>
      <c r="T302" s="71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6" t="s">
        <v>158</v>
      </c>
      <c r="AU302" s="16" t="s">
        <v>84</v>
      </c>
    </row>
    <row r="303" spans="1:65" s="2" customFormat="1" ht="24.15" customHeight="1">
      <c r="A303" s="33"/>
      <c r="B303" s="34"/>
      <c r="C303" s="190" t="s">
        <v>473</v>
      </c>
      <c r="D303" s="190" t="s">
        <v>151</v>
      </c>
      <c r="E303" s="191" t="s">
        <v>474</v>
      </c>
      <c r="F303" s="192" t="s">
        <v>475</v>
      </c>
      <c r="G303" s="193" t="s">
        <v>470</v>
      </c>
      <c r="H303" s="194">
        <v>22</v>
      </c>
      <c r="I303" s="195"/>
      <c r="J303" s="196">
        <f>ROUND(I303*H303,2)</f>
        <v>0</v>
      </c>
      <c r="K303" s="192" t="s">
        <v>155</v>
      </c>
      <c r="L303" s="38"/>
      <c r="M303" s="197" t="s">
        <v>1</v>
      </c>
      <c r="N303" s="198" t="s">
        <v>40</v>
      </c>
      <c r="O303" s="70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01" t="s">
        <v>156</v>
      </c>
      <c r="AT303" s="201" t="s">
        <v>151</v>
      </c>
      <c r="AU303" s="201" t="s">
        <v>84</v>
      </c>
      <c r="AY303" s="16" t="s">
        <v>149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6" t="s">
        <v>82</v>
      </c>
      <c r="BK303" s="202">
        <f>ROUND(I303*H303,2)</f>
        <v>0</v>
      </c>
      <c r="BL303" s="16" t="s">
        <v>156</v>
      </c>
      <c r="BM303" s="201" t="s">
        <v>476</v>
      </c>
    </row>
    <row r="304" spans="1:65" s="2" customFormat="1" ht="10.199999999999999">
      <c r="A304" s="33"/>
      <c r="B304" s="34"/>
      <c r="C304" s="35"/>
      <c r="D304" s="203" t="s">
        <v>158</v>
      </c>
      <c r="E304" s="35"/>
      <c r="F304" s="204" t="s">
        <v>477</v>
      </c>
      <c r="G304" s="35"/>
      <c r="H304" s="35"/>
      <c r="I304" s="205"/>
      <c r="J304" s="35"/>
      <c r="K304" s="35"/>
      <c r="L304" s="38"/>
      <c r="M304" s="206"/>
      <c r="N304" s="207"/>
      <c r="O304" s="70"/>
      <c r="P304" s="70"/>
      <c r="Q304" s="70"/>
      <c r="R304" s="70"/>
      <c r="S304" s="70"/>
      <c r="T304" s="71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6" t="s">
        <v>158</v>
      </c>
      <c r="AU304" s="16" t="s">
        <v>84</v>
      </c>
    </row>
    <row r="305" spans="1:65" s="2" customFormat="1" ht="19.2">
      <c r="A305" s="33"/>
      <c r="B305" s="34"/>
      <c r="C305" s="35"/>
      <c r="D305" s="208" t="s">
        <v>170</v>
      </c>
      <c r="E305" s="35"/>
      <c r="F305" s="209" t="s">
        <v>478</v>
      </c>
      <c r="G305" s="35"/>
      <c r="H305" s="35"/>
      <c r="I305" s="205"/>
      <c r="J305" s="35"/>
      <c r="K305" s="35"/>
      <c r="L305" s="38"/>
      <c r="M305" s="206"/>
      <c r="N305" s="207"/>
      <c r="O305" s="70"/>
      <c r="P305" s="70"/>
      <c r="Q305" s="70"/>
      <c r="R305" s="70"/>
      <c r="S305" s="70"/>
      <c r="T305" s="71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6" t="s">
        <v>170</v>
      </c>
      <c r="AU305" s="16" t="s">
        <v>84</v>
      </c>
    </row>
    <row r="306" spans="1:65" s="2" customFormat="1" ht="21.75" customHeight="1">
      <c r="A306" s="33"/>
      <c r="B306" s="34"/>
      <c r="C306" s="232" t="s">
        <v>479</v>
      </c>
      <c r="D306" s="232" t="s">
        <v>282</v>
      </c>
      <c r="E306" s="233" t="s">
        <v>480</v>
      </c>
      <c r="F306" s="234" t="s">
        <v>481</v>
      </c>
      <c r="G306" s="235" t="s">
        <v>470</v>
      </c>
      <c r="H306" s="236">
        <v>22</v>
      </c>
      <c r="I306" s="237"/>
      <c r="J306" s="238">
        <f>ROUND(I306*H306,2)</f>
        <v>0</v>
      </c>
      <c r="K306" s="234" t="s">
        <v>1</v>
      </c>
      <c r="L306" s="239"/>
      <c r="M306" s="240" t="s">
        <v>1</v>
      </c>
      <c r="N306" s="241" t="s">
        <v>40</v>
      </c>
      <c r="O306" s="70"/>
      <c r="P306" s="199">
        <f>O306*H306</f>
        <v>0</v>
      </c>
      <c r="Q306" s="199">
        <v>1.14E-3</v>
      </c>
      <c r="R306" s="199">
        <f>Q306*H306</f>
        <v>2.5079999999999998E-2</v>
      </c>
      <c r="S306" s="199">
        <v>0</v>
      </c>
      <c r="T306" s="200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201" t="s">
        <v>194</v>
      </c>
      <c r="AT306" s="201" t="s">
        <v>282</v>
      </c>
      <c r="AU306" s="201" t="s">
        <v>84</v>
      </c>
      <c r="AY306" s="16" t="s">
        <v>149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6" t="s">
        <v>82</v>
      </c>
      <c r="BK306" s="202">
        <f>ROUND(I306*H306,2)</f>
        <v>0</v>
      </c>
      <c r="BL306" s="16" t="s">
        <v>156</v>
      </c>
      <c r="BM306" s="201" t="s">
        <v>482</v>
      </c>
    </row>
    <row r="307" spans="1:65" s="2" customFormat="1" ht="24.15" customHeight="1">
      <c r="A307" s="33"/>
      <c r="B307" s="34"/>
      <c r="C307" s="190" t="s">
        <v>483</v>
      </c>
      <c r="D307" s="190" t="s">
        <v>151</v>
      </c>
      <c r="E307" s="191" t="s">
        <v>484</v>
      </c>
      <c r="F307" s="192" t="s">
        <v>485</v>
      </c>
      <c r="G307" s="193" t="s">
        <v>470</v>
      </c>
      <c r="H307" s="194">
        <v>46</v>
      </c>
      <c r="I307" s="195"/>
      <c r="J307" s="196">
        <f>ROUND(I307*H307,2)</f>
        <v>0</v>
      </c>
      <c r="K307" s="192" t="s">
        <v>155</v>
      </c>
      <c r="L307" s="38"/>
      <c r="M307" s="197" t="s">
        <v>1</v>
      </c>
      <c r="N307" s="198" t="s">
        <v>40</v>
      </c>
      <c r="O307" s="70"/>
      <c r="P307" s="199">
        <f>O307*H307</f>
        <v>0</v>
      </c>
      <c r="Q307" s="199">
        <v>0</v>
      </c>
      <c r="R307" s="199">
        <f>Q307*H307</f>
        <v>0</v>
      </c>
      <c r="S307" s="199">
        <v>0</v>
      </c>
      <c r="T307" s="200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201" t="s">
        <v>156</v>
      </c>
      <c r="AT307" s="201" t="s">
        <v>151</v>
      </c>
      <c r="AU307" s="201" t="s">
        <v>84</v>
      </c>
      <c r="AY307" s="16" t="s">
        <v>149</v>
      </c>
      <c r="BE307" s="202">
        <f>IF(N307="základní",J307,0)</f>
        <v>0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16" t="s">
        <v>82</v>
      </c>
      <c r="BK307" s="202">
        <f>ROUND(I307*H307,2)</f>
        <v>0</v>
      </c>
      <c r="BL307" s="16" t="s">
        <v>156</v>
      </c>
      <c r="BM307" s="201" t="s">
        <v>486</v>
      </c>
    </row>
    <row r="308" spans="1:65" s="2" customFormat="1" ht="10.199999999999999">
      <c r="A308" s="33"/>
      <c r="B308" s="34"/>
      <c r="C308" s="35"/>
      <c r="D308" s="203" t="s">
        <v>158</v>
      </c>
      <c r="E308" s="35"/>
      <c r="F308" s="204" t="s">
        <v>487</v>
      </c>
      <c r="G308" s="35"/>
      <c r="H308" s="35"/>
      <c r="I308" s="205"/>
      <c r="J308" s="35"/>
      <c r="K308" s="35"/>
      <c r="L308" s="38"/>
      <c r="M308" s="206"/>
      <c r="N308" s="207"/>
      <c r="O308" s="70"/>
      <c r="P308" s="70"/>
      <c r="Q308" s="70"/>
      <c r="R308" s="70"/>
      <c r="S308" s="70"/>
      <c r="T308" s="71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6" t="s">
        <v>158</v>
      </c>
      <c r="AU308" s="16" t="s">
        <v>84</v>
      </c>
    </row>
    <row r="309" spans="1:65" s="13" customFormat="1" ht="10.199999999999999">
      <c r="B309" s="210"/>
      <c r="C309" s="211"/>
      <c r="D309" s="208" t="s">
        <v>205</v>
      </c>
      <c r="E309" s="212" t="s">
        <v>1</v>
      </c>
      <c r="F309" s="213" t="s">
        <v>488</v>
      </c>
      <c r="G309" s="211"/>
      <c r="H309" s="214">
        <v>46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205</v>
      </c>
      <c r="AU309" s="220" t="s">
        <v>84</v>
      </c>
      <c r="AV309" s="13" t="s">
        <v>84</v>
      </c>
      <c r="AW309" s="13" t="s">
        <v>32</v>
      </c>
      <c r="AX309" s="13" t="s">
        <v>82</v>
      </c>
      <c r="AY309" s="220" t="s">
        <v>149</v>
      </c>
    </row>
    <row r="310" spans="1:65" s="2" customFormat="1" ht="21.75" customHeight="1">
      <c r="A310" s="33"/>
      <c r="B310" s="34"/>
      <c r="C310" s="232" t="s">
        <v>489</v>
      </c>
      <c r="D310" s="232" t="s">
        <v>282</v>
      </c>
      <c r="E310" s="233" t="s">
        <v>490</v>
      </c>
      <c r="F310" s="234" t="s">
        <v>491</v>
      </c>
      <c r="G310" s="235" t="s">
        <v>470</v>
      </c>
      <c r="H310" s="236">
        <v>46</v>
      </c>
      <c r="I310" s="237"/>
      <c r="J310" s="238">
        <f>ROUND(I310*H310,2)</f>
        <v>0</v>
      </c>
      <c r="K310" s="234" t="s">
        <v>155</v>
      </c>
      <c r="L310" s="239"/>
      <c r="M310" s="240" t="s">
        <v>1</v>
      </c>
      <c r="N310" s="241" t="s">
        <v>40</v>
      </c>
      <c r="O310" s="70"/>
      <c r="P310" s="199">
        <f>O310*H310</f>
        <v>0</v>
      </c>
      <c r="Q310" s="199">
        <v>1.4E-3</v>
      </c>
      <c r="R310" s="199">
        <f>Q310*H310</f>
        <v>6.4399999999999999E-2</v>
      </c>
      <c r="S310" s="199">
        <v>0</v>
      </c>
      <c r="T310" s="200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201" t="s">
        <v>194</v>
      </c>
      <c r="AT310" s="201" t="s">
        <v>282</v>
      </c>
      <c r="AU310" s="201" t="s">
        <v>84</v>
      </c>
      <c r="AY310" s="16" t="s">
        <v>149</v>
      </c>
      <c r="BE310" s="202">
        <f>IF(N310="základní",J310,0)</f>
        <v>0</v>
      </c>
      <c r="BF310" s="202">
        <f>IF(N310="snížená",J310,0)</f>
        <v>0</v>
      </c>
      <c r="BG310" s="202">
        <f>IF(N310="zákl. přenesená",J310,0)</f>
        <v>0</v>
      </c>
      <c r="BH310" s="202">
        <f>IF(N310="sníž. přenesená",J310,0)</f>
        <v>0</v>
      </c>
      <c r="BI310" s="202">
        <f>IF(N310="nulová",J310,0)</f>
        <v>0</v>
      </c>
      <c r="BJ310" s="16" t="s">
        <v>82</v>
      </c>
      <c r="BK310" s="202">
        <f>ROUND(I310*H310,2)</f>
        <v>0</v>
      </c>
      <c r="BL310" s="16" t="s">
        <v>156</v>
      </c>
      <c r="BM310" s="201" t="s">
        <v>492</v>
      </c>
    </row>
    <row r="311" spans="1:65" s="2" customFormat="1" ht="16.5" customHeight="1">
      <c r="A311" s="33"/>
      <c r="B311" s="34"/>
      <c r="C311" s="190" t="s">
        <v>493</v>
      </c>
      <c r="D311" s="190" t="s">
        <v>151</v>
      </c>
      <c r="E311" s="191" t="s">
        <v>494</v>
      </c>
      <c r="F311" s="192" t="s">
        <v>495</v>
      </c>
      <c r="G311" s="193" t="s">
        <v>470</v>
      </c>
      <c r="H311" s="194">
        <v>24</v>
      </c>
      <c r="I311" s="195"/>
      <c r="J311" s="196">
        <f>ROUND(I311*H311,2)</f>
        <v>0</v>
      </c>
      <c r="K311" s="192" t="s">
        <v>1</v>
      </c>
      <c r="L311" s="38"/>
      <c r="M311" s="197" t="s">
        <v>1</v>
      </c>
      <c r="N311" s="198" t="s">
        <v>40</v>
      </c>
      <c r="O311" s="70"/>
      <c r="P311" s="199">
        <f>O311*H311</f>
        <v>0</v>
      </c>
      <c r="Q311" s="199">
        <v>6.0000000000000002E-5</v>
      </c>
      <c r="R311" s="199">
        <f>Q311*H311</f>
        <v>1.4400000000000001E-3</v>
      </c>
      <c r="S311" s="199">
        <v>0</v>
      </c>
      <c r="T311" s="20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01" t="s">
        <v>156</v>
      </c>
      <c r="AT311" s="201" t="s">
        <v>151</v>
      </c>
      <c r="AU311" s="201" t="s">
        <v>84</v>
      </c>
      <c r="AY311" s="16" t="s">
        <v>149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16" t="s">
        <v>82</v>
      </c>
      <c r="BK311" s="202">
        <f>ROUND(I311*H311,2)</f>
        <v>0</v>
      </c>
      <c r="BL311" s="16" t="s">
        <v>156</v>
      </c>
      <c r="BM311" s="201" t="s">
        <v>496</v>
      </c>
    </row>
    <row r="312" spans="1:65" s="2" customFormat="1" ht="24.15" customHeight="1">
      <c r="A312" s="33"/>
      <c r="B312" s="34"/>
      <c r="C312" s="232" t="s">
        <v>497</v>
      </c>
      <c r="D312" s="232" t="s">
        <v>282</v>
      </c>
      <c r="E312" s="233" t="s">
        <v>498</v>
      </c>
      <c r="F312" s="234" t="s">
        <v>499</v>
      </c>
      <c r="G312" s="235" t="s">
        <v>470</v>
      </c>
      <c r="H312" s="236">
        <v>24</v>
      </c>
      <c r="I312" s="237"/>
      <c r="J312" s="238">
        <f>ROUND(I312*H312,2)</f>
        <v>0</v>
      </c>
      <c r="K312" s="234" t="s">
        <v>1</v>
      </c>
      <c r="L312" s="239"/>
      <c r="M312" s="240" t="s">
        <v>1</v>
      </c>
      <c r="N312" s="241" t="s">
        <v>40</v>
      </c>
      <c r="O312" s="70"/>
      <c r="P312" s="199">
        <f>O312*H312</f>
        <v>0</v>
      </c>
      <c r="Q312" s="199">
        <v>0.155</v>
      </c>
      <c r="R312" s="199">
        <f>Q312*H312</f>
        <v>3.7199999999999998</v>
      </c>
      <c r="S312" s="199">
        <v>0</v>
      </c>
      <c r="T312" s="200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201" t="s">
        <v>194</v>
      </c>
      <c r="AT312" s="201" t="s">
        <v>282</v>
      </c>
      <c r="AU312" s="201" t="s">
        <v>84</v>
      </c>
      <c r="AY312" s="16" t="s">
        <v>149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16" t="s">
        <v>82</v>
      </c>
      <c r="BK312" s="202">
        <f>ROUND(I312*H312,2)</f>
        <v>0</v>
      </c>
      <c r="BL312" s="16" t="s">
        <v>156</v>
      </c>
      <c r="BM312" s="201" t="s">
        <v>500</v>
      </c>
    </row>
    <row r="313" spans="1:65" s="2" customFormat="1" ht="19.2">
      <c r="A313" s="33"/>
      <c r="B313" s="34"/>
      <c r="C313" s="35"/>
      <c r="D313" s="208" t="s">
        <v>170</v>
      </c>
      <c r="E313" s="35"/>
      <c r="F313" s="209" t="s">
        <v>501</v>
      </c>
      <c r="G313" s="35"/>
      <c r="H313" s="35"/>
      <c r="I313" s="205"/>
      <c r="J313" s="35"/>
      <c r="K313" s="35"/>
      <c r="L313" s="38"/>
      <c r="M313" s="206"/>
      <c r="N313" s="207"/>
      <c r="O313" s="70"/>
      <c r="P313" s="70"/>
      <c r="Q313" s="70"/>
      <c r="R313" s="70"/>
      <c r="S313" s="70"/>
      <c r="T313" s="71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6" t="s">
        <v>170</v>
      </c>
      <c r="AU313" s="16" t="s">
        <v>84</v>
      </c>
    </row>
    <row r="314" spans="1:65" s="2" customFormat="1" ht="33" customHeight="1">
      <c r="A314" s="33"/>
      <c r="B314" s="34"/>
      <c r="C314" s="190" t="s">
        <v>502</v>
      </c>
      <c r="D314" s="190" t="s">
        <v>151</v>
      </c>
      <c r="E314" s="191" t="s">
        <v>503</v>
      </c>
      <c r="F314" s="192" t="s">
        <v>504</v>
      </c>
      <c r="G314" s="193" t="s">
        <v>190</v>
      </c>
      <c r="H314" s="194">
        <v>83.16</v>
      </c>
      <c r="I314" s="195"/>
      <c r="J314" s="196">
        <f>ROUND(I314*H314,2)</f>
        <v>0</v>
      </c>
      <c r="K314" s="192" t="s">
        <v>155</v>
      </c>
      <c r="L314" s="38"/>
      <c r="M314" s="197" t="s">
        <v>1</v>
      </c>
      <c r="N314" s="198" t="s">
        <v>40</v>
      </c>
      <c r="O314" s="70"/>
      <c r="P314" s="199">
        <f>O314*H314</f>
        <v>0</v>
      </c>
      <c r="Q314" s="199">
        <v>2.5018699999999998</v>
      </c>
      <c r="R314" s="199">
        <f>Q314*H314</f>
        <v>208.05550919999999</v>
      </c>
      <c r="S314" s="199">
        <v>0</v>
      </c>
      <c r="T314" s="200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201" t="s">
        <v>156</v>
      </c>
      <c r="AT314" s="201" t="s">
        <v>151</v>
      </c>
      <c r="AU314" s="201" t="s">
        <v>84</v>
      </c>
      <c r="AY314" s="16" t="s">
        <v>149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6" t="s">
        <v>82</v>
      </c>
      <c r="BK314" s="202">
        <f>ROUND(I314*H314,2)</f>
        <v>0</v>
      </c>
      <c r="BL314" s="16" t="s">
        <v>156</v>
      </c>
      <c r="BM314" s="201" t="s">
        <v>505</v>
      </c>
    </row>
    <row r="315" spans="1:65" s="2" customFormat="1" ht="10.199999999999999">
      <c r="A315" s="33"/>
      <c r="B315" s="34"/>
      <c r="C315" s="35"/>
      <c r="D315" s="203" t="s">
        <v>158</v>
      </c>
      <c r="E315" s="35"/>
      <c r="F315" s="204" t="s">
        <v>506</v>
      </c>
      <c r="G315" s="35"/>
      <c r="H315" s="35"/>
      <c r="I315" s="205"/>
      <c r="J315" s="35"/>
      <c r="K315" s="35"/>
      <c r="L315" s="38"/>
      <c r="M315" s="206"/>
      <c r="N315" s="207"/>
      <c r="O315" s="70"/>
      <c r="P315" s="70"/>
      <c r="Q315" s="70"/>
      <c r="R315" s="70"/>
      <c r="S315" s="70"/>
      <c r="T315" s="71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6" t="s">
        <v>158</v>
      </c>
      <c r="AU315" s="16" t="s">
        <v>84</v>
      </c>
    </row>
    <row r="316" spans="1:65" s="13" customFormat="1" ht="10.199999999999999">
      <c r="B316" s="210"/>
      <c r="C316" s="211"/>
      <c r="D316" s="208" t="s">
        <v>205</v>
      </c>
      <c r="E316" s="212" t="s">
        <v>1</v>
      </c>
      <c r="F316" s="213" t="s">
        <v>507</v>
      </c>
      <c r="G316" s="211"/>
      <c r="H316" s="214">
        <v>83.16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205</v>
      </c>
      <c r="AU316" s="220" t="s">
        <v>84</v>
      </c>
      <c r="AV316" s="13" t="s">
        <v>84</v>
      </c>
      <c r="AW316" s="13" t="s">
        <v>32</v>
      </c>
      <c r="AX316" s="13" t="s">
        <v>82</v>
      </c>
      <c r="AY316" s="220" t="s">
        <v>149</v>
      </c>
    </row>
    <row r="317" spans="1:65" s="12" customFormat="1" ht="22.8" customHeight="1">
      <c r="B317" s="174"/>
      <c r="C317" s="175"/>
      <c r="D317" s="176" t="s">
        <v>74</v>
      </c>
      <c r="E317" s="188" t="s">
        <v>200</v>
      </c>
      <c r="F317" s="188" t="s">
        <v>508</v>
      </c>
      <c r="G317" s="175"/>
      <c r="H317" s="175"/>
      <c r="I317" s="178"/>
      <c r="J317" s="189">
        <f>BK317</f>
        <v>0</v>
      </c>
      <c r="K317" s="175"/>
      <c r="L317" s="180"/>
      <c r="M317" s="181"/>
      <c r="N317" s="182"/>
      <c r="O317" s="182"/>
      <c r="P317" s="183">
        <f>SUM(P318:P333)</f>
        <v>0</v>
      </c>
      <c r="Q317" s="182"/>
      <c r="R317" s="183">
        <f>SUM(R318:R333)</f>
        <v>0.53060399999999996</v>
      </c>
      <c r="S317" s="182"/>
      <c r="T317" s="184">
        <f>SUM(T318:T333)</f>
        <v>65.67</v>
      </c>
      <c r="AR317" s="185" t="s">
        <v>82</v>
      </c>
      <c r="AT317" s="186" t="s">
        <v>74</v>
      </c>
      <c r="AU317" s="186" t="s">
        <v>82</v>
      </c>
      <c r="AY317" s="185" t="s">
        <v>149</v>
      </c>
      <c r="BK317" s="187">
        <f>SUM(BK318:BK333)</f>
        <v>0</v>
      </c>
    </row>
    <row r="318" spans="1:65" s="2" customFormat="1" ht="16.5" customHeight="1">
      <c r="A318" s="33"/>
      <c r="B318" s="34"/>
      <c r="C318" s="190" t="s">
        <v>509</v>
      </c>
      <c r="D318" s="190" t="s">
        <v>151</v>
      </c>
      <c r="E318" s="191" t="s">
        <v>510</v>
      </c>
      <c r="F318" s="192" t="s">
        <v>511</v>
      </c>
      <c r="G318" s="193" t="s">
        <v>154</v>
      </c>
      <c r="H318" s="194">
        <v>11.61</v>
      </c>
      <c r="I318" s="195"/>
      <c r="J318" s="196">
        <f>ROUND(I318*H318,2)</f>
        <v>0</v>
      </c>
      <c r="K318" s="192" t="s">
        <v>155</v>
      </c>
      <c r="L318" s="38"/>
      <c r="M318" s="197" t="s">
        <v>1</v>
      </c>
      <c r="N318" s="198" t="s">
        <v>40</v>
      </c>
      <c r="O318" s="70"/>
      <c r="P318" s="199">
        <f>O318*H318</f>
        <v>0</v>
      </c>
      <c r="Q318" s="199">
        <v>3.9399999999999998E-2</v>
      </c>
      <c r="R318" s="199">
        <f>Q318*H318</f>
        <v>0.45743399999999995</v>
      </c>
      <c r="S318" s="199">
        <v>0</v>
      </c>
      <c r="T318" s="200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01" t="s">
        <v>156</v>
      </c>
      <c r="AT318" s="201" t="s">
        <v>151</v>
      </c>
      <c r="AU318" s="201" t="s">
        <v>84</v>
      </c>
      <c r="AY318" s="16" t="s">
        <v>149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16" t="s">
        <v>82</v>
      </c>
      <c r="BK318" s="202">
        <f>ROUND(I318*H318,2)</f>
        <v>0</v>
      </c>
      <c r="BL318" s="16" t="s">
        <v>156</v>
      </c>
      <c r="BM318" s="201" t="s">
        <v>512</v>
      </c>
    </row>
    <row r="319" spans="1:65" s="2" customFormat="1" ht="10.199999999999999">
      <c r="A319" s="33"/>
      <c r="B319" s="34"/>
      <c r="C319" s="35"/>
      <c r="D319" s="203" t="s">
        <v>158</v>
      </c>
      <c r="E319" s="35"/>
      <c r="F319" s="204" t="s">
        <v>513</v>
      </c>
      <c r="G319" s="35"/>
      <c r="H319" s="35"/>
      <c r="I319" s="205"/>
      <c r="J319" s="35"/>
      <c r="K319" s="35"/>
      <c r="L319" s="38"/>
      <c r="M319" s="206"/>
      <c r="N319" s="207"/>
      <c r="O319" s="70"/>
      <c r="P319" s="70"/>
      <c r="Q319" s="70"/>
      <c r="R319" s="70"/>
      <c r="S319" s="70"/>
      <c r="T319" s="71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6" t="s">
        <v>158</v>
      </c>
      <c r="AU319" s="16" t="s">
        <v>84</v>
      </c>
    </row>
    <row r="320" spans="1:65" s="2" customFormat="1" ht="19.2">
      <c r="A320" s="33"/>
      <c r="B320" s="34"/>
      <c r="C320" s="35"/>
      <c r="D320" s="208" t="s">
        <v>170</v>
      </c>
      <c r="E320" s="35"/>
      <c r="F320" s="209" t="s">
        <v>514</v>
      </c>
      <c r="G320" s="35"/>
      <c r="H320" s="35"/>
      <c r="I320" s="205"/>
      <c r="J320" s="35"/>
      <c r="K320" s="35"/>
      <c r="L320" s="38"/>
      <c r="M320" s="206"/>
      <c r="N320" s="207"/>
      <c r="O320" s="70"/>
      <c r="P320" s="70"/>
      <c r="Q320" s="70"/>
      <c r="R320" s="70"/>
      <c r="S320" s="70"/>
      <c r="T320" s="71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170</v>
      </c>
      <c r="AU320" s="16" t="s">
        <v>84</v>
      </c>
    </row>
    <row r="321" spans="1:65" s="13" customFormat="1" ht="10.199999999999999">
      <c r="B321" s="210"/>
      <c r="C321" s="211"/>
      <c r="D321" s="208" t="s">
        <v>205</v>
      </c>
      <c r="E321" s="212" t="s">
        <v>1</v>
      </c>
      <c r="F321" s="213" t="s">
        <v>515</v>
      </c>
      <c r="G321" s="211"/>
      <c r="H321" s="214">
        <v>11.61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205</v>
      </c>
      <c r="AU321" s="220" t="s">
        <v>84</v>
      </c>
      <c r="AV321" s="13" t="s">
        <v>84</v>
      </c>
      <c r="AW321" s="13" t="s">
        <v>32</v>
      </c>
      <c r="AX321" s="13" t="s">
        <v>82</v>
      </c>
      <c r="AY321" s="220" t="s">
        <v>149</v>
      </c>
    </row>
    <row r="322" spans="1:65" s="2" customFormat="1" ht="16.5" customHeight="1">
      <c r="A322" s="33"/>
      <c r="B322" s="34"/>
      <c r="C322" s="190" t="s">
        <v>516</v>
      </c>
      <c r="D322" s="190" t="s">
        <v>151</v>
      </c>
      <c r="E322" s="191" t="s">
        <v>517</v>
      </c>
      <c r="F322" s="192" t="s">
        <v>518</v>
      </c>
      <c r="G322" s="193" t="s">
        <v>470</v>
      </c>
      <c r="H322" s="194">
        <v>1</v>
      </c>
      <c r="I322" s="195"/>
      <c r="J322" s="196">
        <f>ROUND(I322*H322,2)</f>
        <v>0</v>
      </c>
      <c r="K322" s="192" t="s">
        <v>155</v>
      </c>
      <c r="L322" s="38"/>
      <c r="M322" s="197" t="s">
        <v>1</v>
      </c>
      <c r="N322" s="198" t="s">
        <v>40</v>
      </c>
      <c r="O322" s="70"/>
      <c r="P322" s="199">
        <f>O322*H322</f>
        <v>0</v>
      </c>
      <c r="Q322" s="199">
        <v>6.9250000000000006E-2</v>
      </c>
      <c r="R322" s="199">
        <f>Q322*H322</f>
        <v>6.9250000000000006E-2</v>
      </c>
      <c r="S322" s="199">
        <v>0</v>
      </c>
      <c r="T322" s="20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201" t="s">
        <v>156</v>
      </c>
      <c r="AT322" s="201" t="s">
        <v>151</v>
      </c>
      <c r="AU322" s="201" t="s">
        <v>84</v>
      </c>
      <c r="AY322" s="16" t="s">
        <v>149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6" t="s">
        <v>82</v>
      </c>
      <c r="BK322" s="202">
        <f>ROUND(I322*H322,2)</f>
        <v>0</v>
      </c>
      <c r="BL322" s="16" t="s">
        <v>156</v>
      </c>
      <c r="BM322" s="201" t="s">
        <v>519</v>
      </c>
    </row>
    <row r="323" spans="1:65" s="2" customFormat="1" ht="10.199999999999999">
      <c r="A323" s="33"/>
      <c r="B323" s="34"/>
      <c r="C323" s="35"/>
      <c r="D323" s="203" t="s">
        <v>158</v>
      </c>
      <c r="E323" s="35"/>
      <c r="F323" s="204" t="s">
        <v>520</v>
      </c>
      <c r="G323" s="35"/>
      <c r="H323" s="35"/>
      <c r="I323" s="205"/>
      <c r="J323" s="35"/>
      <c r="K323" s="35"/>
      <c r="L323" s="38"/>
      <c r="M323" s="206"/>
      <c r="N323" s="207"/>
      <c r="O323" s="70"/>
      <c r="P323" s="70"/>
      <c r="Q323" s="70"/>
      <c r="R323" s="70"/>
      <c r="S323" s="70"/>
      <c r="T323" s="71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6" t="s">
        <v>158</v>
      </c>
      <c r="AU323" s="16" t="s">
        <v>84</v>
      </c>
    </row>
    <row r="324" spans="1:65" s="2" customFormat="1" ht="28.8">
      <c r="A324" s="33"/>
      <c r="B324" s="34"/>
      <c r="C324" s="35"/>
      <c r="D324" s="208" t="s">
        <v>170</v>
      </c>
      <c r="E324" s="35"/>
      <c r="F324" s="209" t="s">
        <v>521</v>
      </c>
      <c r="G324" s="35"/>
      <c r="H324" s="35"/>
      <c r="I324" s="205"/>
      <c r="J324" s="35"/>
      <c r="K324" s="35"/>
      <c r="L324" s="38"/>
      <c r="M324" s="206"/>
      <c r="N324" s="207"/>
      <c r="O324" s="70"/>
      <c r="P324" s="70"/>
      <c r="Q324" s="70"/>
      <c r="R324" s="70"/>
      <c r="S324" s="70"/>
      <c r="T324" s="71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170</v>
      </c>
      <c r="AU324" s="16" t="s">
        <v>84</v>
      </c>
    </row>
    <row r="325" spans="1:65" s="2" customFormat="1" ht="24.15" customHeight="1">
      <c r="A325" s="33"/>
      <c r="B325" s="34"/>
      <c r="C325" s="190" t="s">
        <v>522</v>
      </c>
      <c r="D325" s="190" t="s">
        <v>151</v>
      </c>
      <c r="E325" s="191" t="s">
        <v>523</v>
      </c>
      <c r="F325" s="192" t="s">
        <v>524</v>
      </c>
      <c r="G325" s="193" t="s">
        <v>470</v>
      </c>
      <c r="H325" s="194">
        <v>4</v>
      </c>
      <c r="I325" s="195"/>
      <c r="J325" s="196">
        <f>ROUND(I325*H325,2)</f>
        <v>0</v>
      </c>
      <c r="K325" s="192" t="s">
        <v>155</v>
      </c>
      <c r="L325" s="38"/>
      <c r="M325" s="197" t="s">
        <v>1</v>
      </c>
      <c r="N325" s="198" t="s">
        <v>40</v>
      </c>
      <c r="O325" s="70"/>
      <c r="P325" s="199">
        <f>O325*H325</f>
        <v>0</v>
      </c>
      <c r="Q325" s="199">
        <v>9.7999999999999997E-4</v>
      </c>
      <c r="R325" s="199">
        <f>Q325*H325</f>
        <v>3.9199999999999999E-3</v>
      </c>
      <c r="S325" s="199">
        <v>0</v>
      </c>
      <c r="T325" s="200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201" t="s">
        <v>156</v>
      </c>
      <c r="AT325" s="201" t="s">
        <v>151</v>
      </c>
      <c r="AU325" s="201" t="s">
        <v>84</v>
      </c>
      <c r="AY325" s="16" t="s">
        <v>149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16" t="s">
        <v>82</v>
      </c>
      <c r="BK325" s="202">
        <f>ROUND(I325*H325,2)</f>
        <v>0</v>
      </c>
      <c r="BL325" s="16" t="s">
        <v>156</v>
      </c>
      <c r="BM325" s="201" t="s">
        <v>525</v>
      </c>
    </row>
    <row r="326" spans="1:65" s="2" customFormat="1" ht="10.199999999999999">
      <c r="A326" s="33"/>
      <c r="B326" s="34"/>
      <c r="C326" s="35"/>
      <c r="D326" s="203" t="s">
        <v>158</v>
      </c>
      <c r="E326" s="35"/>
      <c r="F326" s="204" t="s">
        <v>526</v>
      </c>
      <c r="G326" s="35"/>
      <c r="H326" s="35"/>
      <c r="I326" s="205"/>
      <c r="J326" s="35"/>
      <c r="K326" s="35"/>
      <c r="L326" s="38"/>
      <c r="M326" s="206"/>
      <c r="N326" s="207"/>
      <c r="O326" s="70"/>
      <c r="P326" s="70"/>
      <c r="Q326" s="70"/>
      <c r="R326" s="70"/>
      <c r="S326" s="70"/>
      <c r="T326" s="71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6" t="s">
        <v>158</v>
      </c>
      <c r="AU326" s="16" t="s">
        <v>84</v>
      </c>
    </row>
    <row r="327" spans="1:65" s="2" customFormat="1" ht="16.5" customHeight="1">
      <c r="A327" s="33"/>
      <c r="B327" s="34"/>
      <c r="C327" s="190" t="s">
        <v>527</v>
      </c>
      <c r="D327" s="190" t="s">
        <v>151</v>
      </c>
      <c r="E327" s="191" t="s">
        <v>528</v>
      </c>
      <c r="F327" s="192" t="s">
        <v>529</v>
      </c>
      <c r="G327" s="193" t="s">
        <v>190</v>
      </c>
      <c r="H327" s="194">
        <v>23.1</v>
      </c>
      <c r="I327" s="195"/>
      <c r="J327" s="196">
        <f>ROUND(I327*H327,2)</f>
        <v>0</v>
      </c>
      <c r="K327" s="192" t="s">
        <v>155</v>
      </c>
      <c r="L327" s="38"/>
      <c r="M327" s="197" t="s">
        <v>1</v>
      </c>
      <c r="N327" s="198" t="s">
        <v>40</v>
      </c>
      <c r="O327" s="70"/>
      <c r="P327" s="199">
        <f>O327*H327</f>
        <v>0</v>
      </c>
      <c r="Q327" s="199">
        <v>0</v>
      </c>
      <c r="R327" s="199">
        <f>Q327*H327</f>
        <v>0</v>
      </c>
      <c r="S327" s="199">
        <v>2.5</v>
      </c>
      <c r="T327" s="200">
        <f>S327*H327</f>
        <v>57.75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201" t="s">
        <v>156</v>
      </c>
      <c r="AT327" s="201" t="s">
        <v>151</v>
      </c>
      <c r="AU327" s="201" t="s">
        <v>84</v>
      </c>
      <c r="AY327" s="16" t="s">
        <v>149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16" t="s">
        <v>82</v>
      </c>
      <c r="BK327" s="202">
        <f>ROUND(I327*H327,2)</f>
        <v>0</v>
      </c>
      <c r="BL327" s="16" t="s">
        <v>156</v>
      </c>
      <c r="BM327" s="201" t="s">
        <v>530</v>
      </c>
    </row>
    <row r="328" spans="1:65" s="2" customFormat="1" ht="10.199999999999999">
      <c r="A328" s="33"/>
      <c r="B328" s="34"/>
      <c r="C328" s="35"/>
      <c r="D328" s="203" t="s">
        <v>158</v>
      </c>
      <c r="E328" s="35"/>
      <c r="F328" s="204" t="s">
        <v>531</v>
      </c>
      <c r="G328" s="35"/>
      <c r="H328" s="35"/>
      <c r="I328" s="205"/>
      <c r="J328" s="35"/>
      <c r="K328" s="35"/>
      <c r="L328" s="38"/>
      <c r="M328" s="206"/>
      <c r="N328" s="207"/>
      <c r="O328" s="70"/>
      <c r="P328" s="70"/>
      <c r="Q328" s="70"/>
      <c r="R328" s="70"/>
      <c r="S328" s="70"/>
      <c r="T328" s="71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6" t="s">
        <v>158</v>
      </c>
      <c r="AU328" s="16" t="s">
        <v>84</v>
      </c>
    </row>
    <row r="329" spans="1:65" s="13" customFormat="1" ht="10.199999999999999">
      <c r="B329" s="210"/>
      <c r="C329" s="211"/>
      <c r="D329" s="208" t="s">
        <v>205</v>
      </c>
      <c r="E329" s="212" t="s">
        <v>1</v>
      </c>
      <c r="F329" s="213" t="s">
        <v>532</v>
      </c>
      <c r="G329" s="211"/>
      <c r="H329" s="214">
        <v>23.1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205</v>
      </c>
      <c r="AU329" s="220" t="s">
        <v>84</v>
      </c>
      <c r="AV329" s="13" t="s">
        <v>84</v>
      </c>
      <c r="AW329" s="13" t="s">
        <v>32</v>
      </c>
      <c r="AX329" s="13" t="s">
        <v>82</v>
      </c>
      <c r="AY329" s="220" t="s">
        <v>149</v>
      </c>
    </row>
    <row r="330" spans="1:65" s="2" customFormat="1" ht="16.5" customHeight="1">
      <c r="A330" s="33"/>
      <c r="B330" s="34"/>
      <c r="C330" s="190" t="s">
        <v>533</v>
      </c>
      <c r="D330" s="190" t="s">
        <v>151</v>
      </c>
      <c r="E330" s="191" t="s">
        <v>534</v>
      </c>
      <c r="F330" s="192" t="s">
        <v>535</v>
      </c>
      <c r="G330" s="193" t="s">
        <v>190</v>
      </c>
      <c r="H330" s="194">
        <v>3.6</v>
      </c>
      <c r="I330" s="195"/>
      <c r="J330" s="196">
        <f>ROUND(I330*H330,2)</f>
        <v>0</v>
      </c>
      <c r="K330" s="192" t="s">
        <v>155</v>
      </c>
      <c r="L330" s="38"/>
      <c r="M330" s="197" t="s">
        <v>1</v>
      </c>
      <c r="N330" s="198" t="s">
        <v>40</v>
      </c>
      <c r="O330" s="70"/>
      <c r="P330" s="199">
        <f>O330*H330</f>
        <v>0</v>
      </c>
      <c r="Q330" s="199">
        <v>0</v>
      </c>
      <c r="R330" s="199">
        <f>Q330*H330</f>
        <v>0</v>
      </c>
      <c r="S330" s="199">
        <v>2.2000000000000002</v>
      </c>
      <c r="T330" s="200">
        <f>S330*H330</f>
        <v>7.9200000000000008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201" t="s">
        <v>156</v>
      </c>
      <c r="AT330" s="201" t="s">
        <v>151</v>
      </c>
      <c r="AU330" s="201" t="s">
        <v>84</v>
      </c>
      <c r="AY330" s="16" t="s">
        <v>149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16" t="s">
        <v>82</v>
      </c>
      <c r="BK330" s="202">
        <f>ROUND(I330*H330,2)</f>
        <v>0</v>
      </c>
      <c r="BL330" s="16" t="s">
        <v>156</v>
      </c>
      <c r="BM330" s="201" t="s">
        <v>536</v>
      </c>
    </row>
    <row r="331" spans="1:65" s="2" customFormat="1" ht="10.199999999999999">
      <c r="A331" s="33"/>
      <c r="B331" s="34"/>
      <c r="C331" s="35"/>
      <c r="D331" s="203" t="s">
        <v>158</v>
      </c>
      <c r="E331" s="35"/>
      <c r="F331" s="204" t="s">
        <v>537</v>
      </c>
      <c r="G331" s="35"/>
      <c r="H331" s="35"/>
      <c r="I331" s="205"/>
      <c r="J331" s="35"/>
      <c r="K331" s="35"/>
      <c r="L331" s="38"/>
      <c r="M331" s="206"/>
      <c r="N331" s="207"/>
      <c r="O331" s="70"/>
      <c r="P331" s="70"/>
      <c r="Q331" s="70"/>
      <c r="R331" s="70"/>
      <c r="S331" s="70"/>
      <c r="T331" s="71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6" t="s">
        <v>158</v>
      </c>
      <c r="AU331" s="16" t="s">
        <v>84</v>
      </c>
    </row>
    <row r="332" spans="1:65" s="2" customFormat="1" ht="37.799999999999997" customHeight="1">
      <c r="A332" s="33"/>
      <c r="B332" s="34"/>
      <c r="C332" s="190" t="s">
        <v>436</v>
      </c>
      <c r="D332" s="190" t="s">
        <v>151</v>
      </c>
      <c r="E332" s="191" t="s">
        <v>538</v>
      </c>
      <c r="F332" s="192" t="s">
        <v>539</v>
      </c>
      <c r="G332" s="193" t="s">
        <v>435</v>
      </c>
      <c r="H332" s="194">
        <v>1</v>
      </c>
      <c r="I332" s="195"/>
      <c r="J332" s="196">
        <f>ROUND(I332*H332,2)</f>
        <v>0</v>
      </c>
      <c r="K332" s="192" t="s">
        <v>1</v>
      </c>
      <c r="L332" s="38"/>
      <c r="M332" s="197" t="s">
        <v>1</v>
      </c>
      <c r="N332" s="198" t="s">
        <v>40</v>
      </c>
      <c r="O332" s="70"/>
      <c r="P332" s="199">
        <f>O332*H332</f>
        <v>0</v>
      </c>
      <c r="Q332" s="199">
        <v>0</v>
      </c>
      <c r="R332" s="199">
        <f>Q332*H332</f>
        <v>0</v>
      </c>
      <c r="S332" s="199">
        <v>0</v>
      </c>
      <c r="T332" s="200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201" t="s">
        <v>156</v>
      </c>
      <c r="AT332" s="201" t="s">
        <v>151</v>
      </c>
      <c r="AU332" s="201" t="s">
        <v>84</v>
      </c>
      <c r="AY332" s="16" t="s">
        <v>149</v>
      </c>
      <c r="BE332" s="202">
        <f>IF(N332="základní",J332,0)</f>
        <v>0</v>
      </c>
      <c r="BF332" s="202">
        <f>IF(N332="snížená",J332,0)</f>
        <v>0</v>
      </c>
      <c r="BG332" s="202">
        <f>IF(N332="zákl. přenesená",J332,0)</f>
        <v>0</v>
      </c>
      <c r="BH332" s="202">
        <f>IF(N332="sníž. přenesená",J332,0)</f>
        <v>0</v>
      </c>
      <c r="BI332" s="202">
        <f>IF(N332="nulová",J332,0)</f>
        <v>0</v>
      </c>
      <c r="BJ332" s="16" t="s">
        <v>82</v>
      </c>
      <c r="BK332" s="202">
        <f>ROUND(I332*H332,2)</f>
        <v>0</v>
      </c>
      <c r="BL332" s="16" t="s">
        <v>156</v>
      </c>
      <c r="BM332" s="201" t="s">
        <v>540</v>
      </c>
    </row>
    <row r="333" spans="1:65" s="2" customFormat="1" ht="19.2">
      <c r="A333" s="33"/>
      <c r="B333" s="34"/>
      <c r="C333" s="35"/>
      <c r="D333" s="208" t="s">
        <v>170</v>
      </c>
      <c r="E333" s="35"/>
      <c r="F333" s="209" t="s">
        <v>541</v>
      </c>
      <c r="G333" s="35"/>
      <c r="H333" s="35"/>
      <c r="I333" s="205"/>
      <c r="J333" s="35"/>
      <c r="K333" s="35"/>
      <c r="L333" s="38"/>
      <c r="M333" s="206"/>
      <c r="N333" s="207"/>
      <c r="O333" s="70"/>
      <c r="P333" s="70"/>
      <c r="Q333" s="70"/>
      <c r="R333" s="70"/>
      <c r="S333" s="70"/>
      <c r="T333" s="71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T333" s="16" t="s">
        <v>170</v>
      </c>
      <c r="AU333" s="16" t="s">
        <v>84</v>
      </c>
    </row>
    <row r="334" spans="1:65" s="12" customFormat="1" ht="22.8" customHeight="1">
      <c r="B334" s="174"/>
      <c r="C334" s="175"/>
      <c r="D334" s="176" t="s">
        <v>74</v>
      </c>
      <c r="E334" s="188" t="s">
        <v>542</v>
      </c>
      <c r="F334" s="188" t="s">
        <v>543</v>
      </c>
      <c r="G334" s="175"/>
      <c r="H334" s="175"/>
      <c r="I334" s="178"/>
      <c r="J334" s="189">
        <f>BK334</f>
        <v>0</v>
      </c>
      <c r="K334" s="175"/>
      <c r="L334" s="180"/>
      <c r="M334" s="181"/>
      <c r="N334" s="182"/>
      <c r="O334" s="182"/>
      <c r="P334" s="183">
        <f>SUM(P335:P339)</f>
        <v>0</v>
      </c>
      <c r="Q334" s="182"/>
      <c r="R334" s="183">
        <f>SUM(R335:R339)</f>
        <v>0</v>
      </c>
      <c r="S334" s="182"/>
      <c r="T334" s="184">
        <f>SUM(T335:T339)</f>
        <v>0</v>
      </c>
      <c r="AR334" s="185" t="s">
        <v>82</v>
      </c>
      <c r="AT334" s="186" t="s">
        <v>74</v>
      </c>
      <c r="AU334" s="186" t="s">
        <v>82</v>
      </c>
      <c r="AY334" s="185" t="s">
        <v>149</v>
      </c>
      <c r="BK334" s="187">
        <f>SUM(BK335:BK339)</f>
        <v>0</v>
      </c>
    </row>
    <row r="335" spans="1:65" s="2" customFormat="1" ht="24.15" customHeight="1">
      <c r="A335" s="33"/>
      <c r="B335" s="34"/>
      <c r="C335" s="190" t="s">
        <v>544</v>
      </c>
      <c r="D335" s="190" t="s">
        <v>151</v>
      </c>
      <c r="E335" s="191" t="s">
        <v>545</v>
      </c>
      <c r="F335" s="192" t="s">
        <v>546</v>
      </c>
      <c r="G335" s="193" t="s">
        <v>304</v>
      </c>
      <c r="H335" s="194">
        <v>72.45</v>
      </c>
      <c r="I335" s="195"/>
      <c r="J335" s="196">
        <f>ROUND(I335*H335,2)</f>
        <v>0</v>
      </c>
      <c r="K335" s="192" t="s">
        <v>155</v>
      </c>
      <c r="L335" s="38"/>
      <c r="M335" s="197" t="s">
        <v>1</v>
      </c>
      <c r="N335" s="198" t="s">
        <v>40</v>
      </c>
      <c r="O335" s="70"/>
      <c r="P335" s="199">
        <f>O335*H335</f>
        <v>0</v>
      </c>
      <c r="Q335" s="199">
        <v>0</v>
      </c>
      <c r="R335" s="199">
        <f>Q335*H335</f>
        <v>0</v>
      </c>
      <c r="S335" s="199">
        <v>0</v>
      </c>
      <c r="T335" s="200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201" t="s">
        <v>156</v>
      </c>
      <c r="AT335" s="201" t="s">
        <v>151</v>
      </c>
      <c r="AU335" s="201" t="s">
        <v>84</v>
      </c>
      <c r="AY335" s="16" t="s">
        <v>149</v>
      </c>
      <c r="BE335" s="202">
        <f>IF(N335="základní",J335,0)</f>
        <v>0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16" t="s">
        <v>82</v>
      </c>
      <c r="BK335" s="202">
        <f>ROUND(I335*H335,2)</f>
        <v>0</v>
      </c>
      <c r="BL335" s="16" t="s">
        <v>156</v>
      </c>
      <c r="BM335" s="201" t="s">
        <v>547</v>
      </c>
    </row>
    <row r="336" spans="1:65" s="2" customFormat="1" ht="10.199999999999999">
      <c r="A336" s="33"/>
      <c r="B336" s="34"/>
      <c r="C336" s="35"/>
      <c r="D336" s="203" t="s">
        <v>158</v>
      </c>
      <c r="E336" s="35"/>
      <c r="F336" s="204" t="s">
        <v>548</v>
      </c>
      <c r="G336" s="35"/>
      <c r="H336" s="35"/>
      <c r="I336" s="205"/>
      <c r="J336" s="35"/>
      <c r="K336" s="35"/>
      <c r="L336" s="38"/>
      <c r="M336" s="206"/>
      <c r="N336" s="207"/>
      <c r="O336" s="70"/>
      <c r="P336" s="70"/>
      <c r="Q336" s="70"/>
      <c r="R336" s="70"/>
      <c r="S336" s="70"/>
      <c r="T336" s="71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6" t="s">
        <v>158</v>
      </c>
      <c r="AU336" s="16" t="s">
        <v>84</v>
      </c>
    </row>
    <row r="337" spans="1:65" s="2" customFormat="1" ht="24.15" customHeight="1">
      <c r="A337" s="33"/>
      <c r="B337" s="34"/>
      <c r="C337" s="190" t="s">
        <v>549</v>
      </c>
      <c r="D337" s="190" t="s">
        <v>151</v>
      </c>
      <c r="E337" s="191" t="s">
        <v>550</v>
      </c>
      <c r="F337" s="192" t="s">
        <v>551</v>
      </c>
      <c r="G337" s="193" t="s">
        <v>304</v>
      </c>
      <c r="H337" s="194">
        <v>724.5</v>
      </c>
      <c r="I337" s="195"/>
      <c r="J337" s="196">
        <f>ROUND(I337*H337,2)</f>
        <v>0</v>
      </c>
      <c r="K337" s="192" t="s">
        <v>155</v>
      </c>
      <c r="L337" s="38"/>
      <c r="M337" s="197" t="s">
        <v>1</v>
      </c>
      <c r="N337" s="198" t="s">
        <v>40</v>
      </c>
      <c r="O337" s="70"/>
      <c r="P337" s="199">
        <f>O337*H337</f>
        <v>0</v>
      </c>
      <c r="Q337" s="199">
        <v>0</v>
      </c>
      <c r="R337" s="199">
        <f>Q337*H337</f>
        <v>0</v>
      </c>
      <c r="S337" s="199">
        <v>0</v>
      </c>
      <c r="T337" s="20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201" t="s">
        <v>156</v>
      </c>
      <c r="AT337" s="201" t="s">
        <v>151</v>
      </c>
      <c r="AU337" s="201" t="s">
        <v>84</v>
      </c>
      <c r="AY337" s="16" t="s">
        <v>149</v>
      </c>
      <c r="BE337" s="202">
        <f>IF(N337="základní",J337,0)</f>
        <v>0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16" t="s">
        <v>82</v>
      </c>
      <c r="BK337" s="202">
        <f>ROUND(I337*H337,2)</f>
        <v>0</v>
      </c>
      <c r="BL337" s="16" t="s">
        <v>156</v>
      </c>
      <c r="BM337" s="201" t="s">
        <v>552</v>
      </c>
    </row>
    <row r="338" spans="1:65" s="2" customFormat="1" ht="10.199999999999999">
      <c r="A338" s="33"/>
      <c r="B338" s="34"/>
      <c r="C338" s="35"/>
      <c r="D338" s="203" t="s">
        <v>158</v>
      </c>
      <c r="E338" s="35"/>
      <c r="F338" s="204" t="s">
        <v>553</v>
      </c>
      <c r="G338" s="35"/>
      <c r="H338" s="35"/>
      <c r="I338" s="205"/>
      <c r="J338" s="35"/>
      <c r="K338" s="35"/>
      <c r="L338" s="38"/>
      <c r="M338" s="206"/>
      <c r="N338" s="207"/>
      <c r="O338" s="70"/>
      <c r="P338" s="70"/>
      <c r="Q338" s="70"/>
      <c r="R338" s="70"/>
      <c r="S338" s="70"/>
      <c r="T338" s="71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6" t="s">
        <v>158</v>
      </c>
      <c r="AU338" s="16" t="s">
        <v>84</v>
      </c>
    </row>
    <row r="339" spans="1:65" s="13" customFormat="1" ht="10.199999999999999">
      <c r="B339" s="210"/>
      <c r="C339" s="211"/>
      <c r="D339" s="208" t="s">
        <v>205</v>
      </c>
      <c r="E339" s="212" t="s">
        <v>1</v>
      </c>
      <c r="F339" s="213" t="s">
        <v>554</v>
      </c>
      <c r="G339" s="211"/>
      <c r="H339" s="214">
        <v>724.5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205</v>
      </c>
      <c r="AU339" s="220" t="s">
        <v>84</v>
      </c>
      <c r="AV339" s="13" t="s">
        <v>84</v>
      </c>
      <c r="AW339" s="13" t="s">
        <v>32</v>
      </c>
      <c r="AX339" s="13" t="s">
        <v>82</v>
      </c>
      <c r="AY339" s="220" t="s">
        <v>149</v>
      </c>
    </row>
    <row r="340" spans="1:65" s="12" customFormat="1" ht="22.8" customHeight="1">
      <c r="B340" s="174"/>
      <c r="C340" s="175"/>
      <c r="D340" s="176" t="s">
        <v>74</v>
      </c>
      <c r="E340" s="188" t="s">
        <v>555</v>
      </c>
      <c r="F340" s="188" t="s">
        <v>556</v>
      </c>
      <c r="G340" s="175"/>
      <c r="H340" s="175"/>
      <c r="I340" s="178"/>
      <c r="J340" s="189">
        <f>BK340</f>
        <v>0</v>
      </c>
      <c r="K340" s="175"/>
      <c r="L340" s="180"/>
      <c r="M340" s="181"/>
      <c r="N340" s="182"/>
      <c r="O340" s="182"/>
      <c r="P340" s="183">
        <f>SUM(P341:P342)</f>
        <v>0</v>
      </c>
      <c r="Q340" s="182"/>
      <c r="R340" s="183">
        <f>SUM(R341:R342)</f>
        <v>0</v>
      </c>
      <c r="S340" s="182"/>
      <c r="T340" s="184">
        <f>SUM(T341:T342)</f>
        <v>0</v>
      </c>
      <c r="AR340" s="185" t="s">
        <v>82</v>
      </c>
      <c r="AT340" s="186" t="s">
        <v>74</v>
      </c>
      <c r="AU340" s="186" t="s">
        <v>82</v>
      </c>
      <c r="AY340" s="185" t="s">
        <v>149</v>
      </c>
      <c r="BK340" s="187">
        <f>SUM(BK341:BK342)</f>
        <v>0</v>
      </c>
    </row>
    <row r="341" spans="1:65" s="2" customFormat="1" ht="16.5" customHeight="1">
      <c r="A341" s="33"/>
      <c r="B341" s="34"/>
      <c r="C341" s="190" t="s">
        <v>557</v>
      </c>
      <c r="D341" s="190" t="s">
        <v>151</v>
      </c>
      <c r="E341" s="191" t="s">
        <v>558</v>
      </c>
      <c r="F341" s="192" t="s">
        <v>559</v>
      </c>
      <c r="G341" s="193" t="s">
        <v>304</v>
      </c>
      <c r="H341" s="194">
        <v>754.67399999999998</v>
      </c>
      <c r="I341" s="195"/>
      <c r="J341" s="196">
        <f>ROUND(I341*H341,2)</f>
        <v>0</v>
      </c>
      <c r="K341" s="192" t="s">
        <v>155</v>
      </c>
      <c r="L341" s="38"/>
      <c r="M341" s="197" t="s">
        <v>1</v>
      </c>
      <c r="N341" s="198" t="s">
        <v>40</v>
      </c>
      <c r="O341" s="70"/>
      <c r="P341" s="199">
        <f>O341*H341</f>
        <v>0</v>
      </c>
      <c r="Q341" s="199">
        <v>0</v>
      </c>
      <c r="R341" s="199">
        <f>Q341*H341</f>
        <v>0</v>
      </c>
      <c r="S341" s="199">
        <v>0</v>
      </c>
      <c r="T341" s="200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201" t="s">
        <v>156</v>
      </c>
      <c r="AT341" s="201" t="s">
        <v>151</v>
      </c>
      <c r="AU341" s="201" t="s">
        <v>84</v>
      </c>
      <c r="AY341" s="16" t="s">
        <v>149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6" t="s">
        <v>82</v>
      </c>
      <c r="BK341" s="202">
        <f>ROUND(I341*H341,2)</f>
        <v>0</v>
      </c>
      <c r="BL341" s="16" t="s">
        <v>156</v>
      </c>
      <c r="BM341" s="201" t="s">
        <v>560</v>
      </c>
    </row>
    <row r="342" spans="1:65" s="2" customFormat="1" ht="10.199999999999999">
      <c r="A342" s="33"/>
      <c r="B342" s="34"/>
      <c r="C342" s="35"/>
      <c r="D342" s="203" t="s">
        <v>158</v>
      </c>
      <c r="E342" s="35"/>
      <c r="F342" s="204" t="s">
        <v>561</v>
      </c>
      <c r="G342" s="35"/>
      <c r="H342" s="35"/>
      <c r="I342" s="205"/>
      <c r="J342" s="35"/>
      <c r="K342" s="35"/>
      <c r="L342" s="38"/>
      <c r="M342" s="206"/>
      <c r="N342" s="207"/>
      <c r="O342" s="70"/>
      <c r="P342" s="70"/>
      <c r="Q342" s="70"/>
      <c r="R342" s="70"/>
      <c r="S342" s="70"/>
      <c r="T342" s="71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6" t="s">
        <v>158</v>
      </c>
      <c r="AU342" s="16" t="s">
        <v>84</v>
      </c>
    </row>
    <row r="343" spans="1:65" s="12" customFormat="1" ht="25.95" customHeight="1">
      <c r="B343" s="174"/>
      <c r="C343" s="175"/>
      <c r="D343" s="176" t="s">
        <v>74</v>
      </c>
      <c r="E343" s="177" t="s">
        <v>562</v>
      </c>
      <c r="F343" s="177" t="s">
        <v>563</v>
      </c>
      <c r="G343" s="175"/>
      <c r="H343" s="175"/>
      <c r="I343" s="178"/>
      <c r="J343" s="179">
        <f>BK343</f>
        <v>0</v>
      </c>
      <c r="K343" s="175"/>
      <c r="L343" s="180"/>
      <c r="M343" s="181"/>
      <c r="N343" s="182"/>
      <c r="O343" s="182"/>
      <c r="P343" s="183">
        <f>P344+P375</f>
        <v>0</v>
      </c>
      <c r="Q343" s="182"/>
      <c r="R343" s="183">
        <f>R344+R375</f>
        <v>1.4953879999999997</v>
      </c>
      <c r="S343" s="182"/>
      <c r="T343" s="184">
        <f>T344+T375</f>
        <v>0</v>
      </c>
      <c r="AR343" s="185" t="s">
        <v>84</v>
      </c>
      <c r="AT343" s="186" t="s">
        <v>74</v>
      </c>
      <c r="AU343" s="186" t="s">
        <v>75</v>
      </c>
      <c r="AY343" s="185" t="s">
        <v>149</v>
      </c>
      <c r="BK343" s="187">
        <f>BK344+BK375</f>
        <v>0</v>
      </c>
    </row>
    <row r="344" spans="1:65" s="12" customFormat="1" ht="22.8" customHeight="1">
      <c r="B344" s="174"/>
      <c r="C344" s="175"/>
      <c r="D344" s="176" t="s">
        <v>74</v>
      </c>
      <c r="E344" s="188" t="s">
        <v>564</v>
      </c>
      <c r="F344" s="188" t="s">
        <v>565</v>
      </c>
      <c r="G344" s="175"/>
      <c r="H344" s="175"/>
      <c r="I344" s="178"/>
      <c r="J344" s="189">
        <f>BK344</f>
        <v>0</v>
      </c>
      <c r="K344" s="175"/>
      <c r="L344" s="180"/>
      <c r="M344" s="181"/>
      <c r="N344" s="182"/>
      <c r="O344" s="182"/>
      <c r="P344" s="183">
        <f>SUM(P345:P374)</f>
        <v>0</v>
      </c>
      <c r="Q344" s="182"/>
      <c r="R344" s="183">
        <f>SUM(R345:R374)</f>
        <v>1.4494539999999998</v>
      </c>
      <c r="S344" s="182"/>
      <c r="T344" s="184">
        <f>SUM(T345:T374)</f>
        <v>0</v>
      </c>
      <c r="AR344" s="185" t="s">
        <v>84</v>
      </c>
      <c r="AT344" s="186" t="s">
        <v>74</v>
      </c>
      <c r="AU344" s="186" t="s">
        <v>82</v>
      </c>
      <c r="AY344" s="185" t="s">
        <v>149</v>
      </c>
      <c r="BK344" s="187">
        <f>SUM(BK345:BK374)</f>
        <v>0</v>
      </c>
    </row>
    <row r="345" spans="1:65" s="2" customFormat="1" ht="24.15" customHeight="1">
      <c r="A345" s="33"/>
      <c r="B345" s="34"/>
      <c r="C345" s="190" t="s">
        <v>566</v>
      </c>
      <c r="D345" s="190" t="s">
        <v>151</v>
      </c>
      <c r="E345" s="191" t="s">
        <v>567</v>
      </c>
      <c r="F345" s="192" t="s">
        <v>568</v>
      </c>
      <c r="G345" s="193" t="s">
        <v>285</v>
      </c>
      <c r="H345" s="194">
        <v>1380</v>
      </c>
      <c r="I345" s="195"/>
      <c r="J345" s="196">
        <f>ROUND(I345*H345,2)</f>
        <v>0</v>
      </c>
      <c r="K345" s="192" t="s">
        <v>155</v>
      </c>
      <c r="L345" s="38"/>
      <c r="M345" s="197" t="s">
        <v>1</v>
      </c>
      <c r="N345" s="198" t="s">
        <v>40</v>
      </c>
      <c r="O345" s="70"/>
      <c r="P345" s="199">
        <f>O345*H345</f>
        <v>0</v>
      </c>
      <c r="Q345" s="199">
        <v>5.0000000000000002E-5</v>
      </c>
      <c r="R345" s="199">
        <f>Q345*H345</f>
        <v>6.9000000000000006E-2</v>
      </c>
      <c r="S345" s="199">
        <v>0</v>
      </c>
      <c r="T345" s="200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201" t="s">
        <v>242</v>
      </c>
      <c r="AT345" s="201" t="s">
        <v>151</v>
      </c>
      <c r="AU345" s="201" t="s">
        <v>84</v>
      </c>
      <c r="AY345" s="16" t="s">
        <v>149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6" t="s">
        <v>82</v>
      </c>
      <c r="BK345" s="202">
        <f>ROUND(I345*H345,2)</f>
        <v>0</v>
      </c>
      <c r="BL345" s="16" t="s">
        <v>242</v>
      </c>
      <c r="BM345" s="201" t="s">
        <v>569</v>
      </c>
    </row>
    <row r="346" spans="1:65" s="2" customFormat="1" ht="10.199999999999999">
      <c r="A346" s="33"/>
      <c r="B346" s="34"/>
      <c r="C346" s="35"/>
      <c r="D346" s="203" t="s">
        <v>158</v>
      </c>
      <c r="E346" s="35"/>
      <c r="F346" s="204" t="s">
        <v>570</v>
      </c>
      <c r="G346" s="35"/>
      <c r="H346" s="35"/>
      <c r="I346" s="205"/>
      <c r="J346" s="35"/>
      <c r="K346" s="35"/>
      <c r="L346" s="38"/>
      <c r="M346" s="206"/>
      <c r="N346" s="207"/>
      <c r="O346" s="70"/>
      <c r="P346" s="70"/>
      <c r="Q346" s="70"/>
      <c r="R346" s="70"/>
      <c r="S346" s="70"/>
      <c r="T346" s="71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6" t="s">
        <v>158</v>
      </c>
      <c r="AU346" s="16" t="s">
        <v>84</v>
      </c>
    </row>
    <row r="347" spans="1:65" s="2" customFormat="1" ht="19.2">
      <c r="A347" s="33"/>
      <c r="B347" s="34"/>
      <c r="C347" s="35"/>
      <c r="D347" s="208" t="s">
        <v>170</v>
      </c>
      <c r="E347" s="35"/>
      <c r="F347" s="209" t="s">
        <v>571</v>
      </c>
      <c r="G347" s="35"/>
      <c r="H347" s="35"/>
      <c r="I347" s="205"/>
      <c r="J347" s="35"/>
      <c r="K347" s="35"/>
      <c r="L347" s="38"/>
      <c r="M347" s="206"/>
      <c r="N347" s="207"/>
      <c r="O347" s="70"/>
      <c r="P347" s="70"/>
      <c r="Q347" s="70"/>
      <c r="R347" s="70"/>
      <c r="S347" s="70"/>
      <c r="T347" s="71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6" t="s">
        <v>170</v>
      </c>
      <c r="AU347" s="16" t="s">
        <v>84</v>
      </c>
    </row>
    <row r="348" spans="1:65" s="2" customFormat="1" ht="21.75" customHeight="1">
      <c r="A348" s="33"/>
      <c r="B348" s="34"/>
      <c r="C348" s="232" t="s">
        <v>572</v>
      </c>
      <c r="D348" s="232" t="s">
        <v>282</v>
      </c>
      <c r="E348" s="233" t="s">
        <v>573</v>
      </c>
      <c r="F348" s="234" t="s">
        <v>574</v>
      </c>
      <c r="G348" s="235" t="s">
        <v>470</v>
      </c>
      <c r="H348" s="236">
        <v>5</v>
      </c>
      <c r="I348" s="237"/>
      <c r="J348" s="238">
        <f>ROUND(I348*H348,2)</f>
        <v>0</v>
      </c>
      <c r="K348" s="234" t="s">
        <v>155</v>
      </c>
      <c r="L348" s="239"/>
      <c r="M348" s="240" t="s">
        <v>1</v>
      </c>
      <c r="N348" s="241" t="s">
        <v>40</v>
      </c>
      <c r="O348" s="70"/>
      <c r="P348" s="199">
        <f>O348*H348</f>
        <v>0</v>
      </c>
      <c r="Q348" s="199">
        <v>5.8999999999999999E-3</v>
      </c>
      <c r="R348" s="199">
        <f>Q348*H348</f>
        <v>2.9499999999999998E-2</v>
      </c>
      <c r="S348" s="199">
        <v>0</v>
      </c>
      <c r="T348" s="200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201" t="s">
        <v>194</v>
      </c>
      <c r="AT348" s="201" t="s">
        <v>282</v>
      </c>
      <c r="AU348" s="201" t="s">
        <v>84</v>
      </c>
      <c r="AY348" s="16" t="s">
        <v>149</v>
      </c>
      <c r="BE348" s="202">
        <f>IF(N348="základní",J348,0)</f>
        <v>0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16" t="s">
        <v>82</v>
      </c>
      <c r="BK348" s="202">
        <f>ROUND(I348*H348,2)</f>
        <v>0</v>
      </c>
      <c r="BL348" s="16" t="s">
        <v>156</v>
      </c>
      <c r="BM348" s="201" t="s">
        <v>575</v>
      </c>
    </row>
    <row r="349" spans="1:65" s="2" customFormat="1" ht="24.15" customHeight="1">
      <c r="A349" s="33"/>
      <c r="B349" s="34"/>
      <c r="C349" s="232" t="s">
        <v>576</v>
      </c>
      <c r="D349" s="232" t="s">
        <v>282</v>
      </c>
      <c r="E349" s="233" t="s">
        <v>577</v>
      </c>
      <c r="F349" s="234" t="s">
        <v>578</v>
      </c>
      <c r="G349" s="235" t="s">
        <v>167</v>
      </c>
      <c r="H349" s="236">
        <v>1</v>
      </c>
      <c r="I349" s="237"/>
      <c r="J349" s="238">
        <f>ROUND(I349*H349,2)</f>
        <v>0</v>
      </c>
      <c r="K349" s="234" t="s">
        <v>1</v>
      </c>
      <c r="L349" s="239"/>
      <c r="M349" s="240" t="s">
        <v>1</v>
      </c>
      <c r="N349" s="241" t="s">
        <v>40</v>
      </c>
      <c r="O349" s="70"/>
      <c r="P349" s="199">
        <f>O349*H349</f>
        <v>0</v>
      </c>
      <c r="Q349" s="199">
        <v>0</v>
      </c>
      <c r="R349" s="199">
        <f>Q349*H349</f>
        <v>0</v>
      </c>
      <c r="S349" s="199">
        <v>0</v>
      </c>
      <c r="T349" s="200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201" t="s">
        <v>194</v>
      </c>
      <c r="AT349" s="201" t="s">
        <v>282</v>
      </c>
      <c r="AU349" s="201" t="s">
        <v>84</v>
      </c>
      <c r="AY349" s="16" t="s">
        <v>149</v>
      </c>
      <c r="BE349" s="202">
        <f>IF(N349="základní",J349,0)</f>
        <v>0</v>
      </c>
      <c r="BF349" s="202">
        <f>IF(N349="snížená",J349,0)</f>
        <v>0</v>
      </c>
      <c r="BG349" s="202">
        <f>IF(N349="zákl. přenesená",J349,0)</f>
        <v>0</v>
      </c>
      <c r="BH349" s="202">
        <f>IF(N349="sníž. přenesená",J349,0)</f>
        <v>0</v>
      </c>
      <c r="BI349" s="202">
        <f>IF(N349="nulová",J349,0)</f>
        <v>0</v>
      </c>
      <c r="BJ349" s="16" t="s">
        <v>82</v>
      </c>
      <c r="BK349" s="202">
        <f>ROUND(I349*H349,2)</f>
        <v>0</v>
      </c>
      <c r="BL349" s="16" t="s">
        <v>156</v>
      </c>
      <c r="BM349" s="201" t="s">
        <v>579</v>
      </c>
    </row>
    <row r="350" spans="1:65" s="2" customFormat="1" ht="16.5" customHeight="1">
      <c r="A350" s="33"/>
      <c r="B350" s="34"/>
      <c r="C350" s="232" t="s">
        <v>580</v>
      </c>
      <c r="D350" s="232" t="s">
        <v>282</v>
      </c>
      <c r="E350" s="233" t="s">
        <v>581</v>
      </c>
      <c r="F350" s="234" t="s">
        <v>582</v>
      </c>
      <c r="G350" s="235" t="s">
        <v>154</v>
      </c>
      <c r="H350" s="236">
        <v>0.72</v>
      </c>
      <c r="I350" s="237"/>
      <c r="J350" s="238">
        <f>ROUND(I350*H350,2)</f>
        <v>0</v>
      </c>
      <c r="K350" s="234" t="s">
        <v>1</v>
      </c>
      <c r="L350" s="239"/>
      <c r="M350" s="240" t="s">
        <v>1</v>
      </c>
      <c r="N350" s="241" t="s">
        <v>40</v>
      </c>
      <c r="O350" s="70"/>
      <c r="P350" s="199">
        <f>O350*H350</f>
        <v>0</v>
      </c>
      <c r="Q350" s="199">
        <v>1.6500000000000001E-2</v>
      </c>
      <c r="R350" s="199">
        <f>Q350*H350</f>
        <v>1.188E-2</v>
      </c>
      <c r="S350" s="199">
        <v>0</v>
      </c>
      <c r="T350" s="200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201" t="s">
        <v>194</v>
      </c>
      <c r="AT350" s="201" t="s">
        <v>282</v>
      </c>
      <c r="AU350" s="201" t="s">
        <v>84</v>
      </c>
      <c r="AY350" s="16" t="s">
        <v>149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16" t="s">
        <v>82</v>
      </c>
      <c r="BK350" s="202">
        <f>ROUND(I350*H350,2)</f>
        <v>0</v>
      </c>
      <c r="BL350" s="16" t="s">
        <v>156</v>
      </c>
      <c r="BM350" s="201" t="s">
        <v>583</v>
      </c>
    </row>
    <row r="351" spans="1:65" s="2" customFormat="1" ht="19.2">
      <c r="A351" s="33"/>
      <c r="B351" s="34"/>
      <c r="C351" s="35"/>
      <c r="D351" s="208" t="s">
        <v>170</v>
      </c>
      <c r="E351" s="35"/>
      <c r="F351" s="209" t="s">
        <v>584</v>
      </c>
      <c r="G351" s="35"/>
      <c r="H351" s="35"/>
      <c r="I351" s="205"/>
      <c r="J351" s="35"/>
      <c r="K351" s="35"/>
      <c r="L351" s="38"/>
      <c r="M351" s="206"/>
      <c r="N351" s="207"/>
      <c r="O351" s="70"/>
      <c r="P351" s="70"/>
      <c r="Q351" s="70"/>
      <c r="R351" s="70"/>
      <c r="S351" s="70"/>
      <c r="T351" s="71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T351" s="16" t="s">
        <v>170</v>
      </c>
      <c r="AU351" s="16" t="s">
        <v>84</v>
      </c>
    </row>
    <row r="352" spans="1:65" s="13" customFormat="1" ht="10.199999999999999">
      <c r="B352" s="210"/>
      <c r="C352" s="211"/>
      <c r="D352" s="208" t="s">
        <v>205</v>
      </c>
      <c r="E352" s="212" t="s">
        <v>1</v>
      </c>
      <c r="F352" s="213" t="s">
        <v>585</v>
      </c>
      <c r="G352" s="211"/>
      <c r="H352" s="214">
        <v>0.72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205</v>
      </c>
      <c r="AU352" s="220" t="s">
        <v>84</v>
      </c>
      <c r="AV352" s="13" t="s">
        <v>84</v>
      </c>
      <c r="AW352" s="13" t="s">
        <v>32</v>
      </c>
      <c r="AX352" s="13" t="s">
        <v>82</v>
      </c>
      <c r="AY352" s="220" t="s">
        <v>149</v>
      </c>
    </row>
    <row r="353" spans="1:65" s="2" customFormat="1" ht="24.15" customHeight="1">
      <c r="A353" s="33"/>
      <c r="B353" s="34"/>
      <c r="C353" s="232" t="s">
        <v>586</v>
      </c>
      <c r="D353" s="232" t="s">
        <v>282</v>
      </c>
      <c r="E353" s="233" t="s">
        <v>587</v>
      </c>
      <c r="F353" s="234" t="s">
        <v>588</v>
      </c>
      <c r="G353" s="235" t="s">
        <v>304</v>
      </c>
      <c r="H353" s="236">
        <v>1.9E-2</v>
      </c>
      <c r="I353" s="237"/>
      <c r="J353" s="238">
        <f>ROUND(I353*H353,2)</f>
        <v>0</v>
      </c>
      <c r="K353" s="234" t="s">
        <v>155</v>
      </c>
      <c r="L353" s="239"/>
      <c r="M353" s="240" t="s">
        <v>1</v>
      </c>
      <c r="N353" s="241" t="s">
        <v>40</v>
      </c>
      <c r="O353" s="70"/>
      <c r="P353" s="199">
        <f>O353*H353</f>
        <v>0</v>
      </c>
      <c r="Q353" s="199">
        <v>1</v>
      </c>
      <c r="R353" s="199">
        <f>Q353*H353</f>
        <v>1.9E-2</v>
      </c>
      <c r="S353" s="199">
        <v>0</v>
      </c>
      <c r="T353" s="200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201" t="s">
        <v>351</v>
      </c>
      <c r="AT353" s="201" t="s">
        <v>282</v>
      </c>
      <c r="AU353" s="201" t="s">
        <v>84</v>
      </c>
      <c r="AY353" s="16" t="s">
        <v>149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16" t="s">
        <v>82</v>
      </c>
      <c r="BK353" s="202">
        <f>ROUND(I353*H353,2)</f>
        <v>0</v>
      </c>
      <c r="BL353" s="16" t="s">
        <v>242</v>
      </c>
      <c r="BM353" s="201" t="s">
        <v>589</v>
      </c>
    </row>
    <row r="354" spans="1:65" s="2" customFormat="1" ht="19.2">
      <c r="A354" s="33"/>
      <c r="B354" s="34"/>
      <c r="C354" s="35"/>
      <c r="D354" s="208" t="s">
        <v>170</v>
      </c>
      <c r="E354" s="35"/>
      <c r="F354" s="209" t="s">
        <v>590</v>
      </c>
      <c r="G354" s="35"/>
      <c r="H354" s="35"/>
      <c r="I354" s="205"/>
      <c r="J354" s="35"/>
      <c r="K354" s="35"/>
      <c r="L354" s="38"/>
      <c r="M354" s="206"/>
      <c r="N354" s="207"/>
      <c r="O354" s="70"/>
      <c r="P354" s="70"/>
      <c r="Q354" s="70"/>
      <c r="R354" s="70"/>
      <c r="S354" s="70"/>
      <c r="T354" s="71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T354" s="16" t="s">
        <v>170</v>
      </c>
      <c r="AU354" s="16" t="s">
        <v>84</v>
      </c>
    </row>
    <row r="355" spans="1:65" s="13" customFormat="1" ht="10.199999999999999">
      <c r="B355" s="210"/>
      <c r="C355" s="211"/>
      <c r="D355" s="208" t="s">
        <v>205</v>
      </c>
      <c r="E355" s="212" t="s">
        <v>1</v>
      </c>
      <c r="F355" s="213" t="s">
        <v>591</v>
      </c>
      <c r="G355" s="211"/>
      <c r="H355" s="214">
        <v>1.9E-2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205</v>
      </c>
      <c r="AU355" s="220" t="s">
        <v>84</v>
      </c>
      <c r="AV355" s="13" t="s">
        <v>84</v>
      </c>
      <c r="AW355" s="13" t="s">
        <v>32</v>
      </c>
      <c r="AX355" s="13" t="s">
        <v>82</v>
      </c>
      <c r="AY355" s="220" t="s">
        <v>149</v>
      </c>
    </row>
    <row r="356" spans="1:65" s="2" customFormat="1" ht="24.15" customHeight="1">
      <c r="A356" s="33"/>
      <c r="B356" s="34"/>
      <c r="C356" s="232" t="s">
        <v>592</v>
      </c>
      <c r="D356" s="232" t="s">
        <v>282</v>
      </c>
      <c r="E356" s="233" t="s">
        <v>593</v>
      </c>
      <c r="F356" s="234" t="s">
        <v>594</v>
      </c>
      <c r="G356" s="235" t="s">
        <v>304</v>
      </c>
      <c r="H356" s="236">
        <v>0.27800000000000002</v>
      </c>
      <c r="I356" s="237"/>
      <c r="J356" s="238">
        <f>ROUND(I356*H356,2)</f>
        <v>0</v>
      </c>
      <c r="K356" s="234" t="s">
        <v>155</v>
      </c>
      <c r="L356" s="239"/>
      <c r="M356" s="240" t="s">
        <v>1</v>
      </c>
      <c r="N356" s="241" t="s">
        <v>40</v>
      </c>
      <c r="O356" s="70"/>
      <c r="P356" s="199">
        <f>O356*H356</f>
        <v>0</v>
      </c>
      <c r="Q356" s="199">
        <v>1</v>
      </c>
      <c r="R356" s="199">
        <f>Q356*H356</f>
        <v>0.27800000000000002</v>
      </c>
      <c r="S356" s="199">
        <v>0</v>
      </c>
      <c r="T356" s="200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01" t="s">
        <v>351</v>
      </c>
      <c r="AT356" s="201" t="s">
        <v>282</v>
      </c>
      <c r="AU356" s="201" t="s">
        <v>84</v>
      </c>
      <c r="AY356" s="16" t="s">
        <v>149</v>
      </c>
      <c r="BE356" s="202">
        <f>IF(N356="základní",J356,0)</f>
        <v>0</v>
      </c>
      <c r="BF356" s="202">
        <f>IF(N356="snížená",J356,0)</f>
        <v>0</v>
      </c>
      <c r="BG356" s="202">
        <f>IF(N356="zákl. přenesená",J356,0)</f>
        <v>0</v>
      </c>
      <c r="BH356" s="202">
        <f>IF(N356="sníž. přenesená",J356,0)</f>
        <v>0</v>
      </c>
      <c r="BI356" s="202">
        <f>IF(N356="nulová",J356,0)</f>
        <v>0</v>
      </c>
      <c r="BJ356" s="16" t="s">
        <v>82</v>
      </c>
      <c r="BK356" s="202">
        <f>ROUND(I356*H356,2)</f>
        <v>0</v>
      </c>
      <c r="BL356" s="16" t="s">
        <v>242</v>
      </c>
      <c r="BM356" s="201" t="s">
        <v>595</v>
      </c>
    </row>
    <row r="357" spans="1:65" s="2" customFormat="1" ht="19.2">
      <c r="A357" s="33"/>
      <c r="B357" s="34"/>
      <c r="C357" s="35"/>
      <c r="D357" s="208" t="s">
        <v>170</v>
      </c>
      <c r="E357" s="35"/>
      <c r="F357" s="209" t="s">
        <v>596</v>
      </c>
      <c r="G357" s="35"/>
      <c r="H357" s="35"/>
      <c r="I357" s="205"/>
      <c r="J357" s="35"/>
      <c r="K357" s="35"/>
      <c r="L357" s="38"/>
      <c r="M357" s="206"/>
      <c r="N357" s="207"/>
      <c r="O357" s="70"/>
      <c r="P357" s="70"/>
      <c r="Q357" s="70"/>
      <c r="R357" s="70"/>
      <c r="S357" s="70"/>
      <c r="T357" s="71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T357" s="16" t="s">
        <v>170</v>
      </c>
      <c r="AU357" s="16" t="s">
        <v>84</v>
      </c>
    </row>
    <row r="358" spans="1:65" s="13" customFormat="1" ht="10.199999999999999">
      <c r="B358" s="210"/>
      <c r="C358" s="211"/>
      <c r="D358" s="208" t="s">
        <v>205</v>
      </c>
      <c r="E358" s="212" t="s">
        <v>1</v>
      </c>
      <c r="F358" s="213" t="s">
        <v>597</v>
      </c>
      <c r="G358" s="211"/>
      <c r="H358" s="214">
        <v>0.27800000000000002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205</v>
      </c>
      <c r="AU358" s="220" t="s">
        <v>84</v>
      </c>
      <c r="AV358" s="13" t="s">
        <v>84</v>
      </c>
      <c r="AW358" s="13" t="s">
        <v>32</v>
      </c>
      <c r="AX358" s="13" t="s">
        <v>82</v>
      </c>
      <c r="AY358" s="220" t="s">
        <v>149</v>
      </c>
    </row>
    <row r="359" spans="1:65" s="2" customFormat="1" ht="24.15" customHeight="1">
      <c r="A359" s="33"/>
      <c r="B359" s="34"/>
      <c r="C359" s="232" t="s">
        <v>598</v>
      </c>
      <c r="D359" s="232" t="s">
        <v>282</v>
      </c>
      <c r="E359" s="233" t="s">
        <v>599</v>
      </c>
      <c r="F359" s="234" t="s">
        <v>600</v>
      </c>
      <c r="G359" s="235" t="s">
        <v>304</v>
      </c>
      <c r="H359" s="236">
        <v>0.57399999999999995</v>
      </c>
      <c r="I359" s="237"/>
      <c r="J359" s="238">
        <f>ROUND(I359*H359,2)</f>
        <v>0</v>
      </c>
      <c r="K359" s="234" t="s">
        <v>155</v>
      </c>
      <c r="L359" s="239"/>
      <c r="M359" s="240" t="s">
        <v>1</v>
      </c>
      <c r="N359" s="241" t="s">
        <v>40</v>
      </c>
      <c r="O359" s="70"/>
      <c r="P359" s="199">
        <f>O359*H359</f>
        <v>0</v>
      </c>
      <c r="Q359" s="199">
        <v>1</v>
      </c>
      <c r="R359" s="199">
        <f>Q359*H359</f>
        <v>0.57399999999999995</v>
      </c>
      <c r="S359" s="199">
        <v>0</v>
      </c>
      <c r="T359" s="200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201" t="s">
        <v>351</v>
      </c>
      <c r="AT359" s="201" t="s">
        <v>282</v>
      </c>
      <c r="AU359" s="201" t="s">
        <v>84</v>
      </c>
      <c r="AY359" s="16" t="s">
        <v>149</v>
      </c>
      <c r="BE359" s="202">
        <f>IF(N359="základní",J359,0)</f>
        <v>0</v>
      </c>
      <c r="BF359" s="202">
        <f>IF(N359="snížená",J359,0)</f>
        <v>0</v>
      </c>
      <c r="BG359" s="202">
        <f>IF(N359="zákl. přenesená",J359,0)</f>
        <v>0</v>
      </c>
      <c r="BH359" s="202">
        <f>IF(N359="sníž. přenesená",J359,0)</f>
        <v>0</v>
      </c>
      <c r="BI359" s="202">
        <f>IF(N359="nulová",J359,0)</f>
        <v>0</v>
      </c>
      <c r="BJ359" s="16" t="s">
        <v>82</v>
      </c>
      <c r="BK359" s="202">
        <f>ROUND(I359*H359,2)</f>
        <v>0</v>
      </c>
      <c r="BL359" s="16" t="s">
        <v>242</v>
      </c>
      <c r="BM359" s="201" t="s">
        <v>601</v>
      </c>
    </row>
    <row r="360" spans="1:65" s="2" customFormat="1" ht="19.2">
      <c r="A360" s="33"/>
      <c r="B360" s="34"/>
      <c r="C360" s="35"/>
      <c r="D360" s="208" t="s">
        <v>170</v>
      </c>
      <c r="E360" s="35"/>
      <c r="F360" s="209" t="s">
        <v>602</v>
      </c>
      <c r="G360" s="35"/>
      <c r="H360" s="35"/>
      <c r="I360" s="205"/>
      <c r="J360" s="35"/>
      <c r="K360" s="35"/>
      <c r="L360" s="38"/>
      <c r="M360" s="206"/>
      <c r="N360" s="207"/>
      <c r="O360" s="70"/>
      <c r="P360" s="70"/>
      <c r="Q360" s="70"/>
      <c r="R360" s="70"/>
      <c r="S360" s="70"/>
      <c r="T360" s="71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6" t="s">
        <v>170</v>
      </c>
      <c r="AU360" s="16" t="s">
        <v>84</v>
      </c>
    </row>
    <row r="361" spans="1:65" s="13" customFormat="1" ht="10.199999999999999">
      <c r="B361" s="210"/>
      <c r="C361" s="211"/>
      <c r="D361" s="208" t="s">
        <v>205</v>
      </c>
      <c r="E361" s="212" t="s">
        <v>1</v>
      </c>
      <c r="F361" s="213" t="s">
        <v>603</v>
      </c>
      <c r="G361" s="211"/>
      <c r="H361" s="214">
        <v>0.57399999999999995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205</v>
      </c>
      <c r="AU361" s="220" t="s">
        <v>84</v>
      </c>
      <c r="AV361" s="13" t="s">
        <v>84</v>
      </c>
      <c r="AW361" s="13" t="s">
        <v>32</v>
      </c>
      <c r="AX361" s="13" t="s">
        <v>82</v>
      </c>
      <c r="AY361" s="220" t="s">
        <v>149</v>
      </c>
    </row>
    <row r="362" spans="1:65" s="2" customFormat="1" ht="16.5" customHeight="1">
      <c r="A362" s="33"/>
      <c r="B362" s="34"/>
      <c r="C362" s="232" t="s">
        <v>604</v>
      </c>
      <c r="D362" s="232" t="s">
        <v>282</v>
      </c>
      <c r="E362" s="233" t="s">
        <v>605</v>
      </c>
      <c r="F362" s="234" t="s">
        <v>606</v>
      </c>
      <c r="G362" s="235" t="s">
        <v>304</v>
      </c>
      <c r="H362" s="236">
        <v>0.04</v>
      </c>
      <c r="I362" s="237"/>
      <c r="J362" s="238">
        <f>ROUND(I362*H362,2)</f>
        <v>0</v>
      </c>
      <c r="K362" s="234" t="s">
        <v>155</v>
      </c>
      <c r="L362" s="239"/>
      <c r="M362" s="240" t="s">
        <v>1</v>
      </c>
      <c r="N362" s="241" t="s">
        <v>40</v>
      </c>
      <c r="O362" s="70"/>
      <c r="P362" s="199">
        <f>O362*H362</f>
        <v>0</v>
      </c>
      <c r="Q362" s="199">
        <v>1</v>
      </c>
      <c r="R362" s="199">
        <f>Q362*H362</f>
        <v>0.04</v>
      </c>
      <c r="S362" s="199">
        <v>0</v>
      </c>
      <c r="T362" s="200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201" t="s">
        <v>351</v>
      </c>
      <c r="AT362" s="201" t="s">
        <v>282</v>
      </c>
      <c r="AU362" s="201" t="s">
        <v>84</v>
      </c>
      <c r="AY362" s="16" t="s">
        <v>149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16" t="s">
        <v>82</v>
      </c>
      <c r="BK362" s="202">
        <f>ROUND(I362*H362,2)</f>
        <v>0</v>
      </c>
      <c r="BL362" s="16" t="s">
        <v>242</v>
      </c>
      <c r="BM362" s="201" t="s">
        <v>607</v>
      </c>
    </row>
    <row r="363" spans="1:65" s="2" customFormat="1" ht="19.2">
      <c r="A363" s="33"/>
      <c r="B363" s="34"/>
      <c r="C363" s="35"/>
      <c r="D363" s="208" t="s">
        <v>170</v>
      </c>
      <c r="E363" s="35"/>
      <c r="F363" s="209" t="s">
        <v>608</v>
      </c>
      <c r="G363" s="35"/>
      <c r="H363" s="35"/>
      <c r="I363" s="205"/>
      <c r="J363" s="35"/>
      <c r="K363" s="35"/>
      <c r="L363" s="38"/>
      <c r="M363" s="206"/>
      <c r="N363" s="207"/>
      <c r="O363" s="70"/>
      <c r="P363" s="70"/>
      <c r="Q363" s="70"/>
      <c r="R363" s="70"/>
      <c r="S363" s="70"/>
      <c r="T363" s="71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6" t="s">
        <v>170</v>
      </c>
      <c r="AU363" s="16" t="s">
        <v>84</v>
      </c>
    </row>
    <row r="364" spans="1:65" s="13" customFormat="1" ht="10.199999999999999">
      <c r="B364" s="210"/>
      <c r="C364" s="211"/>
      <c r="D364" s="208" t="s">
        <v>205</v>
      </c>
      <c r="E364" s="212" t="s">
        <v>1</v>
      </c>
      <c r="F364" s="213" t="s">
        <v>609</v>
      </c>
      <c r="G364" s="211"/>
      <c r="H364" s="214">
        <v>0.04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205</v>
      </c>
      <c r="AU364" s="220" t="s">
        <v>84</v>
      </c>
      <c r="AV364" s="13" t="s">
        <v>84</v>
      </c>
      <c r="AW364" s="13" t="s">
        <v>32</v>
      </c>
      <c r="AX364" s="13" t="s">
        <v>82</v>
      </c>
      <c r="AY364" s="220" t="s">
        <v>149</v>
      </c>
    </row>
    <row r="365" spans="1:65" s="2" customFormat="1" ht="24.15" customHeight="1">
      <c r="A365" s="33"/>
      <c r="B365" s="34"/>
      <c r="C365" s="232" t="s">
        <v>610</v>
      </c>
      <c r="D365" s="232" t="s">
        <v>282</v>
      </c>
      <c r="E365" s="233" t="s">
        <v>611</v>
      </c>
      <c r="F365" s="234" t="s">
        <v>612</v>
      </c>
      <c r="G365" s="235" t="s">
        <v>167</v>
      </c>
      <c r="H365" s="236">
        <v>9</v>
      </c>
      <c r="I365" s="237"/>
      <c r="J365" s="238">
        <f>ROUND(I365*H365,2)</f>
        <v>0</v>
      </c>
      <c r="K365" s="234" t="s">
        <v>155</v>
      </c>
      <c r="L365" s="239"/>
      <c r="M365" s="240" t="s">
        <v>1</v>
      </c>
      <c r="N365" s="241" t="s">
        <v>40</v>
      </c>
      <c r="O365" s="70"/>
      <c r="P365" s="199">
        <f>O365*H365</f>
        <v>0</v>
      </c>
      <c r="Q365" s="199">
        <v>2.5000000000000001E-2</v>
      </c>
      <c r="R365" s="199">
        <f>Q365*H365</f>
        <v>0.22500000000000001</v>
      </c>
      <c r="S365" s="199">
        <v>0</v>
      </c>
      <c r="T365" s="200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01" t="s">
        <v>194</v>
      </c>
      <c r="AT365" s="201" t="s">
        <v>282</v>
      </c>
      <c r="AU365" s="201" t="s">
        <v>84</v>
      </c>
      <c r="AY365" s="16" t="s">
        <v>149</v>
      </c>
      <c r="BE365" s="202">
        <f>IF(N365="základní",J365,0)</f>
        <v>0</v>
      </c>
      <c r="BF365" s="202">
        <f>IF(N365="snížená",J365,0)</f>
        <v>0</v>
      </c>
      <c r="BG365" s="202">
        <f>IF(N365="zákl. přenesená",J365,0)</f>
        <v>0</v>
      </c>
      <c r="BH365" s="202">
        <f>IF(N365="sníž. přenesená",J365,0)</f>
        <v>0</v>
      </c>
      <c r="BI365" s="202">
        <f>IF(N365="nulová",J365,0)</f>
        <v>0</v>
      </c>
      <c r="BJ365" s="16" t="s">
        <v>82</v>
      </c>
      <c r="BK365" s="202">
        <f>ROUND(I365*H365,2)</f>
        <v>0</v>
      </c>
      <c r="BL365" s="16" t="s">
        <v>156</v>
      </c>
      <c r="BM365" s="201" t="s">
        <v>613</v>
      </c>
    </row>
    <row r="366" spans="1:65" s="2" customFormat="1" ht="19.2">
      <c r="A366" s="33"/>
      <c r="B366" s="34"/>
      <c r="C366" s="35"/>
      <c r="D366" s="208" t="s">
        <v>170</v>
      </c>
      <c r="E366" s="35"/>
      <c r="F366" s="209" t="s">
        <v>614</v>
      </c>
      <c r="G366" s="35"/>
      <c r="H366" s="35"/>
      <c r="I366" s="205"/>
      <c r="J366" s="35"/>
      <c r="K366" s="35"/>
      <c r="L366" s="38"/>
      <c r="M366" s="206"/>
      <c r="N366" s="207"/>
      <c r="O366" s="70"/>
      <c r="P366" s="70"/>
      <c r="Q366" s="70"/>
      <c r="R366" s="70"/>
      <c r="S366" s="70"/>
      <c r="T366" s="71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6" t="s">
        <v>170</v>
      </c>
      <c r="AU366" s="16" t="s">
        <v>84</v>
      </c>
    </row>
    <row r="367" spans="1:65" s="2" customFormat="1" ht="24.15" customHeight="1">
      <c r="A367" s="33"/>
      <c r="B367" s="34"/>
      <c r="C367" s="232" t="s">
        <v>615</v>
      </c>
      <c r="D367" s="232" t="s">
        <v>282</v>
      </c>
      <c r="E367" s="233" t="s">
        <v>616</v>
      </c>
      <c r="F367" s="234" t="s">
        <v>617</v>
      </c>
      <c r="G367" s="235" t="s">
        <v>470</v>
      </c>
      <c r="H367" s="236">
        <v>9</v>
      </c>
      <c r="I367" s="237"/>
      <c r="J367" s="238">
        <f>ROUND(I367*H367,2)</f>
        <v>0</v>
      </c>
      <c r="K367" s="234" t="s">
        <v>155</v>
      </c>
      <c r="L367" s="239"/>
      <c r="M367" s="240" t="s">
        <v>1</v>
      </c>
      <c r="N367" s="241" t="s">
        <v>40</v>
      </c>
      <c r="O367" s="70"/>
      <c r="P367" s="199">
        <f>O367*H367</f>
        <v>0</v>
      </c>
      <c r="Q367" s="199">
        <v>2.2699999999999999E-3</v>
      </c>
      <c r="R367" s="199">
        <f>Q367*H367</f>
        <v>2.043E-2</v>
      </c>
      <c r="S367" s="199">
        <v>0</v>
      </c>
      <c r="T367" s="200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01" t="s">
        <v>351</v>
      </c>
      <c r="AT367" s="201" t="s">
        <v>282</v>
      </c>
      <c r="AU367" s="201" t="s">
        <v>84</v>
      </c>
      <c r="AY367" s="16" t="s">
        <v>149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16" t="s">
        <v>82</v>
      </c>
      <c r="BK367" s="202">
        <f>ROUND(I367*H367,2)</f>
        <v>0</v>
      </c>
      <c r="BL367" s="16" t="s">
        <v>242</v>
      </c>
      <c r="BM367" s="201" t="s">
        <v>618</v>
      </c>
    </row>
    <row r="368" spans="1:65" s="2" customFormat="1" ht="24.15" customHeight="1">
      <c r="A368" s="33"/>
      <c r="B368" s="34"/>
      <c r="C368" s="232" t="s">
        <v>619</v>
      </c>
      <c r="D368" s="232" t="s">
        <v>282</v>
      </c>
      <c r="E368" s="233" t="s">
        <v>620</v>
      </c>
      <c r="F368" s="234" t="s">
        <v>621</v>
      </c>
      <c r="G368" s="235" t="s">
        <v>470</v>
      </c>
      <c r="H368" s="236">
        <v>16.2</v>
      </c>
      <c r="I368" s="237"/>
      <c r="J368" s="238">
        <f>ROUND(I368*H368,2)</f>
        <v>0</v>
      </c>
      <c r="K368" s="234" t="s">
        <v>155</v>
      </c>
      <c r="L368" s="239"/>
      <c r="M368" s="240" t="s">
        <v>1</v>
      </c>
      <c r="N368" s="241" t="s">
        <v>40</v>
      </c>
      <c r="O368" s="70"/>
      <c r="P368" s="199">
        <f>O368*H368</f>
        <v>0</v>
      </c>
      <c r="Q368" s="199">
        <v>3.62E-3</v>
      </c>
      <c r="R368" s="199">
        <f>Q368*H368</f>
        <v>5.8643999999999995E-2</v>
      </c>
      <c r="S368" s="199">
        <v>0</v>
      </c>
      <c r="T368" s="200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201" t="s">
        <v>351</v>
      </c>
      <c r="AT368" s="201" t="s">
        <v>282</v>
      </c>
      <c r="AU368" s="201" t="s">
        <v>84</v>
      </c>
      <c r="AY368" s="16" t="s">
        <v>149</v>
      </c>
      <c r="BE368" s="202">
        <f>IF(N368="základní",J368,0)</f>
        <v>0</v>
      </c>
      <c r="BF368" s="202">
        <f>IF(N368="snížená",J368,0)</f>
        <v>0</v>
      </c>
      <c r="BG368" s="202">
        <f>IF(N368="zákl. přenesená",J368,0)</f>
        <v>0</v>
      </c>
      <c r="BH368" s="202">
        <f>IF(N368="sníž. přenesená",J368,0)</f>
        <v>0</v>
      </c>
      <c r="BI368" s="202">
        <f>IF(N368="nulová",J368,0)</f>
        <v>0</v>
      </c>
      <c r="BJ368" s="16" t="s">
        <v>82</v>
      </c>
      <c r="BK368" s="202">
        <f>ROUND(I368*H368,2)</f>
        <v>0</v>
      </c>
      <c r="BL368" s="16" t="s">
        <v>242</v>
      </c>
      <c r="BM368" s="201" t="s">
        <v>622</v>
      </c>
    </row>
    <row r="369" spans="1:65" s="13" customFormat="1" ht="10.199999999999999">
      <c r="B369" s="210"/>
      <c r="C369" s="211"/>
      <c r="D369" s="208" t="s">
        <v>205</v>
      </c>
      <c r="E369" s="212" t="s">
        <v>1</v>
      </c>
      <c r="F369" s="213" t="s">
        <v>623</v>
      </c>
      <c r="G369" s="211"/>
      <c r="H369" s="214">
        <v>16.2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205</v>
      </c>
      <c r="AU369" s="220" t="s">
        <v>84</v>
      </c>
      <c r="AV369" s="13" t="s">
        <v>84</v>
      </c>
      <c r="AW369" s="13" t="s">
        <v>32</v>
      </c>
      <c r="AX369" s="13" t="s">
        <v>82</v>
      </c>
      <c r="AY369" s="220" t="s">
        <v>149</v>
      </c>
    </row>
    <row r="370" spans="1:65" s="2" customFormat="1" ht="16.5" customHeight="1">
      <c r="A370" s="33"/>
      <c r="B370" s="34"/>
      <c r="C370" s="232" t="s">
        <v>624</v>
      </c>
      <c r="D370" s="232" t="s">
        <v>282</v>
      </c>
      <c r="E370" s="233" t="s">
        <v>625</v>
      </c>
      <c r="F370" s="234" t="s">
        <v>626</v>
      </c>
      <c r="G370" s="235" t="s">
        <v>304</v>
      </c>
      <c r="H370" s="236">
        <v>0.04</v>
      </c>
      <c r="I370" s="237"/>
      <c r="J370" s="238">
        <f>ROUND(I370*H370,2)</f>
        <v>0</v>
      </c>
      <c r="K370" s="234" t="s">
        <v>155</v>
      </c>
      <c r="L370" s="239"/>
      <c r="M370" s="240" t="s">
        <v>1</v>
      </c>
      <c r="N370" s="241" t="s">
        <v>40</v>
      </c>
      <c r="O370" s="70"/>
      <c r="P370" s="199">
        <f>O370*H370</f>
        <v>0</v>
      </c>
      <c r="Q370" s="199">
        <v>1</v>
      </c>
      <c r="R370" s="199">
        <f>Q370*H370</f>
        <v>0.04</v>
      </c>
      <c r="S370" s="199">
        <v>0</v>
      </c>
      <c r="T370" s="200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201" t="s">
        <v>351</v>
      </c>
      <c r="AT370" s="201" t="s">
        <v>282</v>
      </c>
      <c r="AU370" s="201" t="s">
        <v>84</v>
      </c>
      <c r="AY370" s="16" t="s">
        <v>149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16" t="s">
        <v>82</v>
      </c>
      <c r="BK370" s="202">
        <f>ROUND(I370*H370,2)</f>
        <v>0</v>
      </c>
      <c r="BL370" s="16" t="s">
        <v>242</v>
      </c>
      <c r="BM370" s="201" t="s">
        <v>627</v>
      </c>
    </row>
    <row r="371" spans="1:65" s="2" customFormat="1" ht="16.5" customHeight="1">
      <c r="A371" s="33"/>
      <c r="B371" s="34"/>
      <c r="C371" s="232" t="s">
        <v>628</v>
      </c>
      <c r="D371" s="232" t="s">
        <v>282</v>
      </c>
      <c r="E371" s="233" t="s">
        <v>629</v>
      </c>
      <c r="F371" s="234" t="s">
        <v>630</v>
      </c>
      <c r="G371" s="235" t="s">
        <v>304</v>
      </c>
      <c r="H371" s="236">
        <v>3.5000000000000003E-2</v>
      </c>
      <c r="I371" s="237"/>
      <c r="J371" s="238">
        <f>ROUND(I371*H371,2)</f>
        <v>0</v>
      </c>
      <c r="K371" s="234" t="s">
        <v>155</v>
      </c>
      <c r="L371" s="239"/>
      <c r="M371" s="240" t="s">
        <v>1</v>
      </c>
      <c r="N371" s="241" t="s">
        <v>40</v>
      </c>
      <c r="O371" s="70"/>
      <c r="P371" s="199">
        <f>O371*H371</f>
        <v>0</v>
      </c>
      <c r="Q371" s="199">
        <v>1</v>
      </c>
      <c r="R371" s="199">
        <f>Q371*H371</f>
        <v>3.5000000000000003E-2</v>
      </c>
      <c r="S371" s="199">
        <v>0</v>
      </c>
      <c r="T371" s="200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01" t="s">
        <v>351</v>
      </c>
      <c r="AT371" s="201" t="s">
        <v>282</v>
      </c>
      <c r="AU371" s="201" t="s">
        <v>84</v>
      </c>
      <c r="AY371" s="16" t="s">
        <v>149</v>
      </c>
      <c r="BE371" s="202">
        <f>IF(N371="základní",J371,0)</f>
        <v>0</v>
      </c>
      <c r="BF371" s="202">
        <f>IF(N371="snížená",J371,0)</f>
        <v>0</v>
      </c>
      <c r="BG371" s="202">
        <f>IF(N371="zákl. přenesená",J371,0)</f>
        <v>0</v>
      </c>
      <c r="BH371" s="202">
        <f>IF(N371="sníž. přenesená",J371,0)</f>
        <v>0</v>
      </c>
      <c r="BI371" s="202">
        <f>IF(N371="nulová",J371,0)</f>
        <v>0</v>
      </c>
      <c r="BJ371" s="16" t="s">
        <v>82</v>
      </c>
      <c r="BK371" s="202">
        <f>ROUND(I371*H371,2)</f>
        <v>0</v>
      </c>
      <c r="BL371" s="16" t="s">
        <v>242</v>
      </c>
      <c r="BM371" s="201" t="s">
        <v>631</v>
      </c>
    </row>
    <row r="372" spans="1:65" s="2" customFormat="1" ht="19.2">
      <c r="A372" s="33"/>
      <c r="B372" s="34"/>
      <c r="C372" s="35"/>
      <c r="D372" s="208" t="s">
        <v>170</v>
      </c>
      <c r="E372" s="35"/>
      <c r="F372" s="209" t="s">
        <v>632</v>
      </c>
      <c r="G372" s="35"/>
      <c r="H372" s="35"/>
      <c r="I372" s="205"/>
      <c r="J372" s="35"/>
      <c r="K372" s="35"/>
      <c r="L372" s="38"/>
      <c r="M372" s="206"/>
      <c r="N372" s="207"/>
      <c r="O372" s="70"/>
      <c r="P372" s="70"/>
      <c r="Q372" s="70"/>
      <c r="R372" s="70"/>
      <c r="S372" s="70"/>
      <c r="T372" s="71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6" t="s">
        <v>170</v>
      </c>
      <c r="AU372" s="16" t="s">
        <v>84</v>
      </c>
    </row>
    <row r="373" spans="1:65" s="2" customFormat="1" ht="21.75" customHeight="1">
      <c r="A373" s="33"/>
      <c r="B373" s="34"/>
      <c r="C373" s="232" t="s">
        <v>633</v>
      </c>
      <c r="D373" s="232" t="s">
        <v>282</v>
      </c>
      <c r="E373" s="233" t="s">
        <v>634</v>
      </c>
      <c r="F373" s="234" t="s">
        <v>635</v>
      </c>
      <c r="G373" s="235" t="s">
        <v>304</v>
      </c>
      <c r="H373" s="236">
        <v>4.9000000000000002E-2</v>
      </c>
      <c r="I373" s="237"/>
      <c r="J373" s="238">
        <f>ROUND(I373*H373,2)</f>
        <v>0</v>
      </c>
      <c r="K373" s="234" t="s">
        <v>155</v>
      </c>
      <c r="L373" s="239"/>
      <c r="M373" s="240" t="s">
        <v>1</v>
      </c>
      <c r="N373" s="241" t="s">
        <v>40</v>
      </c>
      <c r="O373" s="70"/>
      <c r="P373" s="199">
        <f>O373*H373</f>
        <v>0</v>
      </c>
      <c r="Q373" s="199">
        <v>1</v>
      </c>
      <c r="R373" s="199">
        <f>Q373*H373</f>
        <v>4.9000000000000002E-2</v>
      </c>
      <c r="S373" s="199">
        <v>0</v>
      </c>
      <c r="T373" s="200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201" t="s">
        <v>351</v>
      </c>
      <c r="AT373" s="201" t="s">
        <v>282</v>
      </c>
      <c r="AU373" s="201" t="s">
        <v>84</v>
      </c>
      <c r="AY373" s="16" t="s">
        <v>149</v>
      </c>
      <c r="BE373" s="202">
        <f>IF(N373="základní",J373,0)</f>
        <v>0</v>
      </c>
      <c r="BF373" s="202">
        <f>IF(N373="snížená",J373,0)</f>
        <v>0</v>
      </c>
      <c r="BG373" s="202">
        <f>IF(N373="zákl. přenesená",J373,0)</f>
        <v>0</v>
      </c>
      <c r="BH373" s="202">
        <f>IF(N373="sníž. přenesená",J373,0)</f>
        <v>0</v>
      </c>
      <c r="BI373" s="202">
        <f>IF(N373="nulová",J373,0)</f>
        <v>0</v>
      </c>
      <c r="BJ373" s="16" t="s">
        <v>82</v>
      </c>
      <c r="BK373" s="202">
        <f>ROUND(I373*H373,2)</f>
        <v>0</v>
      </c>
      <c r="BL373" s="16" t="s">
        <v>242</v>
      </c>
      <c r="BM373" s="201" t="s">
        <v>636</v>
      </c>
    </row>
    <row r="374" spans="1:65" s="2" customFormat="1" ht="19.2">
      <c r="A374" s="33"/>
      <c r="B374" s="34"/>
      <c r="C374" s="35"/>
      <c r="D374" s="208" t="s">
        <v>170</v>
      </c>
      <c r="E374" s="35"/>
      <c r="F374" s="209" t="s">
        <v>637</v>
      </c>
      <c r="G374" s="35"/>
      <c r="H374" s="35"/>
      <c r="I374" s="205"/>
      <c r="J374" s="35"/>
      <c r="K374" s="35"/>
      <c r="L374" s="38"/>
      <c r="M374" s="206"/>
      <c r="N374" s="207"/>
      <c r="O374" s="70"/>
      <c r="P374" s="70"/>
      <c r="Q374" s="70"/>
      <c r="R374" s="70"/>
      <c r="S374" s="70"/>
      <c r="T374" s="71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6" t="s">
        <v>170</v>
      </c>
      <c r="AU374" s="16" t="s">
        <v>84</v>
      </c>
    </row>
    <row r="375" spans="1:65" s="12" customFormat="1" ht="22.8" customHeight="1">
      <c r="B375" s="174"/>
      <c r="C375" s="175"/>
      <c r="D375" s="176" t="s">
        <v>74</v>
      </c>
      <c r="E375" s="188" t="s">
        <v>638</v>
      </c>
      <c r="F375" s="188" t="s">
        <v>639</v>
      </c>
      <c r="G375" s="175"/>
      <c r="H375" s="175"/>
      <c r="I375" s="178"/>
      <c r="J375" s="189">
        <f>BK375</f>
        <v>0</v>
      </c>
      <c r="K375" s="175"/>
      <c r="L375" s="180"/>
      <c r="M375" s="181"/>
      <c r="N375" s="182"/>
      <c r="O375" s="182"/>
      <c r="P375" s="183">
        <f>SUM(P376:P377)</f>
        <v>0</v>
      </c>
      <c r="Q375" s="182"/>
      <c r="R375" s="183">
        <f>SUM(R376:R377)</f>
        <v>4.5934000000000003E-2</v>
      </c>
      <c r="S375" s="182"/>
      <c r="T375" s="184">
        <f>SUM(T376:T377)</f>
        <v>0</v>
      </c>
      <c r="AR375" s="185" t="s">
        <v>84</v>
      </c>
      <c r="AT375" s="186" t="s">
        <v>74</v>
      </c>
      <c r="AU375" s="186" t="s">
        <v>82</v>
      </c>
      <c r="AY375" s="185" t="s">
        <v>149</v>
      </c>
      <c r="BK375" s="187">
        <f>SUM(BK376:BK377)</f>
        <v>0</v>
      </c>
    </row>
    <row r="376" spans="1:65" s="2" customFormat="1" ht="21.75" customHeight="1">
      <c r="A376" s="33"/>
      <c r="B376" s="34"/>
      <c r="C376" s="190" t="s">
        <v>640</v>
      </c>
      <c r="D376" s="190" t="s">
        <v>151</v>
      </c>
      <c r="E376" s="191" t="s">
        <v>641</v>
      </c>
      <c r="F376" s="192" t="s">
        <v>642</v>
      </c>
      <c r="G376" s="193" t="s">
        <v>154</v>
      </c>
      <c r="H376" s="194">
        <v>19.3</v>
      </c>
      <c r="I376" s="195"/>
      <c r="J376" s="196">
        <f>ROUND(I376*H376,2)</f>
        <v>0</v>
      </c>
      <c r="K376" s="192" t="s">
        <v>155</v>
      </c>
      <c r="L376" s="38"/>
      <c r="M376" s="197" t="s">
        <v>1</v>
      </c>
      <c r="N376" s="198" t="s">
        <v>40</v>
      </c>
      <c r="O376" s="70"/>
      <c r="P376" s="199">
        <f>O376*H376</f>
        <v>0</v>
      </c>
      <c r="Q376" s="199">
        <v>2.3800000000000002E-3</v>
      </c>
      <c r="R376" s="199">
        <f>Q376*H376</f>
        <v>4.5934000000000003E-2</v>
      </c>
      <c r="S376" s="199">
        <v>0</v>
      </c>
      <c r="T376" s="200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201" t="s">
        <v>242</v>
      </c>
      <c r="AT376" s="201" t="s">
        <v>151</v>
      </c>
      <c r="AU376" s="201" t="s">
        <v>84</v>
      </c>
      <c r="AY376" s="16" t="s">
        <v>149</v>
      </c>
      <c r="BE376" s="202">
        <f>IF(N376="základní",J376,0)</f>
        <v>0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16" t="s">
        <v>82</v>
      </c>
      <c r="BK376" s="202">
        <f>ROUND(I376*H376,2)</f>
        <v>0</v>
      </c>
      <c r="BL376" s="16" t="s">
        <v>242</v>
      </c>
      <c r="BM376" s="201" t="s">
        <v>643</v>
      </c>
    </row>
    <row r="377" spans="1:65" s="2" customFormat="1" ht="10.199999999999999">
      <c r="A377" s="33"/>
      <c r="B377" s="34"/>
      <c r="C377" s="35"/>
      <c r="D377" s="203" t="s">
        <v>158</v>
      </c>
      <c r="E377" s="35"/>
      <c r="F377" s="204" t="s">
        <v>644</v>
      </c>
      <c r="G377" s="35"/>
      <c r="H377" s="35"/>
      <c r="I377" s="205"/>
      <c r="J377" s="35"/>
      <c r="K377" s="35"/>
      <c r="L377" s="38"/>
      <c r="M377" s="242"/>
      <c r="N377" s="243"/>
      <c r="O377" s="244"/>
      <c r="P377" s="244"/>
      <c r="Q377" s="244"/>
      <c r="R377" s="244"/>
      <c r="S377" s="244"/>
      <c r="T377" s="245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6" t="s">
        <v>158</v>
      </c>
      <c r="AU377" s="16" t="s">
        <v>84</v>
      </c>
    </row>
    <row r="378" spans="1:65" s="2" customFormat="1" ht="6.9" customHeight="1">
      <c r="A378" s="33"/>
      <c r="B378" s="53"/>
      <c r="C378" s="54"/>
      <c r="D378" s="54"/>
      <c r="E378" s="54"/>
      <c r="F378" s="54"/>
      <c r="G378" s="54"/>
      <c r="H378" s="54"/>
      <c r="I378" s="54"/>
      <c r="J378" s="54"/>
      <c r="K378" s="54"/>
      <c r="L378" s="38"/>
      <c r="M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</sheetData>
  <sheetProtection algorithmName="SHA-512" hashValue="GcQkUTPJyVgrHG4ExucvV9mX5mNoSu0zUusj0301Hwlu3I0808T9GuSXf9KiT80tqJXLA9BMnhT6IIEIAljq3w==" saltValue="ulalLw2NNpAH9NNCxOV+pUNEQ3BRF98ffkg8Ot9R+dxTppuR0wRDDpn292/ByyPuvClppVxRUXDbAkDWMNDkmw==" spinCount="100000" sheet="1" objects="1" scenarios="1" formatColumns="0" formatRows="0" autoFilter="0"/>
  <autoFilter ref="C131:K37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hyperlinks>
    <hyperlink ref="F136" r:id="rId1"/>
    <hyperlink ref="F138" r:id="rId2"/>
    <hyperlink ref="F140" r:id="rId3"/>
    <hyperlink ref="F143" r:id="rId4"/>
    <hyperlink ref="F145" r:id="rId5"/>
    <hyperlink ref="F147" r:id="rId6"/>
    <hyperlink ref="F150" r:id="rId7"/>
    <hyperlink ref="F153" r:id="rId8"/>
    <hyperlink ref="F156" r:id="rId9"/>
    <hyperlink ref="F159" r:id="rId10"/>
    <hyperlink ref="F164" r:id="rId11"/>
    <hyperlink ref="F167" r:id="rId12"/>
    <hyperlink ref="F170" r:id="rId13"/>
    <hyperlink ref="F173" r:id="rId14"/>
    <hyperlink ref="F176" r:id="rId15"/>
    <hyperlink ref="F179" r:id="rId16"/>
    <hyperlink ref="F182" r:id="rId17"/>
    <hyperlink ref="F185" r:id="rId18"/>
    <hyperlink ref="F188" r:id="rId19"/>
    <hyperlink ref="F191" r:id="rId20"/>
    <hyperlink ref="F194" r:id="rId21"/>
    <hyperlink ref="F197" r:id="rId22"/>
    <hyperlink ref="F202" r:id="rId23"/>
    <hyperlink ref="F205" r:id="rId24"/>
    <hyperlink ref="F208" r:id="rId25"/>
    <hyperlink ref="F213" r:id="rId26"/>
    <hyperlink ref="F218" r:id="rId27"/>
    <hyperlink ref="F228" r:id="rId28"/>
    <hyperlink ref="F239" r:id="rId29"/>
    <hyperlink ref="F241" r:id="rId30"/>
    <hyperlink ref="F244" r:id="rId31"/>
    <hyperlink ref="F254" r:id="rId32"/>
    <hyperlink ref="F257" r:id="rId33"/>
    <hyperlink ref="F261" r:id="rId34"/>
    <hyperlink ref="F264" r:id="rId35"/>
    <hyperlink ref="F269" r:id="rId36"/>
    <hyperlink ref="F272" r:id="rId37"/>
    <hyperlink ref="F277" r:id="rId38"/>
    <hyperlink ref="F280" r:id="rId39"/>
    <hyperlink ref="F283" r:id="rId40"/>
    <hyperlink ref="F289" r:id="rId41"/>
    <hyperlink ref="F292" r:id="rId42"/>
    <hyperlink ref="F294" r:id="rId43"/>
    <hyperlink ref="F297" r:id="rId44"/>
    <hyperlink ref="F299" r:id="rId45"/>
    <hyperlink ref="F302" r:id="rId46"/>
    <hyperlink ref="F304" r:id="rId47"/>
    <hyperlink ref="F308" r:id="rId48"/>
    <hyperlink ref="F315" r:id="rId49"/>
    <hyperlink ref="F319" r:id="rId50"/>
    <hyperlink ref="F323" r:id="rId51"/>
    <hyperlink ref="F326" r:id="rId52"/>
    <hyperlink ref="F328" r:id="rId53"/>
    <hyperlink ref="F331" r:id="rId54"/>
    <hyperlink ref="F336" r:id="rId55"/>
    <hyperlink ref="F338" r:id="rId56"/>
    <hyperlink ref="F342" r:id="rId57"/>
    <hyperlink ref="F346" r:id="rId58"/>
    <hyperlink ref="F377" r:id="rId59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92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1" customFormat="1" ht="12" customHeight="1">
      <c r="B8" s="19"/>
      <c r="D8" s="118" t="s">
        <v>113</v>
      </c>
      <c r="L8" s="19"/>
    </row>
    <row r="9" spans="1:46" s="2" customFormat="1" ht="16.5" customHeight="1">
      <c r="A9" s="33"/>
      <c r="B9" s="38"/>
      <c r="C9" s="33"/>
      <c r="D9" s="33"/>
      <c r="E9" s="298" t="s">
        <v>114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115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301" t="s">
        <v>645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0.199999999999999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 t="str">
        <f>'Rekapitulace stavby'!AN8</f>
        <v>31. 3. 2023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24</v>
      </c>
      <c r="E16" s="33"/>
      <c r="F16" s="33"/>
      <c r="G16" s="33"/>
      <c r="H16" s="33"/>
      <c r="I16" s="118" t="s">
        <v>25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26</v>
      </c>
      <c r="F17" s="33"/>
      <c r="G17" s="33"/>
      <c r="H17" s="33"/>
      <c r="I17" s="118" t="s">
        <v>27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28</v>
      </c>
      <c r="E19" s="33"/>
      <c r="F19" s="33"/>
      <c r="G19" s="33"/>
      <c r="H19" s="33"/>
      <c r="I19" s="118" t="s">
        <v>25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27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30</v>
      </c>
      <c r="E22" s="33"/>
      <c r="F22" s="33"/>
      <c r="G22" s="33"/>
      <c r="H22" s="33"/>
      <c r="I22" s="118" t="s">
        <v>25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31</v>
      </c>
      <c r="F23" s="33"/>
      <c r="G23" s="33"/>
      <c r="H23" s="33"/>
      <c r="I23" s="118" t="s">
        <v>27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33</v>
      </c>
      <c r="E25" s="33"/>
      <c r="F25" s="33"/>
      <c r="G25" s="33"/>
      <c r="H25" s="33"/>
      <c r="I25" s="118" t="s">
        <v>25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31</v>
      </c>
      <c r="F26" s="33"/>
      <c r="G26" s="33"/>
      <c r="H26" s="33"/>
      <c r="I26" s="118" t="s">
        <v>27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ROUND(J123,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7" t="s">
        <v>39</v>
      </c>
      <c r="E35" s="118" t="s">
        <v>40</v>
      </c>
      <c r="F35" s="128">
        <f>ROUND((SUM(BE123:BE148)),  2)</f>
        <v>0</v>
      </c>
      <c r="G35" s="33"/>
      <c r="H35" s="33"/>
      <c r="I35" s="129">
        <v>0.21</v>
      </c>
      <c r="J35" s="128">
        <f>ROUND(((SUM(BE123:BE148))*I35),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8" t="s">
        <v>41</v>
      </c>
      <c r="F36" s="128">
        <f>ROUND((SUM(BF123:BF148)),  2)</f>
        <v>0</v>
      </c>
      <c r="G36" s="33"/>
      <c r="H36" s="33"/>
      <c r="I36" s="129">
        <v>0.15</v>
      </c>
      <c r="J36" s="128">
        <f>ROUND(((SUM(BF123:BF148))*I36),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42</v>
      </c>
      <c r="F37" s="128">
        <f>ROUND((SUM(BG123:BG148)),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8"/>
      <c r="C38" s="33"/>
      <c r="D38" s="33"/>
      <c r="E38" s="118" t="s">
        <v>43</v>
      </c>
      <c r="F38" s="128">
        <f>ROUND((SUM(BH123:BH148)),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8"/>
      <c r="C39" s="33"/>
      <c r="D39" s="33"/>
      <c r="E39" s="118" t="s">
        <v>44</v>
      </c>
      <c r="F39" s="128">
        <f>ROUND((SUM(BI123:BI148)),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113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05" t="s">
        <v>114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115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8" t="str">
        <f>E11</f>
        <v>01.2 - Odbahnění</v>
      </c>
      <c r="F89" s="307"/>
      <c r="G89" s="307"/>
      <c r="H89" s="307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k. ú. Slapy</v>
      </c>
      <c r="G91" s="35"/>
      <c r="H91" s="35"/>
      <c r="I91" s="28" t="s">
        <v>22</v>
      </c>
      <c r="J91" s="65" t="str">
        <f>IF(J14="","",J14)</f>
        <v>31. 3. 2023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24</v>
      </c>
      <c r="D93" s="35"/>
      <c r="E93" s="35"/>
      <c r="F93" s="26" t="str">
        <f>E17</f>
        <v>ALTSTAEDTER INVESTMENTS a.s.</v>
      </c>
      <c r="G93" s="35"/>
      <c r="H93" s="35"/>
      <c r="I93" s="28" t="s">
        <v>30</v>
      </c>
      <c r="J93" s="31" t="str">
        <f>E23</f>
        <v>Martin Dobeš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>Martin Dobeš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118</v>
      </c>
      <c r="D96" s="149"/>
      <c r="E96" s="149"/>
      <c r="F96" s="149"/>
      <c r="G96" s="149"/>
      <c r="H96" s="149"/>
      <c r="I96" s="149"/>
      <c r="J96" s="150" t="s">
        <v>119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51" t="s">
        <v>120</v>
      </c>
      <c r="D98" s="35"/>
      <c r="E98" s="35"/>
      <c r="F98" s="35"/>
      <c r="G98" s="35"/>
      <c r="H98" s="35"/>
      <c r="I98" s="35"/>
      <c r="J98" s="83">
        <f>J123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121</v>
      </c>
    </row>
    <row r="99" spans="1:47" s="9" customFormat="1" ht="24.9" customHeight="1">
      <c r="B99" s="152"/>
      <c r="C99" s="153"/>
      <c r="D99" s="154" t="s">
        <v>122</v>
      </c>
      <c r="E99" s="155"/>
      <c r="F99" s="155"/>
      <c r="G99" s="155"/>
      <c r="H99" s="155"/>
      <c r="I99" s="155"/>
      <c r="J99" s="156">
        <f>J124</f>
        <v>0</v>
      </c>
      <c r="K99" s="153"/>
      <c r="L99" s="157"/>
    </row>
    <row r="100" spans="1:47" s="10" customFormat="1" ht="19.95" customHeight="1">
      <c r="B100" s="158"/>
      <c r="C100" s="103"/>
      <c r="D100" s="159" t="s">
        <v>123</v>
      </c>
      <c r="E100" s="160"/>
      <c r="F100" s="160"/>
      <c r="G100" s="160"/>
      <c r="H100" s="160"/>
      <c r="I100" s="160"/>
      <c r="J100" s="161">
        <f>J125</f>
        <v>0</v>
      </c>
      <c r="K100" s="103"/>
      <c r="L100" s="162"/>
    </row>
    <row r="101" spans="1:47" s="10" customFormat="1" ht="19.95" customHeight="1">
      <c r="B101" s="158"/>
      <c r="C101" s="103"/>
      <c r="D101" s="159" t="s">
        <v>126</v>
      </c>
      <c r="E101" s="160"/>
      <c r="F101" s="160"/>
      <c r="G101" s="160"/>
      <c r="H101" s="160"/>
      <c r="I101" s="160"/>
      <c r="J101" s="161">
        <f>J146</f>
        <v>0</v>
      </c>
      <c r="K101" s="103"/>
      <c r="L101" s="162"/>
    </row>
    <row r="102" spans="1:47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" customHeight="1">
      <c r="A108" s="33"/>
      <c r="B108" s="34"/>
      <c r="C108" s="22" t="s">
        <v>134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6.5" customHeight="1">
      <c r="A111" s="33"/>
      <c r="B111" s="34"/>
      <c r="C111" s="35"/>
      <c r="D111" s="35"/>
      <c r="E111" s="305" t="str">
        <f>E7</f>
        <v>Rekonstrukce a obnova vodních nádrží Pětka a V Luhu</v>
      </c>
      <c r="F111" s="306"/>
      <c r="G111" s="306"/>
      <c r="H111" s="306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0"/>
      <c r="C112" s="28" t="s">
        <v>113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65" s="2" customFormat="1" ht="16.5" customHeight="1">
      <c r="A113" s="33"/>
      <c r="B113" s="34"/>
      <c r="C113" s="35"/>
      <c r="D113" s="35"/>
      <c r="E113" s="305" t="s">
        <v>114</v>
      </c>
      <c r="F113" s="307"/>
      <c r="G113" s="307"/>
      <c r="H113" s="307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115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5"/>
      <c r="D115" s="35"/>
      <c r="E115" s="258" t="str">
        <f>E11</f>
        <v>01.2 - Odbahnění</v>
      </c>
      <c r="F115" s="307"/>
      <c r="G115" s="307"/>
      <c r="H115" s="307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20</v>
      </c>
      <c r="D117" s="35"/>
      <c r="E117" s="35"/>
      <c r="F117" s="26" t="str">
        <f>F14</f>
        <v>k. ú. Slapy</v>
      </c>
      <c r="G117" s="35"/>
      <c r="H117" s="35"/>
      <c r="I117" s="28" t="s">
        <v>22</v>
      </c>
      <c r="J117" s="65" t="str">
        <f>IF(J14="","",J14)</f>
        <v>31. 3. 2023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24</v>
      </c>
      <c r="D119" s="35"/>
      <c r="E119" s="35"/>
      <c r="F119" s="26" t="str">
        <f>E17</f>
        <v>ALTSTAEDTER INVESTMENTS a.s.</v>
      </c>
      <c r="G119" s="35"/>
      <c r="H119" s="35"/>
      <c r="I119" s="28" t="s">
        <v>30</v>
      </c>
      <c r="J119" s="31" t="str">
        <f>E23</f>
        <v>Martin Dobeš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28</v>
      </c>
      <c r="D120" s="35"/>
      <c r="E120" s="35"/>
      <c r="F120" s="26" t="str">
        <f>IF(E20="","",E20)</f>
        <v>Vyplň údaj</v>
      </c>
      <c r="G120" s="35"/>
      <c r="H120" s="35"/>
      <c r="I120" s="28" t="s">
        <v>33</v>
      </c>
      <c r="J120" s="31" t="str">
        <f>E26</f>
        <v>Martin Dobeš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63"/>
      <c r="B122" s="164"/>
      <c r="C122" s="165" t="s">
        <v>135</v>
      </c>
      <c r="D122" s="166" t="s">
        <v>60</v>
      </c>
      <c r="E122" s="166" t="s">
        <v>56</v>
      </c>
      <c r="F122" s="166" t="s">
        <v>57</v>
      </c>
      <c r="G122" s="166" t="s">
        <v>136</v>
      </c>
      <c r="H122" s="166" t="s">
        <v>137</v>
      </c>
      <c r="I122" s="166" t="s">
        <v>138</v>
      </c>
      <c r="J122" s="166" t="s">
        <v>119</v>
      </c>
      <c r="K122" s="167" t="s">
        <v>139</v>
      </c>
      <c r="L122" s="168"/>
      <c r="M122" s="74" t="s">
        <v>1</v>
      </c>
      <c r="N122" s="75" t="s">
        <v>39</v>
      </c>
      <c r="O122" s="75" t="s">
        <v>140</v>
      </c>
      <c r="P122" s="75" t="s">
        <v>141</v>
      </c>
      <c r="Q122" s="75" t="s">
        <v>142</v>
      </c>
      <c r="R122" s="75" t="s">
        <v>143</v>
      </c>
      <c r="S122" s="75" t="s">
        <v>144</v>
      </c>
      <c r="T122" s="76" t="s">
        <v>145</v>
      </c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</row>
    <row r="123" spans="1:65" s="2" customFormat="1" ht="22.8" customHeight="1">
      <c r="A123" s="33"/>
      <c r="B123" s="34"/>
      <c r="C123" s="81" t="s">
        <v>146</v>
      </c>
      <c r="D123" s="35"/>
      <c r="E123" s="35"/>
      <c r="F123" s="35"/>
      <c r="G123" s="35"/>
      <c r="H123" s="35"/>
      <c r="I123" s="35"/>
      <c r="J123" s="169">
        <f>BK123</f>
        <v>0</v>
      </c>
      <c r="K123" s="35"/>
      <c r="L123" s="38"/>
      <c r="M123" s="77"/>
      <c r="N123" s="170"/>
      <c r="O123" s="78"/>
      <c r="P123" s="171">
        <f>P124</f>
        <v>0</v>
      </c>
      <c r="Q123" s="78"/>
      <c r="R123" s="171">
        <f>R124</f>
        <v>8.3500000000000005E-2</v>
      </c>
      <c r="S123" s="78"/>
      <c r="T123" s="172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74</v>
      </c>
      <c r="AU123" s="16" t="s">
        <v>121</v>
      </c>
      <c r="BK123" s="173">
        <f>BK124</f>
        <v>0</v>
      </c>
    </row>
    <row r="124" spans="1:65" s="12" customFormat="1" ht="25.95" customHeight="1">
      <c r="B124" s="174"/>
      <c r="C124" s="175"/>
      <c r="D124" s="176" t="s">
        <v>74</v>
      </c>
      <c r="E124" s="177" t="s">
        <v>147</v>
      </c>
      <c r="F124" s="177" t="s">
        <v>148</v>
      </c>
      <c r="G124" s="175"/>
      <c r="H124" s="175"/>
      <c r="I124" s="178"/>
      <c r="J124" s="179">
        <f>BK124</f>
        <v>0</v>
      </c>
      <c r="K124" s="175"/>
      <c r="L124" s="180"/>
      <c r="M124" s="181"/>
      <c r="N124" s="182"/>
      <c r="O124" s="182"/>
      <c r="P124" s="183">
        <f>P125+P146</f>
        <v>0</v>
      </c>
      <c r="Q124" s="182"/>
      <c r="R124" s="183">
        <f>R125+R146</f>
        <v>8.3500000000000005E-2</v>
      </c>
      <c r="S124" s="182"/>
      <c r="T124" s="184">
        <f>T125+T146</f>
        <v>0</v>
      </c>
      <c r="AR124" s="185" t="s">
        <v>82</v>
      </c>
      <c r="AT124" s="186" t="s">
        <v>74</v>
      </c>
      <c r="AU124" s="186" t="s">
        <v>75</v>
      </c>
      <c r="AY124" s="185" t="s">
        <v>149</v>
      </c>
      <c r="BK124" s="187">
        <f>BK125+BK146</f>
        <v>0</v>
      </c>
    </row>
    <row r="125" spans="1:65" s="12" customFormat="1" ht="22.8" customHeight="1">
      <c r="B125" s="174"/>
      <c r="C125" s="175"/>
      <c r="D125" s="176" t="s">
        <v>74</v>
      </c>
      <c r="E125" s="188" t="s">
        <v>82</v>
      </c>
      <c r="F125" s="188" t="s">
        <v>150</v>
      </c>
      <c r="G125" s="175"/>
      <c r="H125" s="175"/>
      <c r="I125" s="178"/>
      <c r="J125" s="189">
        <f>BK125</f>
        <v>0</v>
      </c>
      <c r="K125" s="175"/>
      <c r="L125" s="180"/>
      <c r="M125" s="181"/>
      <c r="N125" s="182"/>
      <c r="O125" s="182"/>
      <c r="P125" s="183">
        <f>SUM(P126:P145)</f>
        <v>0</v>
      </c>
      <c r="Q125" s="182"/>
      <c r="R125" s="183">
        <f>SUM(R126:R145)</f>
        <v>0</v>
      </c>
      <c r="S125" s="182"/>
      <c r="T125" s="184">
        <f>SUM(T126:T145)</f>
        <v>0</v>
      </c>
      <c r="AR125" s="185" t="s">
        <v>82</v>
      </c>
      <c r="AT125" s="186" t="s">
        <v>74</v>
      </c>
      <c r="AU125" s="186" t="s">
        <v>82</v>
      </c>
      <c r="AY125" s="185" t="s">
        <v>149</v>
      </c>
      <c r="BK125" s="187">
        <f>SUM(BK126:BK145)</f>
        <v>0</v>
      </c>
    </row>
    <row r="126" spans="1:65" s="2" customFormat="1" ht="24.15" customHeight="1">
      <c r="A126" s="33"/>
      <c r="B126" s="34"/>
      <c r="C126" s="190" t="s">
        <v>82</v>
      </c>
      <c r="D126" s="190" t="s">
        <v>151</v>
      </c>
      <c r="E126" s="191" t="s">
        <v>646</v>
      </c>
      <c r="F126" s="192" t="s">
        <v>647</v>
      </c>
      <c r="G126" s="193" t="s">
        <v>190</v>
      </c>
      <c r="H126" s="194">
        <v>1919</v>
      </c>
      <c r="I126" s="195"/>
      <c r="J126" s="196">
        <f>ROUND(I126*H126,2)</f>
        <v>0</v>
      </c>
      <c r="K126" s="192" t="s">
        <v>155</v>
      </c>
      <c r="L126" s="38"/>
      <c r="M126" s="197" t="s">
        <v>1</v>
      </c>
      <c r="N126" s="198" t="s">
        <v>40</v>
      </c>
      <c r="O126" s="7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1" t="s">
        <v>156</v>
      </c>
      <c r="AT126" s="201" t="s">
        <v>151</v>
      </c>
      <c r="AU126" s="201" t="s">
        <v>84</v>
      </c>
      <c r="AY126" s="16" t="s">
        <v>149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6" t="s">
        <v>82</v>
      </c>
      <c r="BK126" s="202">
        <f>ROUND(I126*H126,2)</f>
        <v>0</v>
      </c>
      <c r="BL126" s="16" t="s">
        <v>156</v>
      </c>
      <c r="BM126" s="201" t="s">
        <v>648</v>
      </c>
    </row>
    <row r="127" spans="1:65" s="2" customFormat="1" ht="10.199999999999999">
      <c r="A127" s="33"/>
      <c r="B127" s="34"/>
      <c r="C127" s="35"/>
      <c r="D127" s="203" t="s">
        <v>158</v>
      </c>
      <c r="E127" s="35"/>
      <c r="F127" s="204" t="s">
        <v>649</v>
      </c>
      <c r="G127" s="35"/>
      <c r="H127" s="35"/>
      <c r="I127" s="205"/>
      <c r="J127" s="35"/>
      <c r="K127" s="35"/>
      <c r="L127" s="38"/>
      <c r="M127" s="206"/>
      <c r="N127" s="207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158</v>
      </c>
      <c r="AU127" s="16" t="s">
        <v>84</v>
      </c>
    </row>
    <row r="128" spans="1:65" s="2" customFormat="1" ht="19.2">
      <c r="A128" s="33"/>
      <c r="B128" s="34"/>
      <c r="C128" s="35"/>
      <c r="D128" s="208" t="s">
        <v>170</v>
      </c>
      <c r="E128" s="35"/>
      <c r="F128" s="209" t="s">
        <v>650</v>
      </c>
      <c r="G128" s="35"/>
      <c r="H128" s="35"/>
      <c r="I128" s="205"/>
      <c r="J128" s="35"/>
      <c r="K128" s="35"/>
      <c r="L128" s="38"/>
      <c r="M128" s="206"/>
      <c r="N128" s="207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170</v>
      </c>
      <c r="AU128" s="16" t="s">
        <v>84</v>
      </c>
    </row>
    <row r="129" spans="1:65" s="2" customFormat="1" ht="24.15" customHeight="1">
      <c r="A129" s="33"/>
      <c r="B129" s="34"/>
      <c r="C129" s="190" t="s">
        <v>84</v>
      </c>
      <c r="D129" s="190" t="s">
        <v>151</v>
      </c>
      <c r="E129" s="191" t="s">
        <v>651</v>
      </c>
      <c r="F129" s="192" t="s">
        <v>652</v>
      </c>
      <c r="G129" s="193" t="s">
        <v>190</v>
      </c>
      <c r="H129" s="194">
        <v>240</v>
      </c>
      <c r="I129" s="195"/>
      <c r="J129" s="196">
        <f>ROUND(I129*H129,2)</f>
        <v>0</v>
      </c>
      <c r="K129" s="192" t="s">
        <v>1</v>
      </c>
      <c r="L129" s="38"/>
      <c r="M129" s="197" t="s">
        <v>1</v>
      </c>
      <c r="N129" s="198" t="s">
        <v>40</v>
      </c>
      <c r="O129" s="70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1" t="s">
        <v>156</v>
      </c>
      <c r="AT129" s="201" t="s">
        <v>151</v>
      </c>
      <c r="AU129" s="201" t="s">
        <v>84</v>
      </c>
      <c r="AY129" s="16" t="s">
        <v>149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6" t="s">
        <v>82</v>
      </c>
      <c r="BK129" s="202">
        <f>ROUND(I129*H129,2)</f>
        <v>0</v>
      </c>
      <c r="BL129" s="16" t="s">
        <v>156</v>
      </c>
      <c r="BM129" s="201" t="s">
        <v>653</v>
      </c>
    </row>
    <row r="130" spans="1:65" s="13" customFormat="1" ht="10.199999999999999">
      <c r="B130" s="210"/>
      <c r="C130" s="211"/>
      <c r="D130" s="208" t="s">
        <v>205</v>
      </c>
      <c r="E130" s="212" t="s">
        <v>1</v>
      </c>
      <c r="F130" s="213" t="s">
        <v>654</v>
      </c>
      <c r="G130" s="211"/>
      <c r="H130" s="214">
        <v>240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205</v>
      </c>
      <c r="AU130" s="220" t="s">
        <v>84</v>
      </c>
      <c r="AV130" s="13" t="s">
        <v>84</v>
      </c>
      <c r="AW130" s="13" t="s">
        <v>32</v>
      </c>
      <c r="AX130" s="13" t="s">
        <v>82</v>
      </c>
      <c r="AY130" s="220" t="s">
        <v>149</v>
      </c>
    </row>
    <row r="131" spans="1:65" s="2" customFormat="1" ht="24.15" customHeight="1">
      <c r="A131" s="33"/>
      <c r="B131" s="34"/>
      <c r="C131" s="190" t="s">
        <v>164</v>
      </c>
      <c r="D131" s="190" t="s">
        <v>151</v>
      </c>
      <c r="E131" s="191" t="s">
        <v>655</v>
      </c>
      <c r="F131" s="192" t="s">
        <v>656</v>
      </c>
      <c r="G131" s="193" t="s">
        <v>190</v>
      </c>
      <c r="H131" s="194">
        <v>1919</v>
      </c>
      <c r="I131" s="195"/>
      <c r="J131" s="196">
        <f>ROUND(I131*H131,2)</f>
        <v>0</v>
      </c>
      <c r="K131" s="192" t="s">
        <v>155</v>
      </c>
      <c r="L131" s="38"/>
      <c r="M131" s="197" t="s">
        <v>1</v>
      </c>
      <c r="N131" s="198" t="s">
        <v>40</v>
      </c>
      <c r="O131" s="7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1" t="s">
        <v>156</v>
      </c>
      <c r="AT131" s="201" t="s">
        <v>151</v>
      </c>
      <c r="AU131" s="201" t="s">
        <v>84</v>
      </c>
      <c r="AY131" s="16" t="s">
        <v>149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6" t="s">
        <v>82</v>
      </c>
      <c r="BK131" s="202">
        <f>ROUND(I131*H131,2)</f>
        <v>0</v>
      </c>
      <c r="BL131" s="16" t="s">
        <v>156</v>
      </c>
      <c r="BM131" s="201" t="s">
        <v>657</v>
      </c>
    </row>
    <row r="132" spans="1:65" s="2" customFormat="1" ht="10.199999999999999">
      <c r="A132" s="33"/>
      <c r="B132" s="34"/>
      <c r="C132" s="35"/>
      <c r="D132" s="203" t="s">
        <v>158</v>
      </c>
      <c r="E132" s="35"/>
      <c r="F132" s="204" t="s">
        <v>658</v>
      </c>
      <c r="G132" s="35"/>
      <c r="H132" s="35"/>
      <c r="I132" s="205"/>
      <c r="J132" s="35"/>
      <c r="K132" s="35"/>
      <c r="L132" s="38"/>
      <c r="M132" s="206"/>
      <c r="N132" s="207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158</v>
      </c>
      <c r="AU132" s="16" t="s">
        <v>84</v>
      </c>
    </row>
    <row r="133" spans="1:65" s="2" customFormat="1" ht="19.2">
      <c r="A133" s="33"/>
      <c r="B133" s="34"/>
      <c r="C133" s="35"/>
      <c r="D133" s="208" t="s">
        <v>170</v>
      </c>
      <c r="E133" s="35"/>
      <c r="F133" s="209" t="s">
        <v>659</v>
      </c>
      <c r="G133" s="35"/>
      <c r="H133" s="35"/>
      <c r="I133" s="205"/>
      <c r="J133" s="35"/>
      <c r="K133" s="35"/>
      <c r="L133" s="38"/>
      <c r="M133" s="206"/>
      <c r="N133" s="207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170</v>
      </c>
      <c r="AU133" s="16" t="s">
        <v>84</v>
      </c>
    </row>
    <row r="134" spans="1:65" s="2" customFormat="1" ht="37.799999999999997" customHeight="1">
      <c r="A134" s="33"/>
      <c r="B134" s="34"/>
      <c r="C134" s="190" t="s">
        <v>156</v>
      </c>
      <c r="D134" s="190" t="s">
        <v>151</v>
      </c>
      <c r="E134" s="191" t="s">
        <v>237</v>
      </c>
      <c r="F134" s="192" t="s">
        <v>238</v>
      </c>
      <c r="G134" s="193" t="s">
        <v>190</v>
      </c>
      <c r="H134" s="194">
        <v>1919</v>
      </c>
      <c r="I134" s="195"/>
      <c r="J134" s="196">
        <f>ROUND(I134*H134,2)</f>
        <v>0</v>
      </c>
      <c r="K134" s="192" t="s">
        <v>155</v>
      </c>
      <c r="L134" s="38"/>
      <c r="M134" s="197" t="s">
        <v>1</v>
      </c>
      <c r="N134" s="198" t="s">
        <v>40</v>
      </c>
      <c r="O134" s="7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1" t="s">
        <v>156</v>
      </c>
      <c r="AT134" s="201" t="s">
        <v>151</v>
      </c>
      <c r="AU134" s="201" t="s">
        <v>84</v>
      </c>
      <c r="AY134" s="16" t="s">
        <v>149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6" t="s">
        <v>82</v>
      </c>
      <c r="BK134" s="202">
        <f>ROUND(I134*H134,2)</f>
        <v>0</v>
      </c>
      <c r="BL134" s="16" t="s">
        <v>156</v>
      </c>
      <c r="BM134" s="201" t="s">
        <v>660</v>
      </c>
    </row>
    <row r="135" spans="1:65" s="2" customFormat="1" ht="10.199999999999999">
      <c r="A135" s="33"/>
      <c r="B135" s="34"/>
      <c r="C135" s="35"/>
      <c r="D135" s="203" t="s">
        <v>158</v>
      </c>
      <c r="E135" s="35"/>
      <c r="F135" s="204" t="s">
        <v>240</v>
      </c>
      <c r="G135" s="35"/>
      <c r="H135" s="35"/>
      <c r="I135" s="205"/>
      <c r="J135" s="35"/>
      <c r="K135" s="35"/>
      <c r="L135" s="38"/>
      <c r="M135" s="206"/>
      <c r="N135" s="207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158</v>
      </c>
      <c r="AU135" s="16" t="s">
        <v>84</v>
      </c>
    </row>
    <row r="136" spans="1:65" s="2" customFormat="1" ht="24.15" customHeight="1">
      <c r="A136" s="33"/>
      <c r="B136" s="34"/>
      <c r="C136" s="190" t="s">
        <v>176</v>
      </c>
      <c r="D136" s="190" t="s">
        <v>151</v>
      </c>
      <c r="E136" s="191" t="s">
        <v>243</v>
      </c>
      <c r="F136" s="192" t="s">
        <v>244</v>
      </c>
      <c r="G136" s="193" t="s">
        <v>190</v>
      </c>
      <c r="H136" s="194">
        <v>1919</v>
      </c>
      <c r="I136" s="195"/>
      <c r="J136" s="196">
        <f>ROUND(I136*H136,2)</f>
        <v>0</v>
      </c>
      <c r="K136" s="192" t="s">
        <v>155</v>
      </c>
      <c r="L136" s="38"/>
      <c r="M136" s="197" t="s">
        <v>1</v>
      </c>
      <c r="N136" s="198" t="s">
        <v>40</v>
      </c>
      <c r="O136" s="7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1" t="s">
        <v>156</v>
      </c>
      <c r="AT136" s="201" t="s">
        <v>151</v>
      </c>
      <c r="AU136" s="201" t="s">
        <v>84</v>
      </c>
      <c r="AY136" s="16" t="s">
        <v>149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82</v>
      </c>
      <c r="BK136" s="202">
        <f>ROUND(I136*H136,2)</f>
        <v>0</v>
      </c>
      <c r="BL136" s="16" t="s">
        <v>156</v>
      </c>
      <c r="BM136" s="201" t="s">
        <v>661</v>
      </c>
    </row>
    <row r="137" spans="1:65" s="2" customFormat="1" ht="10.199999999999999">
      <c r="A137" s="33"/>
      <c r="B137" s="34"/>
      <c r="C137" s="35"/>
      <c r="D137" s="203" t="s">
        <v>158</v>
      </c>
      <c r="E137" s="35"/>
      <c r="F137" s="204" t="s">
        <v>246</v>
      </c>
      <c r="G137" s="35"/>
      <c r="H137" s="35"/>
      <c r="I137" s="205"/>
      <c r="J137" s="35"/>
      <c r="K137" s="35"/>
      <c r="L137" s="38"/>
      <c r="M137" s="206"/>
      <c r="N137" s="207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158</v>
      </c>
      <c r="AU137" s="16" t="s">
        <v>84</v>
      </c>
    </row>
    <row r="138" spans="1:65" s="2" customFormat="1" ht="16.5" customHeight="1">
      <c r="A138" s="33"/>
      <c r="B138" s="34"/>
      <c r="C138" s="190" t="s">
        <v>181</v>
      </c>
      <c r="D138" s="190" t="s">
        <v>151</v>
      </c>
      <c r="E138" s="191" t="s">
        <v>662</v>
      </c>
      <c r="F138" s="192" t="s">
        <v>663</v>
      </c>
      <c r="G138" s="193" t="s">
        <v>190</v>
      </c>
      <c r="H138" s="194">
        <v>796</v>
      </c>
      <c r="I138" s="195"/>
      <c r="J138" s="196">
        <f>ROUND(I138*H138,2)</f>
        <v>0</v>
      </c>
      <c r="K138" s="192" t="s">
        <v>155</v>
      </c>
      <c r="L138" s="38"/>
      <c r="M138" s="197" t="s">
        <v>1</v>
      </c>
      <c r="N138" s="198" t="s">
        <v>40</v>
      </c>
      <c r="O138" s="7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1" t="s">
        <v>156</v>
      </c>
      <c r="AT138" s="201" t="s">
        <v>151</v>
      </c>
      <c r="AU138" s="201" t="s">
        <v>84</v>
      </c>
      <c r="AY138" s="16" t="s">
        <v>149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82</v>
      </c>
      <c r="BK138" s="202">
        <f>ROUND(I138*H138,2)</f>
        <v>0</v>
      </c>
      <c r="BL138" s="16" t="s">
        <v>156</v>
      </c>
      <c r="BM138" s="201" t="s">
        <v>664</v>
      </c>
    </row>
    <row r="139" spans="1:65" s="2" customFormat="1" ht="10.199999999999999">
      <c r="A139" s="33"/>
      <c r="B139" s="34"/>
      <c r="C139" s="35"/>
      <c r="D139" s="203" t="s">
        <v>158</v>
      </c>
      <c r="E139" s="35"/>
      <c r="F139" s="204" t="s">
        <v>665</v>
      </c>
      <c r="G139" s="35"/>
      <c r="H139" s="35"/>
      <c r="I139" s="205"/>
      <c r="J139" s="35"/>
      <c r="K139" s="35"/>
      <c r="L139" s="38"/>
      <c r="M139" s="206"/>
      <c r="N139" s="207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158</v>
      </c>
      <c r="AU139" s="16" t="s">
        <v>84</v>
      </c>
    </row>
    <row r="140" spans="1:65" s="2" customFormat="1" ht="19.2">
      <c r="A140" s="33"/>
      <c r="B140" s="34"/>
      <c r="C140" s="35"/>
      <c r="D140" s="208" t="s">
        <v>170</v>
      </c>
      <c r="E140" s="35"/>
      <c r="F140" s="209" t="s">
        <v>666</v>
      </c>
      <c r="G140" s="35"/>
      <c r="H140" s="35"/>
      <c r="I140" s="205"/>
      <c r="J140" s="35"/>
      <c r="K140" s="35"/>
      <c r="L140" s="38"/>
      <c r="M140" s="206"/>
      <c r="N140" s="207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170</v>
      </c>
      <c r="AU140" s="16" t="s">
        <v>84</v>
      </c>
    </row>
    <row r="141" spans="1:65" s="2" customFormat="1" ht="24.15" customHeight="1">
      <c r="A141" s="33"/>
      <c r="B141" s="34"/>
      <c r="C141" s="190" t="s">
        <v>187</v>
      </c>
      <c r="D141" s="190" t="s">
        <v>151</v>
      </c>
      <c r="E141" s="191" t="s">
        <v>667</v>
      </c>
      <c r="F141" s="192" t="s">
        <v>668</v>
      </c>
      <c r="G141" s="193" t="s">
        <v>154</v>
      </c>
      <c r="H141" s="194">
        <v>3743.3330000000001</v>
      </c>
      <c r="I141" s="195"/>
      <c r="J141" s="196">
        <f>ROUND(I141*H141,2)</f>
        <v>0</v>
      </c>
      <c r="K141" s="192" t="s">
        <v>155</v>
      </c>
      <c r="L141" s="38"/>
      <c r="M141" s="197" t="s">
        <v>1</v>
      </c>
      <c r="N141" s="198" t="s">
        <v>40</v>
      </c>
      <c r="O141" s="70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1" t="s">
        <v>156</v>
      </c>
      <c r="AT141" s="201" t="s">
        <v>151</v>
      </c>
      <c r="AU141" s="201" t="s">
        <v>84</v>
      </c>
      <c r="AY141" s="16" t="s">
        <v>149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82</v>
      </c>
      <c r="BK141" s="202">
        <f>ROUND(I141*H141,2)</f>
        <v>0</v>
      </c>
      <c r="BL141" s="16" t="s">
        <v>156</v>
      </c>
      <c r="BM141" s="201" t="s">
        <v>669</v>
      </c>
    </row>
    <row r="142" spans="1:65" s="2" customFormat="1" ht="10.199999999999999">
      <c r="A142" s="33"/>
      <c r="B142" s="34"/>
      <c r="C142" s="35"/>
      <c r="D142" s="203" t="s">
        <v>158</v>
      </c>
      <c r="E142" s="35"/>
      <c r="F142" s="204" t="s">
        <v>670</v>
      </c>
      <c r="G142" s="35"/>
      <c r="H142" s="35"/>
      <c r="I142" s="205"/>
      <c r="J142" s="35"/>
      <c r="K142" s="35"/>
      <c r="L142" s="38"/>
      <c r="M142" s="206"/>
      <c r="N142" s="207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158</v>
      </c>
      <c r="AU142" s="16" t="s">
        <v>84</v>
      </c>
    </row>
    <row r="143" spans="1:65" s="13" customFormat="1" ht="10.199999999999999">
      <c r="B143" s="210"/>
      <c r="C143" s="211"/>
      <c r="D143" s="208" t="s">
        <v>205</v>
      </c>
      <c r="E143" s="212" t="s">
        <v>1</v>
      </c>
      <c r="F143" s="213" t="s">
        <v>671</v>
      </c>
      <c r="G143" s="211"/>
      <c r="H143" s="214">
        <v>3743.3330000000001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205</v>
      </c>
      <c r="AU143" s="220" t="s">
        <v>84</v>
      </c>
      <c r="AV143" s="13" t="s">
        <v>84</v>
      </c>
      <c r="AW143" s="13" t="s">
        <v>32</v>
      </c>
      <c r="AX143" s="13" t="s">
        <v>82</v>
      </c>
      <c r="AY143" s="220" t="s">
        <v>149</v>
      </c>
    </row>
    <row r="144" spans="1:65" s="2" customFormat="1" ht="24.15" customHeight="1">
      <c r="A144" s="33"/>
      <c r="B144" s="34"/>
      <c r="C144" s="190" t="s">
        <v>194</v>
      </c>
      <c r="D144" s="190" t="s">
        <v>151</v>
      </c>
      <c r="E144" s="191" t="s">
        <v>672</v>
      </c>
      <c r="F144" s="192" t="s">
        <v>673</v>
      </c>
      <c r="G144" s="193" t="s">
        <v>154</v>
      </c>
      <c r="H144" s="194">
        <v>3743</v>
      </c>
      <c r="I144" s="195"/>
      <c r="J144" s="196">
        <f>ROUND(I144*H144,2)</f>
        <v>0</v>
      </c>
      <c r="K144" s="192" t="s">
        <v>155</v>
      </c>
      <c r="L144" s="38"/>
      <c r="M144" s="197" t="s">
        <v>1</v>
      </c>
      <c r="N144" s="198" t="s">
        <v>40</v>
      </c>
      <c r="O144" s="7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1" t="s">
        <v>156</v>
      </c>
      <c r="AT144" s="201" t="s">
        <v>151</v>
      </c>
      <c r="AU144" s="201" t="s">
        <v>84</v>
      </c>
      <c r="AY144" s="16" t="s">
        <v>149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6" t="s">
        <v>82</v>
      </c>
      <c r="BK144" s="202">
        <f>ROUND(I144*H144,2)</f>
        <v>0</v>
      </c>
      <c r="BL144" s="16" t="s">
        <v>156</v>
      </c>
      <c r="BM144" s="201" t="s">
        <v>674</v>
      </c>
    </row>
    <row r="145" spans="1:65" s="2" customFormat="1" ht="10.199999999999999">
      <c r="A145" s="33"/>
      <c r="B145" s="34"/>
      <c r="C145" s="35"/>
      <c r="D145" s="203" t="s">
        <v>158</v>
      </c>
      <c r="E145" s="35"/>
      <c r="F145" s="204" t="s">
        <v>675</v>
      </c>
      <c r="G145" s="35"/>
      <c r="H145" s="35"/>
      <c r="I145" s="205"/>
      <c r="J145" s="35"/>
      <c r="K145" s="35"/>
      <c r="L145" s="38"/>
      <c r="M145" s="206"/>
      <c r="N145" s="207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158</v>
      </c>
      <c r="AU145" s="16" t="s">
        <v>84</v>
      </c>
    </row>
    <row r="146" spans="1:65" s="12" customFormat="1" ht="22.8" customHeight="1">
      <c r="B146" s="174"/>
      <c r="C146" s="175"/>
      <c r="D146" s="176" t="s">
        <v>74</v>
      </c>
      <c r="E146" s="188" t="s">
        <v>176</v>
      </c>
      <c r="F146" s="188" t="s">
        <v>431</v>
      </c>
      <c r="G146" s="175"/>
      <c r="H146" s="175"/>
      <c r="I146" s="178"/>
      <c r="J146" s="189">
        <f>BK146</f>
        <v>0</v>
      </c>
      <c r="K146" s="175"/>
      <c r="L146" s="180"/>
      <c r="M146" s="181"/>
      <c r="N146" s="182"/>
      <c r="O146" s="182"/>
      <c r="P146" s="183">
        <f>SUM(P147:P148)</f>
        <v>0</v>
      </c>
      <c r="Q146" s="182"/>
      <c r="R146" s="183">
        <f>SUM(R147:R148)</f>
        <v>8.3500000000000005E-2</v>
      </c>
      <c r="S146" s="182"/>
      <c r="T146" s="184">
        <f>SUM(T147:T148)</f>
        <v>0</v>
      </c>
      <c r="AR146" s="185" t="s">
        <v>82</v>
      </c>
      <c r="AT146" s="186" t="s">
        <v>74</v>
      </c>
      <c r="AU146" s="186" t="s">
        <v>82</v>
      </c>
      <c r="AY146" s="185" t="s">
        <v>149</v>
      </c>
      <c r="BK146" s="187">
        <f>SUM(BK147:BK148)</f>
        <v>0</v>
      </c>
    </row>
    <row r="147" spans="1:65" s="2" customFormat="1" ht="24.15" customHeight="1">
      <c r="A147" s="33"/>
      <c r="B147" s="34"/>
      <c r="C147" s="190" t="s">
        <v>200</v>
      </c>
      <c r="D147" s="190" t="s">
        <v>151</v>
      </c>
      <c r="E147" s="191" t="s">
        <v>433</v>
      </c>
      <c r="F147" s="192" t="s">
        <v>676</v>
      </c>
      <c r="G147" s="193" t="s">
        <v>435</v>
      </c>
      <c r="H147" s="194">
        <v>1</v>
      </c>
      <c r="I147" s="195"/>
      <c r="J147" s="196">
        <f>ROUND(I147*H147,2)</f>
        <v>0</v>
      </c>
      <c r="K147" s="192" t="s">
        <v>1</v>
      </c>
      <c r="L147" s="38"/>
      <c r="M147" s="197" t="s">
        <v>1</v>
      </c>
      <c r="N147" s="198" t="s">
        <v>40</v>
      </c>
      <c r="O147" s="70"/>
      <c r="P147" s="199">
        <f>O147*H147</f>
        <v>0</v>
      </c>
      <c r="Q147" s="199">
        <v>8.3500000000000005E-2</v>
      </c>
      <c r="R147" s="199">
        <f>Q147*H147</f>
        <v>8.3500000000000005E-2</v>
      </c>
      <c r="S147" s="199">
        <v>0</v>
      </c>
      <c r="T147" s="20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1" t="s">
        <v>436</v>
      </c>
      <c r="AT147" s="201" t="s">
        <v>151</v>
      </c>
      <c r="AU147" s="201" t="s">
        <v>84</v>
      </c>
      <c r="AY147" s="16" t="s">
        <v>149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82</v>
      </c>
      <c r="BK147" s="202">
        <f>ROUND(I147*H147,2)</f>
        <v>0</v>
      </c>
      <c r="BL147" s="16" t="s">
        <v>436</v>
      </c>
      <c r="BM147" s="201" t="s">
        <v>677</v>
      </c>
    </row>
    <row r="148" spans="1:65" s="2" customFormat="1" ht="96">
      <c r="A148" s="33"/>
      <c r="B148" s="34"/>
      <c r="C148" s="35"/>
      <c r="D148" s="208" t="s">
        <v>170</v>
      </c>
      <c r="E148" s="35"/>
      <c r="F148" s="209" t="s">
        <v>678</v>
      </c>
      <c r="G148" s="35"/>
      <c r="H148" s="35"/>
      <c r="I148" s="205"/>
      <c r="J148" s="35"/>
      <c r="K148" s="35"/>
      <c r="L148" s="38"/>
      <c r="M148" s="242"/>
      <c r="N148" s="243"/>
      <c r="O148" s="244"/>
      <c r="P148" s="244"/>
      <c r="Q148" s="244"/>
      <c r="R148" s="244"/>
      <c r="S148" s="244"/>
      <c r="T148" s="24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170</v>
      </c>
      <c r="AU148" s="16" t="s">
        <v>84</v>
      </c>
    </row>
    <row r="149" spans="1:65" s="2" customFormat="1" ht="6.9" customHeight="1">
      <c r="A149" s="3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38"/>
      <c r="M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</sheetData>
  <sheetProtection algorithmName="SHA-512" hashValue="ocou5PLXDsg8ZbbfsH3OftBQhu5u9ldUz3iFPudyjiGx10DHffseBGZJJqfHh/RJqdF+IFpiCNfVA95vxt9TkQ==" saltValue="u1EKC6uMYv59/7QrhlwkqKh86LsVBg50x+Bm4Y8O0tJvgdKNQ1trURCQ/46Qr43I7GVQD/d/6ROs6KGJ08qycA==" spinCount="100000" sheet="1" objects="1" scenarios="1" formatColumns="0" formatRows="0" autoFilter="0"/>
  <autoFilter ref="C122:K14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7" r:id="rId1"/>
    <hyperlink ref="F132" r:id="rId2"/>
    <hyperlink ref="F135" r:id="rId3"/>
    <hyperlink ref="F137" r:id="rId4"/>
    <hyperlink ref="F139" r:id="rId5"/>
    <hyperlink ref="F142" r:id="rId6"/>
    <hyperlink ref="F145" r:id="rId7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0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98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1" customFormat="1" ht="12" customHeight="1">
      <c r="B8" s="19"/>
      <c r="D8" s="118" t="s">
        <v>113</v>
      </c>
      <c r="L8" s="19"/>
    </row>
    <row r="9" spans="1:46" s="2" customFormat="1" ht="16.5" customHeight="1">
      <c r="A9" s="33"/>
      <c r="B9" s="38"/>
      <c r="C9" s="33"/>
      <c r="D9" s="33"/>
      <c r="E9" s="298" t="s">
        <v>679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115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301" t="s">
        <v>680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0.199999999999999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 t="str">
        <f>'Rekapitulace stavby'!AN8</f>
        <v>31. 3. 2023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24</v>
      </c>
      <c r="E16" s="33"/>
      <c r="F16" s="33"/>
      <c r="G16" s="33"/>
      <c r="H16" s="33"/>
      <c r="I16" s="118" t="s">
        <v>25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26</v>
      </c>
      <c r="F17" s="33"/>
      <c r="G17" s="33"/>
      <c r="H17" s="33"/>
      <c r="I17" s="118" t="s">
        <v>27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28</v>
      </c>
      <c r="E19" s="33"/>
      <c r="F19" s="33"/>
      <c r="G19" s="33"/>
      <c r="H19" s="33"/>
      <c r="I19" s="118" t="s">
        <v>25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27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30</v>
      </c>
      <c r="E22" s="33"/>
      <c r="F22" s="33"/>
      <c r="G22" s="33"/>
      <c r="H22" s="33"/>
      <c r="I22" s="118" t="s">
        <v>25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31</v>
      </c>
      <c r="F23" s="33"/>
      <c r="G23" s="33"/>
      <c r="H23" s="33"/>
      <c r="I23" s="118" t="s">
        <v>27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33</v>
      </c>
      <c r="E25" s="33"/>
      <c r="F25" s="33"/>
      <c r="G25" s="33"/>
      <c r="H25" s="33"/>
      <c r="I25" s="118" t="s">
        <v>25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31</v>
      </c>
      <c r="F26" s="33"/>
      <c r="G26" s="33"/>
      <c r="H26" s="33"/>
      <c r="I26" s="118" t="s">
        <v>27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ROUND(J131,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7" t="s">
        <v>39</v>
      </c>
      <c r="E35" s="118" t="s">
        <v>40</v>
      </c>
      <c r="F35" s="128">
        <f>ROUND((SUM(BE131:BE299)),  2)</f>
        <v>0</v>
      </c>
      <c r="G35" s="33"/>
      <c r="H35" s="33"/>
      <c r="I35" s="129">
        <v>0.21</v>
      </c>
      <c r="J35" s="128">
        <f>ROUND(((SUM(BE131:BE299))*I35),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8" t="s">
        <v>41</v>
      </c>
      <c r="F36" s="128">
        <f>ROUND((SUM(BF131:BF299)),  2)</f>
        <v>0</v>
      </c>
      <c r="G36" s="33"/>
      <c r="H36" s="33"/>
      <c r="I36" s="129">
        <v>0.15</v>
      </c>
      <c r="J36" s="128">
        <f>ROUND(((SUM(BF131:BF299))*I36),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42</v>
      </c>
      <c r="F37" s="128">
        <f>ROUND((SUM(BG131:BG299)),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8"/>
      <c r="C38" s="33"/>
      <c r="D38" s="33"/>
      <c r="E38" s="118" t="s">
        <v>43</v>
      </c>
      <c r="F38" s="128">
        <f>ROUND((SUM(BH131:BH299)),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8"/>
      <c r="C39" s="33"/>
      <c r="D39" s="33"/>
      <c r="E39" s="118" t="s">
        <v>44</v>
      </c>
      <c r="F39" s="128">
        <f>ROUND((SUM(BI131:BI299)),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113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05" t="s">
        <v>679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115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8" t="str">
        <f>E11</f>
        <v>02.1 - Výpust, oprava hráze</v>
      </c>
      <c r="F89" s="307"/>
      <c r="G89" s="307"/>
      <c r="H89" s="307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k. ú. Slapy</v>
      </c>
      <c r="G91" s="35"/>
      <c r="H91" s="35"/>
      <c r="I91" s="28" t="s">
        <v>22</v>
      </c>
      <c r="J91" s="65" t="str">
        <f>IF(J14="","",J14)</f>
        <v>31. 3. 2023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24</v>
      </c>
      <c r="D93" s="35"/>
      <c r="E93" s="35"/>
      <c r="F93" s="26" t="str">
        <f>E17</f>
        <v>ALTSTAEDTER INVESTMENTS a.s.</v>
      </c>
      <c r="G93" s="35"/>
      <c r="H93" s="35"/>
      <c r="I93" s="28" t="s">
        <v>30</v>
      </c>
      <c r="J93" s="31" t="str">
        <f>E23</f>
        <v>Martin Dobeš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>Martin Dobeš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118</v>
      </c>
      <c r="D96" s="149"/>
      <c r="E96" s="149"/>
      <c r="F96" s="149"/>
      <c r="G96" s="149"/>
      <c r="H96" s="149"/>
      <c r="I96" s="149"/>
      <c r="J96" s="150" t="s">
        <v>119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51" t="s">
        <v>120</v>
      </c>
      <c r="D98" s="35"/>
      <c r="E98" s="35"/>
      <c r="F98" s="35"/>
      <c r="G98" s="35"/>
      <c r="H98" s="35"/>
      <c r="I98" s="35"/>
      <c r="J98" s="83">
        <f>J131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121</v>
      </c>
    </row>
    <row r="99" spans="1:47" s="9" customFormat="1" ht="24.9" customHeight="1">
      <c r="B99" s="152"/>
      <c r="C99" s="153"/>
      <c r="D99" s="154" t="s">
        <v>122</v>
      </c>
      <c r="E99" s="155"/>
      <c r="F99" s="155"/>
      <c r="G99" s="155"/>
      <c r="H99" s="155"/>
      <c r="I99" s="155"/>
      <c r="J99" s="156">
        <f>J132</f>
        <v>0</v>
      </c>
      <c r="K99" s="153"/>
      <c r="L99" s="157"/>
    </row>
    <row r="100" spans="1:47" s="10" customFormat="1" ht="19.95" customHeight="1">
      <c r="B100" s="158"/>
      <c r="C100" s="103"/>
      <c r="D100" s="159" t="s">
        <v>123</v>
      </c>
      <c r="E100" s="160"/>
      <c r="F100" s="160"/>
      <c r="G100" s="160"/>
      <c r="H100" s="160"/>
      <c r="I100" s="160"/>
      <c r="J100" s="161">
        <f>J133</f>
        <v>0</v>
      </c>
      <c r="K100" s="103"/>
      <c r="L100" s="162"/>
    </row>
    <row r="101" spans="1:47" s="10" customFormat="1" ht="19.95" customHeight="1">
      <c r="B101" s="158"/>
      <c r="C101" s="103"/>
      <c r="D101" s="159" t="s">
        <v>124</v>
      </c>
      <c r="E101" s="160"/>
      <c r="F101" s="160"/>
      <c r="G101" s="160"/>
      <c r="H101" s="160"/>
      <c r="I101" s="160"/>
      <c r="J101" s="161">
        <f>J188</f>
        <v>0</v>
      </c>
      <c r="K101" s="103"/>
      <c r="L101" s="162"/>
    </row>
    <row r="102" spans="1:47" s="10" customFormat="1" ht="19.95" customHeight="1">
      <c r="B102" s="158"/>
      <c r="C102" s="103"/>
      <c r="D102" s="159" t="s">
        <v>125</v>
      </c>
      <c r="E102" s="160"/>
      <c r="F102" s="160"/>
      <c r="G102" s="160"/>
      <c r="H102" s="160"/>
      <c r="I102" s="160"/>
      <c r="J102" s="161">
        <f>J215</f>
        <v>0</v>
      </c>
      <c r="K102" s="103"/>
      <c r="L102" s="162"/>
    </row>
    <row r="103" spans="1:47" s="10" customFormat="1" ht="19.95" customHeight="1">
      <c r="B103" s="158"/>
      <c r="C103" s="103"/>
      <c r="D103" s="159" t="s">
        <v>127</v>
      </c>
      <c r="E103" s="160"/>
      <c r="F103" s="160"/>
      <c r="G103" s="160"/>
      <c r="H103" s="160"/>
      <c r="I103" s="160"/>
      <c r="J103" s="161">
        <f>J235</f>
        <v>0</v>
      </c>
      <c r="K103" s="103"/>
      <c r="L103" s="162"/>
    </row>
    <row r="104" spans="1:47" s="10" customFormat="1" ht="19.95" customHeight="1">
      <c r="B104" s="158"/>
      <c r="C104" s="103"/>
      <c r="D104" s="159" t="s">
        <v>128</v>
      </c>
      <c r="E104" s="160"/>
      <c r="F104" s="160"/>
      <c r="G104" s="160"/>
      <c r="H104" s="160"/>
      <c r="I104" s="160"/>
      <c r="J104" s="161">
        <f>J250</f>
        <v>0</v>
      </c>
      <c r="K104" s="103"/>
      <c r="L104" s="162"/>
    </row>
    <row r="105" spans="1:47" s="10" customFormat="1" ht="19.95" customHeight="1">
      <c r="B105" s="158"/>
      <c r="C105" s="103"/>
      <c r="D105" s="159" t="s">
        <v>129</v>
      </c>
      <c r="E105" s="160"/>
      <c r="F105" s="160"/>
      <c r="G105" s="160"/>
      <c r="H105" s="160"/>
      <c r="I105" s="160"/>
      <c r="J105" s="161">
        <f>J262</f>
        <v>0</v>
      </c>
      <c r="K105" s="103"/>
      <c r="L105" s="162"/>
    </row>
    <row r="106" spans="1:47" s="10" customFormat="1" ht="19.95" customHeight="1">
      <c r="B106" s="158"/>
      <c r="C106" s="103"/>
      <c r="D106" s="159" t="s">
        <v>130</v>
      </c>
      <c r="E106" s="160"/>
      <c r="F106" s="160"/>
      <c r="G106" s="160"/>
      <c r="H106" s="160"/>
      <c r="I106" s="160"/>
      <c r="J106" s="161">
        <f>J265</f>
        <v>0</v>
      </c>
      <c r="K106" s="103"/>
      <c r="L106" s="162"/>
    </row>
    <row r="107" spans="1:47" s="9" customFormat="1" ht="24.9" customHeight="1">
      <c r="B107" s="152"/>
      <c r="C107" s="153"/>
      <c r="D107" s="154" t="s">
        <v>131</v>
      </c>
      <c r="E107" s="155"/>
      <c r="F107" s="155"/>
      <c r="G107" s="155"/>
      <c r="H107" s="155"/>
      <c r="I107" s="155"/>
      <c r="J107" s="156">
        <f>J268</f>
        <v>0</v>
      </c>
      <c r="K107" s="153"/>
      <c r="L107" s="157"/>
    </row>
    <row r="108" spans="1:47" s="10" customFormat="1" ht="19.95" customHeight="1">
      <c r="B108" s="158"/>
      <c r="C108" s="103"/>
      <c r="D108" s="159" t="s">
        <v>132</v>
      </c>
      <c r="E108" s="160"/>
      <c r="F108" s="160"/>
      <c r="G108" s="160"/>
      <c r="H108" s="160"/>
      <c r="I108" s="160"/>
      <c r="J108" s="161">
        <f>J269</f>
        <v>0</v>
      </c>
      <c r="K108" s="103"/>
      <c r="L108" s="162"/>
    </row>
    <row r="109" spans="1:47" s="10" customFormat="1" ht="19.95" customHeight="1">
      <c r="B109" s="158"/>
      <c r="C109" s="103"/>
      <c r="D109" s="159" t="s">
        <v>133</v>
      </c>
      <c r="E109" s="160"/>
      <c r="F109" s="160"/>
      <c r="G109" s="160"/>
      <c r="H109" s="160"/>
      <c r="I109" s="160"/>
      <c r="J109" s="161">
        <f>J296</f>
        <v>0</v>
      </c>
      <c r="K109" s="103"/>
      <c r="L109" s="162"/>
    </row>
    <row r="110" spans="1:47" s="2" customFormat="1" ht="21.7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" customHeight="1">
      <c r="A115" s="33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" customHeight="1">
      <c r="A116" s="33"/>
      <c r="B116" s="34"/>
      <c r="C116" s="22" t="s">
        <v>134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305" t="str">
        <f>E7</f>
        <v>Rekonstrukce a obnova vodních nádrží Pětka a V Luhu</v>
      </c>
      <c r="F119" s="306"/>
      <c r="G119" s="306"/>
      <c r="H119" s="306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0"/>
      <c r="C120" s="28" t="s">
        <v>113</v>
      </c>
      <c r="D120" s="21"/>
      <c r="E120" s="21"/>
      <c r="F120" s="21"/>
      <c r="G120" s="21"/>
      <c r="H120" s="21"/>
      <c r="I120" s="21"/>
      <c r="J120" s="21"/>
      <c r="K120" s="21"/>
      <c r="L120" s="19"/>
    </row>
    <row r="121" spans="1:31" s="2" customFormat="1" ht="16.5" customHeight="1">
      <c r="A121" s="33"/>
      <c r="B121" s="34"/>
      <c r="C121" s="35"/>
      <c r="D121" s="35"/>
      <c r="E121" s="305" t="s">
        <v>679</v>
      </c>
      <c r="F121" s="307"/>
      <c r="G121" s="307"/>
      <c r="H121" s="307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115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258" t="str">
        <f>E11</f>
        <v>02.1 - Výpust, oprava hráze</v>
      </c>
      <c r="F123" s="307"/>
      <c r="G123" s="307"/>
      <c r="H123" s="307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20</v>
      </c>
      <c r="D125" s="35"/>
      <c r="E125" s="35"/>
      <c r="F125" s="26" t="str">
        <f>F14</f>
        <v>k. ú. Slapy</v>
      </c>
      <c r="G125" s="35"/>
      <c r="H125" s="35"/>
      <c r="I125" s="28" t="s">
        <v>22</v>
      </c>
      <c r="J125" s="65" t="str">
        <f>IF(J14="","",J14)</f>
        <v>31. 3. 2023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24</v>
      </c>
      <c r="D127" s="35"/>
      <c r="E127" s="35"/>
      <c r="F127" s="26" t="str">
        <f>E17</f>
        <v>ALTSTAEDTER INVESTMENTS a.s.</v>
      </c>
      <c r="G127" s="35"/>
      <c r="H127" s="35"/>
      <c r="I127" s="28" t="s">
        <v>30</v>
      </c>
      <c r="J127" s="31" t="str">
        <f>E23</f>
        <v>Martin Dobeš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15" customHeight="1">
      <c r="A128" s="33"/>
      <c r="B128" s="34"/>
      <c r="C128" s="28" t="s">
        <v>28</v>
      </c>
      <c r="D128" s="35"/>
      <c r="E128" s="35"/>
      <c r="F128" s="26" t="str">
        <f>IF(E20="","",E20)</f>
        <v>Vyplň údaj</v>
      </c>
      <c r="G128" s="35"/>
      <c r="H128" s="35"/>
      <c r="I128" s="28" t="s">
        <v>33</v>
      </c>
      <c r="J128" s="31" t="str">
        <f>E26</f>
        <v>Martin Dobeš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63"/>
      <c r="B130" s="164"/>
      <c r="C130" s="165" t="s">
        <v>135</v>
      </c>
      <c r="D130" s="166" t="s">
        <v>60</v>
      </c>
      <c r="E130" s="166" t="s">
        <v>56</v>
      </c>
      <c r="F130" s="166" t="s">
        <v>57</v>
      </c>
      <c r="G130" s="166" t="s">
        <v>136</v>
      </c>
      <c r="H130" s="166" t="s">
        <v>137</v>
      </c>
      <c r="I130" s="166" t="s">
        <v>138</v>
      </c>
      <c r="J130" s="166" t="s">
        <v>119</v>
      </c>
      <c r="K130" s="167" t="s">
        <v>139</v>
      </c>
      <c r="L130" s="168"/>
      <c r="M130" s="74" t="s">
        <v>1</v>
      </c>
      <c r="N130" s="75" t="s">
        <v>39</v>
      </c>
      <c r="O130" s="75" t="s">
        <v>140</v>
      </c>
      <c r="P130" s="75" t="s">
        <v>141</v>
      </c>
      <c r="Q130" s="75" t="s">
        <v>142</v>
      </c>
      <c r="R130" s="75" t="s">
        <v>143</v>
      </c>
      <c r="S130" s="75" t="s">
        <v>144</v>
      </c>
      <c r="T130" s="76" t="s">
        <v>145</v>
      </c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</row>
    <row r="131" spans="1:65" s="2" customFormat="1" ht="22.8" customHeight="1">
      <c r="A131" s="33"/>
      <c r="B131" s="34"/>
      <c r="C131" s="81" t="s">
        <v>146</v>
      </c>
      <c r="D131" s="35"/>
      <c r="E131" s="35"/>
      <c r="F131" s="35"/>
      <c r="G131" s="35"/>
      <c r="H131" s="35"/>
      <c r="I131" s="35"/>
      <c r="J131" s="169">
        <f>BK131</f>
        <v>0</v>
      </c>
      <c r="K131" s="35"/>
      <c r="L131" s="38"/>
      <c r="M131" s="77"/>
      <c r="N131" s="170"/>
      <c r="O131" s="78"/>
      <c r="P131" s="171">
        <f>P132+P268</f>
        <v>0</v>
      </c>
      <c r="Q131" s="78"/>
      <c r="R131" s="171">
        <f>R132+R268</f>
        <v>150.95773971</v>
      </c>
      <c r="S131" s="78"/>
      <c r="T131" s="172">
        <f>T132+T268</f>
        <v>26.310000000000002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74</v>
      </c>
      <c r="AU131" s="16" t="s">
        <v>121</v>
      </c>
      <c r="BK131" s="173">
        <f>BK132+BK268</f>
        <v>0</v>
      </c>
    </row>
    <row r="132" spans="1:65" s="12" customFormat="1" ht="25.95" customHeight="1">
      <c r="B132" s="174"/>
      <c r="C132" s="175"/>
      <c r="D132" s="176" t="s">
        <v>74</v>
      </c>
      <c r="E132" s="177" t="s">
        <v>147</v>
      </c>
      <c r="F132" s="177" t="s">
        <v>148</v>
      </c>
      <c r="G132" s="175"/>
      <c r="H132" s="175"/>
      <c r="I132" s="178"/>
      <c r="J132" s="179">
        <f>BK132</f>
        <v>0</v>
      </c>
      <c r="K132" s="175"/>
      <c r="L132" s="180"/>
      <c r="M132" s="181"/>
      <c r="N132" s="182"/>
      <c r="O132" s="182"/>
      <c r="P132" s="183">
        <f>P133+P188+P215+P235+P250+P262+P265</f>
        <v>0</v>
      </c>
      <c r="Q132" s="182"/>
      <c r="R132" s="183">
        <f>R133+R188+R215+R235+R250+R262+R265</f>
        <v>150.45421494999999</v>
      </c>
      <c r="S132" s="182"/>
      <c r="T132" s="184">
        <f>T133+T188+T215+T235+T250+T262+T265</f>
        <v>26.310000000000002</v>
      </c>
      <c r="AR132" s="185" t="s">
        <v>82</v>
      </c>
      <c r="AT132" s="186" t="s">
        <v>74</v>
      </c>
      <c r="AU132" s="186" t="s">
        <v>75</v>
      </c>
      <c r="AY132" s="185" t="s">
        <v>149</v>
      </c>
      <c r="BK132" s="187">
        <f>BK133+BK188+BK215+BK235+BK250+BK262+BK265</f>
        <v>0</v>
      </c>
    </row>
    <row r="133" spans="1:65" s="12" customFormat="1" ht="22.8" customHeight="1">
      <c r="B133" s="174"/>
      <c r="C133" s="175"/>
      <c r="D133" s="176" t="s">
        <v>74</v>
      </c>
      <c r="E133" s="188" t="s">
        <v>82</v>
      </c>
      <c r="F133" s="188" t="s">
        <v>150</v>
      </c>
      <c r="G133" s="175"/>
      <c r="H133" s="175"/>
      <c r="I133" s="178"/>
      <c r="J133" s="189">
        <f>BK133</f>
        <v>0</v>
      </c>
      <c r="K133" s="175"/>
      <c r="L133" s="180"/>
      <c r="M133" s="181"/>
      <c r="N133" s="182"/>
      <c r="O133" s="182"/>
      <c r="P133" s="183">
        <f>SUM(P134:P187)</f>
        <v>0</v>
      </c>
      <c r="Q133" s="182"/>
      <c r="R133" s="183">
        <f>SUM(R134:R187)</f>
        <v>0.28825000000000001</v>
      </c>
      <c r="S133" s="182"/>
      <c r="T133" s="184">
        <f>SUM(T134:T187)</f>
        <v>23.296000000000003</v>
      </c>
      <c r="AR133" s="185" t="s">
        <v>82</v>
      </c>
      <c r="AT133" s="186" t="s">
        <v>74</v>
      </c>
      <c r="AU133" s="186" t="s">
        <v>82</v>
      </c>
      <c r="AY133" s="185" t="s">
        <v>149</v>
      </c>
      <c r="BK133" s="187">
        <f>SUM(BK134:BK187)</f>
        <v>0</v>
      </c>
    </row>
    <row r="134" spans="1:65" s="2" customFormat="1" ht="16.5" customHeight="1">
      <c r="A134" s="33"/>
      <c r="B134" s="34"/>
      <c r="C134" s="190" t="s">
        <v>82</v>
      </c>
      <c r="D134" s="190" t="s">
        <v>151</v>
      </c>
      <c r="E134" s="191" t="s">
        <v>681</v>
      </c>
      <c r="F134" s="192" t="s">
        <v>682</v>
      </c>
      <c r="G134" s="193" t="s">
        <v>190</v>
      </c>
      <c r="H134" s="194">
        <v>12.8</v>
      </c>
      <c r="I134" s="195"/>
      <c r="J134" s="196">
        <f>ROUND(I134*H134,2)</f>
        <v>0</v>
      </c>
      <c r="K134" s="192" t="s">
        <v>155</v>
      </c>
      <c r="L134" s="38"/>
      <c r="M134" s="197" t="s">
        <v>1</v>
      </c>
      <c r="N134" s="198" t="s">
        <v>40</v>
      </c>
      <c r="O134" s="70"/>
      <c r="P134" s="199">
        <f>O134*H134</f>
        <v>0</v>
      </c>
      <c r="Q134" s="199">
        <v>0</v>
      </c>
      <c r="R134" s="199">
        <f>Q134*H134</f>
        <v>0</v>
      </c>
      <c r="S134" s="199">
        <v>1.82</v>
      </c>
      <c r="T134" s="200">
        <f>S134*H134</f>
        <v>23.296000000000003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1" t="s">
        <v>156</v>
      </c>
      <c r="AT134" s="201" t="s">
        <v>151</v>
      </c>
      <c r="AU134" s="201" t="s">
        <v>84</v>
      </c>
      <c r="AY134" s="16" t="s">
        <v>149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6" t="s">
        <v>82</v>
      </c>
      <c r="BK134" s="202">
        <f>ROUND(I134*H134,2)</f>
        <v>0</v>
      </c>
      <c r="BL134" s="16" t="s">
        <v>156</v>
      </c>
      <c r="BM134" s="201" t="s">
        <v>683</v>
      </c>
    </row>
    <row r="135" spans="1:65" s="2" customFormat="1" ht="10.199999999999999">
      <c r="A135" s="33"/>
      <c r="B135" s="34"/>
      <c r="C135" s="35"/>
      <c r="D135" s="203" t="s">
        <v>158</v>
      </c>
      <c r="E135" s="35"/>
      <c r="F135" s="204" t="s">
        <v>684</v>
      </c>
      <c r="G135" s="35"/>
      <c r="H135" s="35"/>
      <c r="I135" s="205"/>
      <c r="J135" s="35"/>
      <c r="K135" s="35"/>
      <c r="L135" s="38"/>
      <c r="M135" s="206"/>
      <c r="N135" s="207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158</v>
      </c>
      <c r="AU135" s="16" t="s">
        <v>84</v>
      </c>
    </row>
    <row r="136" spans="1:65" s="13" customFormat="1" ht="10.199999999999999">
      <c r="B136" s="210"/>
      <c r="C136" s="211"/>
      <c r="D136" s="208" t="s">
        <v>205</v>
      </c>
      <c r="E136" s="212" t="s">
        <v>1</v>
      </c>
      <c r="F136" s="213" t="s">
        <v>685</v>
      </c>
      <c r="G136" s="211"/>
      <c r="H136" s="214">
        <v>12.8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205</v>
      </c>
      <c r="AU136" s="220" t="s">
        <v>84</v>
      </c>
      <c r="AV136" s="13" t="s">
        <v>84</v>
      </c>
      <c r="AW136" s="13" t="s">
        <v>32</v>
      </c>
      <c r="AX136" s="13" t="s">
        <v>82</v>
      </c>
      <c r="AY136" s="220" t="s">
        <v>149</v>
      </c>
    </row>
    <row r="137" spans="1:65" s="2" customFormat="1" ht="24.15" customHeight="1">
      <c r="A137" s="33"/>
      <c r="B137" s="34"/>
      <c r="C137" s="190" t="s">
        <v>84</v>
      </c>
      <c r="D137" s="190" t="s">
        <v>151</v>
      </c>
      <c r="E137" s="191" t="s">
        <v>182</v>
      </c>
      <c r="F137" s="192" t="s">
        <v>183</v>
      </c>
      <c r="G137" s="193" t="s">
        <v>154</v>
      </c>
      <c r="H137" s="194">
        <v>300</v>
      </c>
      <c r="I137" s="195"/>
      <c r="J137" s="196">
        <f>ROUND(I137*H137,2)</f>
        <v>0</v>
      </c>
      <c r="K137" s="192" t="s">
        <v>155</v>
      </c>
      <c r="L137" s="38"/>
      <c r="M137" s="197" t="s">
        <v>1</v>
      </c>
      <c r="N137" s="198" t="s">
        <v>40</v>
      </c>
      <c r="O137" s="7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156</v>
      </c>
      <c r="AT137" s="201" t="s">
        <v>151</v>
      </c>
      <c r="AU137" s="201" t="s">
        <v>84</v>
      </c>
      <c r="AY137" s="16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82</v>
      </c>
      <c r="BK137" s="202">
        <f>ROUND(I137*H137,2)</f>
        <v>0</v>
      </c>
      <c r="BL137" s="16" t="s">
        <v>156</v>
      </c>
      <c r="BM137" s="201" t="s">
        <v>686</v>
      </c>
    </row>
    <row r="138" spans="1:65" s="2" customFormat="1" ht="10.199999999999999">
      <c r="A138" s="33"/>
      <c r="B138" s="34"/>
      <c r="C138" s="35"/>
      <c r="D138" s="203" t="s">
        <v>158</v>
      </c>
      <c r="E138" s="35"/>
      <c r="F138" s="204" t="s">
        <v>185</v>
      </c>
      <c r="G138" s="35"/>
      <c r="H138" s="35"/>
      <c r="I138" s="205"/>
      <c r="J138" s="35"/>
      <c r="K138" s="35"/>
      <c r="L138" s="38"/>
      <c r="M138" s="206"/>
      <c r="N138" s="207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158</v>
      </c>
      <c r="AU138" s="16" t="s">
        <v>84</v>
      </c>
    </row>
    <row r="139" spans="1:65" s="2" customFormat="1" ht="19.2">
      <c r="A139" s="33"/>
      <c r="B139" s="34"/>
      <c r="C139" s="35"/>
      <c r="D139" s="208" t="s">
        <v>170</v>
      </c>
      <c r="E139" s="35"/>
      <c r="F139" s="209" t="s">
        <v>186</v>
      </c>
      <c r="G139" s="35"/>
      <c r="H139" s="35"/>
      <c r="I139" s="205"/>
      <c r="J139" s="35"/>
      <c r="K139" s="35"/>
      <c r="L139" s="38"/>
      <c r="M139" s="206"/>
      <c r="N139" s="207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170</v>
      </c>
      <c r="AU139" s="16" t="s">
        <v>84</v>
      </c>
    </row>
    <row r="140" spans="1:65" s="2" customFormat="1" ht="33" customHeight="1">
      <c r="A140" s="33"/>
      <c r="B140" s="34"/>
      <c r="C140" s="190" t="s">
        <v>164</v>
      </c>
      <c r="D140" s="190" t="s">
        <v>151</v>
      </c>
      <c r="E140" s="191" t="s">
        <v>188</v>
      </c>
      <c r="F140" s="192" t="s">
        <v>189</v>
      </c>
      <c r="G140" s="193" t="s">
        <v>190</v>
      </c>
      <c r="H140" s="194">
        <v>267</v>
      </c>
      <c r="I140" s="195"/>
      <c r="J140" s="196">
        <f>ROUND(I140*H140,2)</f>
        <v>0</v>
      </c>
      <c r="K140" s="192" t="s">
        <v>155</v>
      </c>
      <c r="L140" s="38"/>
      <c r="M140" s="197" t="s">
        <v>1</v>
      </c>
      <c r="N140" s="198" t="s">
        <v>40</v>
      </c>
      <c r="O140" s="7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1" t="s">
        <v>156</v>
      </c>
      <c r="AT140" s="201" t="s">
        <v>151</v>
      </c>
      <c r="AU140" s="201" t="s">
        <v>84</v>
      </c>
      <c r="AY140" s="16" t="s">
        <v>149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82</v>
      </c>
      <c r="BK140" s="202">
        <f>ROUND(I140*H140,2)</f>
        <v>0</v>
      </c>
      <c r="BL140" s="16" t="s">
        <v>156</v>
      </c>
      <c r="BM140" s="201" t="s">
        <v>687</v>
      </c>
    </row>
    <row r="141" spans="1:65" s="2" customFormat="1" ht="10.199999999999999">
      <c r="A141" s="33"/>
      <c r="B141" s="34"/>
      <c r="C141" s="35"/>
      <c r="D141" s="203" t="s">
        <v>158</v>
      </c>
      <c r="E141" s="35"/>
      <c r="F141" s="204" t="s">
        <v>192</v>
      </c>
      <c r="G141" s="35"/>
      <c r="H141" s="35"/>
      <c r="I141" s="205"/>
      <c r="J141" s="35"/>
      <c r="K141" s="35"/>
      <c r="L141" s="38"/>
      <c r="M141" s="206"/>
      <c r="N141" s="207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158</v>
      </c>
      <c r="AU141" s="16" t="s">
        <v>84</v>
      </c>
    </row>
    <row r="142" spans="1:65" s="2" customFormat="1" ht="19.2">
      <c r="A142" s="33"/>
      <c r="B142" s="34"/>
      <c r="C142" s="35"/>
      <c r="D142" s="208" t="s">
        <v>170</v>
      </c>
      <c r="E142" s="35"/>
      <c r="F142" s="209" t="s">
        <v>193</v>
      </c>
      <c r="G142" s="35"/>
      <c r="H142" s="35"/>
      <c r="I142" s="205"/>
      <c r="J142" s="35"/>
      <c r="K142" s="35"/>
      <c r="L142" s="38"/>
      <c r="M142" s="206"/>
      <c r="N142" s="207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170</v>
      </c>
      <c r="AU142" s="16" t="s">
        <v>84</v>
      </c>
    </row>
    <row r="143" spans="1:65" s="2" customFormat="1" ht="33" customHeight="1">
      <c r="A143" s="33"/>
      <c r="B143" s="34"/>
      <c r="C143" s="190" t="s">
        <v>156</v>
      </c>
      <c r="D143" s="190" t="s">
        <v>151</v>
      </c>
      <c r="E143" s="191" t="s">
        <v>195</v>
      </c>
      <c r="F143" s="192" t="s">
        <v>196</v>
      </c>
      <c r="G143" s="193" t="s">
        <v>190</v>
      </c>
      <c r="H143" s="194">
        <v>209</v>
      </c>
      <c r="I143" s="195"/>
      <c r="J143" s="196">
        <f>ROUND(I143*H143,2)</f>
        <v>0</v>
      </c>
      <c r="K143" s="192" t="s">
        <v>155</v>
      </c>
      <c r="L143" s="38"/>
      <c r="M143" s="197" t="s">
        <v>1</v>
      </c>
      <c r="N143" s="198" t="s">
        <v>40</v>
      </c>
      <c r="O143" s="7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1" t="s">
        <v>156</v>
      </c>
      <c r="AT143" s="201" t="s">
        <v>151</v>
      </c>
      <c r="AU143" s="201" t="s">
        <v>84</v>
      </c>
      <c r="AY143" s="16" t="s">
        <v>149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82</v>
      </c>
      <c r="BK143" s="202">
        <f>ROUND(I143*H143,2)</f>
        <v>0</v>
      </c>
      <c r="BL143" s="16" t="s">
        <v>156</v>
      </c>
      <c r="BM143" s="201" t="s">
        <v>688</v>
      </c>
    </row>
    <row r="144" spans="1:65" s="2" customFormat="1" ht="10.199999999999999">
      <c r="A144" s="33"/>
      <c r="B144" s="34"/>
      <c r="C144" s="35"/>
      <c r="D144" s="203" t="s">
        <v>158</v>
      </c>
      <c r="E144" s="35"/>
      <c r="F144" s="204" t="s">
        <v>198</v>
      </c>
      <c r="G144" s="35"/>
      <c r="H144" s="35"/>
      <c r="I144" s="205"/>
      <c r="J144" s="35"/>
      <c r="K144" s="35"/>
      <c r="L144" s="38"/>
      <c r="M144" s="206"/>
      <c r="N144" s="207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158</v>
      </c>
      <c r="AU144" s="16" t="s">
        <v>84</v>
      </c>
    </row>
    <row r="145" spans="1:65" s="2" customFormat="1" ht="19.2">
      <c r="A145" s="33"/>
      <c r="B145" s="34"/>
      <c r="C145" s="35"/>
      <c r="D145" s="208" t="s">
        <v>170</v>
      </c>
      <c r="E145" s="35"/>
      <c r="F145" s="209" t="s">
        <v>199</v>
      </c>
      <c r="G145" s="35"/>
      <c r="H145" s="35"/>
      <c r="I145" s="205"/>
      <c r="J145" s="35"/>
      <c r="K145" s="35"/>
      <c r="L145" s="38"/>
      <c r="M145" s="206"/>
      <c r="N145" s="207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170</v>
      </c>
      <c r="AU145" s="16" t="s">
        <v>84</v>
      </c>
    </row>
    <row r="146" spans="1:65" s="2" customFormat="1" ht="33" customHeight="1">
      <c r="A146" s="33"/>
      <c r="B146" s="34"/>
      <c r="C146" s="190" t="s">
        <v>176</v>
      </c>
      <c r="D146" s="190" t="s">
        <v>151</v>
      </c>
      <c r="E146" s="191" t="s">
        <v>689</v>
      </c>
      <c r="F146" s="192" t="s">
        <v>690</v>
      </c>
      <c r="G146" s="193" t="s">
        <v>190</v>
      </c>
      <c r="H146" s="194">
        <v>6.86</v>
      </c>
      <c r="I146" s="195"/>
      <c r="J146" s="196">
        <f>ROUND(I146*H146,2)</f>
        <v>0</v>
      </c>
      <c r="K146" s="192" t="s">
        <v>155</v>
      </c>
      <c r="L146" s="38"/>
      <c r="M146" s="197" t="s">
        <v>1</v>
      </c>
      <c r="N146" s="198" t="s">
        <v>40</v>
      </c>
      <c r="O146" s="7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156</v>
      </c>
      <c r="AT146" s="201" t="s">
        <v>151</v>
      </c>
      <c r="AU146" s="201" t="s">
        <v>84</v>
      </c>
      <c r="AY146" s="16" t="s">
        <v>149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6" t="s">
        <v>82</v>
      </c>
      <c r="BK146" s="202">
        <f>ROUND(I146*H146,2)</f>
        <v>0</v>
      </c>
      <c r="BL146" s="16" t="s">
        <v>156</v>
      </c>
      <c r="BM146" s="201" t="s">
        <v>691</v>
      </c>
    </row>
    <row r="147" spans="1:65" s="2" customFormat="1" ht="10.199999999999999">
      <c r="A147" s="33"/>
      <c r="B147" s="34"/>
      <c r="C147" s="35"/>
      <c r="D147" s="203" t="s">
        <v>158</v>
      </c>
      <c r="E147" s="35"/>
      <c r="F147" s="204" t="s">
        <v>692</v>
      </c>
      <c r="G147" s="35"/>
      <c r="H147" s="35"/>
      <c r="I147" s="205"/>
      <c r="J147" s="35"/>
      <c r="K147" s="35"/>
      <c r="L147" s="38"/>
      <c r="M147" s="206"/>
      <c r="N147" s="207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158</v>
      </c>
      <c r="AU147" s="16" t="s">
        <v>84</v>
      </c>
    </row>
    <row r="148" spans="1:65" s="13" customFormat="1" ht="10.199999999999999">
      <c r="B148" s="210"/>
      <c r="C148" s="211"/>
      <c r="D148" s="208" t="s">
        <v>205</v>
      </c>
      <c r="E148" s="212" t="s">
        <v>1</v>
      </c>
      <c r="F148" s="213" t="s">
        <v>693</v>
      </c>
      <c r="G148" s="211"/>
      <c r="H148" s="214">
        <v>6.86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205</v>
      </c>
      <c r="AU148" s="220" t="s">
        <v>84</v>
      </c>
      <c r="AV148" s="13" t="s">
        <v>84</v>
      </c>
      <c r="AW148" s="13" t="s">
        <v>32</v>
      </c>
      <c r="AX148" s="13" t="s">
        <v>82</v>
      </c>
      <c r="AY148" s="220" t="s">
        <v>149</v>
      </c>
    </row>
    <row r="149" spans="1:65" s="2" customFormat="1" ht="37.799999999999997" customHeight="1">
      <c r="A149" s="33"/>
      <c r="B149" s="34"/>
      <c r="C149" s="190" t="s">
        <v>181</v>
      </c>
      <c r="D149" s="190" t="s">
        <v>151</v>
      </c>
      <c r="E149" s="191" t="s">
        <v>232</v>
      </c>
      <c r="F149" s="192" t="s">
        <v>233</v>
      </c>
      <c r="G149" s="193" t="s">
        <v>190</v>
      </c>
      <c r="H149" s="194">
        <v>389</v>
      </c>
      <c r="I149" s="195"/>
      <c r="J149" s="196">
        <f>ROUND(I149*H149,2)</f>
        <v>0</v>
      </c>
      <c r="K149" s="192" t="s">
        <v>155</v>
      </c>
      <c r="L149" s="38"/>
      <c r="M149" s="197" t="s">
        <v>1</v>
      </c>
      <c r="N149" s="198" t="s">
        <v>40</v>
      </c>
      <c r="O149" s="70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156</v>
      </c>
      <c r="AT149" s="201" t="s">
        <v>151</v>
      </c>
      <c r="AU149" s="201" t="s">
        <v>84</v>
      </c>
      <c r="AY149" s="16" t="s">
        <v>149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6" t="s">
        <v>82</v>
      </c>
      <c r="BK149" s="202">
        <f>ROUND(I149*H149,2)</f>
        <v>0</v>
      </c>
      <c r="BL149" s="16" t="s">
        <v>156</v>
      </c>
      <c r="BM149" s="201" t="s">
        <v>694</v>
      </c>
    </row>
    <row r="150" spans="1:65" s="2" customFormat="1" ht="10.199999999999999">
      <c r="A150" s="33"/>
      <c r="B150" s="34"/>
      <c r="C150" s="35"/>
      <c r="D150" s="203" t="s">
        <v>158</v>
      </c>
      <c r="E150" s="35"/>
      <c r="F150" s="204" t="s">
        <v>235</v>
      </c>
      <c r="G150" s="35"/>
      <c r="H150" s="35"/>
      <c r="I150" s="205"/>
      <c r="J150" s="35"/>
      <c r="K150" s="35"/>
      <c r="L150" s="38"/>
      <c r="M150" s="206"/>
      <c r="N150" s="207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158</v>
      </c>
      <c r="AU150" s="16" t="s">
        <v>84</v>
      </c>
    </row>
    <row r="151" spans="1:65" s="13" customFormat="1" ht="10.199999999999999">
      <c r="B151" s="210"/>
      <c r="C151" s="211"/>
      <c r="D151" s="208" t="s">
        <v>205</v>
      </c>
      <c r="E151" s="212" t="s">
        <v>1</v>
      </c>
      <c r="F151" s="213" t="s">
        <v>695</v>
      </c>
      <c r="G151" s="211"/>
      <c r="H151" s="214">
        <v>180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205</v>
      </c>
      <c r="AU151" s="220" t="s">
        <v>84</v>
      </c>
      <c r="AV151" s="13" t="s">
        <v>84</v>
      </c>
      <c r="AW151" s="13" t="s">
        <v>32</v>
      </c>
      <c r="AX151" s="13" t="s">
        <v>75</v>
      </c>
      <c r="AY151" s="220" t="s">
        <v>149</v>
      </c>
    </row>
    <row r="152" spans="1:65" s="13" customFormat="1" ht="10.199999999999999">
      <c r="B152" s="210"/>
      <c r="C152" s="211"/>
      <c r="D152" s="208" t="s">
        <v>205</v>
      </c>
      <c r="E152" s="212" t="s">
        <v>1</v>
      </c>
      <c r="F152" s="213" t="s">
        <v>696</v>
      </c>
      <c r="G152" s="211"/>
      <c r="H152" s="214">
        <v>209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205</v>
      </c>
      <c r="AU152" s="220" t="s">
        <v>84</v>
      </c>
      <c r="AV152" s="13" t="s">
        <v>84</v>
      </c>
      <c r="AW152" s="13" t="s">
        <v>32</v>
      </c>
      <c r="AX152" s="13" t="s">
        <v>75</v>
      </c>
      <c r="AY152" s="220" t="s">
        <v>149</v>
      </c>
    </row>
    <row r="153" spans="1:65" s="14" customFormat="1" ht="10.199999999999999">
      <c r="B153" s="221"/>
      <c r="C153" s="222"/>
      <c r="D153" s="208" t="s">
        <v>205</v>
      </c>
      <c r="E153" s="223" t="s">
        <v>1</v>
      </c>
      <c r="F153" s="224" t="s">
        <v>214</v>
      </c>
      <c r="G153" s="222"/>
      <c r="H153" s="225">
        <v>389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205</v>
      </c>
      <c r="AU153" s="231" t="s">
        <v>84</v>
      </c>
      <c r="AV153" s="14" t="s">
        <v>156</v>
      </c>
      <c r="AW153" s="14" t="s">
        <v>32</v>
      </c>
      <c r="AX153" s="14" t="s">
        <v>82</v>
      </c>
      <c r="AY153" s="231" t="s">
        <v>149</v>
      </c>
    </row>
    <row r="154" spans="1:65" s="2" customFormat="1" ht="37.799999999999997" customHeight="1">
      <c r="A154" s="33"/>
      <c r="B154" s="34"/>
      <c r="C154" s="190" t="s">
        <v>187</v>
      </c>
      <c r="D154" s="190" t="s">
        <v>151</v>
      </c>
      <c r="E154" s="191" t="s">
        <v>697</v>
      </c>
      <c r="F154" s="192" t="s">
        <v>698</v>
      </c>
      <c r="G154" s="193" t="s">
        <v>190</v>
      </c>
      <c r="H154" s="194">
        <v>434</v>
      </c>
      <c r="I154" s="195"/>
      <c r="J154" s="196">
        <f>ROUND(I154*H154,2)</f>
        <v>0</v>
      </c>
      <c r="K154" s="192" t="s">
        <v>155</v>
      </c>
      <c r="L154" s="38"/>
      <c r="M154" s="197" t="s">
        <v>1</v>
      </c>
      <c r="N154" s="198" t="s">
        <v>40</v>
      </c>
      <c r="O154" s="70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1" t="s">
        <v>156</v>
      </c>
      <c r="AT154" s="201" t="s">
        <v>151</v>
      </c>
      <c r="AU154" s="201" t="s">
        <v>84</v>
      </c>
      <c r="AY154" s="16" t="s">
        <v>149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6" t="s">
        <v>82</v>
      </c>
      <c r="BK154" s="202">
        <f>ROUND(I154*H154,2)</f>
        <v>0</v>
      </c>
      <c r="BL154" s="16" t="s">
        <v>156</v>
      </c>
      <c r="BM154" s="201" t="s">
        <v>699</v>
      </c>
    </row>
    <row r="155" spans="1:65" s="2" customFormat="1" ht="10.199999999999999">
      <c r="A155" s="33"/>
      <c r="B155" s="34"/>
      <c r="C155" s="35"/>
      <c r="D155" s="203" t="s">
        <v>158</v>
      </c>
      <c r="E155" s="35"/>
      <c r="F155" s="204" t="s">
        <v>700</v>
      </c>
      <c r="G155" s="35"/>
      <c r="H155" s="35"/>
      <c r="I155" s="205"/>
      <c r="J155" s="35"/>
      <c r="K155" s="35"/>
      <c r="L155" s="38"/>
      <c r="M155" s="206"/>
      <c r="N155" s="207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158</v>
      </c>
      <c r="AU155" s="16" t="s">
        <v>84</v>
      </c>
    </row>
    <row r="156" spans="1:65" s="13" customFormat="1" ht="10.199999999999999">
      <c r="B156" s="210"/>
      <c r="C156" s="211"/>
      <c r="D156" s="208" t="s">
        <v>205</v>
      </c>
      <c r="E156" s="212" t="s">
        <v>1</v>
      </c>
      <c r="F156" s="213" t="s">
        <v>701</v>
      </c>
      <c r="G156" s="211"/>
      <c r="H156" s="214">
        <v>167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205</v>
      </c>
      <c r="AU156" s="220" t="s">
        <v>84</v>
      </c>
      <c r="AV156" s="13" t="s">
        <v>84</v>
      </c>
      <c r="AW156" s="13" t="s">
        <v>32</v>
      </c>
      <c r="AX156" s="13" t="s">
        <v>75</v>
      </c>
      <c r="AY156" s="220" t="s">
        <v>149</v>
      </c>
    </row>
    <row r="157" spans="1:65" s="13" customFormat="1" ht="10.199999999999999">
      <c r="B157" s="210"/>
      <c r="C157" s="211"/>
      <c r="D157" s="208" t="s">
        <v>205</v>
      </c>
      <c r="E157" s="212" t="s">
        <v>1</v>
      </c>
      <c r="F157" s="213" t="s">
        <v>702</v>
      </c>
      <c r="G157" s="211"/>
      <c r="H157" s="214">
        <v>267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205</v>
      </c>
      <c r="AU157" s="220" t="s">
        <v>84</v>
      </c>
      <c r="AV157" s="13" t="s">
        <v>84</v>
      </c>
      <c r="AW157" s="13" t="s">
        <v>32</v>
      </c>
      <c r="AX157" s="13" t="s">
        <v>75</v>
      </c>
      <c r="AY157" s="220" t="s">
        <v>149</v>
      </c>
    </row>
    <row r="158" spans="1:65" s="14" customFormat="1" ht="10.199999999999999">
      <c r="B158" s="221"/>
      <c r="C158" s="222"/>
      <c r="D158" s="208" t="s">
        <v>205</v>
      </c>
      <c r="E158" s="223" t="s">
        <v>1</v>
      </c>
      <c r="F158" s="224" t="s">
        <v>214</v>
      </c>
      <c r="G158" s="222"/>
      <c r="H158" s="225">
        <v>434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205</v>
      </c>
      <c r="AU158" s="231" t="s">
        <v>84</v>
      </c>
      <c r="AV158" s="14" t="s">
        <v>156</v>
      </c>
      <c r="AW158" s="14" t="s">
        <v>32</v>
      </c>
      <c r="AX158" s="14" t="s">
        <v>82</v>
      </c>
      <c r="AY158" s="231" t="s">
        <v>149</v>
      </c>
    </row>
    <row r="159" spans="1:65" s="2" customFormat="1" ht="24.15" customHeight="1">
      <c r="A159" s="33"/>
      <c r="B159" s="34"/>
      <c r="C159" s="190" t="s">
        <v>194</v>
      </c>
      <c r="D159" s="190" t="s">
        <v>151</v>
      </c>
      <c r="E159" s="191" t="s">
        <v>243</v>
      </c>
      <c r="F159" s="192" t="s">
        <v>244</v>
      </c>
      <c r="G159" s="193" t="s">
        <v>190</v>
      </c>
      <c r="H159" s="194">
        <v>347</v>
      </c>
      <c r="I159" s="195"/>
      <c r="J159" s="196">
        <f>ROUND(I159*H159,2)</f>
        <v>0</v>
      </c>
      <c r="K159" s="192" t="s">
        <v>155</v>
      </c>
      <c r="L159" s="38"/>
      <c r="M159" s="197" t="s">
        <v>1</v>
      </c>
      <c r="N159" s="198" t="s">
        <v>40</v>
      </c>
      <c r="O159" s="7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156</v>
      </c>
      <c r="AT159" s="201" t="s">
        <v>151</v>
      </c>
      <c r="AU159" s="201" t="s">
        <v>84</v>
      </c>
      <c r="AY159" s="16" t="s">
        <v>149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82</v>
      </c>
      <c r="BK159" s="202">
        <f>ROUND(I159*H159,2)</f>
        <v>0</v>
      </c>
      <c r="BL159" s="16" t="s">
        <v>156</v>
      </c>
      <c r="BM159" s="201" t="s">
        <v>703</v>
      </c>
    </row>
    <row r="160" spans="1:65" s="2" customFormat="1" ht="10.199999999999999">
      <c r="A160" s="33"/>
      <c r="B160" s="34"/>
      <c r="C160" s="35"/>
      <c r="D160" s="203" t="s">
        <v>158</v>
      </c>
      <c r="E160" s="35"/>
      <c r="F160" s="204" t="s">
        <v>246</v>
      </c>
      <c r="G160" s="35"/>
      <c r="H160" s="35"/>
      <c r="I160" s="205"/>
      <c r="J160" s="35"/>
      <c r="K160" s="35"/>
      <c r="L160" s="38"/>
      <c r="M160" s="206"/>
      <c r="N160" s="207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158</v>
      </c>
      <c r="AU160" s="16" t="s">
        <v>84</v>
      </c>
    </row>
    <row r="161" spans="1:65" s="13" customFormat="1" ht="10.199999999999999">
      <c r="B161" s="210"/>
      <c r="C161" s="211"/>
      <c r="D161" s="208" t="s">
        <v>205</v>
      </c>
      <c r="E161" s="212" t="s">
        <v>1</v>
      </c>
      <c r="F161" s="213" t="s">
        <v>695</v>
      </c>
      <c r="G161" s="211"/>
      <c r="H161" s="214">
        <v>180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205</v>
      </c>
      <c r="AU161" s="220" t="s">
        <v>84</v>
      </c>
      <c r="AV161" s="13" t="s">
        <v>84</v>
      </c>
      <c r="AW161" s="13" t="s">
        <v>32</v>
      </c>
      <c r="AX161" s="13" t="s">
        <v>75</v>
      </c>
      <c r="AY161" s="220" t="s">
        <v>149</v>
      </c>
    </row>
    <row r="162" spans="1:65" s="13" customFormat="1" ht="10.199999999999999">
      <c r="B162" s="210"/>
      <c r="C162" s="211"/>
      <c r="D162" s="208" t="s">
        <v>205</v>
      </c>
      <c r="E162" s="212" t="s">
        <v>1</v>
      </c>
      <c r="F162" s="213" t="s">
        <v>704</v>
      </c>
      <c r="G162" s="211"/>
      <c r="H162" s="214">
        <v>167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205</v>
      </c>
      <c r="AU162" s="220" t="s">
        <v>84</v>
      </c>
      <c r="AV162" s="13" t="s">
        <v>84</v>
      </c>
      <c r="AW162" s="13" t="s">
        <v>32</v>
      </c>
      <c r="AX162" s="13" t="s">
        <v>75</v>
      </c>
      <c r="AY162" s="220" t="s">
        <v>149</v>
      </c>
    </row>
    <row r="163" spans="1:65" s="14" customFormat="1" ht="10.199999999999999">
      <c r="B163" s="221"/>
      <c r="C163" s="222"/>
      <c r="D163" s="208" t="s">
        <v>205</v>
      </c>
      <c r="E163" s="223" t="s">
        <v>1</v>
      </c>
      <c r="F163" s="224" t="s">
        <v>214</v>
      </c>
      <c r="G163" s="222"/>
      <c r="H163" s="225">
        <v>347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205</v>
      </c>
      <c r="AU163" s="231" t="s">
        <v>84</v>
      </c>
      <c r="AV163" s="14" t="s">
        <v>156</v>
      </c>
      <c r="AW163" s="14" t="s">
        <v>32</v>
      </c>
      <c r="AX163" s="14" t="s">
        <v>82</v>
      </c>
      <c r="AY163" s="231" t="s">
        <v>149</v>
      </c>
    </row>
    <row r="164" spans="1:65" s="2" customFormat="1" ht="37.799999999999997" customHeight="1">
      <c r="A164" s="33"/>
      <c r="B164" s="34"/>
      <c r="C164" s="190" t="s">
        <v>200</v>
      </c>
      <c r="D164" s="190" t="s">
        <v>151</v>
      </c>
      <c r="E164" s="191" t="s">
        <v>249</v>
      </c>
      <c r="F164" s="192" t="s">
        <v>250</v>
      </c>
      <c r="G164" s="193" t="s">
        <v>190</v>
      </c>
      <c r="H164" s="194">
        <v>447</v>
      </c>
      <c r="I164" s="195"/>
      <c r="J164" s="196">
        <f>ROUND(I164*H164,2)</f>
        <v>0</v>
      </c>
      <c r="K164" s="192" t="s">
        <v>155</v>
      </c>
      <c r="L164" s="38"/>
      <c r="M164" s="197" t="s">
        <v>1</v>
      </c>
      <c r="N164" s="198" t="s">
        <v>40</v>
      </c>
      <c r="O164" s="70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1" t="s">
        <v>156</v>
      </c>
      <c r="AT164" s="201" t="s">
        <v>151</v>
      </c>
      <c r="AU164" s="201" t="s">
        <v>84</v>
      </c>
      <c r="AY164" s="16" t="s">
        <v>149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82</v>
      </c>
      <c r="BK164" s="202">
        <f>ROUND(I164*H164,2)</f>
        <v>0</v>
      </c>
      <c r="BL164" s="16" t="s">
        <v>156</v>
      </c>
      <c r="BM164" s="201" t="s">
        <v>705</v>
      </c>
    </row>
    <row r="165" spans="1:65" s="2" customFormat="1" ht="10.199999999999999">
      <c r="A165" s="33"/>
      <c r="B165" s="34"/>
      <c r="C165" s="35"/>
      <c r="D165" s="203" t="s">
        <v>158</v>
      </c>
      <c r="E165" s="35"/>
      <c r="F165" s="204" t="s">
        <v>252</v>
      </c>
      <c r="G165" s="35"/>
      <c r="H165" s="35"/>
      <c r="I165" s="205"/>
      <c r="J165" s="35"/>
      <c r="K165" s="35"/>
      <c r="L165" s="38"/>
      <c r="M165" s="206"/>
      <c r="N165" s="207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158</v>
      </c>
      <c r="AU165" s="16" t="s">
        <v>84</v>
      </c>
    </row>
    <row r="166" spans="1:65" s="2" customFormat="1" ht="19.2">
      <c r="A166" s="33"/>
      <c r="B166" s="34"/>
      <c r="C166" s="35"/>
      <c r="D166" s="208" t="s">
        <v>170</v>
      </c>
      <c r="E166" s="35"/>
      <c r="F166" s="209" t="s">
        <v>199</v>
      </c>
      <c r="G166" s="35"/>
      <c r="H166" s="35"/>
      <c r="I166" s="205"/>
      <c r="J166" s="35"/>
      <c r="K166" s="35"/>
      <c r="L166" s="38"/>
      <c r="M166" s="206"/>
      <c r="N166" s="207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170</v>
      </c>
      <c r="AU166" s="16" t="s">
        <v>84</v>
      </c>
    </row>
    <row r="167" spans="1:65" s="2" customFormat="1" ht="16.5" customHeight="1">
      <c r="A167" s="33"/>
      <c r="B167" s="34"/>
      <c r="C167" s="190" t="s">
        <v>207</v>
      </c>
      <c r="D167" s="190" t="s">
        <v>151</v>
      </c>
      <c r="E167" s="191" t="s">
        <v>254</v>
      </c>
      <c r="F167" s="192" t="s">
        <v>255</v>
      </c>
      <c r="G167" s="193" t="s">
        <v>190</v>
      </c>
      <c r="H167" s="194">
        <v>167</v>
      </c>
      <c r="I167" s="195"/>
      <c r="J167" s="196">
        <f>ROUND(I167*H167,2)</f>
        <v>0</v>
      </c>
      <c r="K167" s="192" t="s">
        <v>155</v>
      </c>
      <c r="L167" s="38"/>
      <c r="M167" s="197" t="s">
        <v>1</v>
      </c>
      <c r="N167" s="198" t="s">
        <v>40</v>
      </c>
      <c r="O167" s="7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1" t="s">
        <v>156</v>
      </c>
      <c r="AT167" s="201" t="s">
        <v>151</v>
      </c>
      <c r="AU167" s="201" t="s">
        <v>84</v>
      </c>
      <c r="AY167" s="16" t="s">
        <v>149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82</v>
      </c>
      <c r="BK167" s="202">
        <f>ROUND(I167*H167,2)</f>
        <v>0</v>
      </c>
      <c r="BL167" s="16" t="s">
        <v>156</v>
      </c>
      <c r="BM167" s="201" t="s">
        <v>706</v>
      </c>
    </row>
    <row r="168" spans="1:65" s="2" customFormat="1" ht="10.199999999999999">
      <c r="A168" s="33"/>
      <c r="B168" s="34"/>
      <c r="C168" s="35"/>
      <c r="D168" s="203" t="s">
        <v>158</v>
      </c>
      <c r="E168" s="35"/>
      <c r="F168" s="204" t="s">
        <v>257</v>
      </c>
      <c r="G168" s="35"/>
      <c r="H168" s="35"/>
      <c r="I168" s="205"/>
      <c r="J168" s="35"/>
      <c r="K168" s="35"/>
      <c r="L168" s="38"/>
      <c r="M168" s="206"/>
      <c r="N168" s="207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158</v>
      </c>
      <c r="AU168" s="16" t="s">
        <v>84</v>
      </c>
    </row>
    <row r="169" spans="1:65" s="2" customFormat="1" ht="57.6">
      <c r="A169" s="33"/>
      <c r="B169" s="34"/>
      <c r="C169" s="35"/>
      <c r="D169" s="208" t="s">
        <v>170</v>
      </c>
      <c r="E169" s="35"/>
      <c r="F169" s="209" t="s">
        <v>707</v>
      </c>
      <c r="G169" s="35"/>
      <c r="H169" s="35"/>
      <c r="I169" s="205"/>
      <c r="J169" s="35"/>
      <c r="K169" s="35"/>
      <c r="L169" s="38"/>
      <c r="M169" s="206"/>
      <c r="N169" s="207"/>
      <c r="O169" s="70"/>
      <c r="P169" s="70"/>
      <c r="Q169" s="70"/>
      <c r="R169" s="70"/>
      <c r="S169" s="70"/>
      <c r="T169" s="71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170</v>
      </c>
      <c r="AU169" s="16" t="s">
        <v>84</v>
      </c>
    </row>
    <row r="170" spans="1:65" s="2" customFormat="1" ht="24.15" customHeight="1">
      <c r="A170" s="33"/>
      <c r="B170" s="34"/>
      <c r="C170" s="190" t="s">
        <v>215</v>
      </c>
      <c r="D170" s="190" t="s">
        <v>151</v>
      </c>
      <c r="E170" s="191" t="s">
        <v>260</v>
      </c>
      <c r="F170" s="192" t="s">
        <v>261</v>
      </c>
      <c r="G170" s="193" t="s">
        <v>190</v>
      </c>
      <c r="H170" s="194">
        <v>6.86</v>
      </c>
      <c r="I170" s="195"/>
      <c r="J170" s="196">
        <f>ROUND(I170*H170,2)</f>
        <v>0</v>
      </c>
      <c r="K170" s="192" t="s">
        <v>155</v>
      </c>
      <c r="L170" s="38"/>
      <c r="M170" s="197" t="s">
        <v>1</v>
      </c>
      <c r="N170" s="198" t="s">
        <v>40</v>
      </c>
      <c r="O170" s="70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1" t="s">
        <v>156</v>
      </c>
      <c r="AT170" s="201" t="s">
        <v>151</v>
      </c>
      <c r="AU170" s="201" t="s">
        <v>84</v>
      </c>
      <c r="AY170" s="16" t="s">
        <v>149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6" t="s">
        <v>82</v>
      </c>
      <c r="BK170" s="202">
        <f>ROUND(I170*H170,2)</f>
        <v>0</v>
      </c>
      <c r="BL170" s="16" t="s">
        <v>156</v>
      </c>
      <c r="BM170" s="201" t="s">
        <v>708</v>
      </c>
    </row>
    <row r="171" spans="1:65" s="2" customFormat="1" ht="10.199999999999999">
      <c r="A171" s="33"/>
      <c r="B171" s="34"/>
      <c r="C171" s="35"/>
      <c r="D171" s="203" t="s">
        <v>158</v>
      </c>
      <c r="E171" s="35"/>
      <c r="F171" s="204" t="s">
        <v>263</v>
      </c>
      <c r="G171" s="35"/>
      <c r="H171" s="35"/>
      <c r="I171" s="205"/>
      <c r="J171" s="35"/>
      <c r="K171" s="35"/>
      <c r="L171" s="38"/>
      <c r="M171" s="206"/>
      <c r="N171" s="207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158</v>
      </c>
      <c r="AU171" s="16" t="s">
        <v>84</v>
      </c>
    </row>
    <row r="172" spans="1:65" s="2" customFormat="1" ht="24.15" customHeight="1">
      <c r="A172" s="33"/>
      <c r="B172" s="34"/>
      <c r="C172" s="190" t="s">
        <v>221</v>
      </c>
      <c r="D172" s="190" t="s">
        <v>151</v>
      </c>
      <c r="E172" s="191" t="s">
        <v>266</v>
      </c>
      <c r="F172" s="192" t="s">
        <v>267</v>
      </c>
      <c r="G172" s="193" t="s">
        <v>154</v>
      </c>
      <c r="H172" s="194">
        <v>250</v>
      </c>
      <c r="I172" s="195"/>
      <c r="J172" s="196">
        <f>ROUND(I172*H172,2)</f>
        <v>0</v>
      </c>
      <c r="K172" s="192" t="s">
        <v>155</v>
      </c>
      <c r="L172" s="38"/>
      <c r="M172" s="197" t="s">
        <v>1</v>
      </c>
      <c r="N172" s="198" t="s">
        <v>40</v>
      </c>
      <c r="O172" s="70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156</v>
      </c>
      <c r="AT172" s="201" t="s">
        <v>151</v>
      </c>
      <c r="AU172" s="201" t="s">
        <v>84</v>
      </c>
      <c r="AY172" s="16" t="s">
        <v>149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82</v>
      </c>
      <c r="BK172" s="202">
        <f>ROUND(I172*H172,2)</f>
        <v>0</v>
      </c>
      <c r="BL172" s="16" t="s">
        <v>156</v>
      </c>
      <c r="BM172" s="201" t="s">
        <v>709</v>
      </c>
    </row>
    <row r="173" spans="1:65" s="2" customFormat="1" ht="10.199999999999999">
      <c r="A173" s="33"/>
      <c r="B173" s="34"/>
      <c r="C173" s="35"/>
      <c r="D173" s="203" t="s">
        <v>158</v>
      </c>
      <c r="E173" s="35"/>
      <c r="F173" s="204" t="s">
        <v>269</v>
      </c>
      <c r="G173" s="35"/>
      <c r="H173" s="35"/>
      <c r="I173" s="205"/>
      <c r="J173" s="35"/>
      <c r="K173" s="35"/>
      <c r="L173" s="38"/>
      <c r="M173" s="206"/>
      <c r="N173" s="207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158</v>
      </c>
      <c r="AU173" s="16" t="s">
        <v>84</v>
      </c>
    </row>
    <row r="174" spans="1:65" s="2" customFormat="1" ht="19.2">
      <c r="A174" s="33"/>
      <c r="B174" s="34"/>
      <c r="C174" s="35"/>
      <c r="D174" s="208" t="s">
        <v>170</v>
      </c>
      <c r="E174" s="35"/>
      <c r="F174" s="209" t="s">
        <v>270</v>
      </c>
      <c r="G174" s="35"/>
      <c r="H174" s="35"/>
      <c r="I174" s="205"/>
      <c r="J174" s="35"/>
      <c r="K174" s="35"/>
      <c r="L174" s="38"/>
      <c r="M174" s="206"/>
      <c r="N174" s="207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170</v>
      </c>
      <c r="AU174" s="16" t="s">
        <v>84</v>
      </c>
    </row>
    <row r="175" spans="1:65" s="2" customFormat="1" ht="37.799999999999997" customHeight="1">
      <c r="A175" s="33"/>
      <c r="B175" s="34"/>
      <c r="C175" s="190" t="s">
        <v>226</v>
      </c>
      <c r="D175" s="190" t="s">
        <v>151</v>
      </c>
      <c r="E175" s="191" t="s">
        <v>271</v>
      </c>
      <c r="F175" s="192" t="s">
        <v>272</v>
      </c>
      <c r="G175" s="193" t="s">
        <v>154</v>
      </c>
      <c r="H175" s="194">
        <v>300</v>
      </c>
      <c r="I175" s="195"/>
      <c r="J175" s="196">
        <f>ROUND(I175*H175,2)</f>
        <v>0</v>
      </c>
      <c r="K175" s="192" t="s">
        <v>155</v>
      </c>
      <c r="L175" s="38"/>
      <c r="M175" s="197" t="s">
        <v>1</v>
      </c>
      <c r="N175" s="198" t="s">
        <v>40</v>
      </c>
      <c r="O175" s="70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1" t="s">
        <v>156</v>
      </c>
      <c r="AT175" s="201" t="s">
        <v>151</v>
      </c>
      <c r="AU175" s="201" t="s">
        <v>84</v>
      </c>
      <c r="AY175" s="16" t="s">
        <v>149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82</v>
      </c>
      <c r="BK175" s="202">
        <f>ROUND(I175*H175,2)</f>
        <v>0</v>
      </c>
      <c r="BL175" s="16" t="s">
        <v>156</v>
      </c>
      <c r="BM175" s="201" t="s">
        <v>710</v>
      </c>
    </row>
    <row r="176" spans="1:65" s="2" customFormat="1" ht="10.199999999999999">
      <c r="A176" s="33"/>
      <c r="B176" s="34"/>
      <c r="C176" s="35"/>
      <c r="D176" s="203" t="s">
        <v>158</v>
      </c>
      <c r="E176" s="35"/>
      <c r="F176" s="204" t="s">
        <v>274</v>
      </c>
      <c r="G176" s="35"/>
      <c r="H176" s="35"/>
      <c r="I176" s="205"/>
      <c r="J176" s="35"/>
      <c r="K176" s="35"/>
      <c r="L176" s="38"/>
      <c r="M176" s="206"/>
      <c r="N176" s="207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158</v>
      </c>
      <c r="AU176" s="16" t="s">
        <v>84</v>
      </c>
    </row>
    <row r="177" spans="1:65" s="2" customFormat="1" ht="19.2">
      <c r="A177" s="33"/>
      <c r="B177" s="34"/>
      <c r="C177" s="35"/>
      <c r="D177" s="208" t="s">
        <v>170</v>
      </c>
      <c r="E177" s="35"/>
      <c r="F177" s="209" t="s">
        <v>275</v>
      </c>
      <c r="G177" s="35"/>
      <c r="H177" s="35"/>
      <c r="I177" s="205"/>
      <c r="J177" s="35"/>
      <c r="K177" s="35"/>
      <c r="L177" s="38"/>
      <c r="M177" s="206"/>
      <c r="N177" s="207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170</v>
      </c>
      <c r="AU177" s="16" t="s">
        <v>84</v>
      </c>
    </row>
    <row r="178" spans="1:65" s="2" customFormat="1" ht="24.15" customHeight="1">
      <c r="A178" s="33"/>
      <c r="B178" s="34"/>
      <c r="C178" s="190" t="s">
        <v>231</v>
      </c>
      <c r="D178" s="190" t="s">
        <v>151</v>
      </c>
      <c r="E178" s="191" t="s">
        <v>277</v>
      </c>
      <c r="F178" s="192" t="s">
        <v>278</v>
      </c>
      <c r="G178" s="193" t="s">
        <v>154</v>
      </c>
      <c r="H178" s="194">
        <v>550</v>
      </c>
      <c r="I178" s="195"/>
      <c r="J178" s="196">
        <f>ROUND(I178*H178,2)</f>
        <v>0</v>
      </c>
      <c r="K178" s="192" t="s">
        <v>155</v>
      </c>
      <c r="L178" s="38"/>
      <c r="M178" s="197" t="s">
        <v>1</v>
      </c>
      <c r="N178" s="198" t="s">
        <v>40</v>
      </c>
      <c r="O178" s="70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1" t="s">
        <v>156</v>
      </c>
      <c r="AT178" s="201" t="s">
        <v>151</v>
      </c>
      <c r="AU178" s="201" t="s">
        <v>84</v>
      </c>
      <c r="AY178" s="16" t="s">
        <v>149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6" t="s">
        <v>82</v>
      </c>
      <c r="BK178" s="202">
        <f>ROUND(I178*H178,2)</f>
        <v>0</v>
      </c>
      <c r="BL178" s="16" t="s">
        <v>156</v>
      </c>
      <c r="BM178" s="201" t="s">
        <v>711</v>
      </c>
    </row>
    <row r="179" spans="1:65" s="2" customFormat="1" ht="10.199999999999999">
      <c r="A179" s="33"/>
      <c r="B179" s="34"/>
      <c r="C179" s="35"/>
      <c r="D179" s="203" t="s">
        <v>158</v>
      </c>
      <c r="E179" s="35"/>
      <c r="F179" s="204" t="s">
        <v>280</v>
      </c>
      <c r="G179" s="35"/>
      <c r="H179" s="35"/>
      <c r="I179" s="205"/>
      <c r="J179" s="35"/>
      <c r="K179" s="35"/>
      <c r="L179" s="38"/>
      <c r="M179" s="206"/>
      <c r="N179" s="207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158</v>
      </c>
      <c r="AU179" s="16" t="s">
        <v>84</v>
      </c>
    </row>
    <row r="180" spans="1:65" s="2" customFormat="1" ht="16.5" customHeight="1">
      <c r="A180" s="33"/>
      <c r="B180" s="34"/>
      <c r="C180" s="232" t="s">
        <v>8</v>
      </c>
      <c r="D180" s="232" t="s">
        <v>282</v>
      </c>
      <c r="E180" s="233" t="s">
        <v>283</v>
      </c>
      <c r="F180" s="234" t="s">
        <v>284</v>
      </c>
      <c r="G180" s="235" t="s">
        <v>285</v>
      </c>
      <c r="H180" s="236">
        <v>8.25</v>
      </c>
      <c r="I180" s="237"/>
      <c r="J180" s="238">
        <f>ROUND(I180*H180,2)</f>
        <v>0</v>
      </c>
      <c r="K180" s="234" t="s">
        <v>155</v>
      </c>
      <c r="L180" s="239"/>
      <c r="M180" s="240" t="s">
        <v>1</v>
      </c>
      <c r="N180" s="241" t="s">
        <v>40</v>
      </c>
      <c r="O180" s="70"/>
      <c r="P180" s="199">
        <f>O180*H180</f>
        <v>0</v>
      </c>
      <c r="Q180" s="199">
        <v>1E-3</v>
      </c>
      <c r="R180" s="199">
        <f>Q180*H180</f>
        <v>8.2500000000000004E-3</v>
      </c>
      <c r="S180" s="199">
        <v>0</v>
      </c>
      <c r="T180" s="20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1" t="s">
        <v>194</v>
      </c>
      <c r="AT180" s="201" t="s">
        <v>282</v>
      </c>
      <c r="AU180" s="201" t="s">
        <v>84</v>
      </c>
      <c r="AY180" s="16" t="s">
        <v>149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6" t="s">
        <v>82</v>
      </c>
      <c r="BK180" s="202">
        <f>ROUND(I180*H180,2)</f>
        <v>0</v>
      </c>
      <c r="BL180" s="16" t="s">
        <v>156</v>
      </c>
      <c r="BM180" s="201" t="s">
        <v>712</v>
      </c>
    </row>
    <row r="181" spans="1:65" s="2" customFormat="1" ht="28.8">
      <c r="A181" s="33"/>
      <c r="B181" s="34"/>
      <c r="C181" s="35"/>
      <c r="D181" s="208" t="s">
        <v>170</v>
      </c>
      <c r="E181" s="35"/>
      <c r="F181" s="209" t="s">
        <v>287</v>
      </c>
      <c r="G181" s="35"/>
      <c r="H181" s="35"/>
      <c r="I181" s="205"/>
      <c r="J181" s="35"/>
      <c r="K181" s="35"/>
      <c r="L181" s="38"/>
      <c r="M181" s="206"/>
      <c r="N181" s="207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170</v>
      </c>
      <c r="AU181" s="16" t="s">
        <v>84</v>
      </c>
    </row>
    <row r="182" spans="1:65" s="13" customFormat="1" ht="10.199999999999999">
      <c r="B182" s="210"/>
      <c r="C182" s="211"/>
      <c r="D182" s="208" t="s">
        <v>205</v>
      </c>
      <c r="E182" s="211"/>
      <c r="F182" s="213" t="s">
        <v>713</v>
      </c>
      <c r="G182" s="211"/>
      <c r="H182" s="214">
        <v>8.25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205</v>
      </c>
      <c r="AU182" s="220" t="s">
        <v>84</v>
      </c>
      <c r="AV182" s="13" t="s">
        <v>84</v>
      </c>
      <c r="AW182" s="13" t="s">
        <v>4</v>
      </c>
      <c r="AX182" s="13" t="s">
        <v>82</v>
      </c>
      <c r="AY182" s="220" t="s">
        <v>149</v>
      </c>
    </row>
    <row r="183" spans="1:65" s="2" customFormat="1" ht="16.5" customHeight="1">
      <c r="A183" s="33"/>
      <c r="B183" s="34"/>
      <c r="C183" s="190" t="s">
        <v>242</v>
      </c>
      <c r="D183" s="190" t="s">
        <v>151</v>
      </c>
      <c r="E183" s="191" t="s">
        <v>296</v>
      </c>
      <c r="F183" s="192" t="s">
        <v>297</v>
      </c>
      <c r="G183" s="193" t="s">
        <v>154</v>
      </c>
      <c r="H183" s="194">
        <v>310</v>
      </c>
      <c r="I183" s="195"/>
      <c r="J183" s="196">
        <f>ROUND(I183*H183,2)</f>
        <v>0</v>
      </c>
      <c r="K183" s="192" t="s">
        <v>155</v>
      </c>
      <c r="L183" s="38"/>
      <c r="M183" s="197" t="s">
        <v>1</v>
      </c>
      <c r="N183" s="198" t="s">
        <v>40</v>
      </c>
      <c r="O183" s="7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156</v>
      </c>
      <c r="AT183" s="201" t="s">
        <v>151</v>
      </c>
      <c r="AU183" s="201" t="s">
        <v>84</v>
      </c>
      <c r="AY183" s="16" t="s">
        <v>149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6" t="s">
        <v>82</v>
      </c>
      <c r="BK183" s="202">
        <f>ROUND(I183*H183,2)</f>
        <v>0</v>
      </c>
      <c r="BL183" s="16" t="s">
        <v>156</v>
      </c>
      <c r="BM183" s="201" t="s">
        <v>714</v>
      </c>
    </row>
    <row r="184" spans="1:65" s="2" customFormat="1" ht="10.199999999999999">
      <c r="A184" s="33"/>
      <c r="B184" s="34"/>
      <c r="C184" s="35"/>
      <c r="D184" s="203" t="s">
        <v>158</v>
      </c>
      <c r="E184" s="35"/>
      <c r="F184" s="204" t="s">
        <v>299</v>
      </c>
      <c r="G184" s="35"/>
      <c r="H184" s="35"/>
      <c r="I184" s="205"/>
      <c r="J184" s="35"/>
      <c r="K184" s="35"/>
      <c r="L184" s="38"/>
      <c r="M184" s="206"/>
      <c r="N184" s="207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158</v>
      </c>
      <c r="AU184" s="16" t="s">
        <v>84</v>
      </c>
    </row>
    <row r="185" spans="1:65" s="2" customFormat="1" ht="19.2">
      <c r="A185" s="33"/>
      <c r="B185" s="34"/>
      <c r="C185" s="35"/>
      <c r="D185" s="208" t="s">
        <v>170</v>
      </c>
      <c r="E185" s="35"/>
      <c r="F185" s="209" t="s">
        <v>715</v>
      </c>
      <c r="G185" s="35"/>
      <c r="H185" s="35"/>
      <c r="I185" s="205"/>
      <c r="J185" s="35"/>
      <c r="K185" s="35"/>
      <c r="L185" s="38"/>
      <c r="M185" s="206"/>
      <c r="N185" s="207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170</v>
      </c>
      <c r="AU185" s="16" t="s">
        <v>84</v>
      </c>
    </row>
    <row r="186" spans="1:65" s="2" customFormat="1" ht="24.15" customHeight="1">
      <c r="A186" s="33"/>
      <c r="B186" s="34"/>
      <c r="C186" s="190" t="s">
        <v>248</v>
      </c>
      <c r="D186" s="190" t="s">
        <v>151</v>
      </c>
      <c r="E186" s="191" t="s">
        <v>308</v>
      </c>
      <c r="F186" s="192" t="s">
        <v>309</v>
      </c>
      <c r="G186" s="193" t="s">
        <v>310</v>
      </c>
      <c r="H186" s="194">
        <v>1</v>
      </c>
      <c r="I186" s="195"/>
      <c r="J186" s="196">
        <f>ROUND(I186*H186,2)</f>
        <v>0</v>
      </c>
      <c r="K186" s="192" t="s">
        <v>1</v>
      </c>
      <c r="L186" s="38"/>
      <c r="M186" s="197" t="s">
        <v>1</v>
      </c>
      <c r="N186" s="198" t="s">
        <v>40</v>
      </c>
      <c r="O186" s="70"/>
      <c r="P186" s="199">
        <f>O186*H186</f>
        <v>0</v>
      </c>
      <c r="Q186" s="199">
        <v>0.28000000000000003</v>
      </c>
      <c r="R186" s="199">
        <f>Q186*H186</f>
        <v>0.28000000000000003</v>
      </c>
      <c r="S186" s="199">
        <v>0</v>
      </c>
      <c r="T186" s="20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1" t="s">
        <v>156</v>
      </c>
      <c r="AT186" s="201" t="s">
        <v>151</v>
      </c>
      <c r="AU186" s="201" t="s">
        <v>84</v>
      </c>
      <c r="AY186" s="16" t="s">
        <v>149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6" t="s">
        <v>82</v>
      </c>
      <c r="BK186" s="202">
        <f>ROUND(I186*H186,2)</f>
        <v>0</v>
      </c>
      <c r="BL186" s="16" t="s">
        <v>156</v>
      </c>
      <c r="BM186" s="201" t="s">
        <v>716</v>
      </c>
    </row>
    <row r="187" spans="1:65" s="2" customFormat="1" ht="384">
      <c r="A187" s="33"/>
      <c r="B187" s="34"/>
      <c r="C187" s="35"/>
      <c r="D187" s="208" t="s">
        <v>170</v>
      </c>
      <c r="E187" s="35"/>
      <c r="F187" s="209" t="s">
        <v>312</v>
      </c>
      <c r="G187" s="35"/>
      <c r="H187" s="35"/>
      <c r="I187" s="205"/>
      <c r="J187" s="35"/>
      <c r="K187" s="35"/>
      <c r="L187" s="38"/>
      <c r="M187" s="206"/>
      <c r="N187" s="207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170</v>
      </c>
      <c r="AU187" s="16" t="s">
        <v>84</v>
      </c>
    </row>
    <row r="188" spans="1:65" s="12" customFormat="1" ht="22.8" customHeight="1">
      <c r="B188" s="174"/>
      <c r="C188" s="175"/>
      <c r="D188" s="176" t="s">
        <v>74</v>
      </c>
      <c r="E188" s="188" t="s">
        <v>164</v>
      </c>
      <c r="F188" s="188" t="s">
        <v>313</v>
      </c>
      <c r="G188" s="175"/>
      <c r="H188" s="175"/>
      <c r="I188" s="178"/>
      <c r="J188" s="189">
        <f>BK188</f>
        <v>0</v>
      </c>
      <c r="K188" s="175"/>
      <c r="L188" s="180"/>
      <c r="M188" s="181"/>
      <c r="N188" s="182"/>
      <c r="O188" s="182"/>
      <c r="P188" s="183">
        <f>SUM(P189:P214)</f>
        <v>0</v>
      </c>
      <c r="Q188" s="182"/>
      <c r="R188" s="183">
        <f>SUM(R189:R214)</f>
        <v>2.6714045500000001</v>
      </c>
      <c r="S188" s="182"/>
      <c r="T188" s="184">
        <f>SUM(T189:T214)</f>
        <v>0</v>
      </c>
      <c r="AR188" s="185" t="s">
        <v>82</v>
      </c>
      <c r="AT188" s="186" t="s">
        <v>74</v>
      </c>
      <c r="AU188" s="186" t="s">
        <v>82</v>
      </c>
      <c r="AY188" s="185" t="s">
        <v>149</v>
      </c>
      <c r="BK188" s="187">
        <f>SUM(BK189:BK214)</f>
        <v>0</v>
      </c>
    </row>
    <row r="189" spans="1:65" s="2" customFormat="1" ht="24.15" customHeight="1">
      <c r="A189" s="33"/>
      <c r="B189" s="34"/>
      <c r="C189" s="190" t="s">
        <v>253</v>
      </c>
      <c r="D189" s="190" t="s">
        <v>151</v>
      </c>
      <c r="E189" s="191" t="s">
        <v>717</v>
      </c>
      <c r="F189" s="192" t="s">
        <v>718</v>
      </c>
      <c r="G189" s="193" t="s">
        <v>190</v>
      </c>
      <c r="H189" s="194">
        <v>0.4</v>
      </c>
      <c r="I189" s="195"/>
      <c r="J189" s="196">
        <f>ROUND(I189*H189,2)</f>
        <v>0</v>
      </c>
      <c r="K189" s="192" t="s">
        <v>155</v>
      </c>
      <c r="L189" s="38"/>
      <c r="M189" s="197" t="s">
        <v>1</v>
      </c>
      <c r="N189" s="198" t="s">
        <v>40</v>
      </c>
      <c r="O189" s="7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1" t="s">
        <v>156</v>
      </c>
      <c r="AT189" s="201" t="s">
        <v>151</v>
      </c>
      <c r="AU189" s="201" t="s">
        <v>84</v>
      </c>
      <c r="AY189" s="16" t="s">
        <v>149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6" t="s">
        <v>82</v>
      </c>
      <c r="BK189" s="202">
        <f>ROUND(I189*H189,2)</f>
        <v>0</v>
      </c>
      <c r="BL189" s="16" t="s">
        <v>156</v>
      </c>
      <c r="BM189" s="201" t="s">
        <v>719</v>
      </c>
    </row>
    <row r="190" spans="1:65" s="2" customFormat="1" ht="10.199999999999999">
      <c r="A190" s="33"/>
      <c r="B190" s="34"/>
      <c r="C190" s="35"/>
      <c r="D190" s="203" t="s">
        <v>158</v>
      </c>
      <c r="E190" s="35"/>
      <c r="F190" s="204" t="s">
        <v>720</v>
      </c>
      <c r="G190" s="35"/>
      <c r="H190" s="35"/>
      <c r="I190" s="205"/>
      <c r="J190" s="35"/>
      <c r="K190" s="35"/>
      <c r="L190" s="38"/>
      <c r="M190" s="206"/>
      <c r="N190" s="207"/>
      <c r="O190" s="70"/>
      <c r="P190" s="70"/>
      <c r="Q190" s="70"/>
      <c r="R190" s="70"/>
      <c r="S190" s="70"/>
      <c r="T190" s="71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158</v>
      </c>
      <c r="AU190" s="16" t="s">
        <v>84</v>
      </c>
    </row>
    <row r="191" spans="1:65" s="2" customFormat="1" ht="19.2">
      <c r="A191" s="33"/>
      <c r="B191" s="34"/>
      <c r="C191" s="35"/>
      <c r="D191" s="208" t="s">
        <v>170</v>
      </c>
      <c r="E191" s="35"/>
      <c r="F191" s="209" t="s">
        <v>721</v>
      </c>
      <c r="G191" s="35"/>
      <c r="H191" s="35"/>
      <c r="I191" s="205"/>
      <c r="J191" s="35"/>
      <c r="K191" s="35"/>
      <c r="L191" s="38"/>
      <c r="M191" s="206"/>
      <c r="N191" s="207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170</v>
      </c>
      <c r="AU191" s="16" t="s">
        <v>84</v>
      </c>
    </row>
    <row r="192" spans="1:65" s="13" customFormat="1" ht="10.199999999999999">
      <c r="B192" s="210"/>
      <c r="C192" s="211"/>
      <c r="D192" s="208" t="s">
        <v>205</v>
      </c>
      <c r="E192" s="212" t="s">
        <v>1</v>
      </c>
      <c r="F192" s="213" t="s">
        <v>722</v>
      </c>
      <c r="G192" s="211"/>
      <c r="H192" s="214">
        <v>0.4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205</v>
      </c>
      <c r="AU192" s="220" t="s">
        <v>84</v>
      </c>
      <c r="AV192" s="13" t="s">
        <v>84</v>
      </c>
      <c r="AW192" s="13" t="s">
        <v>32</v>
      </c>
      <c r="AX192" s="13" t="s">
        <v>82</v>
      </c>
      <c r="AY192" s="220" t="s">
        <v>149</v>
      </c>
    </row>
    <row r="193" spans="1:65" s="2" customFormat="1" ht="24.15" customHeight="1">
      <c r="A193" s="33"/>
      <c r="B193" s="34"/>
      <c r="C193" s="190" t="s">
        <v>259</v>
      </c>
      <c r="D193" s="190" t="s">
        <v>151</v>
      </c>
      <c r="E193" s="191" t="s">
        <v>723</v>
      </c>
      <c r="F193" s="192" t="s">
        <v>724</v>
      </c>
      <c r="G193" s="193" t="s">
        <v>190</v>
      </c>
      <c r="H193" s="194">
        <v>5.1319999999999997</v>
      </c>
      <c r="I193" s="195"/>
      <c r="J193" s="196">
        <f>ROUND(I193*H193,2)</f>
        <v>0</v>
      </c>
      <c r="K193" s="192" t="s">
        <v>155</v>
      </c>
      <c r="L193" s="38"/>
      <c r="M193" s="197" t="s">
        <v>1</v>
      </c>
      <c r="N193" s="198" t="s">
        <v>40</v>
      </c>
      <c r="O193" s="7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1" t="s">
        <v>156</v>
      </c>
      <c r="AT193" s="201" t="s">
        <v>151</v>
      </c>
      <c r="AU193" s="201" t="s">
        <v>84</v>
      </c>
      <c r="AY193" s="16" t="s">
        <v>149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82</v>
      </c>
      <c r="BK193" s="202">
        <f>ROUND(I193*H193,2)</f>
        <v>0</v>
      </c>
      <c r="BL193" s="16" t="s">
        <v>156</v>
      </c>
      <c r="BM193" s="201" t="s">
        <v>725</v>
      </c>
    </row>
    <row r="194" spans="1:65" s="2" customFormat="1" ht="10.199999999999999">
      <c r="A194" s="33"/>
      <c r="B194" s="34"/>
      <c r="C194" s="35"/>
      <c r="D194" s="203" t="s">
        <v>158</v>
      </c>
      <c r="E194" s="35"/>
      <c r="F194" s="204" t="s">
        <v>726</v>
      </c>
      <c r="G194" s="35"/>
      <c r="H194" s="35"/>
      <c r="I194" s="205"/>
      <c r="J194" s="35"/>
      <c r="K194" s="35"/>
      <c r="L194" s="38"/>
      <c r="M194" s="206"/>
      <c r="N194" s="207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158</v>
      </c>
      <c r="AU194" s="16" t="s">
        <v>84</v>
      </c>
    </row>
    <row r="195" spans="1:65" s="2" customFormat="1" ht="19.2">
      <c r="A195" s="33"/>
      <c r="B195" s="34"/>
      <c r="C195" s="35"/>
      <c r="D195" s="208" t="s">
        <v>170</v>
      </c>
      <c r="E195" s="35"/>
      <c r="F195" s="209" t="s">
        <v>721</v>
      </c>
      <c r="G195" s="35"/>
      <c r="H195" s="35"/>
      <c r="I195" s="205"/>
      <c r="J195" s="35"/>
      <c r="K195" s="35"/>
      <c r="L195" s="38"/>
      <c r="M195" s="206"/>
      <c r="N195" s="207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170</v>
      </c>
      <c r="AU195" s="16" t="s">
        <v>84</v>
      </c>
    </row>
    <row r="196" spans="1:65" s="13" customFormat="1" ht="10.199999999999999">
      <c r="B196" s="210"/>
      <c r="C196" s="211"/>
      <c r="D196" s="208" t="s">
        <v>205</v>
      </c>
      <c r="E196" s="212" t="s">
        <v>1</v>
      </c>
      <c r="F196" s="213" t="s">
        <v>727</v>
      </c>
      <c r="G196" s="211"/>
      <c r="H196" s="214">
        <v>3.78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205</v>
      </c>
      <c r="AU196" s="220" t="s">
        <v>84</v>
      </c>
      <c r="AV196" s="13" t="s">
        <v>84</v>
      </c>
      <c r="AW196" s="13" t="s">
        <v>32</v>
      </c>
      <c r="AX196" s="13" t="s">
        <v>75</v>
      </c>
      <c r="AY196" s="220" t="s">
        <v>149</v>
      </c>
    </row>
    <row r="197" spans="1:65" s="13" customFormat="1" ht="10.199999999999999">
      <c r="B197" s="210"/>
      <c r="C197" s="211"/>
      <c r="D197" s="208" t="s">
        <v>205</v>
      </c>
      <c r="E197" s="212" t="s">
        <v>1</v>
      </c>
      <c r="F197" s="213" t="s">
        <v>728</v>
      </c>
      <c r="G197" s="211"/>
      <c r="H197" s="214">
        <v>1.3520000000000001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205</v>
      </c>
      <c r="AU197" s="220" t="s">
        <v>84</v>
      </c>
      <c r="AV197" s="13" t="s">
        <v>84</v>
      </c>
      <c r="AW197" s="13" t="s">
        <v>32</v>
      </c>
      <c r="AX197" s="13" t="s">
        <v>75</v>
      </c>
      <c r="AY197" s="220" t="s">
        <v>149</v>
      </c>
    </row>
    <row r="198" spans="1:65" s="14" customFormat="1" ht="10.199999999999999">
      <c r="B198" s="221"/>
      <c r="C198" s="222"/>
      <c r="D198" s="208" t="s">
        <v>205</v>
      </c>
      <c r="E198" s="223" t="s">
        <v>1</v>
      </c>
      <c r="F198" s="224" t="s">
        <v>214</v>
      </c>
      <c r="G198" s="222"/>
      <c r="H198" s="225">
        <v>5.1319999999999997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205</v>
      </c>
      <c r="AU198" s="231" t="s">
        <v>84</v>
      </c>
      <c r="AV198" s="14" t="s">
        <v>156</v>
      </c>
      <c r="AW198" s="14" t="s">
        <v>32</v>
      </c>
      <c r="AX198" s="14" t="s">
        <v>82</v>
      </c>
      <c r="AY198" s="231" t="s">
        <v>149</v>
      </c>
    </row>
    <row r="199" spans="1:65" s="2" customFormat="1" ht="21.75" customHeight="1">
      <c r="A199" s="33"/>
      <c r="B199" s="34"/>
      <c r="C199" s="190" t="s">
        <v>265</v>
      </c>
      <c r="D199" s="190" t="s">
        <v>151</v>
      </c>
      <c r="E199" s="191" t="s">
        <v>334</v>
      </c>
      <c r="F199" s="192" t="s">
        <v>335</v>
      </c>
      <c r="G199" s="193" t="s">
        <v>154</v>
      </c>
      <c r="H199" s="194">
        <v>21</v>
      </c>
      <c r="I199" s="195"/>
      <c r="J199" s="196">
        <f>ROUND(I199*H199,2)</f>
        <v>0</v>
      </c>
      <c r="K199" s="192" t="s">
        <v>155</v>
      </c>
      <c r="L199" s="38"/>
      <c r="M199" s="197" t="s">
        <v>1</v>
      </c>
      <c r="N199" s="198" t="s">
        <v>40</v>
      </c>
      <c r="O199" s="70"/>
      <c r="P199" s="199">
        <f>O199*H199</f>
        <v>0</v>
      </c>
      <c r="Q199" s="199">
        <v>7.26E-3</v>
      </c>
      <c r="R199" s="199">
        <f>Q199*H199</f>
        <v>0.15246000000000001</v>
      </c>
      <c r="S199" s="199">
        <v>0</v>
      </c>
      <c r="T199" s="200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1" t="s">
        <v>156</v>
      </c>
      <c r="AT199" s="201" t="s">
        <v>151</v>
      </c>
      <c r="AU199" s="201" t="s">
        <v>84</v>
      </c>
      <c r="AY199" s="16" t="s">
        <v>149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6" t="s">
        <v>82</v>
      </c>
      <c r="BK199" s="202">
        <f>ROUND(I199*H199,2)</f>
        <v>0</v>
      </c>
      <c r="BL199" s="16" t="s">
        <v>156</v>
      </c>
      <c r="BM199" s="201" t="s">
        <v>729</v>
      </c>
    </row>
    <row r="200" spans="1:65" s="2" customFormat="1" ht="10.199999999999999">
      <c r="A200" s="33"/>
      <c r="B200" s="34"/>
      <c r="C200" s="35"/>
      <c r="D200" s="203" t="s">
        <v>158</v>
      </c>
      <c r="E200" s="35"/>
      <c r="F200" s="204" t="s">
        <v>337</v>
      </c>
      <c r="G200" s="35"/>
      <c r="H200" s="35"/>
      <c r="I200" s="205"/>
      <c r="J200" s="35"/>
      <c r="K200" s="35"/>
      <c r="L200" s="38"/>
      <c r="M200" s="206"/>
      <c r="N200" s="207"/>
      <c r="O200" s="70"/>
      <c r="P200" s="70"/>
      <c r="Q200" s="70"/>
      <c r="R200" s="70"/>
      <c r="S200" s="70"/>
      <c r="T200" s="71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158</v>
      </c>
      <c r="AU200" s="16" t="s">
        <v>84</v>
      </c>
    </row>
    <row r="201" spans="1:65" s="13" customFormat="1" ht="10.199999999999999">
      <c r="B201" s="210"/>
      <c r="C201" s="211"/>
      <c r="D201" s="208" t="s">
        <v>205</v>
      </c>
      <c r="E201" s="212" t="s">
        <v>1</v>
      </c>
      <c r="F201" s="213" t="s">
        <v>730</v>
      </c>
      <c r="G201" s="211"/>
      <c r="H201" s="214">
        <v>2.4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205</v>
      </c>
      <c r="AU201" s="220" t="s">
        <v>84</v>
      </c>
      <c r="AV201" s="13" t="s">
        <v>84</v>
      </c>
      <c r="AW201" s="13" t="s">
        <v>32</v>
      </c>
      <c r="AX201" s="13" t="s">
        <v>75</v>
      </c>
      <c r="AY201" s="220" t="s">
        <v>149</v>
      </c>
    </row>
    <row r="202" spans="1:65" s="13" customFormat="1" ht="10.199999999999999">
      <c r="B202" s="210"/>
      <c r="C202" s="211"/>
      <c r="D202" s="208" t="s">
        <v>205</v>
      </c>
      <c r="E202" s="212" t="s">
        <v>1</v>
      </c>
      <c r="F202" s="213" t="s">
        <v>731</v>
      </c>
      <c r="G202" s="211"/>
      <c r="H202" s="214">
        <v>14.76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205</v>
      </c>
      <c r="AU202" s="220" t="s">
        <v>84</v>
      </c>
      <c r="AV202" s="13" t="s">
        <v>84</v>
      </c>
      <c r="AW202" s="13" t="s">
        <v>32</v>
      </c>
      <c r="AX202" s="13" t="s">
        <v>75</v>
      </c>
      <c r="AY202" s="220" t="s">
        <v>149</v>
      </c>
    </row>
    <row r="203" spans="1:65" s="13" customFormat="1" ht="10.199999999999999">
      <c r="B203" s="210"/>
      <c r="C203" s="211"/>
      <c r="D203" s="208" t="s">
        <v>205</v>
      </c>
      <c r="E203" s="212" t="s">
        <v>1</v>
      </c>
      <c r="F203" s="213" t="s">
        <v>732</v>
      </c>
      <c r="G203" s="211"/>
      <c r="H203" s="214">
        <v>3.84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205</v>
      </c>
      <c r="AU203" s="220" t="s">
        <v>84</v>
      </c>
      <c r="AV203" s="13" t="s">
        <v>84</v>
      </c>
      <c r="AW203" s="13" t="s">
        <v>32</v>
      </c>
      <c r="AX203" s="13" t="s">
        <v>75</v>
      </c>
      <c r="AY203" s="220" t="s">
        <v>149</v>
      </c>
    </row>
    <row r="204" spans="1:65" s="14" customFormat="1" ht="10.199999999999999">
      <c r="B204" s="221"/>
      <c r="C204" s="222"/>
      <c r="D204" s="208" t="s">
        <v>205</v>
      </c>
      <c r="E204" s="223" t="s">
        <v>1</v>
      </c>
      <c r="F204" s="224" t="s">
        <v>214</v>
      </c>
      <c r="G204" s="222"/>
      <c r="H204" s="225">
        <v>21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205</v>
      </c>
      <c r="AU204" s="231" t="s">
        <v>84</v>
      </c>
      <c r="AV204" s="14" t="s">
        <v>156</v>
      </c>
      <c r="AW204" s="14" t="s">
        <v>32</v>
      </c>
      <c r="AX204" s="14" t="s">
        <v>82</v>
      </c>
      <c r="AY204" s="231" t="s">
        <v>149</v>
      </c>
    </row>
    <row r="205" spans="1:65" s="2" customFormat="1" ht="21.75" customHeight="1">
      <c r="A205" s="33"/>
      <c r="B205" s="34"/>
      <c r="C205" s="190" t="s">
        <v>7</v>
      </c>
      <c r="D205" s="190" t="s">
        <v>151</v>
      </c>
      <c r="E205" s="191" t="s">
        <v>347</v>
      </c>
      <c r="F205" s="192" t="s">
        <v>348</v>
      </c>
      <c r="G205" s="193" t="s">
        <v>154</v>
      </c>
      <c r="H205" s="194">
        <v>21</v>
      </c>
      <c r="I205" s="195"/>
      <c r="J205" s="196">
        <f>ROUND(I205*H205,2)</f>
        <v>0</v>
      </c>
      <c r="K205" s="192" t="s">
        <v>155</v>
      </c>
      <c r="L205" s="38"/>
      <c r="M205" s="197" t="s">
        <v>1</v>
      </c>
      <c r="N205" s="198" t="s">
        <v>40</v>
      </c>
      <c r="O205" s="70"/>
      <c r="P205" s="199">
        <f>O205*H205</f>
        <v>0</v>
      </c>
      <c r="Q205" s="199">
        <v>8.5999999999999998E-4</v>
      </c>
      <c r="R205" s="199">
        <f>Q205*H205</f>
        <v>1.806E-2</v>
      </c>
      <c r="S205" s="199">
        <v>0</v>
      </c>
      <c r="T205" s="200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01" t="s">
        <v>156</v>
      </c>
      <c r="AT205" s="201" t="s">
        <v>151</v>
      </c>
      <c r="AU205" s="201" t="s">
        <v>84</v>
      </c>
      <c r="AY205" s="16" t="s">
        <v>149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6" t="s">
        <v>82</v>
      </c>
      <c r="BK205" s="202">
        <f>ROUND(I205*H205,2)</f>
        <v>0</v>
      </c>
      <c r="BL205" s="16" t="s">
        <v>156</v>
      </c>
      <c r="BM205" s="201" t="s">
        <v>733</v>
      </c>
    </row>
    <row r="206" spans="1:65" s="2" customFormat="1" ht="10.199999999999999">
      <c r="A206" s="33"/>
      <c r="B206" s="34"/>
      <c r="C206" s="35"/>
      <c r="D206" s="203" t="s">
        <v>158</v>
      </c>
      <c r="E206" s="35"/>
      <c r="F206" s="204" t="s">
        <v>350</v>
      </c>
      <c r="G206" s="35"/>
      <c r="H206" s="35"/>
      <c r="I206" s="205"/>
      <c r="J206" s="35"/>
      <c r="K206" s="35"/>
      <c r="L206" s="38"/>
      <c r="M206" s="206"/>
      <c r="N206" s="207"/>
      <c r="O206" s="70"/>
      <c r="P206" s="70"/>
      <c r="Q206" s="70"/>
      <c r="R206" s="70"/>
      <c r="S206" s="70"/>
      <c r="T206" s="71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158</v>
      </c>
      <c r="AU206" s="16" t="s">
        <v>84</v>
      </c>
    </row>
    <row r="207" spans="1:65" s="2" customFormat="1" ht="24.15" customHeight="1">
      <c r="A207" s="33"/>
      <c r="B207" s="34"/>
      <c r="C207" s="190" t="s">
        <v>276</v>
      </c>
      <c r="D207" s="190" t="s">
        <v>151</v>
      </c>
      <c r="E207" s="191" t="s">
        <v>352</v>
      </c>
      <c r="F207" s="192" t="s">
        <v>353</v>
      </c>
      <c r="G207" s="193" t="s">
        <v>304</v>
      </c>
      <c r="H207" s="194">
        <v>0.02</v>
      </c>
      <c r="I207" s="195"/>
      <c r="J207" s="196">
        <f>ROUND(I207*H207,2)</f>
        <v>0</v>
      </c>
      <c r="K207" s="192" t="s">
        <v>155</v>
      </c>
      <c r="L207" s="38"/>
      <c r="M207" s="197" t="s">
        <v>1</v>
      </c>
      <c r="N207" s="198" t="s">
        <v>40</v>
      </c>
      <c r="O207" s="70"/>
      <c r="P207" s="199">
        <f>O207*H207</f>
        <v>0</v>
      </c>
      <c r="Q207" s="199">
        <v>1.0556000000000001</v>
      </c>
      <c r="R207" s="199">
        <f>Q207*H207</f>
        <v>2.1112000000000002E-2</v>
      </c>
      <c r="S207" s="199">
        <v>0</v>
      </c>
      <c r="T207" s="20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1" t="s">
        <v>156</v>
      </c>
      <c r="AT207" s="201" t="s">
        <v>151</v>
      </c>
      <c r="AU207" s="201" t="s">
        <v>84</v>
      </c>
      <c r="AY207" s="16" t="s">
        <v>149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6" t="s">
        <v>82</v>
      </c>
      <c r="BK207" s="202">
        <f>ROUND(I207*H207,2)</f>
        <v>0</v>
      </c>
      <c r="BL207" s="16" t="s">
        <v>156</v>
      </c>
      <c r="BM207" s="201" t="s">
        <v>734</v>
      </c>
    </row>
    <row r="208" spans="1:65" s="2" customFormat="1" ht="10.199999999999999">
      <c r="A208" s="33"/>
      <c r="B208" s="34"/>
      <c r="C208" s="35"/>
      <c r="D208" s="203" t="s">
        <v>158</v>
      </c>
      <c r="E208" s="35"/>
      <c r="F208" s="204" t="s">
        <v>355</v>
      </c>
      <c r="G208" s="35"/>
      <c r="H208" s="35"/>
      <c r="I208" s="205"/>
      <c r="J208" s="35"/>
      <c r="K208" s="35"/>
      <c r="L208" s="38"/>
      <c r="M208" s="206"/>
      <c r="N208" s="207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158</v>
      </c>
      <c r="AU208" s="16" t="s">
        <v>84</v>
      </c>
    </row>
    <row r="209" spans="1:65" s="2" customFormat="1" ht="19.2">
      <c r="A209" s="33"/>
      <c r="B209" s="34"/>
      <c r="C209" s="35"/>
      <c r="D209" s="208" t="s">
        <v>170</v>
      </c>
      <c r="E209" s="35"/>
      <c r="F209" s="209" t="s">
        <v>735</v>
      </c>
      <c r="G209" s="35"/>
      <c r="H209" s="35"/>
      <c r="I209" s="205"/>
      <c r="J209" s="35"/>
      <c r="K209" s="35"/>
      <c r="L209" s="38"/>
      <c r="M209" s="206"/>
      <c r="N209" s="207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170</v>
      </c>
      <c r="AU209" s="16" t="s">
        <v>84</v>
      </c>
    </row>
    <row r="210" spans="1:65" s="13" customFormat="1" ht="10.199999999999999">
      <c r="B210" s="210"/>
      <c r="C210" s="211"/>
      <c r="D210" s="208" t="s">
        <v>205</v>
      </c>
      <c r="E210" s="212" t="s">
        <v>1</v>
      </c>
      <c r="F210" s="213" t="s">
        <v>736</v>
      </c>
      <c r="G210" s="211"/>
      <c r="H210" s="214">
        <v>0.02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205</v>
      </c>
      <c r="AU210" s="220" t="s">
        <v>84</v>
      </c>
      <c r="AV210" s="13" t="s">
        <v>84</v>
      </c>
      <c r="AW210" s="13" t="s">
        <v>32</v>
      </c>
      <c r="AX210" s="13" t="s">
        <v>82</v>
      </c>
      <c r="AY210" s="220" t="s">
        <v>149</v>
      </c>
    </row>
    <row r="211" spans="1:65" s="2" customFormat="1" ht="24.15" customHeight="1">
      <c r="A211" s="33"/>
      <c r="B211" s="34"/>
      <c r="C211" s="190" t="s">
        <v>281</v>
      </c>
      <c r="D211" s="190" t="s">
        <v>151</v>
      </c>
      <c r="E211" s="191" t="s">
        <v>358</v>
      </c>
      <c r="F211" s="192" t="s">
        <v>359</v>
      </c>
      <c r="G211" s="193" t="s">
        <v>304</v>
      </c>
      <c r="H211" s="194">
        <v>0.315</v>
      </c>
      <c r="I211" s="195"/>
      <c r="J211" s="196">
        <f>ROUND(I211*H211,2)</f>
        <v>0</v>
      </c>
      <c r="K211" s="192" t="s">
        <v>155</v>
      </c>
      <c r="L211" s="38"/>
      <c r="M211" s="197" t="s">
        <v>1</v>
      </c>
      <c r="N211" s="198" t="s">
        <v>40</v>
      </c>
      <c r="O211" s="70"/>
      <c r="P211" s="199">
        <f>O211*H211</f>
        <v>0</v>
      </c>
      <c r="Q211" s="199">
        <v>1.06277</v>
      </c>
      <c r="R211" s="199">
        <f>Q211*H211</f>
        <v>0.33477255</v>
      </c>
      <c r="S211" s="199">
        <v>0</v>
      </c>
      <c r="T211" s="20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01" t="s">
        <v>156</v>
      </c>
      <c r="AT211" s="201" t="s">
        <v>151</v>
      </c>
      <c r="AU211" s="201" t="s">
        <v>84</v>
      </c>
      <c r="AY211" s="16" t="s">
        <v>149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6" t="s">
        <v>82</v>
      </c>
      <c r="BK211" s="202">
        <f>ROUND(I211*H211,2)</f>
        <v>0</v>
      </c>
      <c r="BL211" s="16" t="s">
        <v>156</v>
      </c>
      <c r="BM211" s="201" t="s">
        <v>737</v>
      </c>
    </row>
    <row r="212" spans="1:65" s="2" customFormat="1" ht="10.199999999999999">
      <c r="A212" s="33"/>
      <c r="B212" s="34"/>
      <c r="C212" s="35"/>
      <c r="D212" s="203" t="s">
        <v>158</v>
      </c>
      <c r="E212" s="35"/>
      <c r="F212" s="204" t="s">
        <v>361</v>
      </c>
      <c r="G212" s="35"/>
      <c r="H212" s="35"/>
      <c r="I212" s="205"/>
      <c r="J212" s="35"/>
      <c r="K212" s="35"/>
      <c r="L212" s="38"/>
      <c r="M212" s="206"/>
      <c r="N212" s="207"/>
      <c r="O212" s="70"/>
      <c r="P212" s="70"/>
      <c r="Q212" s="70"/>
      <c r="R212" s="70"/>
      <c r="S212" s="70"/>
      <c r="T212" s="71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158</v>
      </c>
      <c r="AU212" s="16" t="s">
        <v>84</v>
      </c>
    </row>
    <row r="213" spans="1:65" s="2" customFormat="1" ht="24.15" customHeight="1">
      <c r="A213" s="33"/>
      <c r="B213" s="34"/>
      <c r="C213" s="190" t="s">
        <v>289</v>
      </c>
      <c r="D213" s="190" t="s">
        <v>151</v>
      </c>
      <c r="E213" s="191" t="s">
        <v>738</v>
      </c>
      <c r="F213" s="192" t="s">
        <v>739</v>
      </c>
      <c r="G213" s="193" t="s">
        <v>310</v>
      </c>
      <c r="H213" s="194">
        <v>1</v>
      </c>
      <c r="I213" s="195"/>
      <c r="J213" s="196">
        <f>ROUND(I213*H213,2)</f>
        <v>0</v>
      </c>
      <c r="K213" s="192" t="s">
        <v>1</v>
      </c>
      <c r="L213" s="38"/>
      <c r="M213" s="197" t="s">
        <v>1</v>
      </c>
      <c r="N213" s="198" t="s">
        <v>40</v>
      </c>
      <c r="O213" s="70"/>
      <c r="P213" s="199">
        <f>O213*H213</f>
        <v>0</v>
      </c>
      <c r="Q213" s="199">
        <v>2.145</v>
      </c>
      <c r="R213" s="199">
        <f>Q213*H213</f>
        <v>2.145</v>
      </c>
      <c r="S213" s="199">
        <v>0</v>
      </c>
      <c r="T213" s="200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01" t="s">
        <v>156</v>
      </c>
      <c r="AT213" s="201" t="s">
        <v>151</v>
      </c>
      <c r="AU213" s="201" t="s">
        <v>84</v>
      </c>
      <c r="AY213" s="16" t="s">
        <v>149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6" t="s">
        <v>82</v>
      </c>
      <c r="BK213" s="202">
        <f>ROUND(I213*H213,2)</f>
        <v>0</v>
      </c>
      <c r="BL213" s="16" t="s">
        <v>156</v>
      </c>
      <c r="BM213" s="201" t="s">
        <v>740</v>
      </c>
    </row>
    <row r="214" spans="1:65" s="2" customFormat="1" ht="67.2">
      <c r="A214" s="33"/>
      <c r="B214" s="34"/>
      <c r="C214" s="35"/>
      <c r="D214" s="208" t="s">
        <v>170</v>
      </c>
      <c r="E214" s="35"/>
      <c r="F214" s="209" t="s">
        <v>741</v>
      </c>
      <c r="G214" s="35"/>
      <c r="H214" s="35"/>
      <c r="I214" s="205"/>
      <c r="J214" s="35"/>
      <c r="K214" s="35"/>
      <c r="L214" s="38"/>
      <c r="M214" s="206"/>
      <c r="N214" s="207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170</v>
      </c>
      <c r="AU214" s="16" t="s">
        <v>84</v>
      </c>
    </row>
    <row r="215" spans="1:65" s="12" customFormat="1" ht="22.8" customHeight="1">
      <c r="B215" s="174"/>
      <c r="C215" s="175"/>
      <c r="D215" s="176" t="s">
        <v>74</v>
      </c>
      <c r="E215" s="188" t="s">
        <v>156</v>
      </c>
      <c r="F215" s="188" t="s">
        <v>371</v>
      </c>
      <c r="G215" s="175"/>
      <c r="H215" s="175"/>
      <c r="I215" s="178"/>
      <c r="J215" s="189">
        <f>BK215</f>
        <v>0</v>
      </c>
      <c r="K215" s="175"/>
      <c r="L215" s="180"/>
      <c r="M215" s="181"/>
      <c r="N215" s="182"/>
      <c r="O215" s="182"/>
      <c r="P215" s="183">
        <f>SUM(P216:P234)</f>
        <v>0</v>
      </c>
      <c r="Q215" s="182"/>
      <c r="R215" s="183">
        <f>SUM(R216:R234)</f>
        <v>119.74770079999999</v>
      </c>
      <c r="S215" s="182"/>
      <c r="T215" s="184">
        <f>SUM(T216:T234)</f>
        <v>0</v>
      </c>
      <c r="AR215" s="185" t="s">
        <v>82</v>
      </c>
      <c r="AT215" s="186" t="s">
        <v>74</v>
      </c>
      <c r="AU215" s="186" t="s">
        <v>82</v>
      </c>
      <c r="AY215" s="185" t="s">
        <v>149</v>
      </c>
      <c r="BK215" s="187">
        <f>SUM(BK216:BK234)</f>
        <v>0</v>
      </c>
    </row>
    <row r="216" spans="1:65" s="2" customFormat="1" ht="24.15" customHeight="1">
      <c r="A216" s="33"/>
      <c r="B216" s="34"/>
      <c r="C216" s="190" t="s">
        <v>295</v>
      </c>
      <c r="D216" s="190" t="s">
        <v>151</v>
      </c>
      <c r="E216" s="191" t="s">
        <v>742</v>
      </c>
      <c r="F216" s="192" t="s">
        <v>743</v>
      </c>
      <c r="G216" s="193" t="s">
        <v>167</v>
      </c>
      <c r="H216" s="194">
        <v>9</v>
      </c>
      <c r="I216" s="195"/>
      <c r="J216" s="196">
        <f>ROUND(I216*H216,2)</f>
        <v>0</v>
      </c>
      <c r="K216" s="192" t="s">
        <v>155</v>
      </c>
      <c r="L216" s="38"/>
      <c r="M216" s="197" t="s">
        <v>1</v>
      </c>
      <c r="N216" s="198" t="s">
        <v>40</v>
      </c>
      <c r="O216" s="70"/>
      <c r="P216" s="199">
        <f>O216*H216</f>
        <v>0</v>
      </c>
      <c r="Q216" s="199">
        <v>1.65E-3</v>
      </c>
      <c r="R216" s="199">
        <f>Q216*H216</f>
        <v>1.485E-2</v>
      </c>
      <c r="S216" s="199">
        <v>0</v>
      </c>
      <c r="T216" s="20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01" t="s">
        <v>156</v>
      </c>
      <c r="AT216" s="201" t="s">
        <v>151</v>
      </c>
      <c r="AU216" s="201" t="s">
        <v>84</v>
      </c>
      <c r="AY216" s="16" t="s">
        <v>149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6" t="s">
        <v>82</v>
      </c>
      <c r="BK216" s="202">
        <f>ROUND(I216*H216,2)</f>
        <v>0</v>
      </c>
      <c r="BL216" s="16" t="s">
        <v>156</v>
      </c>
      <c r="BM216" s="201" t="s">
        <v>744</v>
      </c>
    </row>
    <row r="217" spans="1:65" s="2" customFormat="1" ht="10.199999999999999">
      <c r="A217" s="33"/>
      <c r="B217" s="34"/>
      <c r="C217" s="35"/>
      <c r="D217" s="203" t="s">
        <v>158</v>
      </c>
      <c r="E217" s="35"/>
      <c r="F217" s="204" t="s">
        <v>745</v>
      </c>
      <c r="G217" s="35"/>
      <c r="H217" s="35"/>
      <c r="I217" s="205"/>
      <c r="J217" s="35"/>
      <c r="K217" s="35"/>
      <c r="L217" s="38"/>
      <c r="M217" s="206"/>
      <c r="N217" s="207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158</v>
      </c>
      <c r="AU217" s="16" t="s">
        <v>84</v>
      </c>
    </row>
    <row r="218" spans="1:65" s="2" customFormat="1" ht="19.2">
      <c r="A218" s="33"/>
      <c r="B218" s="34"/>
      <c r="C218" s="35"/>
      <c r="D218" s="208" t="s">
        <v>170</v>
      </c>
      <c r="E218" s="35"/>
      <c r="F218" s="209" t="s">
        <v>383</v>
      </c>
      <c r="G218" s="35"/>
      <c r="H218" s="35"/>
      <c r="I218" s="205"/>
      <c r="J218" s="35"/>
      <c r="K218" s="35"/>
      <c r="L218" s="38"/>
      <c r="M218" s="206"/>
      <c r="N218" s="207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170</v>
      </c>
      <c r="AU218" s="16" t="s">
        <v>84</v>
      </c>
    </row>
    <row r="219" spans="1:65" s="2" customFormat="1" ht="16.5" customHeight="1">
      <c r="A219" s="33"/>
      <c r="B219" s="34"/>
      <c r="C219" s="232" t="s">
        <v>301</v>
      </c>
      <c r="D219" s="232" t="s">
        <v>282</v>
      </c>
      <c r="E219" s="233" t="s">
        <v>746</v>
      </c>
      <c r="F219" s="234" t="s">
        <v>747</v>
      </c>
      <c r="G219" s="235" t="s">
        <v>167</v>
      </c>
      <c r="H219" s="236">
        <v>9</v>
      </c>
      <c r="I219" s="237"/>
      <c r="J219" s="238">
        <f>ROUND(I219*H219,2)</f>
        <v>0</v>
      </c>
      <c r="K219" s="234" t="s">
        <v>155</v>
      </c>
      <c r="L219" s="239"/>
      <c r="M219" s="240" t="s">
        <v>1</v>
      </c>
      <c r="N219" s="241" t="s">
        <v>40</v>
      </c>
      <c r="O219" s="70"/>
      <c r="P219" s="199">
        <f>O219*H219</f>
        <v>0</v>
      </c>
      <c r="Q219" s="199">
        <v>0.02</v>
      </c>
      <c r="R219" s="199">
        <f>Q219*H219</f>
        <v>0.18</v>
      </c>
      <c r="S219" s="199">
        <v>0</v>
      </c>
      <c r="T219" s="200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01" t="s">
        <v>194</v>
      </c>
      <c r="AT219" s="201" t="s">
        <v>282</v>
      </c>
      <c r="AU219" s="201" t="s">
        <v>84</v>
      </c>
      <c r="AY219" s="16" t="s">
        <v>149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16" t="s">
        <v>82</v>
      </c>
      <c r="BK219" s="202">
        <f>ROUND(I219*H219,2)</f>
        <v>0</v>
      </c>
      <c r="BL219" s="16" t="s">
        <v>156</v>
      </c>
      <c r="BM219" s="201" t="s">
        <v>748</v>
      </c>
    </row>
    <row r="220" spans="1:65" s="2" customFormat="1" ht="24.15" customHeight="1">
      <c r="A220" s="33"/>
      <c r="B220" s="34"/>
      <c r="C220" s="190" t="s">
        <v>307</v>
      </c>
      <c r="D220" s="190" t="s">
        <v>151</v>
      </c>
      <c r="E220" s="191" t="s">
        <v>389</v>
      </c>
      <c r="F220" s="192" t="s">
        <v>390</v>
      </c>
      <c r="G220" s="193" t="s">
        <v>190</v>
      </c>
      <c r="H220" s="194">
        <v>0.59099999999999997</v>
      </c>
      <c r="I220" s="195"/>
      <c r="J220" s="196">
        <f>ROUND(I220*H220,2)</f>
        <v>0</v>
      </c>
      <c r="K220" s="192" t="s">
        <v>155</v>
      </c>
      <c r="L220" s="38"/>
      <c r="M220" s="197" t="s">
        <v>1</v>
      </c>
      <c r="N220" s="198" t="s">
        <v>40</v>
      </c>
      <c r="O220" s="70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01" t="s">
        <v>156</v>
      </c>
      <c r="AT220" s="201" t="s">
        <v>151</v>
      </c>
      <c r="AU220" s="201" t="s">
        <v>84</v>
      </c>
      <c r="AY220" s="16" t="s">
        <v>149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6" t="s">
        <v>82</v>
      </c>
      <c r="BK220" s="202">
        <f>ROUND(I220*H220,2)</f>
        <v>0</v>
      </c>
      <c r="BL220" s="16" t="s">
        <v>156</v>
      </c>
      <c r="BM220" s="201" t="s">
        <v>749</v>
      </c>
    </row>
    <row r="221" spans="1:65" s="2" customFormat="1" ht="10.199999999999999">
      <c r="A221" s="33"/>
      <c r="B221" s="34"/>
      <c r="C221" s="35"/>
      <c r="D221" s="203" t="s">
        <v>158</v>
      </c>
      <c r="E221" s="35"/>
      <c r="F221" s="204" t="s">
        <v>392</v>
      </c>
      <c r="G221" s="35"/>
      <c r="H221" s="35"/>
      <c r="I221" s="205"/>
      <c r="J221" s="35"/>
      <c r="K221" s="35"/>
      <c r="L221" s="38"/>
      <c r="M221" s="206"/>
      <c r="N221" s="207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158</v>
      </c>
      <c r="AU221" s="16" t="s">
        <v>84</v>
      </c>
    </row>
    <row r="222" spans="1:65" s="2" customFormat="1" ht="19.2">
      <c r="A222" s="33"/>
      <c r="B222" s="34"/>
      <c r="C222" s="35"/>
      <c r="D222" s="208" t="s">
        <v>170</v>
      </c>
      <c r="E222" s="35"/>
      <c r="F222" s="209" t="s">
        <v>721</v>
      </c>
      <c r="G222" s="35"/>
      <c r="H222" s="35"/>
      <c r="I222" s="205"/>
      <c r="J222" s="35"/>
      <c r="K222" s="35"/>
      <c r="L222" s="38"/>
      <c r="M222" s="206"/>
      <c r="N222" s="207"/>
      <c r="O222" s="70"/>
      <c r="P222" s="70"/>
      <c r="Q222" s="70"/>
      <c r="R222" s="70"/>
      <c r="S222" s="70"/>
      <c r="T222" s="71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170</v>
      </c>
      <c r="AU222" s="16" t="s">
        <v>84</v>
      </c>
    </row>
    <row r="223" spans="1:65" s="13" customFormat="1" ht="10.199999999999999">
      <c r="B223" s="210"/>
      <c r="C223" s="211"/>
      <c r="D223" s="208" t="s">
        <v>205</v>
      </c>
      <c r="E223" s="212" t="s">
        <v>1</v>
      </c>
      <c r="F223" s="213" t="s">
        <v>750</v>
      </c>
      <c r="G223" s="211"/>
      <c r="H223" s="214">
        <v>0.59099999999999997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205</v>
      </c>
      <c r="AU223" s="220" t="s">
        <v>84</v>
      </c>
      <c r="AV223" s="13" t="s">
        <v>84</v>
      </c>
      <c r="AW223" s="13" t="s">
        <v>32</v>
      </c>
      <c r="AX223" s="13" t="s">
        <v>82</v>
      </c>
      <c r="AY223" s="220" t="s">
        <v>149</v>
      </c>
    </row>
    <row r="224" spans="1:65" s="2" customFormat="1" ht="33" customHeight="1">
      <c r="A224" s="33"/>
      <c r="B224" s="34"/>
      <c r="C224" s="190" t="s">
        <v>314</v>
      </c>
      <c r="D224" s="190" t="s">
        <v>151</v>
      </c>
      <c r="E224" s="191" t="s">
        <v>395</v>
      </c>
      <c r="F224" s="192" t="s">
        <v>396</v>
      </c>
      <c r="G224" s="193" t="s">
        <v>190</v>
      </c>
      <c r="H224" s="194">
        <v>13</v>
      </c>
      <c r="I224" s="195"/>
      <c r="J224" s="196">
        <f>ROUND(I224*H224,2)</f>
        <v>0</v>
      </c>
      <c r="K224" s="192" t="s">
        <v>155</v>
      </c>
      <c r="L224" s="38"/>
      <c r="M224" s="197" t="s">
        <v>1</v>
      </c>
      <c r="N224" s="198" t="s">
        <v>40</v>
      </c>
      <c r="O224" s="70"/>
      <c r="P224" s="199">
        <f>O224*H224</f>
        <v>0</v>
      </c>
      <c r="Q224" s="199">
        <v>1.89</v>
      </c>
      <c r="R224" s="199">
        <f>Q224*H224</f>
        <v>24.57</v>
      </c>
      <c r="S224" s="199">
        <v>0</v>
      </c>
      <c r="T224" s="200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01" t="s">
        <v>156</v>
      </c>
      <c r="AT224" s="201" t="s">
        <v>151</v>
      </c>
      <c r="AU224" s="201" t="s">
        <v>84</v>
      </c>
      <c r="AY224" s="16" t="s">
        <v>149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6" t="s">
        <v>82</v>
      </c>
      <c r="BK224" s="202">
        <f>ROUND(I224*H224,2)</f>
        <v>0</v>
      </c>
      <c r="BL224" s="16" t="s">
        <v>156</v>
      </c>
      <c r="BM224" s="201" t="s">
        <v>751</v>
      </c>
    </row>
    <row r="225" spans="1:65" s="2" customFormat="1" ht="10.199999999999999">
      <c r="A225" s="33"/>
      <c r="B225" s="34"/>
      <c r="C225" s="35"/>
      <c r="D225" s="203" t="s">
        <v>158</v>
      </c>
      <c r="E225" s="35"/>
      <c r="F225" s="204" t="s">
        <v>398</v>
      </c>
      <c r="G225" s="35"/>
      <c r="H225" s="35"/>
      <c r="I225" s="205"/>
      <c r="J225" s="35"/>
      <c r="K225" s="35"/>
      <c r="L225" s="38"/>
      <c r="M225" s="206"/>
      <c r="N225" s="207"/>
      <c r="O225" s="70"/>
      <c r="P225" s="70"/>
      <c r="Q225" s="70"/>
      <c r="R225" s="70"/>
      <c r="S225" s="70"/>
      <c r="T225" s="71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158</v>
      </c>
      <c r="AU225" s="16" t="s">
        <v>84</v>
      </c>
    </row>
    <row r="226" spans="1:65" s="13" customFormat="1" ht="10.199999999999999">
      <c r="B226" s="210"/>
      <c r="C226" s="211"/>
      <c r="D226" s="208" t="s">
        <v>205</v>
      </c>
      <c r="E226" s="212" t="s">
        <v>1</v>
      </c>
      <c r="F226" s="213" t="s">
        <v>752</v>
      </c>
      <c r="G226" s="211"/>
      <c r="H226" s="214">
        <v>13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205</v>
      </c>
      <c r="AU226" s="220" t="s">
        <v>84</v>
      </c>
      <c r="AV226" s="13" t="s">
        <v>84</v>
      </c>
      <c r="AW226" s="13" t="s">
        <v>32</v>
      </c>
      <c r="AX226" s="13" t="s">
        <v>82</v>
      </c>
      <c r="AY226" s="220" t="s">
        <v>149</v>
      </c>
    </row>
    <row r="227" spans="1:65" s="2" customFormat="1" ht="24.15" customHeight="1">
      <c r="A227" s="33"/>
      <c r="B227" s="34"/>
      <c r="C227" s="190" t="s">
        <v>321</v>
      </c>
      <c r="D227" s="190" t="s">
        <v>151</v>
      </c>
      <c r="E227" s="191" t="s">
        <v>408</v>
      </c>
      <c r="F227" s="192" t="s">
        <v>409</v>
      </c>
      <c r="G227" s="193" t="s">
        <v>190</v>
      </c>
      <c r="H227" s="194">
        <v>3.96</v>
      </c>
      <c r="I227" s="195"/>
      <c r="J227" s="196">
        <f>ROUND(I227*H227,2)</f>
        <v>0</v>
      </c>
      <c r="K227" s="192" t="s">
        <v>155</v>
      </c>
      <c r="L227" s="38"/>
      <c r="M227" s="197" t="s">
        <v>1</v>
      </c>
      <c r="N227" s="198" t="s">
        <v>40</v>
      </c>
      <c r="O227" s="70"/>
      <c r="P227" s="199">
        <f>O227*H227</f>
        <v>0</v>
      </c>
      <c r="Q227" s="199">
        <v>2.13408</v>
      </c>
      <c r="R227" s="199">
        <f>Q227*H227</f>
        <v>8.4509568000000002</v>
      </c>
      <c r="S227" s="199">
        <v>0</v>
      </c>
      <c r="T227" s="200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01" t="s">
        <v>156</v>
      </c>
      <c r="AT227" s="201" t="s">
        <v>151</v>
      </c>
      <c r="AU227" s="201" t="s">
        <v>84</v>
      </c>
      <c r="AY227" s="16" t="s">
        <v>149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16" t="s">
        <v>82</v>
      </c>
      <c r="BK227" s="202">
        <f>ROUND(I227*H227,2)</f>
        <v>0</v>
      </c>
      <c r="BL227" s="16" t="s">
        <v>156</v>
      </c>
      <c r="BM227" s="201" t="s">
        <v>753</v>
      </c>
    </row>
    <row r="228" spans="1:65" s="2" customFormat="1" ht="10.199999999999999">
      <c r="A228" s="33"/>
      <c r="B228" s="34"/>
      <c r="C228" s="35"/>
      <c r="D228" s="203" t="s">
        <v>158</v>
      </c>
      <c r="E228" s="35"/>
      <c r="F228" s="204" t="s">
        <v>411</v>
      </c>
      <c r="G228" s="35"/>
      <c r="H228" s="35"/>
      <c r="I228" s="205"/>
      <c r="J228" s="35"/>
      <c r="K228" s="35"/>
      <c r="L228" s="38"/>
      <c r="M228" s="206"/>
      <c r="N228" s="207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158</v>
      </c>
      <c r="AU228" s="16" t="s">
        <v>84</v>
      </c>
    </row>
    <row r="229" spans="1:65" s="13" customFormat="1" ht="10.199999999999999">
      <c r="B229" s="210"/>
      <c r="C229" s="211"/>
      <c r="D229" s="208" t="s">
        <v>205</v>
      </c>
      <c r="E229" s="212" t="s">
        <v>1</v>
      </c>
      <c r="F229" s="213" t="s">
        <v>754</v>
      </c>
      <c r="G229" s="211"/>
      <c r="H229" s="214">
        <v>3.96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205</v>
      </c>
      <c r="AU229" s="220" t="s">
        <v>84</v>
      </c>
      <c r="AV229" s="13" t="s">
        <v>84</v>
      </c>
      <c r="AW229" s="13" t="s">
        <v>32</v>
      </c>
      <c r="AX229" s="13" t="s">
        <v>82</v>
      </c>
      <c r="AY229" s="220" t="s">
        <v>149</v>
      </c>
    </row>
    <row r="230" spans="1:65" s="2" customFormat="1" ht="24.15" customHeight="1">
      <c r="A230" s="33"/>
      <c r="B230" s="34"/>
      <c r="C230" s="190" t="s">
        <v>333</v>
      </c>
      <c r="D230" s="190" t="s">
        <v>151</v>
      </c>
      <c r="E230" s="191" t="s">
        <v>755</v>
      </c>
      <c r="F230" s="192" t="s">
        <v>756</v>
      </c>
      <c r="G230" s="193" t="s">
        <v>190</v>
      </c>
      <c r="H230" s="194">
        <v>12.58</v>
      </c>
      <c r="I230" s="195"/>
      <c r="J230" s="196">
        <f>ROUND(I230*H230,2)</f>
        <v>0</v>
      </c>
      <c r="K230" s="192" t="s">
        <v>1</v>
      </c>
      <c r="L230" s="38"/>
      <c r="M230" s="197" t="s">
        <v>1</v>
      </c>
      <c r="N230" s="198" t="s">
        <v>40</v>
      </c>
      <c r="O230" s="70"/>
      <c r="P230" s="199">
        <f>O230*H230</f>
        <v>0</v>
      </c>
      <c r="Q230" s="199">
        <v>2.4142999999999999</v>
      </c>
      <c r="R230" s="199">
        <f>Q230*H230</f>
        <v>30.371893999999998</v>
      </c>
      <c r="S230" s="199">
        <v>0</v>
      </c>
      <c r="T230" s="20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01" t="s">
        <v>156</v>
      </c>
      <c r="AT230" s="201" t="s">
        <v>151</v>
      </c>
      <c r="AU230" s="201" t="s">
        <v>84</v>
      </c>
      <c r="AY230" s="16" t="s">
        <v>149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16" t="s">
        <v>82</v>
      </c>
      <c r="BK230" s="202">
        <f>ROUND(I230*H230,2)</f>
        <v>0</v>
      </c>
      <c r="BL230" s="16" t="s">
        <v>156</v>
      </c>
      <c r="BM230" s="201" t="s">
        <v>757</v>
      </c>
    </row>
    <row r="231" spans="1:65" s="13" customFormat="1" ht="20.399999999999999">
      <c r="B231" s="210"/>
      <c r="C231" s="211"/>
      <c r="D231" s="208" t="s">
        <v>205</v>
      </c>
      <c r="E231" s="212" t="s">
        <v>1</v>
      </c>
      <c r="F231" s="213" t="s">
        <v>758</v>
      </c>
      <c r="G231" s="211"/>
      <c r="H231" s="214">
        <v>12.58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205</v>
      </c>
      <c r="AU231" s="220" t="s">
        <v>84</v>
      </c>
      <c r="AV231" s="13" t="s">
        <v>84</v>
      </c>
      <c r="AW231" s="13" t="s">
        <v>32</v>
      </c>
      <c r="AX231" s="13" t="s">
        <v>82</v>
      </c>
      <c r="AY231" s="220" t="s">
        <v>149</v>
      </c>
    </row>
    <row r="232" spans="1:65" s="2" customFormat="1" ht="24.15" customHeight="1">
      <c r="A232" s="33"/>
      <c r="B232" s="34"/>
      <c r="C232" s="190" t="s">
        <v>346</v>
      </c>
      <c r="D232" s="190" t="s">
        <v>151</v>
      </c>
      <c r="E232" s="191" t="s">
        <v>421</v>
      </c>
      <c r="F232" s="192" t="s">
        <v>422</v>
      </c>
      <c r="G232" s="193" t="s">
        <v>190</v>
      </c>
      <c r="H232" s="194">
        <v>26</v>
      </c>
      <c r="I232" s="195"/>
      <c r="J232" s="196">
        <f>ROUND(I232*H232,2)</f>
        <v>0</v>
      </c>
      <c r="K232" s="192" t="s">
        <v>155</v>
      </c>
      <c r="L232" s="38"/>
      <c r="M232" s="197" t="s">
        <v>1</v>
      </c>
      <c r="N232" s="198" t="s">
        <v>40</v>
      </c>
      <c r="O232" s="70"/>
      <c r="P232" s="199">
        <f>O232*H232</f>
        <v>0</v>
      </c>
      <c r="Q232" s="199">
        <v>2.16</v>
      </c>
      <c r="R232" s="199">
        <f>Q232*H232</f>
        <v>56.160000000000004</v>
      </c>
      <c r="S232" s="199">
        <v>0</v>
      </c>
      <c r="T232" s="20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01" t="s">
        <v>156</v>
      </c>
      <c r="AT232" s="201" t="s">
        <v>151</v>
      </c>
      <c r="AU232" s="201" t="s">
        <v>84</v>
      </c>
      <c r="AY232" s="16" t="s">
        <v>149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6" t="s">
        <v>82</v>
      </c>
      <c r="BK232" s="202">
        <f>ROUND(I232*H232,2)</f>
        <v>0</v>
      </c>
      <c r="BL232" s="16" t="s">
        <v>156</v>
      </c>
      <c r="BM232" s="201" t="s">
        <v>759</v>
      </c>
    </row>
    <row r="233" spans="1:65" s="2" customFormat="1" ht="10.199999999999999">
      <c r="A233" s="33"/>
      <c r="B233" s="34"/>
      <c r="C233" s="35"/>
      <c r="D233" s="203" t="s">
        <v>158</v>
      </c>
      <c r="E233" s="35"/>
      <c r="F233" s="204" t="s">
        <v>424</v>
      </c>
      <c r="G233" s="35"/>
      <c r="H233" s="35"/>
      <c r="I233" s="205"/>
      <c r="J233" s="35"/>
      <c r="K233" s="35"/>
      <c r="L233" s="38"/>
      <c r="M233" s="206"/>
      <c r="N233" s="207"/>
      <c r="O233" s="70"/>
      <c r="P233" s="70"/>
      <c r="Q233" s="70"/>
      <c r="R233" s="70"/>
      <c r="S233" s="70"/>
      <c r="T233" s="71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158</v>
      </c>
      <c r="AU233" s="16" t="s">
        <v>84</v>
      </c>
    </row>
    <row r="234" spans="1:65" s="13" customFormat="1" ht="10.199999999999999">
      <c r="B234" s="210"/>
      <c r="C234" s="211"/>
      <c r="D234" s="208" t="s">
        <v>205</v>
      </c>
      <c r="E234" s="212" t="s">
        <v>1</v>
      </c>
      <c r="F234" s="213" t="s">
        <v>760</v>
      </c>
      <c r="G234" s="211"/>
      <c r="H234" s="214">
        <v>26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205</v>
      </c>
      <c r="AU234" s="220" t="s">
        <v>84</v>
      </c>
      <c r="AV234" s="13" t="s">
        <v>84</v>
      </c>
      <c r="AW234" s="13" t="s">
        <v>32</v>
      </c>
      <c r="AX234" s="13" t="s">
        <v>82</v>
      </c>
      <c r="AY234" s="220" t="s">
        <v>149</v>
      </c>
    </row>
    <row r="235" spans="1:65" s="12" customFormat="1" ht="22.8" customHeight="1">
      <c r="B235" s="174"/>
      <c r="C235" s="175"/>
      <c r="D235" s="176" t="s">
        <v>74</v>
      </c>
      <c r="E235" s="188" t="s">
        <v>194</v>
      </c>
      <c r="F235" s="188" t="s">
        <v>466</v>
      </c>
      <c r="G235" s="175"/>
      <c r="H235" s="175"/>
      <c r="I235" s="178"/>
      <c r="J235" s="189">
        <f>BK235</f>
        <v>0</v>
      </c>
      <c r="K235" s="175"/>
      <c r="L235" s="180"/>
      <c r="M235" s="181"/>
      <c r="N235" s="182"/>
      <c r="O235" s="182"/>
      <c r="P235" s="183">
        <f>SUM(P236:P249)</f>
        <v>0</v>
      </c>
      <c r="Q235" s="182"/>
      <c r="R235" s="183">
        <f>SUM(R236:R249)</f>
        <v>27.571249600000002</v>
      </c>
      <c r="S235" s="182"/>
      <c r="T235" s="184">
        <f>SUM(T236:T249)</f>
        <v>3.0139999999999998</v>
      </c>
      <c r="AR235" s="185" t="s">
        <v>82</v>
      </c>
      <c r="AT235" s="186" t="s">
        <v>74</v>
      </c>
      <c r="AU235" s="186" t="s">
        <v>82</v>
      </c>
      <c r="AY235" s="185" t="s">
        <v>149</v>
      </c>
      <c r="BK235" s="187">
        <f>SUM(BK236:BK249)</f>
        <v>0</v>
      </c>
    </row>
    <row r="236" spans="1:65" s="2" customFormat="1" ht="24.15" customHeight="1">
      <c r="A236" s="33"/>
      <c r="B236" s="34"/>
      <c r="C236" s="190" t="s">
        <v>351</v>
      </c>
      <c r="D236" s="190" t="s">
        <v>151</v>
      </c>
      <c r="E236" s="191" t="s">
        <v>761</v>
      </c>
      <c r="F236" s="192" t="s">
        <v>762</v>
      </c>
      <c r="G236" s="193" t="s">
        <v>470</v>
      </c>
      <c r="H236" s="194">
        <v>11</v>
      </c>
      <c r="I236" s="195"/>
      <c r="J236" s="196">
        <f>ROUND(I236*H236,2)</f>
        <v>0</v>
      </c>
      <c r="K236" s="192" t="s">
        <v>155</v>
      </c>
      <c r="L236" s="38"/>
      <c r="M236" s="197" t="s">
        <v>1</v>
      </c>
      <c r="N236" s="198" t="s">
        <v>40</v>
      </c>
      <c r="O236" s="70"/>
      <c r="P236" s="199">
        <f>O236*H236</f>
        <v>0</v>
      </c>
      <c r="Q236" s="199">
        <v>0</v>
      </c>
      <c r="R236" s="199">
        <f>Q236*H236</f>
        <v>0</v>
      </c>
      <c r="S236" s="199">
        <v>9.7000000000000003E-2</v>
      </c>
      <c r="T236" s="200">
        <f>S236*H236</f>
        <v>1.0669999999999999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01" t="s">
        <v>156</v>
      </c>
      <c r="AT236" s="201" t="s">
        <v>151</v>
      </c>
      <c r="AU236" s="201" t="s">
        <v>84</v>
      </c>
      <c r="AY236" s="16" t="s">
        <v>149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16" t="s">
        <v>82</v>
      </c>
      <c r="BK236" s="202">
        <f>ROUND(I236*H236,2)</f>
        <v>0</v>
      </c>
      <c r="BL236" s="16" t="s">
        <v>156</v>
      </c>
      <c r="BM236" s="201" t="s">
        <v>763</v>
      </c>
    </row>
    <row r="237" spans="1:65" s="2" customFormat="1" ht="10.199999999999999">
      <c r="A237" s="33"/>
      <c r="B237" s="34"/>
      <c r="C237" s="35"/>
      <c r="D237" s="203" t="s">
        <v>158</v>
      </c>
      <c r="E237" s="35"/>
      <c r="F237" s="204" t="s">
        <v>764</v>
      </c>
      <c r="G237" s="35"/>
      <c r="H237" s="35"/>
      <c r="I237" s="205"/>
      <c r="J237" s="35"/>
      <c r="K237" s="35"/>
      <c r="L237" s="38"/>
      <c r="M237" s="206"/>
      <c r="N237" s="207"/>
      <c r="O237" s="70"/>
      <c r="P237" s="70"/>
      <c r="Q237" s="70"/>
      <c r="R237" s="70"/>
      <c r="S237" s="70"/>
      <c r="T237" s="71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158</v>
      </c>
      <c r="AU237" s="16" t="s">
        <v>84</v>
      </c>
    </row>
    <row r="238" spans="1:65" s="2" customFormat="1" ht="24.15" customHeight="1">
      <c r="A238" s="33"/>
      <c r="B238" s="34"/>
      <c r="C238" s="190" t="s">
        <v>357</v>
      </c>
      <c r="D238" s="190" t="s">
        <v>151</v>
      </c>
      <c r="E238" s="191" t="s">
        <v>765</v>
      </c>
      <c r="F238" s="192" t="s">
        <v>766</v>
      </c>
      <c r="G238" s="193" t="s">
        <v>470</v>
      </c>
      <c r="H238" s="194">
        <v>11</v>
      </c>
      <c r="I238" s="195"/>
      <c r="J238" s="196">
        <f>ROUND(I238*H238,2)</f>
        <v>0</v>
      </c>
      <c r="K238" s="192" t="s">
        <v>155</v>
      </c>
      <c r="L238" s="38"/>
      <c r="M238" s="197" t="s">
        <v>1</v>
      </c>
      <c r="N238" s="198" t="s">
        <v>40</v>
      </c>
      <c r="O238" s="70"/>
      <c r="P238" s="199">
        <f>O238*H238</f>
        <v>0</v>
      </c>
      <c r="Q238" s="199">
        <v>0</v>
      </c>
      <c r="R238" s="199">
        <f>Q238*H238</f>
        <v>0</v>
      </c>
      <c r="S238" s="199">
        <v>0.17699999999999999</v>
      </c>
      <c r="T238" s="200">
        <f>S238*H238</f>
        <v>1.9469999999999998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1" t="s">
        <v>156</v>
      </c>
      <c r="AT238" s="201" t="s">
        <v>151</v>
      </c>
      <c r="AU238" s="201" t="s">
        <v>84</v>
      </c>
      <c r="AY238" s="16" t="s">
        <v>149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6" t="s">
        <v>82</v>
      </c>
      <c r="BK238" s="202">
        <f>ROUND(I238*H238,2)</f>
        <v>0</v>
      </c>
      <c r="BL238" s="16" t="s">
        <v>156</v>
      </c>
      <c r="BM238" s="201" t="s">
        <v>767</v>
      </c>
    </row>
    <row r="239" spans="1:65" s="2" customFormat="1" ht="10.199999999999999">
      <c r="A239" s="33"/>
      <c r="B239" s="34"/>
      <c r="C239" s="35"/>
      <c r="D239" s="203" t="s">
        <v>158</v>
      </c>
      <c r="E239" s="35"/>
      <c r="F239" s="204" t="s">
        <v>768</v>
      </c>
      <c r="G239" s="35"/>
      <c r="H239" s="35"/>
      <c r="I239" s="205"/>
      <c r="J239" s="35"/>
      <c r="K239" s="35"/>
      <c r="L239" s="38"/>
      <c r="M239" s="206"/>
      <c r="N239" s="207"/>
      <c r="O239" s="70"/>
      <c r="P239" s="70"/>
      <c r="Q239" s="70"/>
      <c r="R239" s="70"/>
      <c r="S239" s="70"/>
      <c r="T239" s="71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158</v>
      </c>
      <c r="AU239" s="16" t="s">
        <v>84</v>
      </c>
    </row>
    <row r="240" spans="1:65" s="2" customFormat="1" ht="24.15" customHeight="1">
      <c r="A240" s="33"/>
      <c r="B240" s="34"/>
      <c r="C240" s="190" t="s">
        <v>365</v>
      </c>
      <c r="D240" s="190" t="s">
        <v>151</v>
      </c>
      <c r="E240" s="191" t="s">
        <v>769</v>
      </c>
      <c r="F240" s="192" t="s">
        <v>770</v>
      </c>
      <c r="G240" s="193" t="s">
        <v>470</v>
      </c>
      <c r="H240" s="194">
        <v>18</v>
      </c>
      <c r="I240" s="195"/>
      <c r="J240" s="196">
        <f>ROUND(I240*H240,2)</f>
        <v>0</v>
      </c>
      <c r="K240" s="192" t="s">
        <v>155</v>
      </c>
      <c r="L240" s="38"/>
      <c r="M240" s="197" t="s">
        <v>1</v>
      </c>
      <c r="N240" s="198" t="s">
        <v>40</v>
      </c>
      <c r="O240" s="70"/>
      <c r="P240" s="199">
        <f>O240*H240</f>
        <v>0</v>
      </c>
      <c r="Q240" s="199">
        <v>2.0000000000000002E-5</v>
      </c>
      <c r="R240" s="199">
        <f>Q240*H240</f>
        <v>3.6000000000000002E-4</v>
      </c>
      <c r="S240" s="199">
        <v>0</v>
      </c>
      <c r="T240" s="20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1" t="s">
        <v>156</v>
      </c>
      <c r="AT240" s="201" t="s">
        <v>151</v>
      </c>
      <c r="AU240" s="201" t="s">
        <v>84</v>
      </c>
      <c r="AY240" s="16" t="s">
        <v>149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6" t="s">
        <v>82</v>
      </c>
      <c r="BK240" s="202">
        <f>ROUND(I240*H240,2)</f>
        <v>0</v>
      </c>
      <c r="BL240" s="16" t="s">
        <v>156</v>
      </c>
      <c r="BM240" s="201" t="s">
        <v>771</v>
      </c>
    </row>
    <row r="241" spans="1:65" s="2" customFormat="1" ht="10.199999999999999">
      <c r="A241" s="33"/>
      <c r="B241" s="34"/>
      <c r="C241" s="35"/>
      <c r="D241" s="203" t="s">
        <v>158</v>
      </c>
      <c r="E241" s="35"/>
      <c r="F241" s="204" t="s">
        <v>772</v>
      </c>
      <c r="G241" s="35"/>
      <c r="H241" s="35"/>
      <c r="I241" s="205"/>
      <c r="J241" s="35"/>
      <c r="K241" s="35"/>
      <c r="L241" s="38"/>
      <c r="M241" s="206"/>
      <c r="N241" s="207"/>
      <c r="O241" s="70"/>
      <c r="P241" s="70"/>
      <c r="Q241" s="70"/>
      <c r="R241" s="70"/>
      <c r="S241" s="70"/>
      <c r="T241" s="71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158</v>
      </c>
      <c r="AU241" s="16" t="s">
        <v>84</v>
      </c>
    </row>
    <row r="242" spans="1:65" s="2" customFormat="1" ht="21.75" customHeight="1">
      <c r="A242" s="33"/>
      <c r="B242" s="34"/>
      <c r="C242" s="232" t="s">
        <v>372</v>
      </c>
      <c r="D242" s="232" t="s">
        <v>282</v>
      </c>
      <c r="E242" s="233" t="s">
        <v>773</v>
      </c>
      <c r="F242" s="234" t="s">
        <v>774</v>
      </c>
      <c r="G242" s="235" t="s">
        <v>470</v>
      </c>
      <c r="H242" s="236">
        <v>18</v>
      </c>
      <c r="I242" s="237"/>
      <c r="J242" s="238">
        <f>ROUND(I242*H242,2)</f>
        <v>0</v>
      </c>
      <c r="K242" s="234" t="s">
        <v>155</v>
      </c>
      <c r="L242" s="239"/>
      <c r="M242" s="240" t="s">
        <v>1</v>
      </c>
      <c r="N242" s="241" t="s">
        <v>40</v>
      </c>
      <c r="O242" s="70"/>
      <c r="P242" s="199">
        <f>O242*H242</f>
        <v>0</v>
      </c>
      <c r="Q242" s="199">
        <v>1.34E-2</v>
      </c>
      <c r="R242" s="199">
        <f>Q242*H242</f>
        <v>0.2412</v>
      </c>
      <c r="S242" s="199">
        <v>0</v>
      </c>
      <c r="T242" s="200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01" t="s">
        <v>194</v>
      </c>
      <c r="AT242" s="201" t="s">
        <v>282</v>
      </c>
      <c r="AU242" s="201" t="s">
        <v>84</v>
      </c>
      <c r="AY242" s="16" t="s">
        <v>149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6" t="s">
        <v>82</v>
      </c>
      <c r="BK242" s="202">
        <f>ROUND(I242*H242,2)</f>
        <v>0</v>
      </c>
      <c r="BL242" s="16" t="s">
        <v>156</v>
      </c>
      <c r="BM242" s="201" t="s">
        <v>775</v>
      </c>
    </row>
    <row r="243" spans="1:65" s="2" customFormat="1" ht="19.2">
      <c r="A243" s="33"/>
      <c r="B243" s="34"/>
      <c r="C243" s="35"/>
      <c r="D243" s="208" t="s">
        <v>170</v>
      </c>
      <c r="E243" s="35"/>
      <c r="F243" s="209" t="s">
        <v>501</v>
      </c>
      <c r="G243" s="35"/>
      <c r="H243" s="35"/>
      <c r="I243" s="205"/>
      <c r="J243" s="35"/>
      <c r="K243" s="35"/>
      <c r="L243" s="38"/>
      <c r="M243" s="206"/>
      <c r="N243" s="207"/>
      <c r="O243" s="70"/>
      <c r="P243" s="70"/>
      <c r="Q243" s="70"/>
      <c r="R243" s="70"/>
      <c r="S243" s="70"/>
      <c r="T243" s="71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170</v>
      </c>
      <c r="AU243" s="16" t="s">
        <v>84</v>
      </c>
    </row>
    <row r="244" spans="1:65" s="2" customFormat="1" ht="33" customHeight="1">
      <c r="A244" s="33"/>
      <c r="B244" s="34"/>
      <c r="C244" s="190" t="s">
        <v>378</v>
      </c>
      <c r="D244" s="190" t="s">
        <v>151</v>
      </c>
      <c r="E244" s="191" t="s">
        <v>776</v>
      </c>
      <c r="F244" s="192" t="s">
        <v>777</v>
      </c>
      <c r="G244" s="193" t="s">
        <v>190</v>
      </c>
      <c r="H244" s="194">
        <v>10.88</v>
      </c>
      <c r="I244" s="195"/>
      <c r="J244" s="196">
        <f>ROUND(I244*H244,2)</f>
        <v>0</v>
      </c>
      <c r="K244" s="192" t="s">
        <v>155</v>
      </c>
      <c r="L244" s="38"/>
      <c r="M244" s="197" t="s">
        <v>1</v>
      </c>
      <c r="N244" s="198" t="s">
        <v>40</v>
      </c>
      <c r="O244" s="70"/>
      <c r="P244" s="199">
        <f>O244*H244</f>
        <v>0</v>
      </c>
      <c r="Q244" s="199">
        <v>2.5018699999999998</v>
      </c>
      <c r="R244" s="199">
        <f>Q244*H244</f>
        <v>27.220345600000002</v>
      </c>
      <c r="S244" s="199">
        <v>0</v>
      </c>
      <c r="T244" s="200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01" t="s">
        <v>156</v>
      </c>
      <c r="AT244" s="201" t="s">
        <v>151</v>
      </c>
      <c r="AU244" s="201" t="s">
        <v>84</v>
      </c>
      <c r="AY244" s="16" t="s">
        <v>149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6" t="s">
        <v>82</v>
      </c>
      <c r="BK244" s="202">
        <f>ROUND(I244*H244,2)</f>
        <v>0</v>
      </c>
      <c r="BL244" s="16" t="s">
        <v>156</v>
      </c>
      <c r="BM244" s="201" t="s">
        <v>778</v>
      </c>
    </row>
    <row r="245" spans="1:65" s="2" customFormat="1" ht="10.199999999999999">
      <c r="A245" s="33"/>
      <c r="B245" s="34"/>
      <c r="C245" s="35"/>
      <c r="D245" s="203" t="s">
        <v>158</v>
      </c>
      <c r="E245" s="35"/>
      <c r="F245" s="204" t="s">
        <v>779</v>
      </c>
      <c r="G245" s="35"/>
      <c r="H245" s="35"/>
      <c r="I245" s="205"/>
      <c r="J245" s="35"/>
      <c r="K245" s="35"/>
      <c r="L245" s="38"/>
      <c r="M245" s="206"/>
      <c r="N245" s="207"/>
      <c r="O245" s="70"/>
      <c r="P245" s="70"/>
      <c r="Q245" s="70"/>
      <c r="R245" s="70"/>
      <c r="S245" s="70"/>
      <c r="T245" s="71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158</v>
      </c>
      <c r="AU245" s="16" t="s">
        <v>84</v>
      </c>
    </row>
    <row r="246" spans="1:65" s="13" customFormat="1" ht="10.199999999999999">
      <c r="B246" s="210"/>
      <c r="C246" s="211"/>
      <c r="D246" s="208" t="s">
        <v>205</v>
      </c>
      <c r="E246" s="212" t="s">
        <v>1</v>
      </c>
      <c r="F246" s="213" t="s">
        <v>780</v>
      </c>
      <c r="G246" s="211"/>
      <c r="H246" s="214">
        <v>10.88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205</v>
      </c>
      <c r="AU246" s="220" t="s">
        <v>84</v>
      </c>
      <c r="AV246" s="13" t="s">
        <v>84</v>
      </c>
      <c r="AW246" s="13" t="s">
        <v>32</v>
      </c>
      <c r="AX246" s="13" t="s">
        <v>82</v>
      </c>
      <c r="AY246" s="220" t="s">
        <v>149</v>
      </c>
    </row>
    <row r="247" spans="1:65" s="2" customFormat="1" ht="16.5" customHeight="1">
      <c r="A247" s="33"/>
      <c r="B247" s="34"/>
      <c r="C247" s="190" t="s">
        <v>384</v>
      </c>
      <c r="D247" s="190" t="s">
        <v>151</v>
      </c>
      <c r="E247" s="191" t="s">
        <v>781</v>
      </c>
      <c r="F247" s="192" t="s">
        <v>782</v>
      </c>
      <c r="G247" s="193" t="s">
        <v>154</v>
      </c>
      <c r="H247" s="194">
        <v>27.2</v>
      </c>
      <c r="I247" s="195"/>
      <c r="J247" s="196">
        <f>ROUND(I247*H247,2)</f>
        <v>0</v>
      </c>
      <c r="K247" s="192" t="s">
        <v>155</v>
      </c>
      <c r="L247" s="38"/>
      <c r="M247" s="197" t="s">
        <v>1</v>
      </c>
      <c r="N247" s="198" t="s">
        <v>40</v>
      </c>
      <c r="O247" s="70"/>
      <c r="P247" s="199">
        <f>O247*H247</f>
        <v>0</v>
      </c>
      <c r="Q247" s="199">
        <v>4.0200000000000001E-3</v>
      </c>
      <c r="R247" s="199">
        <f>Q247*H247</f>
        <v>0.109344</v>
      </c>
      <c r="S247" s="199">
        <v>0</v>
      </c>
      <c r="T247" s="200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01" t="s">
        <v>156</v>
      </c>
      <c r="AT247" s="201" t="s">
        <v>151</v>
      </c>
      <c r="AU247" s="201" t="s">
        <v>84</v>
      </c>
      <c r="AY247" s="16" t="s">
        <v>149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16" t="s">
        <v>82</v>
      </c>
      <c r="BK247" s="202">
        <f>ROUND(I247*H247,2)</f>
        <v>0</v>
      </c>
      <c r="BL247" s="16" t="s">
        <v>156</v>
      </c>
      <c r="BM247" s="201" t="s">
        <v>783</v>
      </c>
    </row>
    <row r="248" spans="1:65" s="2" customFormat="1" ht="10.199999999999999">
      <c r="A248" s="33"/>
      <c r="B248" s="34"/>
      <c r="C248" s="35"/>
      <c r="D248" s="203" t="s">
        <v>158</v>
      </c>
      <c r="E248" s="35"/>
      <c r="F248" s="204" t="s">
        <v>784</v>
      </c>
      <c r="G248" s="35"/>
      <c r="H248" s="35"/>
      <c r="I248" s="205"/>
      <c r="J248" s="35"/>
      <c r="K248" s="35"/>
      <c r="L248" s="38"/>
      <c r="M248" s="206"/>
      <c r="N248" s="207"/>
      <c r="O248" s="70"/>
      <c r="P248" s="70"/>
      <c r="Q248" s="70"/>
      <c r="R248" s="70"/>
      <c r="S248" s="70"/>
      <c r="T248" s="71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158</v>
      </c>
      <c r="AU248" s="16" t="s">
        <v>84</v>
      </c>
    </row>
    <row r="249" spans="1:65" s="13" customFormat="1" ht="10.199999999999999">
      <c r="B249" s="210"/>
      <c r="C249" s="211"/>
      <c r="D249" s="208" t="s">
        <v>205</v>
      </c>
      <c r="E249" s="212" t="s">
        <v>1</v>
      </c>
      <c r="F249" s="213" t="s">
        <v>785</v>
      </c>
      <c r="G249" s="211"/>
      <c r="H249" s="214">
        <v>27.2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205</v>
      </c>
      <c r="AU249" s="220" t="s">
        <v>84</v>
      </c>
      <c r="AV249" s="13" t="s">
        <v>84</v>
      </c>
      <c r="AW249" s="13" t="s">
        <v>32</v>
      </c>
      <c r="AX249" s="13" t="s">
        <v>82</v>
      </c>
      <c r="AY249" s="220" t="s">
        <v>149</v>
      </c>
    </row>
    <row r="250" spans="1:65" s="12" customFormat="1" ht="22.8" customHeight="1">
      <c r="B250" s="174"/>
      <c r="C250" s="175"/>
      <c r="D250" s="176" t="s">
        <v>74</v>
      </c>
      <c r="E250" s="188" t="s">
        <v>200</v>
      </c>
      <c r="F250" s="188" t="s">
        <v>508</v>
      </c>
      <c r="G250" s="175"/>
      <c r="H250" s="175"/>
      <c r="I250" s="178"/>
      <c r="J250" s="189">
        <f>BK250</f>
        <v>0</v>
      </c>
      <c r="K250" s="175"/>
      <c r="L250" s="180"/>
      <c r="M250" s="181"/>
      <c r="N250" s="182"/>
      <c r="O250" s="182"/>
      <c r="P250" s="183">
        <f>SUM(P251:P261)</f>
        <v>0</v>
      </c>
      <c r="Q250" s="182"/>
      <c r="R250" s="183">
        <f>SUM(R251:R261)</f>
        <v>0.17561000000000002</v>
      </c>
      <c r="S250" s="182"/>
      <c r="T250" s="184">
        <f>SUM(T251:T261)</f>
        <v>0</v>
      </c>
      <c r="AR250" s="185" t="s">
        <v>82</v>
      </c>
      <c r="AT250" s="186" t="s">
        <v>74</v>
      </c>
      <c r="AU250" s="186" t="s">
        <v>82</v>
      </c>
      <c r="AY250" s="185" t="s">
        <v>149</v>
      </c>
      <c r="BK250" s="187">
        <f>SUM(BK251:BK261)</f>
        <v>0</v>
      </c>
    </row>
    <row r="251" spans="1:65" s="2" customFormat="1" ht="16.5" customHeight="1">
      <c r="A251" s="33"/>
      <c r="B251" s="34"/>
      <c r="C251" s="190" t="s">
        <v>388</v>
      </c>
      <c r="D251" s="190" t="s">
        <v>151</v>
      </c>
      <c r="E251" s="191" t="s">
        <v>510</v>
      </c>
      <c r="F251" s="192" t="s">
        <v>511</v>
      </c>
      <c r="G251" s="193" t="s">
        <v>154</v>
      </c>
      <c r="H251" s="194">
        <v>2.6</v>
      </c>
      <c r="I251" s="195"/>
      <c r="J251" s="196">
        <f>ROUND(I251*H251,2)</f>
        <v>0</v>
      </c>
      <c r="K251" s="192" t="s">
        <v>155</v>
      </c>
      <c r="L251" s="38"/>
      <c r="M251" s="197" t="s">
        <v>1</v>
      </c>
      <c r="N251" s="198" t="s">
        <v>40</v>
      </c>
      <c r="O251" s="70"/>
      <c r="P251" s="199">
        <f>O251*H251</f>
        <v>0</v>
      </c>
      <c r="Q251" s="199">
        <v>3.9399999999999998E-2</v>
      </c>
      <c r="R251" s="199">
        <f>Q251*H251</f>
        <v>0.10244</v>
      </c>
      <c r="S251" s="199">
        <v>0</v>
      </c>
      <c r="T251" s="20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01" t="s">
        <v>156</v>
      </c>
      <c r="AT251" s="201" t="s">
        <v>151</v>
      </c>
      <c r="AU251" s="201" t="s">
        <v>84</v>
      </c>
      <c r="AY251" s="16" t="s">
        <v>149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6" t="s">
        <v>82</v>
      </c>
      <c r="BK251" s="202">
        <f>ROUND(I251*H251,2)</f>
        <v>0</v>
      </c>
      <c r="BL251" s="16" t="s">
        <v>156</v>
      </c>
      <c r="BM251" s="201" t="s">
        <v>786</v>
      </c>
    </row>
    <row r="252" spans="1:65" s="2" customFormat="1" ht="10.199999999999999">
      <c r="A252" s="33"/>
      <c r="B252" s="34"/>
      <c r="C252" s="35"/>
      <c r="D252" s="203" t="s">
        <v>158</v>
      </c>
      <c r="E252" s="35"/>
      <c r="F252" s="204" t="s">
        <v>513</v>
      </c>
      <c r="G252" s="35"/>
      <c r="H252" s="35"/>
      <c r="I252" s="205"/>
      <c r="J252" s="35"/>
      <c r="K252" s="35"/>
      <c r="L252" s="38"/>
      <c r="M252" s="206"/>
      <c r="N252" s="207"/>
      <c r="O252" s="70"/>
      <c r="P252" s="70"/>
      <c r="Q252" s="70"/>
      <c r="R252" s="70"/>
      <c r="S252" s="70"/>
      <c r="T252" s="71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158</v>
      </c>
      <c r="AU252" s="16" t="s">
        <v>84</v>
      </c>
    </row>
    <row r="253" spans="1:65" s="2" customFormat="1" ht="19.2">
      <c r="A253" s="33"/>
      <c r="B253" s="34"/>
      <c r="C253" s="35"/>
      <c r="D253" s="208" t="s">
        <v>170</v>
      </c>
      <c r="E253" s="35"/>
      <c r="F253" s="209" t="s">
        <v>514</v>
      </c>
      <c r="G253" s="35"/>
      <c r="H253" s="35"/>
      <c r="I253" s="205"/>
      <c r="J253" s="35"/>
      <c r="K253" s="35"/>
      <c r="L253" s="38"/>
      <c r="M253" s="206"/>
      <c r="N253" s="207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170</v>
      </c>
      <c r="AU253" s="16" t="s">
        <v>84</v>
      </c>
    </row>
    <row r="254" spans="1:65" s="13" customFormat="1" ht="10.199999999999999">
      <c r="B254" s="210"/>
      <c r="C254" s="211"/>
      <c r="D254" s="208" t="s">
        <v>205</v>
      </c>
      <c r="E254" s="212" t="s">
        <v>1</v>
      </c>
      <c r="F254" s="213" t="s">
        <v>787</v>
      </c>
      <c r="G254" s="211"/>
      <c r="H254" s="214">
        <v>2.6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205</v>
      </c>
      <c r="AU254" s="220" t="s">
        <v>84</v>
      </c>
      <c r="AV254" s="13" t="s">
        <v>84</v>
      </c>
      <c r="AW254" s="13" t="s">
        <v>32</v>
      </c>
      <c r="AX254" s="13" t="s">
        <v>82</v>
      </c>
      <c r="AY254" s="220" t="s">
        <v>149</v>
      </c>
    </row>
    <row r="255" spans="1:65" s="2" customFormat="1" ht="16.5" customHeight="1">
      <c r="A255" s="33"/>
      <c r="B255" s="34"/>
      <c r="C255" s="190" t="s">
        <v>394</v>
      </c>
      <c r="D255" s="190" t="s">
        <v>151</v>
      </c>
      <c r="E255" s="191" t="s">
        <v>517</v>
      </c>
      <c r="F255" s="192" t="s">
        <v>518</v>
      </c>
      <c r="G255" s="193" t="s">
        <v>470</v>
      </c>
      <c r="H255" s="194">
        <v>1</v>
      </c>
      <c r="I255" s="195"/>
      <c r="J255" s="196">
        <f>ROUND(I255*H255,2)</f>
        <v>0</v>
      </c>
      <c r="K255" s="192" t="s">
        <v>155</v>
      </c>
      <c r="L255" s="38"/>
      <c r="M255" s="197" t="s">
        <v>1</v>
      </c>
      <c r="N255" s="198" t="s">
        <v>40</v>
      </c>
      <c r="O255" s="70"/>
      <c r="P255" s="199">
        <f>O255*H255</f>
        <v>0</v>
      </c>
      <c r="Q255" s="199">
        <v>6.9250000000000006E-2</v>
      </c>
      <c r="R255" s="199">
        <f>Q255*H255</f>
        <v>6.9250000000000006E-2</v>
      </c>
      <c r="S255" s="199">
        <v>0</v>
      </c>
      <c r="T255" s="20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01" t="s">
        <v>156</v>
      </c>
      <c r="AT255" s="201" t="s">
        <v>151</v>
      </c>
      <c r="AU255" s="201" t="s">
        <v>84</v>
      </c>
      <c r="AY255" s="16" t="s">
        <v>149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6" t="s">
        <v>82</v>
      </c>
      <c r="BK255" s="202">
        <f>ROUND(I255*H255,2)</f>
        <v>0</v>
      </c>
      <c r="BL255" s="16" t="s">
        <v>156</v>
      </c>
      <c r="BM255" s="201" t="s">
        <v>788</v>
      </c>
    </row>
    <row r="256" spans="1:65" s="2" customFormat="1" ht="10.199999999999999">
      <c r="A256" s="33"/>
      <c r="B256" s="34"/>
      <c r="C256" s="35"/>
      <c r="D256" s="203" t="s">
        <v>158</v>
      </c>
      <c r="E256" s="35"/>
      <c r="F256" s="204" t="s">
        <v>520</v>
      </c>
      <c r="G256" s="35"/>
      <c r="H256" s="35"/>
      <c r="I256" s="205"/>
      <c r="J256" s="35"/>
      <c r="K256" s="35"/>
      <c r="L256" s="38"/>
      <c r="M256" s="206"/>
      <c r="N256" s="207"/>
      <c r="O256" s="70"/>
      <c r="P256" s="70"/>
      <c r="Q256" s="70"/>
      <c r="R256" s="70"/>
      <c r="S256" s="70"/>
      <c r="T256" s="71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6" t="s">
        <v>158</v>
      </c>
      <c r="AU256" s="16" t="s">
        <v>84</v>
      </c>
    </row>
    <row r="257" spans="1:65" s="2" customFormat="1" ht="28.8">
      <c r="A257" s="33"/>
      <c r="B257" s="34"/>
      <c r="C257" s="35"/>
      <c r="D257" s="208" t="s">
        <v>170</v>
      </c>
      <c r="E257" s="35"/>
      <c r="F257" s="209" t="s">
        <v>521</v>
      </c>
      <c r="G257" s="35"/>
      <c r="H257" s="35"/>
      <c r="I257" s="205"/>
      <c r="J257" s="35"/>
      <c r="K257" s="35"/>
      <c r="L257" s="38"/>
      <c r="M257" s="206"/>
      <c r="N257" s="207"/>
      <c r="O257" s="70"/>
      <c r="P257" s="70"/>
      <c r="Q257" s="70"/>
      <c r="R257" s="70"/>
      <c r="S257" s="70"/>
      <c r="T257" s="71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170</v>
      </c>
      <c r="AU257" s="16" t="s">
        <v>84</v>
      </c>
    </row>
    <row r="258" spans="1:65" s="2" customFormat="1" ht="24.15" customHeight="1">
      <c r="A258" s="33"/>
      <c r="B258" s="34"/>
      <c r="C258" s="190" t="s">
        <v>401</v>
      </c>
      <c r="D258" s="190" t="s">
        <v>151</v>
      </c>
      <c r="E258" s="191" t="s">
        <v>523</v>
      </c>
      <c r="F258" s="192" t="s">
        <v>524</v>
      </c>
      <c r="G258" s="193" t="s">
        <v>470</v>
      </c>
      <c r="H258" s="194">
        <v>4</v>
      </c>
      <c r="I258" s="195"/>
      <c r="J258" s="196">
        <f>ROUND(I258*H258,2)</f>
        <v>0</v>
      </c>
      <c r="K258" s="192" t="s">
        <v>155</v>
      </c>
      <c r="L258" s="38"/>
      <c r="M258" s="197" t="s">
        <v>1</v>
      </c>
      <c r="N258" s="198" t="s">
        <v>40</v>
      </c>
      <c r="O258" s="70"/>
      <c r="P258" s="199">
        <f>O258*H258</f>
        <v>0</v>
      </c>
      <c r="Q258" s="199">
        <v>9.7999999999999997E-4</v>
      </c>
      <c r="R258" s="199">
        <f>Q258*H258</f>
        <v>3.9199999999999999E-3</v>
      </c>
      <c r="S258" s="199">
        <v>0</v>
      </c>
      <c r="T258" s="20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01" t="s">
        <v>156</v>
      </c>
      <c r="AT258" s="201" t="s">
        <v>151</v>
      </c>
      <c r="AU258" s="201" t="s">
        <v>84</v>
      </c>
      <c r="AY258" s="16" t="s">
        <v>149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16" t="s">
        <v>82</v>
      </c>
      <c r="BK258" s="202">
        <f>ROUND(I258*H258,2)</f>
        <v>0</v>
      </c>
      <c r="BL258" s="16" t="s">
        <v>156</v>
      </c>
      <c r="BM258" s="201" t="s">
        <v>789</v>
      </c>
    </row>
    <row r="259" spans="1:65" s="2" customFormat="1" ht="10.199999999999999">
      <c r="A259" s="33"/>
      <c r="B259" s="34"/>
      <c r="C259" s="35"/>
      <c r="D259" s="203" t="s">
        <v>158</v>
      </c>
      <c r="E259" s="35"/>
      <c r="F259" s="204" t="s">
        <v>526</v>
      </c>
      <c r="G259" s="35"/>
      <c r="H259" s="35"/>
      <c r="I259" s="205"/>
      <c r="J259" s="35"/>
      <c r="K259" s="35"/>
      <c r="L259" s="38"/>
      <c r="M259" s="206"/>
      <c r="N259" s="207"/>
      <c r="O259" s="70"/>
      <c r="P259" s="70"/>
      <c r="Q259" s="70"/>
      <c r="R259" s="70"/>
      <c r="S259" s="70"/>
      <c r="T259" s="71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158</v>
      </c>
      <c r="AU259" s="16" t="s">
        <v>84</v>
      </c>
    </row>
    <row r="260" spans="1:65" s="2" customFormat="1" ht="37.799999999999997" customHeight="1">
      <c r="A260" s="33"/>
      <c r="B260" s="34"/>
      <c r="C260" s="190" t="s">
        <v>407</v>
      </c>
      <c r="D260" s="190" t="s">
        <v>151</v>
      </c>
      <c r="E260" s="191" t="s">
        <v>538</v>
      </c>
      <c r="F260" s="192" t="s">
        <v>539</v>
      </c>
      <c r="G260" s="193" t="s">
        <v>435</v>
      </c>
      <c r="H260" s="194">
        <v>1</v>
      </c>
      <c r="I260" s="195"/>
      <c r="J260" s="196">
        <f>ROUND(I260*H260,2)</f>
        <v>0</v>
      </c>
      <c r="K260" s="192" t="s">
        <v>1</v>
      </c>
      <c r="L260" s="38"/>
      <c r="M260" s="197" t="s">
        <v>1</v>
      </c>
      <c r="N260" s="198" t="s">
        <v>40</v>
      </c>
      <c r="O260" s="70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01" t="s">
        <v>156</v>
      </c>
      <c r="AT260" s="201" t="s">
        <v>151</v>
      </c>
      <c r="AU260" s="201" t="s">
        <v>84</v>
      </c>
      <c r="AY260" s="16" t="s">
        <v>149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16" t="s">
        <v>82</v>
      </c>
      <c r="BK260" s="202">
        <f>ROUND(I260*H260,2)</f>
        <v>0</v>
      </c>
      <c r="BL260" s="16" t="s">
        <v>156</v>
      </c>
      <c r="BM260" s="201" t="s">
        <v>790</v>
      </c>
    </row>
    <row r="261" spans="1:65" s="2" customFormat="1" ht="19.2">
      <c r="A261" s="33"/>
      <c r="B261" s="34"/>
      <c r="C261" s="35"/>
      <c r="D261" s="208" t="s">
        <v>170</v>
      </c>
      <c r="E261" s="35"/>
      <c r="F261" s="209" t="s">
        <v>541</v>
      </c>
      <c r="G261" s="35"/>
      <c r="H261" s="35"/>
      <c r="I261" s="205"/>
      <c r="J261" s="35"/>
      <c r="K261" s="35"/>
      <c r="L261" s="38"/>
      <c r="M261" s="206"/>
      <c r="N261" s="207"/>
      <c r="O261" s="70"/>
      <c r="P261" s="70"/>
      <c r="Q261" s="70"/>
      <c r="R261" s="70"/>
      <c r="S261" s="70"/>
      <c r="T261" s="71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170</v>
      </c>
      <c r="AU261" s="16" t="s">
        <v>84</v>
      </c>
    </row>
    <row r="262" spans="1:65" s="12" customFormat="1" ht="22.8" customHeight="1">
      <c r="B262" s="174"/>
      <c r="C262" s="175"/>
      <c r="D262" s="176" t="s">
        <v>74</v>
      </c>
      <c r="E262" s="188" t="s">
        <v>542</v>
      </c>
      <c r="F262" s="188" t="s">
        <v>543</v>
      </c>
      <c r="G262" s="175"/>
      <c r="H262" s="175"/>
      <c r="I262" s="178"/>
      <c r="J262" s="189">
        <f>BK262</f>
        <v>0</v>
      </c>
      <c r="K262" s="175"/>
      <c r="L262" s="180"/>
      <c r="M262" s="181"/>
      <c r="N262" s="182"/>
      <c r="O262" s="182"/>
      <c r="P262" s="183">
        <f>SUM(P263:P264)</f>
        <v>0</v>
      </c>
      <c r="Q262" s="182"/>
      <c r="R262" s="183">
        <f>SUM(R263:R264)</f>
        <v>0</v>
      </c>
      <c r="S262" s="182"/>
      <c r="T262" s="184">
        <f>SUM(T263:T264)</f>
        <v>0</v>
      </c>
      <c r="AR262" s="185" t="s">
        <v>82</v>
      </c>
      <c r="AT262" s="186" t="s">
        <v>74</v>
      </c>
      <c r="AU262" s="186" t="s">
        <v>82</v>
      </c>
      <c r="AY262" s="185" t="s">
        <v>149</v>
      </c>
      <c r="BK262" s="187">
        <f>SUM(BK263:BK264)</f>
        <v>0</v>
      </c>
    </row>
    <row r="263" spans="1:65" s="2" customFormat="1" ht="24.15" customHeight="1">
      <c r="A263" s="33"/>
      <c r="B263" s="34"/>
      <c r="C263" s="190" t="s">
        <v>414</v>
      </c>
      <c r="D263" s="190" t="s">
        <v>151</v>
      </c>
      <c r="E263" s="191" t="s">
        <v>791</v>
      </c>
      <c r="F263" s="192" t="s">
        <v>792</v>
      </c>
      <c r="G263" s="193" t="s">
        <v>310</v>
      </c>
      <c r="H263" s="194">
        <v>1</v>
      </c>
      <c r="I263" s="195"/>
      <c r="J263" s="196">
        <f>ROUND(I263*H263,2)</f>
        <v>0</v>
      </c>
      <c r="K263" s="192" t="s">
        <v>1</v>
      </c>
      <c r="L263" s="38"/>
      <c r="M263" s="197" t="s">
        <v>1</v>
      </c>
      <c r="N263" s="198" t="s">
        <v>40</v>
      </c>
      <c r="O263" s="70"/>
      <c r="P263" s="199">
        <f>O263*H263</f>
        <v>0</v>
      </c>
      <c r="Q263" s="199">
        <v>0</v>
      </c>
      <c r="R263" s="199">
        <f>Q263*H263</f>
        <v>0</v>
      </c>
      <c r="S263" s="199">
        <v>0</v>
      </c>
      <c r="T263" s="20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1" t="s">
        <v>156</v>
      </c>
      <c r="AT263" s="201" t="s">
        <v>151</v>
      </c>
      <c r="AU263" s="201" t="s">
        <v>84</v>
      </c>
      <c r="AY263" s="16" t="s">
        <v>149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6" t="s">
        <v>82</v>
      </c>
      <c r="BK263" s="202">
        <f>ROUND(I263*H263,2)</f>
        <v>0</v>
      </c>
      <c r="BL263" s="16" t="s">
        <v>156</v>
      </c>
      <c r="BM263" s="201" t="s">
        <v>793</v>
      </c>
    </row>
    <row r="264" spans="1:65" s="2" customFormat="1" ht="38.4">
      <c r="A264" s="33"/>
      <c r="B264" s="34"/>
      <c r="C264" s="35"/>
      <c r="D264" s="208" t="s">
        <v>170</v>
      </c>
      <c r="E264" s="35"/>
      <c r="F264" s="209" t="s">
        <v>794</v>
      </c>
      <c r="G264" s="35"/>
      <c r="H264" s="35"/>
      <c r="I264" s="205"/>
      <c r="J264" s="35"/>
      <c r="K264" s="35"/>
      <c r="L264" s="38"/>
      <c r="M264" s="206"/>
      <c r="N264" s="207"/>
      <c r="O264" s="70"/>
      <c r="P264" s="70"/>
      <c r="Q264" s="70"/>
      <c r="R264" s="70"/>
      <c r="S264" s="70"/>
      <c r="T264" s="71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170</v>
      </c>
      <c r="AU264" s="16" t="s">
        <v>84</v>
      </c>
    </row>
    <row r="265" spans="1:65" s="12" customFormat="1" ht="22.8" customHeight="1">
      <c r="B265" s="174"/>
      <c r="C265" s="175"/>
      <c r="D265" s="176" t="s">
        <v>74</v>
      </c>
      <c r="E265" s="188" t="s">
        <v>555</v>
      </c>
      <c r="F265" s="188" t="s">
        <v>556</v>
      </c>
      <c r="G265" s="175"/>
      <c r="H265" s="175"/>
      <c r="I265" s="178"/>
      <c r="J265" s="189">
        <f>BK265</f>
        <v>0</v>
      </c>
      <c r="K265" s="175"/>
      <c r="L265" s="180"/>
      <c r="M265" s="181"/>
      <c r="N265" s="182"/>
      <c r="O265" s="182"/>
      <c r="P265" s="183">
        <f>SUM(P266:P267)</f>
        <v>0</v>
      </c>
      <c r="Q265" s="182"/>
      <c r="R265" s="183">
        <f>SUM(R266:R267)</f>
        <v>0</v>
      </c>
      <c r="S265" s="182"/>
      <c r="T265" s="184">
        <f>SUM(T266:T267)</f>
        <v>0</v>
      </c>
      <c r="AR265" s="185" t="s">
        <v>82</v>
      </c>
      <c r="AT265" s="186" t="s">
        <v>74</v>
      </c>
      <c r="AU265" s="186" t="s">
        <v>82</v>
      </c>
      <c r="AY265" s="185" t="s">
        <v>149</v>
      </c>
      <c r="BK265" s="187">
        <f>SUM(BK266:BK267)</f>
        <v>0</v>
      </c>
    </row>
    <row r="266" spans="1:65" s="2" customFormat="1" ht="16.5" customHeight="1">
      <c r="A266" s="33"/>
      <c r="B266" s="34"/>
      <c r="C266" s="190" t="s">
        <v>420</v>
      </c>
      <c r="D266" s="190" t="s">
        <v>151</v>
      </c>
      <c r="E266" s="191" t="s">
        <v>558</v>
      </c>
      <c r="F266" s="192" t="s">
        <v>559</v>
      </c>
      <c r="G266" s="193" t="s">
        <v>304</v>
      </c>
      <c r="H266" s="194">
        <v>150.60400000000001</v>
      </c>
      <c r="I266" s="195"/>
      <c r="J266" s="196">
        <f>ROUND(I266*H266,2)</f>
        <v>0</v>
      </c>
      <c r="K266" s="192" t="s">
        <v>155</v>
      </c>
      <c r="L266" s="38"/>
      <c r="M266" s="197" t="s">
        <v>1</v>
      </c>
      <c r="N266" s="198" t="s">
        <v>40</v>
      </c>
      <c r="O266" s="70"/>
      <c r="P266" s="199">
        <f>O266*H266</f>
        <v>0</v>
      </c>
      <c r="Q266" s="199">
        <v>0</v>
      </c>
      <c r="R266" s="199">
        <f>Q266*H266</f>
        <v>0</v>
      </c>
      <c r="S266" s="199">
        <v>0</v>
      </c>
      <c r="T266" s="20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1" t="s">
        <v>156</v>
      </c>
      <c r="AT266" s="201" t="s">
        <v>151</v>
      </c>
      <c r="AU266" s="201" t="s">
        <v>84</v>
      </c>
      <c r="AY266" s="16" t="s">
        <v>149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6" t="s">
        <v>82</v>
      </c>
      <c r="BK266" s="202">
        <f>ROUND(I266*H266,2)</f>
        <v>0</v>
      </c>
      <c r="BL266" s="16" t="s">
        <v>156</v>
      </c>
      <c r="BM266" s="201" t="s">
        <v>795</v>
      </c>
    </row>
    <row r="267" spans="1:65" s="2" customFormat="1" ht="10.199999999999999">
      <c r="A267" s="33"/>
      <c r="B267" s="34"/>
      <c r="C267" s="35"/>
      <c r="D267" s="203" t="s">
        <v>158</v>
      </c>
      <c r="E267" s="35"/>
      <c r="F267" s="204" t="s">
        <v>561</v>
      </c>
      <c r="G267" s="35"/>
      <c r="H267" s="35"/>
      <c r="I267" s="205"/>
      <c r="J267" s="35"/>
      <c r="K267" s="35"/>
      <c r="L267" s="38"/>
      <c r="M267" s="206"/>
      <c r="N267" s="207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158</v>
      </c>
      <c r="AU267" s="16" t="s">
        <v>84</v>
      </c>
    </row>
    <row r="268" spans="1:65" s="12" customFormat="1" ht="25.95" customHeight="1">
      <c r="B268" s="174"/>
      <c r="C268" s="175"/>
      <c r="D268" s="176" t="s">
        <v>74</v>
      </c>
      <c r="E268" s="177" t="s">
        <v>562</v>
      </c>
      <c r="F268" s="177" t="s">
        <v>563</v>
      </c>
      <c r="G268" s="175"/>
      <c r="H268" s="175"/>
      <c r="I268" s="178"/>
      <c r="J268" s="179">
        <f>BK268</f>
        <v>0</v>
      </c>
      <c r="K268" s="175"/>
      <c r="L268" s="180"/>
      <c r="M268" s="181"/>
      <c r="N268" s="182"/>
      <c r="O268" s="182"/>
      <c r="P268" s="183">
        <f>P269+P296</f>
        <v>0</v>
      </c>
      <c r="Q268" s="182"/>
      <c r="R268" s="183">
        <f>R269+R296</f>
        <v>0.50352476000000002</v>
      </c>
      <c r="S268" s="182"/>
      <c r="T268" s="184">
        <f>T269+T296</f>
        <v>0</v>
      </c>
      <c r="AR268" s="185" t="s">
        <v>84</v>
      </c>
      <c r="AT268" s="186" t="s">
        <v>74</v>
      </c>
      <c r="AU268" s="186" t="s">
        <v>75</v>
      </c>
      <c r="AY268" s="185" t="s">
        <v>149</v>
      </c>
      <c r="BK268" s="187">
        <f>BK269+BK296</f>
        <v>0</v>
      </c>
    </row>
    <row r="269" spans="1:65" s="12" customFormat="1" ht="22.8" customHeight="1">
      <c r="B269" s="174"/>
      <c r="C269" s="175"/>
      <c r="D269" s="176" t="s">
        <v>74</v>
      </c>
      <c r="E269" s="188" t="s">
        <v>564</v>
      </c>
      <c r="F269" s="188" t="s">
        <v>565</v>
      </c>
      <c r="G269" s="175"/>
      <c r="H269" s="175"/>
      <c r="I269" s="178"/>
      <c r="J269" s="189">
        <f>BK269</f>
        <v>0</v>
      </c>
      <c r="K269" s="175"/>
      <c r="L269" s="180"/>
      <c r="M269" s="181"/>
      <c r="N269" s="182"/>
      <c r="O269" s="182"/>
      <c r="P269" s="183">
        <f>SUM(P270:P295)</f>
        <v>0</v>
      </c>
      <c r="Q269" s="182"/>
      <c r="R269" s="183">
        <f>SUM(R270:R295)</f>
        <v>0.46225080000000002</v>
      </c>
      <c r="S269" s="182"/>
      <c r="T269" s="184">
        <f>SUM(T270:T295)</f>
        <v>0</v>
      </c>
      <c r="AR269" s="185" t="s">
        <v>84</v>
      </c>
      <c r="AT269" s="186" t="s">
        <v>74</v>
      </c>
      <c r="AU269" s="186" t="s">
        <v>82</v>
      </c>
      <c r="AY269" s="185" t="s">
        <v>149</v>
      </c>
      <c r="BK269" s="187">
        <f>SUM(BK270:BK295)</f>
        <v>0</v>
      </c>
    </row>
    <row r="270" spans="1:65" s="2" customFormat="1" ht="24.15" customHeight="1">
      <c r="A270" s="33"/>
      <c r="B270" s="34"/>
      <c r="C270" s="190" t="s">
        <v>426</v>
      </c>
      <c r="D270" s="190" t="s">
        <v>151</v>
      </c>
      <c r="E270" s="191" t="s">
        <v>567</v>
      </c>
      <c r="F270" s="192" t="s">
        <v>568</v>
      </c>
      <c r="G270" s="193" t="s">
        <v>285</v>
      </c>
      <c r="H270" s="194">
        <v>484</v>
      </c>
      <c r="I270" s="195"/>
      <c r="J270" s="196">
        <f>ROUND(I270*H270,2)</f>
        <v>0</v>
      </c>
      <c r="K270" s="192" t="s">
        <v>155</v>
      </c>
      <c r="L270" s="38"/>
      <c r="M270" s="197" t="s">
        <v>1</v>
      </c>
      <c r="N270" s="198" t="s">
        <v>40</v>
      </c>
      <c r="O270" s="70"/>
      <c r="P270" s="199">
        <f>O270*H270</f>
        <v>0</v>
      </c>
      <c r="Q270" s="199">
        <v>5.0000000000000002E-5</v>
      </c>
      <c r="R270" s="199">
        <f>Q270*H270</f>
        <v>2.4200000000000003E-2</v>
      </c>
      <c r="S270" s="199">
        <v>0</v>
      </c>
      <c r="T270" s="20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01" t="s">
        <v>242</v>
      </c>
      <c r="AT270" s="201" t="s">
        <v>151</v>
      </c>
      <c r="AU270" s="201" t="s">
        <v>84</v>
      </c>
      <c r="AY270" s="16" t="s">
        <v>149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16" t="s">
        <v>82</v>
      </c>
      <c r="BK270" s="202">
        <f>ROUND(I270*H270,2)</f>
        <v>0</v>
      </c>
      <c r="BL270" s="16" t="s">
        <v>242</v>
      </c>
      <c r="BM270" s="201" t="s">
        <v>796</v>
      </c>
    </row>
    <row r="271" spans="1:65" s="2" customFormat="1" ht="10.199999999999999">
      <c r="A271" s="33"/>
      <c r="B271" s="34"/>
      <c r="C271" s="35"/>
      <c r="D271" s="203" t="s">
        <v>158</v>
      </c>
      <c r="E271" s="35"/>
      <c r="F271" s="204" t="s">
        <v>570</v>
      </c>
      <c r="G271" s="35"/>
      <c r="H271" s="35"/>
      <c r="I271" s="205"/>
      <c r="J271" s="35"/>
      <c r="K271" s="35"/>
      <c r="L271" s="38"/>
      <c r="M271" s="206"/>
      <c r="N271" s="207"/>
      <c r="O271" s="70"/>
      <c r="P271" s="70"/>
      <c r="Q271" s="70"/>
      <c r="R271" s="70"/>
      <c r="S271" s="70"/>
      <c r="T271" s="71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158</v>
      </c>
      <c r="AU271" s="16" t="s">
        <v>84</v>
      </c>
    </row>
    <row r="272" spans="1:65" s="2" customFormat="1" ht="19.2">
      <c r="A272" s="33"/>
      <c r="B272" s="34"/>
      <c r="C272" s="35"/>
      <c r="D272" s="208" t="s">
        <v>170</v>
      </c>
      <c r="E272" s="35"/>
      <c r="F272" s="209" t="s">
        <v>571</v>
      </c>
      <c r="G272" s="35"/>
      <c r="H272" s="35"/>
      <c r="I272" s="205"/>
      <c r="J272" s="35"/>
      <c r="K272" s="35"/>
      <c r="L272" s="38"/>
      <c r="M272" s="206"/>
      <c r="N272" s="207"/>
      <c r="O272" s="70"/>
      <c r="P272" s="70"/>
      <c r="Q272" s="70"/>
      <c r="R272" s="70"/>
      <c r="S272" s="70"/>
      <c r="T272" s="71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6" t="s">
        <v>170</v>
      </c>
      <c r="AU272" s="16" t="s">
        <v>84</v>
      </c>
    </row>
    <row r="273" spans="1:65" s="2" customFormat="1" ht="24.15" customHeight="1">
      <c r="A273" s="33"/>
      <c r="B273" s="34"/>
      <c r="C273" s="232" t="s">
        <v>432</v>
      </c>
      <c r="D273" s="232" t="s">
        <v>282</v>
      </c>
      <c r="E273" s="233" t="s">
        <v>797</v>
      </c>
      <c r="F273" s="234" t="s">
        <v>798</v>
      </c>
      <c r="G273" s="235" t="s">
        <v>304</v>
      </c>
      <c r="H273" s="236">
        <v>1.4999999999999999E-2</v>
      </c>
      <c r="I273" s="237"/>
      <c r="J273" s="238">
        <f>ROUND(I273*H273,2)</f>
        <v>0</v>
      </c>
      <c r="K273" s="234" t="s">
        <v>155</v>
      </c>
      <c r="L273" s="239"/>
      <c r="M273" s="240" t="s">
        <v>1</v>
      </c>
      <c r="N273" s="241" t="s">
        <v>40</v>
      </c>
      <c r="O273" s="70"/>
      <c r="P273" s="199">
        <f>O273*H273</f>
        <v>0</v>
      </c>
      <c r="Q273" s="199">
        <v>1</v>
      </c>
      <c r="R273" s="199">
        <f>Q273*H273</f>
        <v>1.4999999999999999E-2</v>
      </c>
      <c r="S273" s="199">
        <v>0</v>
      </c>
      <c r="T273" s="200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01" t="s">
        <v>351</v>
      </c>
      <c r="AT273" s="201" t="s">
        <v>282</v>
      </c>
      <c r="AU273" s="201" t="s">
        <v>84</v>
      </c>
      <c r="AY273" s="16" t="s">
        <v>149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16" t="s">
        <v>82</v>
      </c>
      <c r="BK273" s="202">
        <f>ROUND(I273*H273,2)</f>
        <v>0</v>
      </c>
      <c r="BL273" s="16" t="s">
        <v>242</v>
      </c>
      <c r="BM273" s="201" t="s">
        <v>799</v>
      </c>
    </row>
    <row r="274" spans="1:65" s="2" customFormat="1" ht="19.2">
      <c r="A274" s="33"/>
      <c r="B274" s="34"/>
      <c r="C274" s="35"/>
      <c r="D274" s="208" t="s">
        <v>170</v>
      </c>
      <c r="E274" s="35"/>
      <c r="F274" s="209" t="s">
        <v>590</v>
      </c>
      <c r="G274" s="35"/>
      <c r="H274" s="35"/>
      <c r="I274" s="205"/>
      <c r="J274" s="35"/>
      <c r="K274" s="35"/>
      <c r="L274" s="38"/>
      <c r="M274" s="206"/>
      <c r="N274" s="207"/>
      <c r="O274" s="70"/>
      <c r="P274" s="70"/>
      <c r="Q274" s="70"/>
      <c r="R274" s="70"/>
      <c r="S274" s="70"/>
      <c r="T274" s="71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6" t="s">
        <v>170</v>
      </c>
      <c r="AU274" s="16" t="s">
        <v>84</v>
      </c>
    </row>
    <row r="275" spans="1:65" s="13" customFormat="1" ht="10.199999999999999">
      <c r="B275" s="210"/>
      <c r="C275" s="211"/>
      <c r="D275" s="208" t="s">
        <v>205</v>
      </c>
      <c r="E275" s="212" t="s">
        <v>1</v>
      </c>
      <c r="F275" s="213" t="s">
        <v>800</v>
      </c>
      <c r="G275" s="211"/>
      <c r="H275" s="214">
        <v>1.4999999999999999E-2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205</v>
      </c>
      <c r="AU275" s="220" t="s">
        <v>84</v>
      </c>
      <c r="AV275" s="13" t="s">
        <v>84</v>
      </c>
      <c r="AW275" s="13" t="s">
        <v>32</v>
      </c>
      <c r="AX275" s="13" t="s">
        <v>82</v>
      </c>
      <c r="AY275" s="220" t="s">
        <v>149</v>
      </c>
    </row>
    <row r="276" spans="1:65" s="2" customFormat="1" ht="16.5" customHeight="1">
      <c r="A276" s="33"/>
      <c r="B276" s="34"/>
      <c r="C276" s="232" t="s">
        <v>439</v>
      </c>
      <c r="D276" s="232" t="s">
        <v>282</v>
      </c>
      <c r="E276" s="233" t="s">
        <v>801</v>
      </c>
      <c r="F276" s="234" t="s">
        <v>802</v>
      </c>
      <c r="G276" s="235" t="s">
        <v>304</v>
      </c>
      <c r="H276" s="236">
        <v>0.17899999999999999</v>
      </c>
      <c r="I276" s="237"/>
      <c r="J276" s="238">
        <f>ROUND(I276*H276,2)</f>
        <v>0</v>
      </c>
      <c r="K276" s="234" t="s">
        <v>155</v>
      </c>
      <c r="L276" s="239"/>
      <c r="M276" s="240" t="s">
        <v>1</v>
      </c>
      <c r="N276" s="241" t="s">
        <v>40</v>
      </c>
      <c r="O276" s="70"/>
      <c r="P276" s="199">
        <f>O276*H276</f>
        <v>0</v>
      </c>
      <c r="Q276" s="199">
        <v>1</v>
      </c>
      <c r="R276" s="199">
        <f>Q276*H276</f>
        <v>0.17899999999999999</v>
      </c>
      <c r="S276" s="199">
        <v>0</v>
      </c>
      <c r="T276" s="20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01" t="s">
        <v>351</v>
      </c>
      <c r="AT276" s="201" t="s">
        <v>282</v>
      </c>
      <c r="AU276" s="201" t="s">
        <v>84</v>
      </c>
      <c r="AY276" s="16" t="s">
        <v>149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16" t="s">
        <v>82</v>
      </c>
      <c r="BK276" s="202">
        <f>ROUND(I276*H276,2)</f>
        <v>0</v>
      </c>
      <c r="BL276" s="16" t="s">
        <v>242</v>
      </c>
      <c r="BM276" s="201" t="s">
        <v>803</v>
      </c>
    </row>
    <row r="277" spans="1:65" s="2" customFormat="1" ht="19.2">
      <c r="A277" s="33"/>
      <c r="B277" s="34"/>
      <c r="C277" s="35"/>
      <c r="D277" s="208" t="s">
        <v>170</v>
      </c>
      <c r="E277" s="35"/>
      <c r="F277" s="209" t="s">
        <v>596</v>
      </c>
      <c r="G277" s="35"/>
      <c r="H277" s="35"/>
      <c r="I277" s="205"/>
      <c r="J277" s="35"/>
      <c r="K277" s="35"/>
      <c r="L277" s="38"/>
      <c r="M277" s="206"/>
      <c r="N277" s="207"/>
      <c r="O277" s="70"/>
      <c r="P277" s="70"/>
      <c r="Q277" s="70"/>
      <c r="R277" s="70"/>
      <c r="S277" s="70"/>
      <c r="T277" s="71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170</v>
      </c>
      <c r="AU277" s="16" t="s">
        <v>84</v>
      </c>
    </row>
    <row r="278" spans="1:65" s="13" customFormat="1" ht="10.199999999999999">
      <c r="B278" s="210"/>
      <c r="C278" s="211"/>
      <c r="D278" s="208" t="s">
        <v>205</v>
      </c>
      <c r="E278" s="212" t="s">
        <v>1</v>
      </c>
      <c r="F278" s="213" t="s">
        <v>804</v>
      </c>
      <c r="G278" s="211"/>
      <c r="H278" s="214">
        <v>0.17899999999999999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205</v>
      </c>
      <c r="AU278" s="220" t="s">
        <v>84</v>
      </c>
      <c r="AV278" s="13" t="s">
        <v>84</v>
      </c>
      <c r="AW278" s="13" t="s">
        <v>32</v>
      </c>
      <c r="AX278" s="13" t="s">
        <v>82</v>
      </c>
      <c r="AY278" s="220" t="s">
        <v>149</v>
      </c>
    </row>
    <row r="279" spans="1:65" s="2" customFormat="1" ht="16.5" customHeight="1">
      <c r="A279" s="33"/>
      <c r="B279" s="34"/>
      <c r="C279" s="232" t="s">
        <v>445</v>
      </c>
      <c r="D279" s="232" t="s">
        <v>282</v>
      </c>
      <c r="E279" s="233" t="s">
        <v>605</v>
      </c>
      <c r="F279" s="234" t="s">
        <v>606</v>
      </c>
      <c r="G279" s="235" t="s">
        <v>304</v>
      </c>
      <c r="H279" s="236">
        <v>0.02</v>
      </c>
      <c r="I279" s="237"/>
      <c r="J279" s="238">
        <f>ROUND(I279*H279,2)</f>
        <v>0</v>
      </c>
      <c r="K279" s="234" t="s">
        <v>155</v>
      </c>
      <c r="L279" s="239"/>
      <c r="M279" s="240" t="s">
        <v>1</v>
      </c>
      <c r="N279" s="241" t="s">
        <v>40</v>
      </c>
      <c r="O279" s="70"/>
      <c r="P279" s="199">
        <f>O279*H279</f>
        <v>0</v>
      </c>
      <c r="Q279" s="199">
        <v>1</v>
      </c>
      <c r="R279" s="199">
        <f>Q279*H279</f>
        <v>0.02</v>
      </c>
      <c r="S279" s="199">
        <v>0</v>
      </c>
      <c r="T279" s="20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01" t="s">
        <v>351</v>
      </c>
      <c r="AT279" s="201" t="s">
        <v>282</v>
      </c>
      <c r="AU279" s="201" t="s">
        <v>84</v>
      </c>
      <c r="AY279" s="16" t="s">
        <v>149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6" t="s">
        <v>82</v>
      </c>
      <c r="BK279" s="202">
        <f>ROUND(I279*H279,2)</f>
        <v>0</v>
      </c>
      <c r="BL279" s="16" t="s">
        <v>242</v>
      </c>
      <c r="BM279" s="201" t="s">
        <v>805</v>
      </c>
    </row>
    <row r="280" spans="1:65" s="2" customFormat="1" ht="19.2">
      <c r="A280" s="33"/>
      <c r="B280" s="34"/>
      <c r="C280" s="35"/>
      <c r="D280" s="208" t="s">
        <v>170</v>
      </c>
      <c r="E280" s="35"/>
      <c r="F280" s="209" t="s">
        <v>608</v>
      </c>
      <c r="G280" s="35"/>
      <c r="H280" s="35"/>
      <c r="I280" s="205"/>
      <c r="J280" s="35"/>
      <c r="K280" s="35"/>
      <c r="L280" s="38"/>
      <c r="M280" s="206"/>
      <c r="N280" s="207"/>
      <c r="O280" s="70"/>
      <c r="P280" s="70"/>
      <c r="Q280" s="70"/>
      <c r="R280" s="70"/>
      <c r="S280" s="70"/>
      <c r="T280" s="71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6" t="s">
        <v>170</v>
      </c>
      <c r="AU280" s="16" t="s">
        <v>84</v>
      </c>
    </row>
    <row r="281" spans="1:65" s="13" customFormat="1" ht="10.199999999999999">
      <c r="B281" s="210"/>
      <c r="C281" s="211"/>
      <c r="D281" s="208" t="s">
        <v>205</v>
      </c>
      <c r="E281" s="212" t="s">
        <v>1</v>
      </c>
      <c r="F281" s="213" t="s">
        <v>806</v>
      </c>
      <c r="G281" s="211"/>
      <c r="H281" s="214">
        <v>0.02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205</v>
      </c>
      <c r="AU281" s="220" t="s">
        <v>84</v>
      </c>
      <c r="AV281" s="13" t="s">
        <v>84</v>
      </c>
      <c r="AW281" s="13" t="s">
        <v>32</v>
      </c>
      <c r="AX281" s="13" t="s">
        <v>82</v>
      </c>
      <c r="AY281" s="220" t="s">
        <v>149</v>
      </c>
    </row>
    <row r="282" spans="1:65" s="2" customFormat="1" ht="24.15" customHeight="1">
      <c r="A282" s="33"/>
      <c r="B282" s="34"/>
      <c r="C282" s="232" t="s">
        <v>450</v>
      </c>
      <c r="D282" s="232" t="s">
        <v>282</v>
      </c>
      <c r="E282" s="233" t="s">
        <v>611</v>
      </c>
      <c r="F282" s="234" t="s">
        <v>612</v>
      </c>
      <c r="G282" s="235" t="s">
        <v>167</v>
      </c>
      <c r="H282" s="236">
        <v>6</v>
      </c>
      <c r="I282" s="237"/>
      <c r="J282" s="238">
        <f>ROUND(I282*H282,2)</f>
        <v>0</v>
      </c>
      <c r="K282" s="234" t="s">
        <v>155</v>
      </c>
      <c r="L282" s="239"/>
      <c r="M282" s="240" t="s">
        <v>1</v>
      </c>
      <c r="N282" s="241" t="s">
        <v>40</v>
      </c>
      <c r="O282" s="70"/>
      <c r="P282" s="199">
        <f>O282*H282</f>
        <v>0</v>
      </c>
      <c r="Q282" s="199">
        <v>2.5000000000000001E-2</v>
      </c>
      <c r="R282" s="199">
        <f>Q282*H282</f>
        <v>0.15000000000000002</v>
      </c>
      <c r="S282" s="199">
        <v>0</v>
      </c>
      <c r="T282" s="20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01" t="s">
        <v>194</v>
      </c>
      <c r="AT282" s="201" t="s">
        <v>282</v>
      </c>
      <c r="AU282" s="201" t="s">
        <v>84</v>
      </c>
      <c r="AY282" s="16" t="s">
        <v>149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16" t="s">
        <v>82</v>
      </c>
      <c r="BK282" s="202">
        <f>ROUND(I282*H282,2)</f>
        <v>0</v>
      </c>
      <c r="BL282" s="16" t="s">
        <v>156</v>
      </c>
      <c r="BM282" s="201" t="s">
        <v>807</v>
      </c>
    </row>
    <row r="283" spans="1:65" s="2" customFormat="1" ht="19.2">
      <c r="A283" s="33"/>
      <c r="B283" s="34"/>
      <c r="C283" s="35"/>
      <c r="D283" s="208" t="s">
        <v>170</v>
      </c>
      <c r="E283" s="35"/>
      <c r="F283" s="209" t="s">
        <v>614</v>
      </c>
      <c r="G283" s="35"/>
      <c r="H283" s="35"/>
      <c r="I283" s="205"/>
      <c r="J283" s="35"/>
      <c r="K283" s="35"/>
      <c r="L283" s="38"/>
      <c r="M283" s="206"/>
      <c r="N283" s="207"/>
      <c r="O283" s="70"/>
      <c r="P283" s="70"/>
      <c r="Q283" s="70"/>
      <c r="R283" s="70"/>
      <c r="S283" s="70"/>
      <c r="T283" s="71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170</v>
      </c>
      <c r="AU283" s="16" t="s">
        <v>84</v>
      </c>
    </row>
    <row r="284" spans="1:65" s="2" customFormat="1" ht="24.15" customHeight="1">
      <c r="A284" s="33"/>
      <c r="B284" s="34"/>
      <c r="C284" s="232" t="s">
        <v>456</v>
      </c>
      <c r="D284" s="232" t="s">
        <v>282</v>
      </c>
      <c r="E284" s="233" t="s">
        <v>616</v>
      </c>
      <c r="F284" s="234" t="s">
        <v>617</v>
      </c>
      <c r="G284" s="235" t="s">
        <v>470</v>
      </c>
      <c r="H284" s="236">
        <v>12.04</v>
      </c>
      <c r="I284" s="237"/>
      <c r="J284" s="238">
        <f>ROUND(I284*H284,2)</f>
        <v>0</v>
      </c>
      <c r="K284" s="234" t="s">
        <v>155</v>
      </c>
      <c r="L284" s="239"/>
      <c r="M284" s="240" t="s">
        <v>1</v>
      </c>
      <c r="N284" s="241" t="s">
        <v>40</v>
      </c>
      <c r="O284" s="70"/>
      <c r="P284" s="199">
        <f>O284*H284</f>
        <v>0</v>
      </c>
      <c r="Q284" s="199">
        <v>2.2699999999999999E-3</v>
      </c>
      <c r="R284" s="199">
        <f>Q284*H284</f>
        <v>2.7330799999999995E-2</v>
      </c>
      <c r="S284" s="199">
        <v>0</v>
      </c>
      <c r="T284" s="200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01" t="s">
        <v>351</v>
      </c>
      <c r="AT284" s="201" t="s">
        <v>282</v>
      </c>
      <c r="AU284" s="201" t="s">
        <v>84</v>
      </c>
      <c r="AY284" s="16" t="s">
        <v>149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6" t="s">
        <v>82</v>
      </c>
      <c r="BK284" s="202">
        <f>ROUND(I284*H284,2)</f>
        <v>0</v>
      </c>
      <c r="BL284" s="16" t="s">
        <v>242</v>
      </c>
      <c r="BM284" s="201" t="s">
        <v>808</v>
      </c>
    </row>
    <row r="285" spans="1:65" s="13" customFormat="1" ht="10.199999999999999">
      <c r="B285" s="210"/>
      <c r="C285" s="211"/>
      <c r="D285" s="208" t="s">
        <v>205</v>
      </c>
      <c r="E285" s="212" t="s">
        <v>1</v>
      </c>
      <c r="F285" s="213" t="s">
        <v>809</v>
      </c>
      <c r="G285" s="211"/>
      <c r="H285" s="214">
        <v>12.04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205</v>
      </c>
      <c r="AU285" s="220" t="s">
        <v>84</v>
      </c>
      <c r="AV285" s="13" t="s">
        <v>84</v>
      </c>
      <c r="AW285" s="13" t="s">
        <v>32</v>
      </c>
      <c r="AX285" s="13" t="s">
        <v>82</v>
      </c>
      <c r="AY285" s="220" t="s">
        <v>149</v>
      </c>
    </row>
    <row r="286" spans="1:65" s="2" customFormat="1" ht="24.15" customHeight="1">
      <c r="A286" s="33"/>
      <c r="B286" s="34"/>
      <c r="C286" s="232" t="s">
        <v>461</v>
      </c>
      <c r="D286" s="232" t="s">
        <v>282</v>
      </c>
      <c r="E286" s="233" t="s">
        <v>620</v>
      </c>
      <c r="F286" s="234" t="s">
        <v>621</v>
      </c>
      <c r="G286" s="235" t="s">
        <v>470</v>
      </c>
      <c r="H286" s="236">
        <v>6</v>
      </c>
      <c r="I286" s="237"/>
      <c r="J286" s="238">
        <f>ROUND(I286*H286,2)</f>
        <v>0</v>
      </c>
      <c r="K286" s="234" t="s">
        <v>155</v>
      </c>
      <c r="L286" s="239"/>
      <c r="M286" s="240" t="s">
        <v>1</v>
      </c>
      <c r="N286" s="241" t="s">
        <v>40</v>
      </c>
      <c r="O286" s="70"/>
      <c r="P286" s="199">
        <f>O286*H286</f>
        <v>0</v>
      </c>
      <c r="Q286" s="199">
        <v>3.62E-3</v>
      </c>
      <c r="R286" s="199">
        <f>Q286*H286</f>
        <v>2.172E-2</v>
      </c>
      <c r="S286" s="199">
        <v>0</v>
      </c>
      <c r="T286" s="200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201" t="s">
        <v>351</v>
      </c>
      <c r="AT286" s="201" t="s">
        <v>282</v>
      </c>
      <c r="AU286" s="201" t="s">
        <v>84</v>
      </c>
      <c r="AY286" s="16" t="s">
        <v>149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16" t="s">
        <v>82</v>
      </c>
      <c r="BK286" s="202">
        <f>ROUND(I286*H286,2)</f>
        <v>0</v>
      </c>
      <c r="BL286" s="16" t="s">
        <v>242</v>
      </c>
      <c r="BM286" s="201" t="s">
        <v>810</v>
      </c>
    </row>
    <row r="287" spans="1:65" s="13" customFormat="1" ht="10.199999999999999">
      <c r="B287" s="210"/>
      <c r="C287" s="211"/>
      <c r="D287" s="208" t="s">
        <v>205</v>
      </c>
      <c r="E287" s="212" t="s">
        <v>1</v>
      </c>
      <c r="F287" s="213" t="s">
        <v>811</v>
      </c>
      <c r="G287" s="211"/>
      <c r="H287" s="214">
        <v>6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205</v>
      </c>
      <c r="AU287" s="220" t="s">
        <v>84</v>
      </c>
      <c r="AV287" s="13" t="s">
        <v>84</v>
      </c>
      <c r="AW287" s="13" t="s">
        <v>32</v>
      </c>
      <c r="AX287" s="13" t="s">
        <v>82</v>
      </c>
      <c r="AY287" s="220" t="s">
        <v>149</v>
      </c>
    </row>
    <row r="288" spans="1:65" s="2" customFormat="1" ht="16.5" customHeight="1">
      <c r="A288" s="33"/>
      <c r="B288" s="34"/>
      <c r="C288" s="232" t="s">
        <v>467</v>
      </c>
      <c r="D288" s="232" t="s">
        <v>282</v>
      </c>
      <c r="E288" s="233" t="s">
        <v>625</v>
      </c>
      <c r="F288" s="234" t="s">
        <v>626</v>
      </c>
      <c r="G288" s="235" t="s">
        <v>304</v>
      </c>
      <c r="H288" s="236">
        <v>1.4E-2</v>
      </c>
      <c r="I288" s="237"/>
      <c r="J288" s="238">
        <f>ROUND(I288*H288,2)</f>
        <v>0</v>
      </c>
      <c r="K288" s="234" t="s">
        <v>155</v>
      </c>
      <c r="L288" s="239"/>
      <c r="M288" s="240" t="s">
        <v>1</v>
      </c>
      <c r="N288" s="241" t="s">
        <v>40</v>
      </c>
      <c r="O288" s="70"/>
      <c r="P288" s="199">
        <f>O288*H288</f>
        <v>0</v>
      </c>
      <c r="Q288" s="199">
        <v>1</v>
      </c>
      <c r="R288" s="199">
        <f>Q288*H288</f>
        <v>1.4E-2</v>
      </c>
      <c r="S288" s="199">
        <v>0</v>
      </c>
      <c r="T288" s="200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1" t="s">
        <v>351</v>
      </c>
      <c r="AT288" s="201" t="s">
        <v>282</v>
      </c>
      <c r="AU288" s="201" t="s">
        <v>84</v>
      </c>
      <c r="AY288" s="16" t="s">
        <v>149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16" t="s">
        <v>82</v>
      </c>
      <c r="BK288" s="202">
        <f>ROUND(I288*H288,2)</f>
        <v>0</v>
      </c>
      <c r="BL288" s="16" t="s">
        <v>242</v>
      </c>
      <c r="BM288" s="201" t="s">
        <v>812</v>
      </c>
    </row>
    <row r="289" spans="1:65" s="13" customFormat="1" ht="10.199999999999999">
      <c r="B289" s="210"/>
      <c r="C289" s="211"/>
      <c r="D289" s="208" t="s">
        <v>205</v>
      </c>
      <c r="E289" s="212" t="s">
        <v>1</v>
      </c>
      <c r="F289" s="213" t="s">
        <v>813</v>
      </c>
      <c r="G289" s="211"/>
      <c r="H289" s="214">
        <v>1.4E-2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205</v>
      </c>
      <c r="AU289" s="220" t="s">
        <v>84</v>
      </c>
      <c r="AV289" s="13" t="s">
        <v>84</v>
      </c>
      <c r="AW289" s="13" t="s">
        <v>32</v>
      </c>
      <c r="AX289" s="13" t="s">
        <v>82</v>
      </c>
      <c r="AY289" s="220" t="s">
        <v>149</v>
      </c>
    </row>
    <row r="290" spans="1:65" s="2" customFormat="1" ht="16.5" customHeight="1">
      <c r="A290" s="33"/>
      <c r="B290" s="34"/>
      <c r="C290" s="232" t="s">
        <v>473</v>
      </c>
      <c r="D290" s="232" t="s">
        <v>282</v>
      </c>
      <c r="E290" s="233" t="s">
        <v>629</v>
      </c>
      <c r="F290" s="234" t="s">
        <v>630</v>
      </c>
      <c r="G290" s="235" t="s">
        <v>304</v>
      </c>
      <c r="H290" s="236">
        <v>8.0000000000000002E-3</v>
      </c>
      <c r="I290" s="237"/>
      <c r="J290" s="238">
        <f>ROUND(I290*H290,2)</f>
        <v>0</v>
      </c>
      <c r="K290" s="234" t="s">
        <v>155</v>
      </c>
      <c r="L290" s="239"/>
      <c r="M290" s="240" t="s">
        <v>1</v>
      </c>
      <c r="N290" s="241" t="s">
        <v>40</v>
      </c>
      <c r="O290" s="70"/>
      <c r="P290" s="199">
        <f>O290*H290</f>
        <v>0</v>
      </c>
      <c r="Q290" s="199">
        <v>1</v>
      </c>
      <c r="R290" s="199">
        <f>Q290*H290</f>
        <v>8.0000000000000002E-3</v>
      </c>
      <c r="S290" s="199">
        <v>0</v>
      </c>
      <c r="T290" s="20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201" t="s">
        <v>351</v>
      </c>
      <c r="AT290" s="201" t="s">
        <v>282</v>
      </c>
      <c r="AU290" s="201" t="s">
        <v>84</v>
      </c>
      <c r="AY290" s="16" t="s">
        <v>149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16" t="s">
        <v>82</v>
      </c>
      <c r="BK290" s="202">
        <f>ROUND(I290*H290,2)</f>
        <v>0</v>
      </c>
      <c r="BL290" s="16" t="s">
        <v>242</v>
      </c>
      <c r="BM290" s="201" t="s">
        <v>814</v>
      </c>
    </row>
    <row r="291" spans="1:65" s="2" customFormat="1" ht="19.2">
      <c r="A291" s="33"/>
      <c r="B291" s="34"/>
      <c r="C291" s="35"/>
      <c r="D291" s="208" t="s">
        <v>170</v>
      </c>
      <c r="E291" s="35"/>
      <c r="F291" s="209" t="s">
        <v>632</v>
      </c>
      <c r="G291" s="35"/>
      <c r="H291" s="35"/>
      <c r="I291" s="205"/>
      <c r="J291" s="35"/>
      <c r="K291" s="35"/>
      <c r="L291" s="38"/>
      <c r="M291" s="206"/>
      <c r="N291" s="207"/>
      <c r="O291" s="70"/>
      <c r="P291" s="70"/>
      <c r="Q291" s="70"/>
      <c r="R291" s="70"/>
      <c r="S291" s="70"/>
      <c r="T291" s="71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6" t="s">
        <v>170</v>
      </c>
      <c r="AU291" s="16" t="s">
        <v>84</v>
      </c>
    </row>
    <row r="292" spans="1:65" s="13" customFormat="1" ht="10.199999999999999">
      <c r="B292" s="210"/>
      <c r="C292" s="211"/>
      <c r="D292" s="208" t="s">
        <v>205</v>
      </c>
      <c r="E292" s="212" t="s">
        <v>1</v>
      </c>
      <c r="F292" s="213" t="s">
        <v>815</v>
      </c>
      <c r="G292" s="211"/>
      <c r="H292" s="214">
        <v>8.0000000000000002E-3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205</v>
      </c>
      <c r="AU292" s="220" t="s">
        <v>84</v>
      </c>
      <c r="AV292" s="13" t="s">
        <v>84</v>
      </c>
      <c r="AW292" s="13" t="s">
        <v>32</v>
      </c>
      <c r="AX292" s="13" t="s">
        <v>82</v>
      </c>
      <c r="AY292" s="220" t="s">
        <v>149</v>
      </c>
    </row>
    <row r="293" spans="1:65" s="2" customFormat="1" ht="21.75" customHeight="1">
      <c r="A293" s="33"/>
      <c r="B293" s="34"/>
      <c r="C293" s="232" t="s">
        <v>479</v>
      </c>
      <c r="D293" s="232" t="s">
        <v>282</v>
      </c>
      <c r="E293" s="233" t="s">
        <v>634</v>
      </c>
      <c r="F293" s="234" t="s">
        <v>635</v>
      </c>
      <c r="G293" s="235" t="s">
        <v>304</v>
      </c>
      <c r="H293" s="236">
        <v>3.0000000000000001E-3</v>
      </c>
      <c r="I293" s="237"/>
      <c r="J293" s="238">
        <f>ROUND(I293*H293,2)</f>
        <v>0</v>
      </c>
      <c r="K293" s="234" t="s">
        <v>155</v>
      </c>
      <c r="L293" s="239"/>
      <c r="M293" s="240" t="s">
        <v>1</v>
      </c>
      <c r="N293" s="241" t="s">
        <v>40</v>
      </c>
      <c r="O293" s="70"/>
      <c r="P293" s="199">
        <f>O293*H293</f>
        <v>0</v>
      </c>
      <c r="Q293" s="199">
        <v>1</v>
      </c>
      <c r="R293" s="199">
        <f>Q293*H293</f>
        <v>3.0000000000000001E-3</v>
      </c>
      <c r="S293" s="199">
        <v>0</v>
      </c>
      <c r="T293" s="200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01" t="s">
        <v>351</v>
      </c>
      <c r="AT293" s="201" t="s">
        <v>282</v>
      </c>
      <c r="AU293" s="201" t="s">
        <v>84</v>
      </c>
      <c r="AY293" s="16" t="s">
        <v>149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6" t="s">
        <v>82</v>
      </c>
      <c r="BK293" s="202">
        <f>ROUND(I293*H293,2)</f>
        <v>0</v>
      </c>
      <c r="BL293" s="16" t="s">
        <v>242</v>
      </c>
      <c r="BM293" s="201" t="s">
        <v>816</v>
      </c>
    </row>
    <row r="294" spans="1:65" s="2" customFormat="1" ht="19.2">
      <c r="A294" s="33"/>
      <c r="B294" s="34"/>
      <c r="C294" s="35"/>
      <c r="D294" s="208" t="s">
        <v>170</v>
      </c>
      <c r="E294" s="35"/>
      <c r="F294" s="209" t="s">
        <v>637</v>
      </c>
      <c r="G294" s="35"/>
      <c r="H294" s="35"/>
      <c r="I294" s="205"/>
      <c r="J294" s="35"/>
      <c r="K294" s="35"/>
      <c r="L294" s="38"/>
      <c r="M294" s="206"/>
      <c r="N294" s="207"/>
      <c r="O294" s="70"/>
      <c r="P294" s="70"/>
      <c r="Q294" s="70"/>
      <c r="R294" s="70"/>
      <c r="S294" s="70"/>
      <c r="T294" s="71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6" t="s">
        <v>170</v>
      </c>
      <c r="AU294" s="16" t="s">
        <v>84</v>
      </c>
    </row>
    <row r="295" spans="1:65" s="13" customFormat="1" ht="10.199999999999999">
      <c r="B295" s="210"/>
      <c r="C295" s="211"/>
      <c r="D295" s="208" t="s">
        <v>205</v>
      </c>
      <c r="E295" s="212" t="s">
        <v>1</v>
      </c>
      <c r="F295" s="213" t="s">
        <v>817</v>
      </c>
      <c r="G295" s="211"/>
      <c r="H295" s="214">
        <v>3.0000000000000001E-3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205</v>
      </c>
      <c r="AU295" s="220" t="s">
        <v>84</v>
      </c>
      <c r="AV295" s="13" t="s">
        <v>84</v>
      </c>
      <c r="AW295" s="13" t="s">
        <v>32</v>
      </c>
      <c r="AX295" s="13" t="s">
        <v>82</v>
      </c>
      <c r="AY295" s="220" t="s">
        <v>149</v>
      </c>
    </row>
    <row r="296" spans="1:65" s="12" customFormat="1" ht="22.8" customHeight="1">
      <c r="B296" s="174"/>
      <c r="C296" s="175"/>
      <c r="D296" s="176" t="s">
        <v>74</v>
      </c>
      <c r="E296" s="188" t="s">
        <v>638</v>
      </c>
      <c r="F296" s="188" t="s">
        <v>639</v>
      </c>
      <c r="G296" s="175"/>
      <c r="H296" s="175"/>
      <c r="I296" s="178"/>
      <c r="J296" s="189">
        <f>BK296</f>
        <v>0</v>
      </c>
      <c r="K296" s="175"/>
      <c r="L296" s="180"/>
      <c r="M296" s="181"/>
      <c r="N296" s="182"/>
      <c r="O296" s="182"/>
      <c r="P296" s="183">
        <f>SUM(P297:P299)</f>
        <v>0</v>
      </c>
      <c r="Q296" s="182"/>
      <c r="R296" s="183">
        <f>SUM(R297:R299)</f>
        <v>4.1273959999999998E-2</v>
      </c>
      <c r="S296" s="182"/>
      <c r="T296" s="184">
        <f>SUM(T297:T299)</f>
        <v>0</v>
      </c>
      <c r="AR296" s="185" t="s">
        <v>84</v>
      </c>
      <c r="AT296" s="186" t="s">
        <v>74</v>
      </c>
      <c r="AU296" s="186" t="s">
        <v>82</v>
      </c>
      <c r="AY296" s="185" t="s">
        <v>149</v>
      </c>
      <c r="BK296" s="187">
        <f>SUM(BK297:BK299)</f>
        <v>0</v>
      </c>
    </row>
    <row r="297" spans="1:65" s="2" customFormat="1" ht="21.75" customHeight="1">
      <c r="A297" s="33"/>
      <c r="B297" s="34"/>
      <c r="C297" s="190" t="s">
        <v>483</v>
      </c>
      <c r="D297" s="190" t="s">
        <v>151</v>
      </c>
      <c r="E297" s="191" t="s">
        <v>641</v>
      </c>
      <c r="F297" s="192" t="s">
        <v>642</v>
      </c>
      <c r="G297" s="193" t="s">
        <v>154</v>
      </c>
      <c r="H297" s="194">
        <v>17.341999999999999</v>
      </c>
      <c r="I297" s="195"/>
      <c r="J297" s="196">
        <f>ROUND(I297*H297,2)</f>
        <v>0</v>
      </c>
      <c r="K297" s="192" t="s">
        <v>155</v>
      </c>
      <c r="L297" s="38"/>
      <c r="M297" s="197" t="s">
        <v>1</v>
      </c>
      <c r="N297" s="198" t="s">
        <v>40</v>
      </c>
      <c r="O297" s="70"/>
      <c r="P297" s="199">
        <f>O297*H297</f>
        <v>0</v>
      </c>
      <c r="Q297" s="199">
        <v>2.3800000000000002E-3</v>
      </c>
      <c r="R297" s="199">
        <f>Q297*H297</f>
        <v>4.1273959999999998E-2</v>
      </c>
      <c r="S297" s="199">
        <v>0</v>
      </c>
      <c r="T297" s="20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01" t="s">
        <v>242</v>
      </c>
      <c r="AT297" s="201" t="s">
        <v>151</v>
      </c>
      <c r="AU297" s="201" t="s">
        <v>84</v>
      </c>
      <c r="AY297" s="16" t="s">
        <v>149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16" t="s">
        <v>82</v>
      </c>
      <c r="BK297" s="202">
        <f>ROUND(I297*H297,2)</f>
        <v>0</v>
      </c>
      <c r="BL297" s="16" t="s">
        <v>242</v>
      </c>
      <c r="BM297" s="201" t="s">
        <v>818</v>
      </c>
    </row>
    <row r="298" spans="1:65" s="2" customFormat="1" ht="10.199999999999999">
      <c r="A298" s="33"/>
      <c r="B298" s="34"/>
      <c r="C298" s="35"/>
      <c r="D298" s="203" t="s">
        <v>158</v>
      </c>
      <c r="E298" s="35"/>
      <c r="F298" s="204" t="s">
        <v>644</v>
      </c>
      <c r="G298" s="35"/>
      <c r="H298" s="35"/>
      <c r="I298" s="205"/>
      <c r="J298" s="35"/>
      <c r="K298" s="35"/>
      <c r="L298" s="38"/>
      <c r="M298" s="206"/>
      <c r="N298" s="207"/>
      <c r="O298" s="70"/>
      <c r="P298" s="70"/>
      <c r="Q298" s="70"/>
      <c r="R298" s="70"/>
      <c r="S298" s="70"/>
      <c r="T298" s="71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6" t="s">
        <v>158</v>
      </c>
      <c r="AU298" s="16" t="s">
        <v>84</v>
      </c>
    </row>
    <row r="299" spans="1:65" s="13" customFormat="1" ht="20.399999999999999">
      <c r="B299" s="210"/>
      <c r="C299" s="211"/>
      <c r="D299" s="208" t="s">
        <v>205</v>
      </c>
      <c r="E299" s="212" t="s">
        <v>1</v>
      </c>
      <c r="F299" s="213" t="s">
        <v>819</v>
      </c>
      <c r="G299" s="211"/>
      <c r="H299" s="214">
        <v>17.341999999999999</v>
      </c>
      <c r="I299" s="215"/>
      <c r="J299" s="211"/>
      <c r="K299" s="211"/>
      <c r="L299" s="216"/>
      <c r="M299" s="246"/>
      <c r="N299" s="247"/>
      <c r="O299" s="247"/>
      <c r="P299" s="247"/>
      <c r="Q299" s="247"/>
      <c r="R299" s="247"/>
      <c r="S299" s="247"/>
      <c r="T299" s="248"/>
      <c r="AT299" s="220" t="s">
        <v>205</v>
      </c>
      <c r="AU299" s="220" t="s">
        <v>84</v>
      </c>
      <c r="AV299" s="13" t="s">
        <v>84</v>
      </c>
      <c r="AW299" s="13" t="s">
        <v>32</v>
      </c>
      <c r="AX299" s="13" t="s">
        <v>82</v>
      </c>
      <c r="AY299" s="220" t="s">
        <v>149</v>
      </c>
    </row>
    <row r="300" spans="1:65" s="2" customFormat="1" ht="6.9" customHeight="1">
      <c r="A300" s="33"/>
      <c r="B300" s="53"/>
      <c r="C300" s="54"/>
      <c r="D300" s="54"/>
      <c r="E300" s="54"/>
      <c r="F300" s="54"/>
      <c r="G300" s="54"/>
      <c r="H300" s="54"/>
      <c r="I300" s="54"/>
      <c r="J300" s="54"/>
      <c r="K300" s="54"/>
      <c r="L300" s="38"/>
      <c r="M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</row>
  </sheetData>
  <sheetProtection algorithmName="SHA-512" hashValue="LJ4swgETiQYbsr2jQJDXyDvBec2verkbU2OeMcgBU4Yc9uyTSlSp0ij6d2q3kd9MUWwRBOj5mdX/RUrbe0LdxQ==" saltValue="sU0RjzBBYlqnYMZp+HNXq3pzaC0DVQvjJx5OEdzIn14g/qut6Nq1/wfpb+GD7eJO1NvMBRGtbynAS/zMiFYgeA==" spinCount="100000" sheet="1" objects="1" scenarios="1" formatColumns="0" formatRows="0" autoFilter="0"/>
  <autoFilter ref="C130:K299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hyperlinks>
    <hyperlink ref="F135" r:id="rId1"/>
    <hyperlink ref="F138" r:id="rId2"/>
    <hyperlink ref="F141" r:id="rId3"/>
    <hyperlink ref="F144" r:id="rId4"/>
    <hyperlink ref="F147" r:id="rId5"/>
    <hyperlink ref="F150" r:id="rId6"/>
    <hyperlink ref="F155" r:id="rId7"/>
    <hyperlink ref="F160" r:id="rId8"/>
    <hyperlink ref="F165" r:id="rId9"/>
    <hyperlink ref="F168" r:id="rId10"/>
    <hyperlink ref="F171" r:id="rId11"/>
    <hyperlink ref="F173" r:id="rId12"/>
    <hyperlink ref="F176" r:id="rId13"/>
    <hyperlink ref="F179" r:id="rId14"/>
    <hyperlink ref="F184" r:id="rId15"/>
    <hyperlink ref="F190" r:id="rId16"/>
    <hyperlink ref="F194" r:id="rId17"/>
    <hyperlink ref="F200" r:id="rId18"/>
    <hyperlink ref="F206" r:id="rId19"/>
    <hyperlink ref="F208" r:id="rId20"/>
    <hyperlink ref="F212" r:id="rId21"/>
    <hyperlink ref="F217" r:id="rId22"/>
    <hyperlink ref="F221" r:id="rId23"/>
    <hyperlink ref="F225" r:id="rId24"/>
    <hyperlink ref="F228" r:id="rId25"/>
    <hyperlink ref="F233" r:id="rId26"/>
    <hyperlink ref="F237" r:id="rId27"/>
    <hyperlink ref="F239" r:id="rId28"/>
    <hyperlink ref="F241" r:id="rId29"/>
    <hyperlink ref="F245" r:id="rId30"/>
    <hyperlink ref="F248" r:id="rId31"/>
    <hyperlink ref="F252" r:id="rId32"/>
    <hyperlink ref="F256" r:id="rId33"/>
    <hyperlink ref="F259" r:id="rId34"/>
    <hyperlink ref="F267" r:id="rId35"/>
    <hyperlink ref="F271" r:id="rId36"/>
    <hyperlink ref="F298" r:id="rId37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101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1" customFormat="1" ht="12" customHeight="1">
      <c r="B8" s="19"/>
      <c r="D8" s="118" t="s">
        <v>113</v>
      </c>
      <c r="L8" s="19"/>
    </row>
    <row r="9" spans="1:46" s="2" customFormat="1" ht="16.5" customHeight="1">
      <c r="A9" s="33"/>
      <c r="B9" s="38"/>
      <c r="C9" s="33"/>
      <c r="D9" s="33"/>
      <c r="E9" s="298" t="s">
        <v>679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115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301" t="s">
        <v>820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0.199999999999999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 t="str">
        <f>'Rekapitulace stavby'!AN8</f>
        <v>31. 3. 2023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24</v>
      </c>
      <c r="E16" s="33"/>
      <c r="F16" s="33"/>
      <c r="G16" s="33"/>
      <c r="H16" s="33"/>
      <c r="I16" s="118" t="s">
        <v>25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26</v>
      </c>
      <c r="F17" s="33"/>
      <c r="G17" s="33"/>
      <c r="H17" s="33"/>
      <c r="I17" s="118" t="s">
        <v>27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28</v>
      </c>
      <c r="E19" s="33"/>
      <c r="F19" s="33"/>
      <c r="G19" s="33"/>
      <c r="H19" s="33"/>
      <c r="I19" s="118" t="s">
        <v>25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27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30</v>
      </c>
      <c r="E22" s="33"/>
      <c r="F22" s="33"/>
      <c r="G22" s="33"/>
      <c r="H22" s="33"/>
      <c r="I22" s="118" t="s">
        <v>25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31</v>
      </c>
      <c r="F23" s="33"/>
      <c r="G23" s="33"/>
      <c r="H23" s="33"/>
      <c r="I23" s="118" t="s">
        <v>27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33</v>
      </c>
      <c r="E25" s="33"/>
      <c r="F25" s="33"/>
      <c r="G25" s="33"/>
      <c r="H25" s="33"/>
      <c r="I25" s="118" t="s">
        <v>25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31</v>
      </c>
      <c r="F26" s="33"/>
      <c r="G26" s="33"/>
      <c r="H26" s="33"/>
      <c r="I26" s="118" t="s">
        <v>27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ROUND(J125,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7" t="s">
        <v>39</v>
      </c>
      <c r="E35" s="118" t="s">
        <v>40</v>
      </c>
      <c r="F35" s="128">
        <f>ROUND((SUM(BE125:BE166)),  2)</f>
        <v>0</v>
      </c>
      <c r="G35" s="33"/>
      <c r="H35" s="33"/>
      <c r="I35" s="129">
        <v>0.21</v>
      </c>
      <c r="J35" s="128">
        <f>ROUND(((SUM(BE125:BE166))*I35),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8" t="s">
        <v>41</v>
      </c>
      <c r="F36" s="128">
        <f>ROUND((SUM(BF125:BF166)),  2)</f>
        <v>0</v>
      </c>
      <c r="G36" s="33"/>
      <c r="H36" s="33"/>
      <c r="I36" s="129">
        <v>0.15</v>
      </c>
      <c r="J36" s="128">
        <f>ROUND(((SUM(BF125:BF166))*I36),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42</v>
      </c>
      <c r="F37" s="128">
        <f>ROUND((SUM(BG125:BG166)),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8"/>
      <c r="C38" s="33"/>
      <c r="D38" s="33"/>
      <c r="E38" s="118" t="s">
        <v>43</v>
      </c>
      <c r="F38" s="128">
        <f>ROUND((SUM(BH125:BH166)),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8"/>
      <c r="C39" s="33"/>
      <c r="D39" s="33"/>
      <c r="E39" s="118" t="s">
        <v>44</v>
      </c>
      <c r="F39" s="128">
        <f>ROUND((SUM(BI125:BI166)),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113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05" t="s">
        <v>679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115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8" t="str">
        <f>E11</f>
        <v>02.2 - Přeliv</v>
      </c>
      <c r="F89" s="307"/>
      <c r="G89" s="307"/>
      <c r="H89" s="307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k. ú. Slapy</v>
      </c>
      <c r="G91" s="35"/>
      <c r="H91" s="35"/>
      <c r="I91" s="28" t="s">
        <v>22</v>
      </c>
      <c r="J91" s="65" t="str">
        <f>IF(J14="","",J14)</f>
        <v>31. 3. 2023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24</v>
      </c>
      <c r="D93" s="35"/>
      <c r="E93" s="35"/>
      <c r="F93" s="26" t="str">
        <f>E17</f>
        <v>ALTSTAEDTER INVESTMENTS a.s.</v>
      </c>
      <c r="G93" s="35"/>
      <c r="H93" s="35"/>
      <c r="I93" s="28" t="s">
        <v>30</v>
      </c>
      <c r="J93" s="31" t="str">
        <f>E23</f>
        <v>Martin Dobeš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>Martin Dobeš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118</v>
      </c>
      <c r="D96" s="149"/>
      <c r="E96" s="149"/>
      <c r="F96" s="149"/>
      <c r="G96" s="149"/>
      <c r="H96" s="149"/>
      <c r="I96" s="149"/>
      <c r="J96" s="150" t="s">
        <v>119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51" t="s">
        <v>120</v>
      </c>
      <c r="D98" s="35"/>
      <c r="E98" s="35"/>
      <c r="F98" s="35"/>
      <c r="G98" s="35"/>
      <c r="H98" s="35"/>
      <c r="I98" s="35"/>
      <c r="J98" s="83">
        <f>J125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121</v>
      </c>
    </row>
    <row r="99" spans="1:47" s="9" customFormat="1" ht="24.9" customHeight="1">
      <c r="B99" s="152"/>
      <c r="C99" s="153"/>
      <c r="D99" s="154" t="s">
        <v>122</v>
      </c>
      <c r="E99" s="155"/>
      <c r="F99" s="155"/>
      <c r="G99" s="155"/>
      <c r="H99" s="155"/>
      <c r="I99" s="155"/>
      <c r="J99" s="156">
        <f>J126</f>
        <v>0</v>
      </c>
      <c r="K99" s="153"/>
      <c r="L99" s="157"/>
    </row>
    <row r="100" spans="1:47" s="10" customFormat="1" ht="19.95" customHeight="1">
      <c r="B100" s="158"/>
      <c r="C100" s="103"/>
      <c r="D100" s="159" t="s">
        <v>123</v>
      </c>
      <c r="E100" s="160"/>
      <c r="F100" s="160"/>
      <c r="G100" s="160"/>
      <c r="H100" s="160"/>
      <c r="I100" s="160"/>
      <c r="J100" s="161">
        <f>J127</f>
        <v>0</v>
      </c>
      <c r="K100" s="103"/>
      <c r="L100" s="162"/>
    </row>
    <row r="101" spans="1:47" s="10" customFormat="1" ht="19.95" customHeight="1">
      <c r="B101" s="158"/>
      <c r="C101" s="103"/>
      <c r="D101" s="159" t="s">
        <v>124</v>
      </c>
      <c r="E101" s="160"/>
      <c r="F101" s="160"/>
      <c r="G101" s="160"/>
      <c r="H101" s="160"/>
      <c r="I101" s="160"/>
      <c r="J101" s="161">
        <f>J141</f>
        <v>0</v>
      </c>
      <c r="K101" s="103"/>
      <c r="L101" s="162"/>
    </row>
    <row r="102" spans="1:47" s="10" customFormat="1" ht="19.95" customHeight="1">
      <c r="B102" s="158"/>
      <c r="C102" s="103"/>
      <c r="D102" s="159" t="s">
        <v>125</v>
      </c>
      <c r="E102" s="160"/>
      <c r="F102" s="160"/>
      <c r="G102" s="160"/>
      <c r="H102" s="160"/>
      <c r="I102" s="160"/>
      <c r="J102" s="161">
        <f>J151</f>
        <v>0</v>
      </c>
      <c r="K102" s="103"/>
      <c r="L102" s="162"/>
    </row>
    <row r="103" spans="1:47" s="10" customFormat="1" ht="19.95" customHeight="1">
      <c r="B103" s="158"/>
      <c r="C103" s="103"/>
      <c r="D103" s="159" t="s">
        <v>130</v>
      </c>
      <c r="E103" s="160"/>
      <c r="F103" s="160"/>
      <c r="G103" s="160"/>
      <c r="H103" s="160"/>
      <c r="I103" s="160"/>
      <c r="J103" s="161">
        <f>J164</f>
        <v>0</v>
      </c>
      <c r="K103" s="103"/>
      <c r="L103" s="162"/>
    </row>
    <row r="104" spans="1:47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" customHeight="1">
      <c r="A110" s="33"/>
      <c r="B110" s="34"/>
      <c r="C110" s="22" t="s">
        <v>134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5"/>
      <c r="D113" s="35"/>
      <c r="E113" s="305" t="str">
        <f>E7</f>
        <v>Rekonstrukce a obnova vodních nádrží Pětka a V Luhu</v>
      </c>
      <c r="F113" s="306"/>
      <c r="G113" s="306"/>
      <c r="H113" s="306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0"/>
      <c r="C114" s="28" t="s">
        <v>113</v>
      </c>
      <c r="D114" s="21"/>
      <c r="E114" s="21"/>
      <c r="F114" s="21"/>
      <c r="G114" s="21"/>
      <c r="H114" s="21"/>
      <c r="I114" s="21"/>
      <c r="J114" s="21"/>
      <c r="K114" s="21"/>
      <c r="L114" s="19"/>
    </row>
    <row r="115" spans="1:65" s="2" customFormat="1" ht="16.5" customHeight="1">
      <c r="A115" s="33"/>
      <c r="B115" s="34"/>
      <c r="C115" s="35"/>
      <c r="D115" s="35"/>
      <c r="E115" s="305" t="s">
        <v>679</v>
      </c>
      <c r="F115" s="307"/>
      <c r="G115" s="307"/>
      <c r="H115" s="307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115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5"/>
      <c r="D117" s="35"/>
      <c r="E117" s="258" t="str">
        <f>E11</f>
        <v>02.2 - Přeliv</v>
      </c>
      <c r="F117" s="307"/>
      <c r="G117" s="307"/>
      <c r="H117" s="307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20</v>
      </c>
      <c r="D119" s="35"/>
      <c r="E119" s="35"/>
      <c r="F119" s="26" t="str">
        <f>F14</f>
        <v>k. ú. Slapy</v>
      </c>
      <c r="G119" s="35"/>
      <c r="H119" s="35"/>
      <c r="I119" s="28" t="s">
        <v>22</v>
      </c>
      <c r="J119" s="65" t="str">
        <f>IF(J14="","",J14)</f>
        <v>31. 3. 2023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24</v>
      </c>
      <c r="D121" s="35"/>
      <c r="E121" s="35"/>
      <c r="F121" s="26" t="str">
        <f>E17</f>
        <v>ALTSTAEDTER INVESTMENTS a.s.</v>
      </c>
      <c r="G121" s="35"/>
      <c r="H121" s="35"/>
      <c r="I121" s="28" t="s">
        <v>30</v>
      </c>
      <c r="J121" s="31" t="str">
        <f>E23</f>
        <v>Martin Dobeš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28</v>
      </c>
      <c r="D122" s="35"/>
      <c r="E122" s="35"/>
      <c r="F122" s="26" t="str">
        <f>IF(E20="","",E20)</f>
        <v>Vyplň údaj</v>
      </c>
      <c r="G122" s="35"/>
      <c r="H122" s="35"/>
      <c r="I122" s="28" t="s">
        <v>33</v>
      </c>
      <c r="J122" s="31" t="str">
        <f>E26</f>
        <v>Martin Dobeš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63"/>
      <c r="B124" s="164"/>
      <c r="C124" s="165" t="s">
        <v>135</v>
      </c>
      <c r="D124" s="166" t="s">
        <v>60</v>
      </c>
      <c r="E124" s="166" t="s">
        <v>56</v>
      </c>
      <c r="F124" s="166" t="s">
        <v>57</v>
      </c>
      <c r="G124" s="166" t="s">
        <v>136</v>
      </c>
      <c r="H124" s="166" t="s">
        <v>137</v>
      </c>
      <c r="I124" s="166" t="s">
        <v>138</v>
      </c>
      <c r="J124" s="166" t="s">
        <v>119</v>
      </c>
      <c r="K124" s="167" t="s">
        <v>139</v>
      </c>
      <c r="L124" s="168"/>
      <c r="M124" s="74" t="s">
        <v>1</v>
      </c>
      <c r="N124" s="75" t="s">
        <v>39</v>
      </c>
      <c r="O124" s="75" t="s">
        <v>140</v>
      </c>
      <c r="P124" s="75" t="s">
        <v>141</v>
      </c>
      <c r="Q124" s="75" t="s">
        <v>142</v>
      </c>
      <c r="R124" s="75" t="s">
        <v>143</v>
      </c>
      <c r="S124" s="75" t="s">
        <v>144</v>
      </c>
      <c r="T124" s="76" t="s">
        <v>145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5" s="2" customFormat="1" ht="22.8" customHeight="1">
      <c r="A125" s="33"/>
      <c r="B125" s="34"/>
      <c r="C125" s="81" t="s">
        <v>146</v>
      </c>
      <c r="D125" s="35"/>
      <c r="E125" s="35"/>
      <c r="F125" s="35"/>
      <c r="G125" s="35"/>
      <c r="H125" s="35"/>
      <c r="I125" s="35"/>
      <c r="J125" s="169">
        <f>BK125</f>
        <v>0</v>
      </c>
      <c r="K125" s="35"/>
      <c r="L125" s="38"/>
      <c r="M125" s="77"/>
      <c r="N125" s="170"/>
      <c r="O125" s="78"/>
      <c r="P125" s="171">
        <f>P126</f>
        <v>0</v>
      </c>
      <c r="Q125" s="78"/>
      <c r="R125" s="171">
        <f>R126</f>
        <v>124.50349440000001</v>
      </c>
      <c r="S125" s="78"/>
      <c r="T125" s="172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74</v>
      </c>
      <c r="AU125" s="16" t="s">
        <v>121</v>
      </c>
      <c r="BK125" s="173">
        <f>BK126</f>
        <v>0</v>
      </c>
    </row>
    <row r="126" spans="1:65" s="12" customFormat="1" ht="25.95" customHeight="1">
      <c r="B126" s="174"/>
      <c r="C126" s="175"/>
      <c r="D126" s="176" t="s">
        <v>74</v>
      </c>
      <c r="E126" s="177" t="s">
        <v>147</v>
      </c>
      <c r="F126" s="177" t="s">
        <v>148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P127+P141+P151+P164</f>
        <v>0</v>
      </c>
      <c r="Q126" s="182"/>
      <c r="R126" s="183">
        <f>R127+R141+R151+R164</f>
        <v>124.50349440000001</v>
      </c>
      <c r="S126" s="182"/>
      <c r="T126" s="184">
        <f>T127+T141+T151+T164</f>
        <v>0</v>
      </c>
      <c r="AR126" s="185" t="s">
        <v>82</v>
      </c>
      <c r="AT126" s="186" t="s">
        <v>74</v>
      </c>
      <c r="AU126" s="186" t="s">
        <v>75</v>
      </c>
      <c r="AY126" s="185" t="s">
        <v>149</v>
      </c>
      <c r="BK126" s="187">
        <f>BK127+BK141+BK151+BK164</f>
        <v>0</v>
      </c>
    </row>
    <row r="127" spans="1:65" s="12" customFormat="1" ht="22.8" customHeight="1">
      <c r="B127" s="174"/>
      <c r="C127" s="175"/>
      <c r="D127" s="176" t="s">
        <v>74</v>
      </c>
      <c r="E127" s="188" t="s">
        <v>82</v>
      </c>
      <c r="F127" s="188" t="s">
        <v>150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SUM(P128:P140)</f>
        <v>0</v>
      </c>
      <c r="Q127" s="182"/>
      <c r="R127" s="183">
        <f>SUM(R128:R140)</f>
        <v>0</v>
      </c>
      <c r="S127" s="182"/>
      <c r="T127" s="184">
        <f>SUM(T128:T140)</f>
        <v>0</v>
      </c>
      <c r="AR127" s="185" t="s">
        <v>82</v>
      </c>
      <c r="AT127" s="186" t="s">
        <v>74</v>
      </c>
      <c r="AU127" s="186" t="s">
        <v>82</v>
      </c>
      <c r="AY127" s="185" t="s">
        <v>149</v>
      </c>
      <c r="BK127" s="187">
        <f>SUM(BK128:BK140)</f>
        <v>0</v>
      </c>
    </row>
    <row r="128" spans="1:65" s="2" customFormat="1" ht="33" customHeight="1">
      <c r="A128" s="33"/>
      <c r="B128" s="34"/>
      <c r="C128" s="190" t="s">
        <v>82</v>
      </c>
      <c r="D128" s="190" t="s">
        <v>151</v>
      </c>
      <c r="E128" s="191" t="s">
        <v>821</v>
      </c>
      <c r="F128" s="192" t="s">
        <v>822</v>
      </c>
      <c r="G128" s="193" t="s">
        <v>190</v>
      </c>
      <c r="H128" s="194">
        <v>138</v>
      </c>
      <c r="I128" s="195"/>
      <c r="J128" s="196">
        <f>ROUND(I128*H128,2)</f>
        <v>0</v>
      </c>
      <c r="K128" s="192" t="s">
        <v>155</v>
      </c>
      <c r="L128" s="38"/>
      <c r="M128" s="197" t="s">
        <v>1</v>
      </c>
      <c r="N128" s="198" t="s">
        <v>40</v>
      </c>
      <c r="O128" s="7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1" t="s">
        <v>156</v>
      </c>
      <c r="AT128" s="201" t="s">
        <v>151</v>
      </c>
      <c r="AU128" s="201" t="s">
        <v>84</v>
      </c>
      <c r="AY128" s="16" t="s">
        <v>149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82</v>
      </c>
      <c r="BK128" s="202">
        <f>ROUND(I128*H128,2)</f>
        <v>0</v>
      </c>
      <c r="BL128" s="16" t="s">
        <v>156</v>
      </c>
      <c r="BM128" s="201" t="s">
        <v>823</v>
      </c>
    </row>
    <row r="129" spans="1:65" s="2" customFormat="1" ht="10.199999999999999">
      <c r="A129" s="33"/>
      <c r="B129" s="34"/>
      <c r="C129" s="35"/>
      <c r="D129" s="203" t="s">
        <v>158</v>
      </c>
      <c r="E129" s="35"/>
      <c r="F129" s="204" t="s">
        <v>824</v>
      </c>
      <c r="G129" s="35"/>
      <c r="H129" s="35"/>
      <c r="I129" s="205"/>
      <c r="J129" s="35"/>
      <c r="K129" s="35"/>
      <c r="L129" s="38"/>
      <c r="M129" s="206"/>
      <c r="N129" s="207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158</v>
      </c>
      <c r="AU129" s="16" t="s">
        <v>84</v>
      </c>
    </row>
    <row r="130" spans="1:65" s="2" customFormat="1" ht="33" customHeight="1">
      <c r="A130" s="33"/>
      <c r="B130" s="34"/>
      <c r="C130" s="190" t="s">
        <v>84</v>
      </c>
      <c r="D130" s="190" t="s">
        <v>151</v>
      </c>
      <c r="E130" s="191" t="s">
        <v>825</v>
      </c>
      <c r="F130" s="192" t="s">
        <v>826</v>
      </c>
      <c r="G130" s="193" t="s">
        <v>190</v>
      </c>
      <c r="H130" s="194">
        <v>27.84</v>
      </c>
      <c r="I130" s="195"/>
      <c r="J130" s="196">
        <f>ROUND(I130*H130,2)</f>
        <v>0</v>
      </c>
      <c r="K130" s="192" t="s">
        <v>155</v>
      </c>
      <c r="L130" s="38"/>
      <c r="M130" s="197" t="s">
        <v>1</v>
      </c>
      <c r="N130" s="198" t="s">
        <v>40</v>
      </c>
      <c r="O130" s="7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1" t="s">
        <v>156</v>
      </c>
      <c r="AT130" s="201" t="s">
        <v>151</v>
      </c>
      <c r="AU130" s="201" t="s">
        <v>84</v>
      </c>
      <c r="AY130" s="16" t="s">
        <v>149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82</v>
      </c>
      <c r="BK130" s="202">
        <f>ROUND(I130*H130,2)</f>
        <v>0</v>
      </c>
      <c r="BL130" s="16" t="s">
        <v>156</v>
      </c>
      <c r="BM130" s="201" t="s">
        <v>827</v>
      </c>
    </row>
    <row r="131" spans="1:65" s="2" customFormat="1" ht="10.199999999999999">
      <c r="A131" s="33"/>
      <c r="B131" s="34"/>
      <c r="C131" s="35"/>
      <c r="D131" s="203" t="s">
        <v>158</v>
      </c>
      <c r="E131" s="35"/>
      <c r="F131" s="204" t="s">
        <v>828</v>
      </c>
      <c r="G131" s="35"/>
      <c r="H131" s="35"/>
      <c r="I131" s="205"/>
      <c r="J131" s="35"/>
      <c r="K131" s="35"/>
      <c r="L131" s="38"/>
      <c r="M131" s="206"/>
      <c r="N131" s="207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158</v>
      </c>
      <c r="AU131" s="16" t="s">
        <v>84</v>
      </c>
    </row>
    <row r="132" spans="1:65" s="13" customFormat="1" ht="10.199999999999999">
      <c r="B132" s="210"/>
      <c r="C132" s="211"/>
      <c r="D132" s="208" t="s">
        <v>205</v>
      </c>
      <c r="E132" s="212" t="s">
        <v>1</v>
      </c>
      <c r="F132" s="213" t="s">
        <v>829</v>
      </c>
      <c r="G132" s="211"/>
      <c r="H132" s="214">
        <v>27.84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205</v>
      </c>
      <c r="AU132" s="220" t="s">
        <v>84</v>
      </c>
      <c r="AV132" s="13" t="s">
        <v>84</v>
      </c>
      <c r="AW132" s="13" t="s">
        <v>32</v>
      </c>
      <c r="AX132" s="13" t="s">
        <v>82</v>
      </c>
      <c r="AY132" s="220" t="s">
        <v>149</v>
      </c>
    </row>
    <row r="133" spans="1:65" s="2" customFormat="1" ht="37.799999999999997" customHeight="1">
      <c r="A133" s="33"/>
      <c r="B133" s="34"/>
      <c r="C133" s="190" t="s">
        <v>164</v>
      </c>
      <c r="D133" s="190" t="s">
        <v>151</v>
      </c>
      <c r="E133" s="191" t="s">
        <v>232</v>
      </c>
      <c r="F133" s="192" t="s">
        <v>233</v>
      </c>
      <c r="G133" s="193" t="s">
        <v>190</v>
      </c>
      <c r="H133" s="194">
        <v>276</v>
      </c>
      <c r="I133" s="195"/>
      <c r="J133" s="196">
        <f>ROUND(I133*H133,2)</f>
        <v>0</v>
      </c>
      <c r="K133" s="192" t="s">
        <v>155</v>
      </c>
      <c r="L133" s="38"/>
      <c r="M133" s="197" t="s">
        <v>1</v>
      </c>
      <c r="N133" s="198" t="s">
        <v>40</v>
      </c>
      <c r="O133" s="7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1" t="s">
        <v>156</v>
      </c>
      <c r="AT133" s="201" t="s">
        <v>151</v>
      </c>
      <c r="AU133" s="201" t="s">
        <v>84</v>
      </c>
      <c r="AY133" s="16" t="s">
        <v>149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82</v>
      </c>
      <c r="BK133" s="202">
        <f>ROUND(I133*H133,2)</f>
        <v>0</v>
      </c>
      <c r="BL133" s="16" t="s">
        <v>156</v>
      </c>
      <c r="BM133" s="201" t="s">
        <v>830</v>
      </c>
    </row>
    <row r="134" spans="1:65" s="2" customFormat="1" ht="10.199999999999999">
      <c r="A134" s="33"/>
      <c r="B134" s="34"/>
      <c r="C134" s="35"/>
      <c r="D134" s="203" t="s">
        <v>158</v>
      </c>
      <c r="E134" s="35"/>
      <c r="F134" s="204" t="s">
        <v>235</v>
      </c>
      <c r="G134" s="35"/>
      <c r="H134" s="35"/>
      <c r="I134" s="205"/>
      <c r="J134" s="35"/>
      <c r="K134" s="35"/>
      <c r="L134" s="38"/>
      <c r="M134" s="206"/>
      <c r="N134" s="207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158</v>
      </c>
      <c r="AU134" s="16" t="s">
        <v>84</v>
      </c>
    </row>
    <row r="135" spans="1:65" s="2" customFormat="1" ht="19.2">
      <c r="A135" s="33"/>
      <c r="B135" s="34"/>
      <c r="C135" s="35"/>
      <c r="D135" s="208" t="s">
        <v>170</v>
      </c>
      <c r="E135" s="35"/>
      <c r="F135" s="209" t="s">
        <v>199</v>
      </c>
      <c r="G135" s="35"/>
      <c r="H135" s="35"/>
      <c r="I135" s="205"/>
      <c r="J135" s="35"/>
      <c r="K135" s="35"/>
      <c r="L135" s="38"/>
      <c r="M135" s="206"/>
      <c r="N135" s="207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170</v>
      </c>
      <c r="AU135" s="16" t="s">
        <v>84</v>
      </c>
    </row>
    <row r="136" spans="1:65" s="13" customFormat="1" ht="10.199999999999999">
      <c r="B136" s="210"/>
      <c r="C136" s="211"/>
      <c r="D136" s="208" t="s">
        <v>205</v>
      </c>
      <c r="E136" s="212" t="s">
        <v>1</v>
      </c>
      <c r="F136" s="213" t="s">
        <v>831</v>
      </c>
      <c r="G136" s="211"/>
      <c r="H136" s="214">
        <v>276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205</v>
      </c>
      <c r="AU136" s="220" t="s">
        <v>84</v>
      </c>
      <c r="AV136" s="13" t="s">
        <v>84</v>
      </c>
      <c r="AW136" s="13" t="s">
        <v>32</v>
      </c>
      <c r="AX136" s="13" t="s">
        <v>82</v>
      </c>
      <c r="AY136" s="220" t="s">
        <v>149</v>
      </c>
    </row>
    <row r="137" spans="1:65" s="2" customFormat="1" ht="24.15" customHeight="1">
      <c r="A137" s="33"/>
      <c r="B137" s="34"/>
      <c r="C137" s="190" t="s">
        <v>156</v>
      </c>
      <c r="D137" s="190" t="s">
        <v>151</v>
      </c>
      <c r="E137" s="191" t="s">
        <v>832</v>
      </c>
      <c r="F137" s="192" t="s">
        <v>833</v>
      </c>
      <c r="G137" s="193" t="s">
        <v>190</v>
      </c>
      <c r="H137" s="194">
        <v>138</v>
      </c>
      <c r="I137" s="195"/>
      <c r="J137" s="196">
        <f>ROUND(I137*H137,2)</f>
        <v>0</v>
      </c>
      <c r="K137" s="192" t="s">
        <v>155</v>
      </c>
      <c r="L137" s="38"/>
      <c r="M137" s="197" t="s">
        <v>1</v>
      </c>
      <c r="N137" s="198" t="s">
        <v>40</v>
      </c>
      <c r="O137" s="7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156</v>
      </c>
      <c r="AT137" s="201" t="s">
        <v>151</v>
      </c>
      <c r="AU137" s="201" t="s">
        <v>84</v>
      </c>
      <c r="AY137" s="16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82</v>
      </c>
      <c r="BK137" s="202">
        <f>ROUND(I137*H137,2)</f>
        <v>0</v>
      </c>
      <c r="BL137" s="16" t="s">
        <v>156</v>
      </c>
      <c r="BM137" s="201" t="s">
        <v>834</v>
      </c>
    </row>
    <row r="138" spans="1:65" s="2" customFormat="1" ht="10.199999999999999">
      <c r="A138" s="33"/>
      <c r="B138" s="34"/>
      <c r="C138" s="35"/>
      <c r="D138" s="203" t="s">
        <v>158</v>
      </c>
      <c r="E138" s="35"/>
      <c r="F138" s="204" t="s">
        <v>835</v>
      </c>
      <c r="G138" s="35"/>
      <c r="H138" s="35"/>
      <c r="I138" s="205"/>
      <c r="J138" s="35"/>
      <c r="K138" s="35"/>
      <c r="L138" s="38"/>
      <c r="M138" s="206"/>
      <c r="N138" s="207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158</v>
      </c>
      <c r="AU138" s="16" t="s">
        <v>84</v>
      </c>
    </row>
    <row r="139" spans="1:65" s="2" customFormat="1" ht="24.15" customHeight="1">
      <c r="A139" s="33"/>
      <c r="B139" s="34"/>
      <c r="C139" s="190" t="s">
        <v>176</v>
      </c>
      <c r="D139" s="190" t="s">
        <v>151</v>
      </c>
      <c r="E139" s="191" t="s">
        <v>260</v>
      </c>
      <c r="F139" s="192" t="s">
        <v>261</v>
      </c>
      <c r="G139" s="193" t="s">
        <v>190</v>
      </c>
      <c r="H139" s="194">
        <v>27.84</v>
      </c>
      <c r="I139" s="195"/>
      <c r="J139" s="196">
        <f>ROUND(I139*H139,2)</f>
        <v>0</v>
      </c>
      <c r="K139" s="192" t="s">
        <v>155</v>
      </c>
      <c r="L139" s="38"/>
      <c r="M139" s="197" t="s">
        <v>1</v>
      </c>
      <c r="N139" s="198" t="s">
        <v>40</v>
      </c>
      <c r="O139" s="7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156</v>
      </c>
      <c r="AT139" s="201" t="s">
        <v>151</v>
      </c>
      <c r="AU139" s="201" t="s">
        <v>84</v>
      </c>
      <c r="AY139" s="16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82</v>
      </c>
      <c r="BK139" s="202">
        <f>ROUND(I139*H139,2)</f>
        <v>0</v>
      </c>
      <c r="BL139" s="16" t="s">
        <v>156</v>
      </c>
      <c r="BM139" s="201" t="s">
        <v>836</v>
      </c>
    </row>
    <row r="140" spans="1:65" s="2" customFormat="1" ht="10.199999999999999">
      <c r="A140" s="33"/>
      <c r="B140" s="34"/>
      <c r="C140" s="35"/>
      <c r="D140" s="203" t="s">
        <v>158</v>
      </c>
      <c r="E140" s="35"/>
      <c r="F140" s="204" t="s">
        <v>263</v>
      </c>
      <c r="G140" s="35"/>
      <c r="H140" s="35"/>
      <c r="I140" s="205"/>
      <c r="J140" s="35"/>
      <c r="K140" s="35"/>
      <c r="L140" s="38"/>
      <c r="M140" s="206"/>
      <c r="N140" s="207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158</v>
      </c>
      <c r="AU140" s="16" t="s">
        <v>84</v>
      </c>
    </row>
    <row r="141" spans="1:65" s="12" customFormat="1" ht="22.8" customHeight="1">
      <c r="B141" s="174"/>
      <c r="C141" s="175"/>
      <c r="D141" s="176" t="s">
        <v>74</v>
      </c>
      <c r="E141" s="188" t="s">
        <v>164</v>
      </c>
      <c r="F141" s="188" t="s">
        <v>313</v>
      </c>
      <c r="G141" s="175"/>
      <c r="H141" s="175"/>
      <c r="I141" s="178"/>
      <c r="J141" s="189">
        <f>BK141</f>
        <v>0</v>
      </c>
      <c r="K141" s="175"/>
      <c r="L141" s="180"/>
      <c r="M141" s="181"/>
      <c r="N141" s="182"/>
      <c r="O141" s="182"/>
      <c r="P141" s="183">
        <f>SUM(P142:P150)</f>
        <v>0</v>
      </c>
      <c r="Q141" s="182"/>
      <c r="R141" s="183">
        <f>SUM(R142:R150)</f>
        <v>0.57749439999999996</v>
      </c>
      <c r="S141" s="182"/>
      <c r="T141" s="184">
        <f>SUM(T142:T150)</f>
        <v>0</v>
      </c>
      <c r="AR141" s="185" t="s">
        <v>82</v>
      </c>
      <c r="AT141" s="186" t="s">
        <v>74</v>
      </c>
      <c r="AU141" s="186" t="s">
        <v>82</v>
      </c>
      <c r="AY141" s="185" t="s">
        <v>149</v>
      </c>
      <c r="BK141" s="187">
        <f>SUM(BK142:BK150)</f>
        <v>0</v>
      </c>
    </row>
    <row r="142" spans="1:65" s="2" customFormat="1" ht="24.15" customHeight="1">
      <c r="A142" s="33"/>
      <c r="B142" s="34"/>
      <c r="C142" s="190" t="s">
        <v>181</v>
      </c>
      <c r="D142" s="190" t="s">
        <v>151</v>
      </c>
      <c r="E142" s="191" t="s">
        <v>717</v>
      </c>
      <c r="F142" s="192" t="s">
        <v>718</v>
      </c>
      <c r="G142" s="193" t="s">
        <v>190</v>
      </c>
      <c r="H142" s="194">
        <v>16.88</v>
      </c>
      <c r="I142" s="195"/>
      <c r="J142" s="196">
        <f>ROUND(I142*H142,2)</f>
        <v>0</v>
      </c>
      <c r="K142" s="192" t="s">
        <v>155</v>
      </c>
      <c r="L142" s="38"/>
      <c r="M142" s="197" t="s">
        <v>1</v>
      </c>
      <c r="N142" s="198" t="s">
        <v>40</v>
      </c>
      <c r="O142" s="7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156</v>
      </c>
      <c r="AT142" s="201" t="s">
        <v>151</v>
      </c>
      <c r="AU142" s="201" t="s">
        <v>84</v>
      </c>
      <c r="AY142" s="16" t="s">
        <v>149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6" t="s">
        <v>82</v>
      </c>
      <c r="BK142" s="202">
        <f>ROUND(I142*H142,2)</f>
        <v>0</v>
      </c>
      <c r="BL142" s="16" t="s">
        <v>156</v>
      </c>
      <c r="BM142" s="201" t="s">
        <v>837</v>
      </c>
    </row>
    <row r="143" spans="1:65" s="2" customFormat="1" ht="10.199999999999999">
      <c r="A143" s="33"/>
      <c r="B143" s="34"/>
      <c r="C143" s="35"/>
      <c r="D143" s="203" t="s">
        <v>158</v>
      </c>
      <c r="E143" s="35"/>
      <c r="F143" s="204" t="s">
        <v>720</v>
      </c>
      <c r="G143" s="35"/>
      <c r="H143" s="35"/>
      <c r="I143" s="205"/>
      <c r="J143" s="35"/>
      <c r="K143" s="35"/>
      <c r="L143" s="38"/>
      <c r="M143" s="206"/>
      <c r="N143" s="207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158</v>
      </c>
      <c r="AU143" s="16" t="s">
        <v>84</v>
      </c>
    </row>
    <row r="144" spans="1:65" s="2" customFormat="1" ht="19.2">
      <c r="A144" s="33"/>
      <c r="B144" s="34"/>
      <c r="C144" s="35"/>
      <c r="D144" s="208" t="s">
        <v>170</v>
      </c>
      <c r="E144" s="35"/>
      <c r="F144" s="209" t="s">
        <v>721</v>
      </c>
      <c r="G144" s="35"/>
      <c r="H144" s="35"/>
      <c r="I144" s="205"/>
      <c r="J144" s="35"/>
      <c r="K144" s="35"/>
      <c r="L144" s="38"/>
      <c r="M144" s="206"/>
      <c r="N144" s="207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170</v>
      </c>
      <c r="AU144" s="16" t="s">
        <v>84</v>
      </c>
    </row>
    <row r="145" spans="1:65" s="13" customFormat="1" ht="10.199999999999999">
      <c r="B145" s="210"/>
      <c r="C145" s="211"/>
      <c r="D145" s="208" t="s">
        <v>205</v>
      </c>
      <c r="E145" s="212" t="s">
        <v>1</v>
      </c>
      <c r="F145" s="213" t="s">
        <v>838</v>
      </c>
      <c r="G145" s="211"/>
      <c r="H145" s="214">
        <v>16.88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205</v>
      </c>
      <c r="AU145" s="220" t="s">
        <v>84</v>
      </c>
      <c r="AV145" s="13" t="s">
        <v>84</v>
      </c>
      <c r="AW145" s="13" t="s">
        <v>32</v>
      </c>
      <c r="AX145" s="13" t="s">
        <v>82</v>
      </c>
      <c r="AY145" s="220" t="s">
        <v>149</v>
      </c>
    </row>
    <row r="146" spans="1:65" s="2" customFormat="1" ht="21.75" customHeight="1">
      <c r="A146" s="33"/>
      <c r="B146" s="34"/>
      <c r="C146" s="190" t="s">
        <v>187</v>
      </c>
      <c r="D146" s="190" t="s">
        <v>151</v>
      </c>
      <c r="E146" s="191" t="s">
        <v>334</v>
      </c>
      <c r="F146" s="192" t="s">
        <v>335</v>
      </c>
      <c r="G146" s="193" t="s">
        <v>154</v>
      </c>
      <c r="H146" s="194">
        <v>71.12</v>
      </c>
      <c r="I146" s="195"/>
      <c r="J146" s="196">
        <f>ROUND(I146*H146,2)</f>
        <v>0</v>
      </c>
      <c r="K146" s="192" t="s">
        <v>155</v>
      </c>
      <c r="L146" s="38"/>
      <c r="M146" s="197" t="s">
        <v>1</v>
      </c>
      <c r="N146" s="198" t="s">
        <v>40</v>
      </c>
      <c r="O146" s="70"/>
      <c r="P146" s="199">
        <f>O146*H146</f>
        <v>0</v>
      </c>
      <c r="Q146" s="199">
        <v>7.26E-3</v>
      </c>
      <c r="R146" s="199">
        <f>Q146*H146</f>
        <v>0.51633119999999999</v>
      </c>
      <c r="S146" s="199">
        <v>0</v>
      </c>
      <c r="T146" s="20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156</v>
      </c>
      <c r="AT146" s="201" t="s">
        <v>151</v>
      </c>
      <c r="AU146" s="201" t="s">
        <v>84</v>
      </c>
      <c r="AY146" s="16" t="s">
        <v>149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6" t="s">
        <v>82</v>
      </c>
      <c r="BK146" s="202">
        <f>ROUND(I146*H146,2)</f>
        <v>0</v>
      </c>
      <c r="BL146" s="16" t="s">
        <v>156</v>
      </c>
      <c r="BM146" s="201" t="s">
        <v>839</v>
      </c>
    </row>
    <row r="147" spans="1:65" s="2" customFormat="1" ht="10.199999999999999">
      <c r="A147" s="33"/>
      <c r="B147" s="34"/>
      <c r="C147" s="35"/>
      <c r="D147" s="203" t="s">
        <v>158</v>
      </c>
      <c r="E147" s="35"/>
      <c r="F147" s="204" t="s">
        <v>337</v>
      </c>
      <c r="G147" s="35"/>
      <c r="H147" s="35"/>
      <c r="I147" s="205"/>
      <c r="J147" s="35"/>
      <c r="K147" s="35"/>
      <c r="L147" s="38"/>
      <c r="M147" s="206"/>
      <c r="N147" s="207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158</v>
      </c>
      <c r="AU147" s="16" t="s">
        <v>84</v>
      </c>
    </row>
    <row r="148" spans="1:65" s="13" customFormat="1" ht="10.199999999999999">
      <c r="B148" s="210"/>
      <c r="C148" s="211"/>
      <c r="D148" s="208" t="s">
        <v>205</v>
      </c>
      <c r="E148" s="212" t="s">
        <v>1</v>
      </c>
      <c r="F148" s="213" t="s">
        <v>840</v>
      </c>
      <c r="G148" s="211"/>
      <c r="H148" s="214">
        <v>71.12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205</v>
      </c>
      <c r="AU148" s="220" t="s">
        <v>84</v>
      </c>
      <c r="AV148" s="13" t="s">
        <v>84</v>
      </c>
      <c r="AW148" s="13" t="s">
        <v>32</v>
      </c>
      <c r="AX148" s="13" t="s">
        <v>82</v>
      </c>
      <c r="AY148" s="220" t="s">
        <v>149</v>
      </c>
    </row>
    <row r="149" spans="1:65" s="2" customFormat="1" ht="21.75" customHeight="1">
      <c r="A149" s="33"/>
      <c r="B149" s="34"/>
      <c r="C149" s="190" t="s">
        <v>194</v>
      </c>
      <c r="D149" s="190" t="s">
        <v>151</v>
      </c>
      <c r="E149" s="191" t="s">
        <v>347</v>
      </c>
      <c r="F149" s="192" t="s">
        <v>348</v>
      </c>
      <c r="G149" s="193" t="s">
        <v>154</v>
      </c>
      <c r="H149" s="194">
        <v>71.12</v>
      </c>
      <c r="I149" s="195"/>
      <c r="J149" s="196">
        <f>ROUND(I149*H149,2)</f>
        <v>0</v>
      </c>
      <c r="K149" s="192" t="s">
        <v>155</v>
      </c>
      <c r="L149" s="38"/>
      <c r="M149" s="197" t="s">
        <v>1</v>
      </c>
      <c r="N149" s="198" t="s">
        <v>40</v>
      </c>
      <c r="O149" s="70"/>
      <c r="P149" s="199">
        <f>O149*H149</f>
        <v>0</v>
      </c>
      <c r="Q149" s="199">
        <v>8.5999999999999998E-4</v>
      </c>
      <c r="R149" s="199">
        <f>Q149*H149</f>
        <v>6.1163200000000001E-2</v>
      </c>
      <c r="S149" s="199">
        <v>0</v>
      </c>
      <c r="T149" s="20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1" t="s">
        <v>156</v>
      </c>
      <c r="AT149" s="201" t="s">
        <v>151</v>
      </c>
      <c r="AU149" s="201" t="s">
        <v>84</v>
      </c>
      <c r="AY149" s="16" t="s">
        <v>149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6" t="s">
        <v>82</v>
      </c>
      <c r="BK149" s="202">
        <f>ROUND(I149*H149,2)</f>
        <v>0</v>
      </c>
      <c r="BL149" s="16" t="s">
        <v>156</v>
      </c>
      <c r="BM149" s="201" t="s">
        <v>841</v>
      </c>
    </row>
    <row r="150" spans="1:65" s="2" customFormat="1" ht="10.199999999999999">
      <c r="A150" s="33"/>
      <c r="B150" s="34"/>
      <c r="C150" s="35"/>
      <c r="D150" s="203" t="s">
        <v>158</v>
      </c>
      <c r="E150" s="35"/>
      <c r="F150" s="204" t="s">
        <v>350</v>
      </c>
      <c r="G150" s="35"/>
      <c r="H150" s="35"/>
      <c r="I150" s="205"/>
      <c r="J150" s="35"/>
      <c r="K150" s="35"/>
      <c r="L150" s="38"/>
      <c r="M150" s="206"/>
      <c r="N150" s="207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158</v>
      </c>
      <c r="AU150" s="16" t="s">
        <v>84</v>
      </c>
    </row>
    <row r="151" spans="1:65" s="12" customFormat="1" ht="22.8" customHeight="1">
      <c r="B151" s="174"/>
      <c r="C151" s="175"/>
      <c r="D151" s="176" t="s">
        <v>74</v>
      </c>
      <c r="E151" s="188" t="s">
        <v>156</v>
      </c>
      <c r="F151" s="188" t="s">
        <v>371</v>
      </c>
      <c r="G151" s="175"/>
      <c r="H151" s="175"/>
      <c r="I151" s="178"/>
      <c r="J151" s="189">
        <f>BK151</f>
        <v>0</v>
      </c>
      <c r="K151" s="175"/>
      <c r="L151" s="180"/>
      <c r="M151" s="181"/>
      <c r="N151" s="182"/>
      <c r="O151" s="182"/>
      <c r="P151" s="183">
        <f>SUM(P152:P163)</f>
        <v>0</v>
      </c>
      <c r="Q151" s="182"/>
      <c r="R151" s="183">
        <f>SUM(R152:R163)</f>
        <v>123.926</v>
      </c>
      <c r="S151" s="182"/>
      <c r="T151" s="184">
        <f>SUM(T152:T163)</f>
        <v>0</v>
      </c>
      <c r="AR151" s="185" t="s">
        <v>82</v>
      </c>
      <c r="AT151" s="186" t="s">
        <v>74</v>
      </c>
      <c r="AU151" s="186" t="s">
        <v>82</v>
      </c>
      <c r="AY151" s="185" t="s">
        <v>149</v>
      </c>
      <c r="BK151" s="187">
        <f>SUM(BK152:BK163)</f>
        <v>0</v>
      </c>
    </row>
    <row r="152" spans="1:65" s="2" customFormat="1" ht="24.15" customHeight="1">
      <c r="A152" s="33"/>
      <c r="B152" s="34"/>
      <c r="C152" s="190" t="s">
        <v>200</v>
      </c>
      <c r="D152" s="190" t="s">
        <v>151</v>
      </c>
      <c r="E152" s="191" t="s">
        <v>389</v>
      </c>
      <c r="F152" s="192" t="s">
        <v>390</v>
      </c>
      <c r="G152" s="193" t="s">
        <v>190</v>
      </c>
      <c r="H152" s="194">
        <v>1.4139999999999999</v>
      </c>
      <c r="I152" s="195"/>
      <c r="J152" s="196">
        <f>ROUND(I152*H152,2)</f>
        <v>0</v>
      </c>
      <c r="K152" s="192" t="s">
        <v>155</v>
      </c>
      <c r="L152" s="38"/>
      <c r="M152" s="197" t="s">
        <v>1</v>
      </c>
      <c r="N152" s="198" t="s">
        <v>40</v>
      </c>
      <c r="O152" s="70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1" t="s">
        <v>156</v>
      </c>
      <c r="AT152" s="201" t="s">
        <v>151</v>
      </c>
      <c r="AU152" s="201" t="s">
        <v>84</v>
      </c>
      <c r="AY152" s="16" t="s">
        <v>149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6" t="s">
        <v>82</v>
      </c>
      <c r="BK152" s="202">
        <f>ROUND(I152*H152,2)</f>
        <v>0</v>
      </c>
      <c r="BL152" s="16" t="s">
        <v>156</v>
      </c>
      <c r="BM152" s="201" t="s">
        <v>842</v>
      </c>
    </row>
    <row r="153" spans="1:65" s="2" customFormat="1" ht="10.199999999999999">
      <c r="A153" s="33"/>
      <c r="B153" s="34"/>
      <c r="C153" s="35"/>
      <c r="D153" s="203" t="s">
        <v>158</v>
      </c>
      <c r="E153" s="35"/>
      <c r="F153" s="204" t="s">
        <v>392</v>
      </c>
      <c r="G153" s="35"/>
      <c r="H153" s="35"/>
      <c r="I153" s="205"/>
      <c r="J153" s="35"/>
      <c r="K153" s="35"/>
      <c r="L153" s="38"/>
      <c r="M153" s="206"/>
      <c r="N153" s="207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158</v>
      </c>
      <c r="AU153" s="16" t="s">
        <v>84</v>
      </c>
    </row>
    <row r="154" spans="1:65" s="2" customFormat="1" ht="19.2">
      <c r="A154" s="33"/>
      <c r="B154" s="34"/>
      <c r="C154" s="35"/>
      <c r="D154" s="208" t="s">
        <v>170</v>
      </c>
      <c r="E154" s="35"/>
      <c r="F154" s="209" t="s">
        <v>721</v>
      </c>
      <c r="G154" s="35"/>
      <c r="H154" s="35"/>
      <c r="I154" s="205"/>
      <c r="J154" s="35"/>
      <c r="K154" s="35"/>
      <c r="L154" s="38"/>
      <c r="M154" s="206"/>
      <c r="N154" s="207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170</v>
      </c>
      <c r="AU154" s="16" t="s">
        <v>84</v>
      </c>
    </row>
    <row r="155" spans="1:65" s="13" customFormat="1" ht="10.199999999999999">
      <c r="B155" s="210"/>
      <c r="C155" s="211"/>
      <c r="D155" s="208" t="s">
        <v>205</v>
      </c>
      <c r="E155" s="212" t="s">
        <v>1</v>
      </c>
      <c r="F155" s="213" t="s">
        <v>843</v>
      </c>
      <c r="G155" s="211"/>
      <c r="H155" s="214">
        <v>1.4139999999999999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205</v>
      </c>
      <c r="AU155" s="220" t="s">
        <v>84</v>
      </c>
      <c r="AV155" s="13" t="s">
        <v>84</v>
      </c>
      <c r="AW155" s="13" t="s">
        <v>32</v>
      </c>
      <c r="AX155" s="13" t="s">
        <v>82</v>
      </c>
      <c r="AY155" s="220" t="s">
        <v>149</v>
      </c>
    </row>
    <row r="156" spans="1:65" s="2" customFormat="1" ht="24.15" customHeight="1">
      <c r="A156" s="33"/>
      <c r="B156" s="34"/>
      <c r="C156" s="190" t="s">
        <v>207</v>
      </c>
      <c r="D156" s="190" t="s">
        <v>151</v>
      </c>
      <c r="E156" s="191" t="s">
        <v>844</v>
      </c>
      <c r="F156" s="192" t="s">
        <v>845</v>
      </c>
      <c r="G156" s="193" t="s">
        <v>190</v>
      </c>
      <c r="H156" s="194">
        <v>26</v>
      </c>
      <c r="I156" s="195"/>
      <c r="J156" s="196">
        <f>ROUND(I156*H156,2)</f>
        <v>0</v>
      </c>
      <c r="K156" s="192" t="s">
        <v>155</v>
      </c>
      <c r="L156" s="38"/>
      <c r="M156" s="197" t="s">
        <v>1</v>
      </c>
      <c r="N156" s="198" t="s">
        <v>40</v>
      </c>
      <c r="O156" s="70"/>
      <c r="P156" s="199">
        <f>O156*H156</f>
        <v>0</v>
      </c>
      <c r="Q156" s="199">
        <v>1.87</v>
      </c>
      <c r="R156" s="199">
        <f>Q156*H156</f>
        <v>48.620000000000005</v>
      </c>
      <c r="S156" s="199">
        <v>0</v>
      </c>
      <c r="T156" s="20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156</v>
      </c>
      <c r="AT156" s="201" t="s">
        <v>151</v>
      </c>
      <c r="AU156" s="201" t="s">
        <v>84</v>
      </c>
      <c r="AY156" s="16" t="s">
        <v>149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82</v>
      </c>
      <c r="BK156" s="202">
        <f>ROUND(I156*H156,2)</f>
        <v>0</v>
      </c>
      <c r="BL156" s="16" t="s">
        <v>156</v>
      </c>
      <c r="BM156" s="201" t="s">
        <v>846</v>
      </c>
    </row>
    <row r="157" spans="1:65" s="2" customFormat="1" ht="10.199999999999999">
      <c r="A157" s="33"/>
      <c r="B157" s="34"/>
      <c r="C157" s="35"/>
      <c r="D157" s="203" t="s">
        <v>158</v>
      </c>
      <c r="E157" s="35"/>
      <c r="F157" s="204" t="s">
        <v>847</v>
      </c>
      <c r="G157" s="35"/>
      <c r="H157" s="35"/>
      <c r="I157" s="205"/>
      <c r="J157" s="35"/>
      <c r="K157" s="35"/>
      <c r="L157" s="38"/>
      <c r="M157" s="206"/>
      <c r="N157" s="207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158</v>
      </c>
      <c r="AU157" s="16" t="s">
        <v>84</v>
      </c>
    </row>
    <row r="158" spans="1:65" s="13" customFormat="1" ht="10.199999999999999">
      <c r="B158" s="210"/>
      <c r="C158" s="211"/>
      <c r="D158" s="208" t="s">
        <v>205</v>
      </c>
      <c r="E158" s="212" t="s">
        <v>1</v>
      </c>
      <c r="F158" s="213" t="s">
        <v>848</v>
      </c>
      <c r="G158" s="211"/>
      <c r="H158" s="214">
        <v>26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205</v>
      </c>
      <c r="AU158" s="220" t="s">
        <v>84</v>
      </c>
      <c r="AV158" s="13" t="s">
        <v>84</v>
      </c>
      <c r="AW158" s="13" t="s">
        <v>32</v>
      </c>
      <c r="AX158" s="13" t="s">
        <v>82</v>
      </c>
      <c r="AY158" s="220" t="s">
        <v>149</v>
      </c>
    </row>
    <row r="159" spans="1:65" s="2" customFormat="1" ht="24.15" customHeight="1">
      <c r="A159" s="33"/>
      <c r="B159" s="34"/>
      <c r="C159" s="190" t="s">
        <v>215</v>
      </c>
      <c r="D159" s="190" t="s">
        <v>151</v>
      </c>
      <c r="E159" s="191" t="s">
        <v>849</v>
      </c>
      <c r="F159" s="192" t="s">
        <v>850</v>
      </c>
      <c r="G159" s="193" t="s">
        <v>154</v>
      </c>
      <c r="H159" s="194">
        <v>55</v>
      </c>
      <c r="I159" s="195"/>
      <c r="J159" s="196">
        <f>ROUND(I159*H159,2)</f>
        <v>0</v>
      </c>
      <c r="K159" s="192" t="s">
        <v>155</v>
      </c>
      <c r="L159" s="38"/>
      <c r="M159" s="197" t="s">
        <v>1</v>
      </c>
      <c r="N159" s="198" t="s">
        <v>40</v>
      </c>
      <c r="O159" s="7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1" t="s">
        <v>156</v>
      </c>
      <c r="AT159" s="201" t="s">
        <v>151</v>
      </c>
      <c r="AU159" s="201" t="s">
        <v>84</v>
      </c>
      <c r="AY159" s="16" t="s">
        <v>149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82</v>
      </c>
      <c r="BK159" s="202">
        <f>ROUND(I159*H159,2)</f>
        <v>0</v>
      </c>
      <c r="BL159" s="16" t="s">
        <v>156</v>
      </c>
      <c r="BM159" s="201" t="s">
        <v>851</v>
      </c>
    </row>
    <row r="160" spans="1:65" s="2" customFormat="1" ht="10.199999999999999">
      <c r="A160" s="33"/>
      <c r="B160" s="34"/>
      <c r="C160" s="35"/>
      <c r="D160" s="203" t="s">
        <v>158</v>
      </c>
      <c r="E160" s="35"/>
      <c r="F160" s="204" t="s">
        <v>852</v>
      </c>
      <c r="G160" s="35"/>
      <c r="H160" s="35"/>
      <c r="I160" s="205"/>
      <c r="J160" s="35"/>
      <c r="K160" s="35"/>
      <c r="L160" s="38"/>
      <c r="M160" s="206"/>
      <c r="N160" s="207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158</v>
      </c>
      <c r="AU160" s="16" t="s">
        <v>84</v>
      </c>
    </row>
    <row r="161" spans="1:65" s="2" customFormat="1" ht="33" customHeight="1">
      <c r="A161" s="33"/>
      <c r="B161" s="34"/>
      <c r="C161" s="190" t="s">
        <v>221</v>
      </c>
      <c r="D161" s="190" t="s">
        <v>151</v>
      </c>
      <c r="E161" s="191" t="s">
        <v>415</v>
      </c>
      <c r="F161" s="192" t="s">
        <v>416</v>
      </c>
      <c r="G161" s="193" t="s">
        <v>190</v>
      </c>
      <c r="H161" s="194">
        <v>48.9</v>
      </c>
      <c r="I161" s="195"/>
      <c r="J161" s="196">
        <f>ROUND(I161*H161,2)</f>
        <v>0</v>
      </c>
      <c r="K161" s="192" t="s">
        <v>155</v>
      </c>
      <c r="L161" s="38"/>
      <c r="M161" s="197" t="s">
        <v>1</v>
      </c>
      <c r="N161" s="198" t="s">
        <v>40</v>
      </c>
      <c r="O161" s="70"/>
      <c r="P161" s="199">
        <f>O161*H161</f>
        <v>0</v>
      </c>
      <c r="Q161" s="199">
        <v>1.54</v>
      </c>
      <c r="R161" s="199">
        <f>Q161*H161</f>
        <v>75.305999999999997</v>
      </c>
      <c r="S161" s="199">
        <v>0</v>
      </c>
      <c r="T161" s="20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156</v>
      </c>
      <c r="AT161" s="201" t="s">
        <v>151</v>
      </c>
      <c r="AU161" s="201" t="s">
        <v>84</v>
      </c>
      <c r="AY161" s="16" t="s">
        <v>149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82</v>
      </c>
      <c r="BK161" s="202">
        <f>ROUND(I161*H161,2)</f>
        <v>0</v>
      </c>
      <c r="BL161" s="16" t="s">
        <v>156</v>
      </c>
      <c r="BM161" s="201" t="s">
        <v>853</v>
      </c>
    </row>
    <row r="162" spans="1:65" s="2" customFormat="1" ht="10.199999999999999">
      <c r="A162" s="33"/>
      <c r="B162" s="34"/>
      <c r="C162" s="35"/>
      <c r="D162" s="203" t="s">
        <v>158</v>
      </c>
      <c r="E162" s="35"/>
      <c r="F162" s="204" t="s">
        <v>418</v>
      </c>
      <c r="G162" s="35"/>
      <c r="H162" s="35"/>
      <c r="I162" s="205"/>
      <c r="J162" s="35"/>
      <c r="K162" s="35"/>
      <c r="L162" s="38"/>
      <c r="M162" s="206"/>
      <c r="N162" s="207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158</v>
      </c>
      <c r="AU162" s="16" t="s">
        <v>84</v>
      </c>
    </row>
    <row r="163" spans="1:65" s="13" customFormat="1" ht="10.199999999999999">
      <c r="B163" s="210"/>
      <c r="C163" s="211"/>
      <c r="D163" s="208" t="s">
        <v>205</v>
      </c>
      <c r="E163" s="212" t="s">
        <v>1</v>
      </c>
      <c r="F163" s="213" t="s">
        <v>854</v>
      </c>
      <c r="G163" s="211"/>
      <c r="H163" s="214">
        <v>48.9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205</v>
      </c>
      <c r="AU163" s="220" t="s">
        <v>84</v>
      </c>
      <c r="AV163" s="13" t="s">
        <v>84</v>
      </c>
      <c r="AW163" s="13" t="s">
        <v>32</v>
      </c>
      <c r="AX163" s="13" t="s">
        <v>82</v>
      </c>
      <c r="AY163" s="220" t="s">
        <v>149</v>
      </c>
    </row>
    <row r="164" spans="1:65" s="12" customFormat="1" ht="22.8" customHeight="1">
      <c r="B164" s="174"/>
      <c r="C164" s="175"/>
      <c r="D164" s="176" t="s">
        <v>74</v>
      </c>
      <c r="E164" s="188" t="s">
        <v>555</v>
      </c>
      <c r="F164" s="188" t="s">
        <v>556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SUM(P165:P166)</f>
        <v>0</v>
      </c>
      <c r="Q164" s="182"/>
      <c r="R164" s="183">
        <f>SUM(R165:R166)</f>
        <v>0</v>
      </c>
      <c r="S164" s="182"/>
      <c r="T164" s="184">
        <f>SUM(T165:T166)</f>
        <v>0</v>
      </c>
      <c r="AR164" s="185" t="s">
        <v>82</v>
      </c>
      <c r="AT164" s="186" t="s">
        <v>74</v>
      </c>
      <c r="AU164" s="186" t="s">
        <v>82</v>
      </c>
      <c r="AY164" s="185" t="s">
        <v>149</v>
      </c>
      <c r="BK164" s="187">
        <f>SUM(BK165:BK166)</f>
        <v>0</v>
      </c>
    </row>
    <row r="165" spans="1:65" s="2" customFormat="1" ht="16.5" customHeight="1">
      <c r="A165" s="33"/>
      <c r="B165" s="34"/>
      <c r="C165" s="190" t="s">
        <v>226</v>
      </c>
      <c r="D165" s="190" t="s">
        <v>151</v>
      </c>
      <c r="E165" s="191" t="s">
        <v>855</v>
      </c>
      <c r="F165" s="192" t="s">
        <v>856</v>
      </c>
      <c r="G165" s="193" t="s">
        <v>304</v>
      </c>
      <c r="H165" s="194">
        <v>124.503</v>
      </c>
      <c r="I165" s="195"/>
      <c r="J165" s="196">
        <f>ROUND(I165*H165,2)</f>
        <v>0</v>
      </c>
      <c r="K165" s="192" t="s">
        <v>155</v>
      </c>
      <c r="L165" s="38"/>
      <c r="M165" s="197" t="s">
        <v>1</v>
      </c>
      <c r="N165" s="198" t="s">
        <v>40</v>
      </c>
      <c r="O165" s="7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1" t="s">
        <v>156</v>
      </c>
      <c r="AT165" s="201" t="s">
        <v>151</v>
      </c>
      <c r="AU165" s="201" t="s">
        <v>84</v>
      </c>
      <c r="AY165" s="16" t="s">
        <v>149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6" t="s">
        <v>82</v>
      </c>
      <c r="BK165" s="202">
        <f>ROUND(I165*H165,2)</f>
        <v>0</v>
      </c>
      <c r="BL165" s="16" t="s">
        <v>156</v>
      </c>
      <c r="BM165" s="201" t="s">
        <v>857</v>
      </c>
    </row>
    <row r="166" spans="1:65" s="2" customFormat="1" ht="10.199999999999999">
      <c r="A166" s="33"/>
      <c r="B166" s="34"/>
      <c r="C166" s="35"/>
      <c r="D166" s="203" t="s">
        <v>158</v>
      </c>
      <c r="E166" s="35"/>
      <c r="F166" s="204" t="s">
        <v>858</v>
      </c>
      <c r="G166" s="35"/>
      <c r="H166" s="35"/>
      <c r="I166" s="205"/>
      <c r="J166" s="35"/>
      <c r="K166" s="35"/>
      <c r="L166" s="38"/>
      <c r="M166" s="242"/>
      <c r="N166" s="243"/>
      <c r="O166" s="244"/>
      <c r="P166" s="244"/>
      <c r="Q166" s="244"/>
      <c r="R166" s="244"/>
      <c r="S166" s="244"/>
      <c r="T166" s="24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158</v>
      </c>
      <c r="AU166" s="16" t="s">
        <v>84</v>
      </c>
    </row>
    <row r="167" spans="1:65" s="2" customFormat="1" ht="6.9" customHeight="1">
      <c r="A167" s="33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38"/>
      <c r="M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</sheetData>
  <sheetProtection algorithmName="SHA-512" hashValue="FW7ROtNN44D13g3hfx3jwDTibbHuEVS5kPnmSpAZLYuHWH6BiMdxlTwOuSu5oKE/SrCNBqcsbrEby8WeK0IVeQ==" saltValue="8Py+JHrttRMJGF4q7Oage/2qZsOlolFxS6LEk1mUQuJrUgHSfuH9qRQg6mtKzxYfDb7Zjf7Tiq08gMEIg0wv0A==" spinCount="100000" sheet="1" objects="1" scenarios="1" formatColumns="0" formatRows="0" autoFilter="0"/>
  <autoFilter ref="C124:K16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hyperlinks>
    <hyperlink ref="F129" r:id="rId1"/>
    <hyperlink ref="F131" r:id="rId2"/>
    <hyperlink ref="F134" r:id="rId3"/>
    <hyperlink ref="F138" r:id="rId4"/>
    <hyperlink ref="F140" r:id="rId5"/>
    <hyperlink ref="F143" r:id="rId6"/>
    <hyperlink ref="F147" r:id="rId7"/>
    <hyperlink ref="F150" r:id="rId8"/>
    <hyperlink ref="F153" r:id="rId9"/>
    <hyperlink ref="F157" r:id="rId10"/>
    <hyperlink ref="F160" r:id="rId11"/>
    <hyperlink ref="F162" r:id="rId12"/>
    <hyperlink ref="F166" r:id="rId13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103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1" customFormat="1" ht="12" customHeight="1">
      <c r="B8" s="19"/>
      <c r="D8" s="118" t="s">
        <v>113</v>
      </c>
      <c r="L8" s="19"/>
    </row>
    <row r="9" spans="1:46" s="2" customFormat="1" ht="16.5" customHeight="1">
      <c r="A9" s="33"/>
      <c r="B9" s="38"/>
      <c r="C9" s="33"/>
      <c r="D9" s="33"/>
      <c r="E9" s="298" t="s">
        <v>679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8" t="s">
        <v>115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301" t="s">
        <v>859</v>
      </c>
      <c r="F11" s="300"/>
      <c r="G11" s="300"/>
      <c r="H11" s="300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0.199999999999999">
      <c r="A12" s="33"/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8" t="s">
        <v>18</v>
      </c>
      <c r="E13" s="33"/>
      <c r="F13" s="109" t="s">
        <v>1</v>
      </c>
      <c r="G13" s="33"/>
      <c r="H13" s="33"/>
      <c r="I13" s="118" t="s">
        <v>19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20</v>
      </c>
      <c r="E14" s="33"/>
      <c r="F14" s="109" t="s">
        <v>21</v>
      </c>
      <c r="G14" s="33"/>
      <c r="H14" s="33"/>
      <c r="I14" s="118" t="s">
        <v>22</v>
      </c>
      <c r="J14" s="119" t="str">
        <f>'Rekapitulace stavby'!AN8</f>
        <v>31. 3. 2023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8" t="s">
        <v>24</v>
      </c>
      <c r="E16" s="33"/>
      <c r="F16" s="33"/>
      <c r="G16" s="33"/>
      <c r="H16" s="33"/>
      <c r="I16" s="118" t="s">
        <v>25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">
        <v>26</v>
      </c>
      <c r="F17" s="33"/>
      <c r="G17" s="33"/>
      <c r="H17" s="33"/>
      <c r="I17" s="118" t="s">
        <v>27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8" t="s">
        <v>28</v>
      </c>
      <c r="E19" s="33"/>
      <c r="F19" s="33"/>
      <c r="G19" s="33"/>
      <c r="H19" s="33"/>
      <c r="I19" s="118" t="s">
        <v>25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02" t="str">
        <f>'Rekapitulace stavby'!E14</f>
        <v>Vyplň údaj</v>
      </c>
      <c r="F20" s="303"/>
      <c r="G20" s="303"/>
      <c r="H20" s="303"/>
      <c r="I20" s="118" t="s">
        <v>27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8" t="s">
        <v>30</v>
      </c>
      <c r="E22" s="33"/>
      <c r="F22" s="33"/>
      <c r="G22" s="33"/>
      <c r="H22" s="33"/>
      <c r="I22" s="118" t="s">
        <v>25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">
        <v>31</v>
      </c>
      <c r="F23" s="33"/>
      <c r="G23" s="33"/>
      <c r="H23" s="33"/>
      <c r="I23" s="118" t="s">
        <v>27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8" t="s">
        <v>33</v>
      </c>
      <c r="E25" s="33"/>
      <c r="F25" s="33"/>
      <c r="G25" s="33"/>
      <c r="H25" s="33"/>
      <c r="I25" s="118" t="s">
        <v>25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">
        <v>31</v>
      </c>
      <c r="F26" s="33"/>
      <c r="G26" s="33"/>
      <c r="H26" s="33"/>
      <c r="I26" s="118" t="s">
        <v>27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8" t="s">
        <v>34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0"/>
      <c r="B29" s="121"/>
      <c r="C29" s="120"/>
      <c r="D29" s="120"/>
      <c r="E29" s="304" t="s">
        <v>1</v>
      </c>
      <c r="F29" s="304"/>
      <c r="G29" s="304"/>
      <c r="H29" s="304"/>
      <c r="I29" s="120"/>
      <c r="J29" s="120"/>
      <c r="K29" s="120"/>
      <c r="L29" s="122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35</v>
      </c>
      <c r="E32" s="33"/>
      <c r="F32" s="33"/>
      <c r="G32" s="33"/>
      <c r="H32" s="33"/>
      <c r="I32" s="33"/>
      <c r="J32" s="125">
        <f>ROUND(J123,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3"/>
      <c r="E33" s="123"/>
      <c r="F33" s="123"/>
      <c r="G33" s="123"/>
      <c r="H33" s="123"/>
      <c r="I33" s="123"/>
      <c r="J33" s="123"/>
      <c r="K33" s="12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37</v>
      </c>
      <c r="G34" s="33"/>
      <c r="H34" s="33"/>
      <c r="I34" s="126" t="s">
        <v>36</v>
      </c>
      <c r="J34" s="126" t="s">
        <v>38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7" t="s">
        <v>39</v>
      </c>
      <c r="E35" s="118" t="s">
        <v>40</v>
      </c>
      <c r="F35" s="128">
        <f>ROUND((SUM(BE123:BE152)),  2)</f>
        <v>0</v>
      </c>
      <c r="G35" s="33"/>
      <c r="H35" s="33"/>
      <c r="I35" s="129">
        <v>0.21</v>
      </c>
      <c r="J35" s="128">
        <f>ROUND(((SUM(BE123:BE152))*I35),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8" t="s">
        <v>41</v>
      </c>
      <c r="F36" s="128">
        <f>ROUND((SUM(BF123:BF152)),  2)</f>
        <v>0</v>
      </c>
      <c r="G36" s="33"/>
      <c r="H36" s="33"/>
      <c r="I36" s="129">
        <v>0.15</v>
      </c>
      <c r="J36" s="128">
        <f>ROUND(((SUM(BF123:BF152))*I36),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42</v>
      </c>
      <c r="F37" s="128">
        <f>ROUND((SUM(BG123:BG152)),  2)</f>
        <v>0</v>
      </c>
      <c r="G37" s="33"/>
      <c r="H37" s="33"/>
      <c r="I37" s="129">
        <v>0.21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8"/>
      <c r="C38" s="33"/>
      <c r="D38" s="33"/>
      <c r="E38" s="118" t="s">
        <v>43</v>
      </c>
      <c r="F38" s="128">
        <f>ROUND((SUM(BH123:BH152)),  2)</f>
        <v>0</v>
      </c>
      <c r="G38" s="33"/>
      <c r="H38" s="33"/>
      <c r="I38" s="129">
        <v>0.15</v>
      </c>
      <c r="J38" s="128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8"/>
      <c r="C39" s="33"/>
      <c r="D39" s="33"/>
      <c r="E39" s="118" t="s">
        <v>44</v>
      </c>
      <c r="F39" s="128">
        <f>ROUND((SUM(BI123:BI152)),  2)</f>
        <v>0</v>
      </c>
      <c r="G39" s="33"/>
      <c r="H39" s="33"/>
      <c r="I39" s="129">
        <v>0</v>
      </c>
      <c r="J39" s="128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0"/>
      <c r="D41" s="131" t="s">
        <v>45</v>
      </c>
      <c r="E41" s="132"/>
      <c r="F41" s="132"/>
      <c r="G41" s="133" t="s">
        <v>46</v>
      </c>
      <c r="H41" s="134" t="s">
        <v>47</v>
      </c>
      <c r="I41" s="132"/>
      <c r="J41" s="135">
        <f>SUM(J32:J39)</f>
        <v>0</v>
      </c>
      <c r="K41" s="13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8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0"/>
      <c r="C86" s="28" t="s">
        <v>113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05" t="s">
        <v>679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115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58" t="str">
        <f>E11</f>
        <v>02.3 - Odbahnění</v>
      </c>
      <c r="F89" s="307"/>
      <c r="G89" s="307"/>
      <c r="H89" s="307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5"/>
      <c r="E91" s="35"/>
      <c r="F91" s="26" t="str">
        <f>F14</f>
        <v>k. ú. Slapy</v>
      </c>
      <c r="G91" s="35"/>
      <c r="H91" s="35"/>
      <c r="I91" s="28" t="s">
        <v>22</v>
      </c>
      <c r="J91" s="65" t="str">
        <f>IF(J14="","",J14)</f>
        <v>31. 3. 2023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24</v>
      </c>
      <c r="D93" s="35"/>
      <c r="E93" s="35"/>
      <c r="F93" s="26" t="str">
        <f>E17</f>
        <v>ALTSTAEDTER INVESTMENTS a.s.</v>
      </c>
      <c r="G93" s="35"/>
      <c r="H93" s="35"/>
      <c r="I93" s="28" t="s">
        <v>30</v>
      </c>
      <c r="J93" s="31" t="str">
        <f>E23</f>
        <v>Martin Dobeš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5"/>
      <c r="E94" s="35"/>
      <c r="F94" s="26" t="str">
        <f>IF(E20="","",E20)</f>
        <v>Vyplň údaj</v>
      </c>
      <c r="G94" s="35"/>
      <c r="H94" s="35"/>
      <c r="I94" s="28" t="s">
        <v>33</v>
      </c>
      <c r="J94" s="31" t="str">
        <f>E26</f>
        <v>Martin Dobeš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48" t="s">
        <v>118</v>
      </c>
      <c r="D96" s="149"/>
      <c r="E96" s="149"/>
      <c r="F96" s="149"/>
      <c r="G96" s="149"/>
      <c r="H96" s="149"/>
      <c r="I96" s="149"/>
      <c r="J96" s="150" t="s">
        <v>119</v>
      </c>
      <c r="K96" s="149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8" customHeight="1">
      <c r="A98" s="33"/>
      <c r="B98" s="34"/>
      <c r="C98" s="151" t="s">
        <v>120</v>
      </c>
      <c r="D98" s="35"/>
      <c r="E98" s="35"/>
      <c r="F98" s="35"/>
      <c r="G98" s="35"/>
      <c r="H98" s="35"/>
      <c r="I98" s="35"/>
      <c r="J98" s="83">
        <f>J123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121</v>
      </c>
    </row>
    <row r="99" spans="1:47" s="9" customFormat="1" ht="24.9" customHeight="1">
      <c r="B99" s="152"/>
      <c r="C99" s="153"/>
      <c r="D99" s="154" t="s">
        <v>122</v>
      </c>
      <c r="E99" s="155"/>
      <c r="F99" s="155"/>
      <c r="G99" s="155"/>
      <c r="H99" s="155"/>
      <c r="I99" s="155"/>
      <c r="J99" s="156">
        <f>J124</f>
        <v>0</v>
      </c>
      <c r="K99" s="153"/>
      <c r="L99" s="157"/>
    </row>
    <row r="100" spans="1:47" s="10" customFormat="1" ht="19.95" customHeight="1">
      <c r="B100" s="158"/>
      <c r="C100" s="103"/>
      <c r="D100" s="159" t="s">
        <v>123</v>
      </c>
      <c r="E100" s="160"/>
      <c r="F100" s="160"/>
      <c r="G100" s="160"/>
      <c r="H100" s="160"/>
      <c r="I100" s="160"/>
      <c r="J100" s="161">
        <f>J125</f>
        <v>0</v>
      </c>
      <c r="K100" s="103"/>
      <c r="L100" s="162"/>
    </row>
    <row r="101" spans="1:47" s="10" customFormat="1" ht="19.95" customHeight="1">
      <c r="B101" s="158"/>
      <c r="C101" s="103"/>
      <c r="D101" s="159" t="s">
        <v>126</v>
      </c>
      <c r="E101" s="160"/>
      <c r="F101" s="160"/>
      <c r="G101" s="160"/>
      <c r="H101" s="160"/>
      <c r="I101" s="160"/>
      <c r="J101" s="161">
        <f>J150</f>
        <v>0</v>
      </c>
      <c r="K101" s="103"/>
      <c r="L101" s="162"/>
    </row>
    <row r="102" spans="1:47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6.9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6.9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4.9" customHeight="1">
      <c r="A108" s="33"/>
      <c r="B108" s="34"/>
      <c r="C108" s="22" t="s">
        <v>134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6.9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6.5" customHeight="1">
      <c r="A111" s="33"/>
      <c r="B111" s="34"/>
      <c r="C111" s="35"/>
      <c r="D111" s="35"/>
      <c r="E111" s="305" t="str">
        <f>E7</f>
        <v>Rekonstrukce a obnova vodních nádrží Pětka a V Luhu</v>
      </c>
      <c r="F111" s="306"/>
      <c r="G111" s="306"/>
      <c r="H111" s="306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0"/>
      <c r="C112" s="28" t="s">
        <v>113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65" s="2" customFormat="1" ht="16.5" customHeight="1">
      <c r="A113" s="33"/>
      <c r="B113" s="34"/>
      <c r="C113" s="35"/>
      <c r="D113" s="35"/>
      <c r="E113" s="305" t="s">
        <v>679</v>
      </c>
      <c r="F113" s="307"/>
      <c r="G113" s="307"/>
      <c r="H113" s="307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115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5"/>
      <c r="D115" s="35"/>
      <c r="E115" s="258" t="str">
        <f>E11</f>
        <v>02.3 - Odbahnění</v>
      </c>
      <c r="F115" s="307"/>
      <c r="G115" s="307"/>
      <c r="H115" s="307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20</v>
      </c>
      <c r="D117" s="35"/>
      <c r="E117" s="35"/>
      <c r="F117" s="26" t="str">
        <f>F14</f>
        <v>k. ú. Slapy</v>
      </c>
      <c r="G117" s="35"/>
      <c r="H117" s="35"/>
      <c r="I117" s="28" t="s">
        <v>22</v>
      </c>
      <c r="J117" s="65" t="str">
        <f>IF(J14="","",J14)</f>
        <v>31. 3. 2023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24</v>
      </c>
      <c r="D119" s="35"/>
      <c r="E119" s="35"/>
      <c r="F119" s="26" t="str">
        <f>E17</f>
        <v>ALTSTAEDTER INVESTMENTS a.s.</v>
      </c>
      <c r="G119" s="35"/>
      <c r="H119" s="35"/>
      <c r="I119" s="28" t="s">
        <v>30</v>
      </c>
      <c r="J119" s="31" t="str">
        <f>E23</f>
        <v>Martin Dobeš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28</v>
      </c>
      <c r="D120" s="35"/>
      <c r="E120" s="35"/>
      <c r="F120" s="26" t="str">
        <f>IF(E20="","",E20)</f>
        <v>Vyplň údaj</v>
      </c>
      <c r="G120" s="35"/>
      <c r="H120" s="35"/>
      <c r="I120" s="28" t="s">
        <v>33</v>
      </c>
      <c r="J120" s="31" t="str">
        <f>E26</f>
        <v>Martin Dobeš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63"/>
      <c r="B122" s="164"/>
      <c r="C122" s="165" t="s">
        <v>135</v>
      </c>
      <c r="D122" s="166" t="s">
        <v>60</v>
      </c>
      <c r="E122" s="166" t="s">
        <v>56</v>
      </c>
      <c r="F122" s="166" t="s">
        <v>57</v>
      </c>
      <c r="G122" s="166" t="s">
        <v>136</v>
      </c>
      <c r="H122" s="166" t="s">
        <v>137</v>
      </c>
      <c r="I122" s="166" t="s">
        <v>138</v>
      </c>
      <c r="J122" s="166" t="s">
        <v>119</v>
      </c>
      <c r="K122" s="167" t="s">
        <v>139</v>
      </c>
      <c r="L122" s="168"/>
      <c r="M122" s="74" t="s">
        <v>1</v>
      </c>
      <c r="N122" s="75" t="s">
        <v>39</v>
      </c>
      <c r="O122" s="75" t="s">
        <v>140</v>
      </c>
      <c r="P122" s="75" t="s">
        <v>141</v>
      </c>
      <c r="Q122" s="75" t="s">
        <v>142</v>
      </c>
      <c r="R122" s="75" t="s">
        <v>143</v>
      </c>
      <c r="S122" s="75" t="s">
        <v>144</v>
      </c>
      <c r="T122" s="76" t="s">
        <v>145</v>
      </c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</row>
    <row r="123" spans="1:65" s="2" customFormat="1" ht="22.8" customHeight="1">
      <c r="A123" s="33"/>
      <c r="B123" s="34"/>
      <c r="C123" s="81" t="s">
        <v>146</v>
      </c>
      <c r="D123" s="35"/>
      <c r="E123" s="35"/>
      <c r="F123" s="35"/>
      <c r="G123" s="35"/>
      <c r="H123" s="35"/>
      <c r="I123" s="35"/>
      <c r="J123" s="169">
        <f>BK123</f>
        <v>0</v>
      </c>
      <c r="K123" s="35"/>
      <c r="L123" s="38"/>
      <c r="M123" s="77"/>
      <c r="N123" s="170"/>
      <c r="O123" s="78"/>
      <c r="P123" s="171">
        <f>P124</f>
        <v>0</v>
      </c>
      <c r="Q123" s="78"/>
      <c r="R123" s="171">
        <f>R124</f>
        <v>0.11553000000000001</v>
      </c>
      <c r="S123" s="78"/>
      <c r="T123" s="172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74</v>
      </c>
      <c r="AU123" s="16" t="s">
        <v>121</v>
      </c>
      <c r="BK123" s="173">
        <f>BK124</f>
        <v>0</v>
      </c>
    </row>
    <row r="124" spans="1:65" s="12" customFormat="1" ht="25.95" customHeight="1">
      <c r="B124" s="174"/>
      <c r="C124" s="175"/>
      <c r="D124" s="176" t="s">
        <v>74</v>
      </c>
      <c r="E124" s="177" t="s">
        <v>147</v>
      </c>
      <c r="F124" s="177" t="s">
        <v>148</v>
      </c>
      <c r="G124" s="175"/>
      <c r="H124" s="175"/>
      <c r="I124" s="178"/>
      <c r="J124" s="179">
        <f>BK124</f>
        <v>0</v>
      </c>
      <c r="K124" s="175"/>
      <c r="L124" s="180"/>
      <c r="M124" s="181"/>
      <c r="N124" s="182"/>
      <c r="O124" s="182"/>
      <c r="P124" s="183">
        <f>P125+P150</f>
        <v>0</v>
      </c>
      <c r="Q124" s="182"/>
      <c r="R124" s="183">
        <f>R125+R150</f>
        <v>0.11553000000000001</v>
      </c>
      <c r="S124" s="182"/>
      <c r="T124" s="184">
        <f>T125+T150</f>
        <v>0</v>
      </c>
      <c r="AR124" s="185" t="s">
        <v>82</v>
      </c>
      <c r="AT124" s="186" t="s">
        <v>74</v>
      </c>
      <c r="AU124" s="186" t="s">
        <v>75</v>
      </c>
      <c r="AY124" s="185" t="s">
        <v>149</v>
      </c>
      <c r="BK124" s="187">
        <f>BK125+BK150</f>
        <v>0</v>
      </c>
    </row>
    <row r="125" spans="1:65" s="12" customFormat="1" ht="22.8" customHeight="1">
      <c r="B125" s="174"/>
      <c r="C125" s="175"/>
      <c r="D125" s="176" t="s">
        <v>74</v>
      </c>
      <c r="E125" s="188" t="s">
        <v>82</v>
      </c>
      <c r="F125" s="188" t="s">
        <v>150</v>
      </c>
      <c r="G125" s="175"/>
      <c r="H125" s="175"/>
      <c r="I125" s="178"/>
      <c r="J125" s="189">
        <f>BK125</f>
        <v>0</v>
      </c>
      <c r="K125" s="175"/>
      <c r="L125" s="180"/>
      <c r="M125" s="181"/>
      <c r="N125" s="182"/>
      <c r="O125" s="182"/>
      <c r="P125" s="183">
        <f>SUM(P126:P149)</f>
        <v>0</v>
      </c>
      <c r="Q125" s="182"/>
      <c r="R125" s="183">
        <f>SUM(R126:R149)</f>
        <v>3.2030000000000003E-2</v>
      </c>
      <c r="S125" s="182"/>
      <c r="T125" s="184">
        <f>SUM(T126:T149)</f>
        <v>0</v>
      </c>
      <c r="AR125" s="185" t="s">
        <v>82</v>
      </c>
      <c r="AT125" s="186" t="s">
        <v>74</v>
      </c>
      <c r="AU125" s="186" t="s">
        <v>82</v>
      </c>
      <c r="AY125" s="185" t="s">
        <v>149</v>
      </c>
      <c r="BK125" s="187">
        <f>SUM(BK126:BK149)</f>
        <v>0</v>
      </c>
    </row>
    <row r="126" spans="1:65" s="2" customFormat="1" ht="24.15" customHeight="1">
      <c r="A126" s="33"/>
      <c r="B126" s="34"/>
      <c r="C126" s="190" t="s">
        <v>82</v>
      </c>
      <c r="D126" s="190" t="s">
        <v>151</v>
      </c>
      <c r="E126" s="191" t="s">
        <v>646</v>
      </c>
      <c r="F126" s="192" t="s">
        <v>647</v>
      </c>
      <c r="G126" s="193" t="s">
        <v>190</v>
      </c>
      <c r="H126" s="194">
        <v>307</v>
      </c>
      <c r="I126" s="195"/>
      <c r="J126" s="196">
        <f>ROUND(I126*H126,2)</f>
        <v>0</v>
      </c>
      <c r="K126" s="192" t="s">
        <v>155</v>
      </c>
      <c r="L126" s="38"/>
      <c r="M126" s="197" t="s">
        <v>1</v>
      </c>
      <c r="N126" s="198" t="s">
        <v>40</v>
      </c>
      <c r="O126" s="7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1" t="s">
        <v>156</v>
      </c>
      <c r="AT126" s="201" t="s">
        <v>151</v>
      </c>
      <c r="AU126" s="201" t="s">
        <v>84</v>
      </c>
      <c r="AY126" s="16" t="s">
        <v>149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6" t="s">
        <v>82</v>
      </c>
      <c r="BK126" s="202">
        <f>ROUND(I126*H126,2)</f>
        <v>0</v>
      </c>
      <c r="BL126" s="16" t="s">
        <v>156</v>
      </c>
      <c r="BM126" s="201" t="s">
        <v>860</v>
      </c>
    </row>
    <row r="127" spans="1:65" s="2" customFormat="1" ht="10.199999999999999">
      <c r="A127" s="33"/>
      <c r="B127" s="34"/>
      <c r="C127" s="35"/>
      <c r="D127" s="203" t="s">
        <v>158</v>
      </c>
      <c r="E127" s="35"/>
      <c r="F127" s="204" t="s">
        <v>649</v>
      </c>
      <c r="G127" s="35"/>
      <c r="H127" s="35"/>
      <c r="I127" s="205"/>
      <c r="J127" s="35"/>
      <c r="K127" s="35"/>
      <c r="L127" s="38"/>
      <c r="M127" s="206"/>
      <c r="N127" s="207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158</v>
      </c>
      <c r="AU127" s="16" t="s">
        <v>84</v>
      </c>
    </row>
    <row r="128" spans="1:65" s="2" customFormat="1" ht="19.2">
      <c r="A128" s="33"/>
      <c r="B128" s="34"/>
      <c r="C128" s="35"/>
      <c r="D128" s="208" t="s">
        <v>170</v>
      </c>
      <c r="E128" s="35"/>
      <c r="F128" s="209" t="s">
        <v>650</v>
      </c>
      <c r="G128" s="35"/>
      <c r="H128" s="35"/>
      <c r="I128" s="205"/>
      <c r="J128" s="35"/>
      <c r="K128" s="35"/>
      <c r="L128" s="38"/>
      <c r="M128" s="206"/>
      <c r="N128" s="207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170</v>
      </c>
      <c r="AU128" s="16" t="s">
        <v>84</v>
      </c>
    </row>
    <row r="129" spans="1:65" s="2" customFormat="1" ht="24.15" customHeight="1">
      <c r="A129" s="33"/>
      <c r="B129" s="34"/>
      <c r="C129" s="190" t="s">
        <v>84</v>
      </c>
      <c r="D129" s="190" t="s">
        <v>151</v>
      </c>
      <c r="E129" s="191" t="s">
        <v>651</v>
      </c>
      <c r="F129" s="192" t="s">
        <v>652</v>
      </c>
      <c r="G129" s="193" t="s">
        <v>190</v>
      </c>
      <c r="H129" s="194">
        <v>16</v>
      </c>
      <c r="I129" s="195"/>
      <c r="J129" s="196">
        <f>ROUND(I129*H129,2)</f>
        <v>0</v>
      </c>
      <c r="K129" s="192" t="s">
        <v>155</v>
      </c>
      <c r="L129" s="38"/>
      <c r="M129" s="197" t="s">
        <v>1</v>
      </c>
      <c r="N129" s="198" t="s">
        <v>40</v>
      </c>
      <c r="O129" s="70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1" t="s">
        <v>156</v>
      </c>
      <c r="AT129" s="201" t="s">
        <v>151</v>
      </c>
      <c r="AU129" s="201" t="s">
        <v>84</v>
      </c>
      <c r="AY129" s="16" t="s">
        <v>149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6" t="s">
        <v>82</v>
      </c>
      <c r="BK129" s="202">
        <f>ROUND(I129*H129,2)</f>
        <v>0</v>
      </c>
      <c r="BL129" s="16" t="s">
        <v>156</v>
      </c>
      <c r="BM129" s="201" t="s">
        <v>861</v>
      </c>
    </row>
    <row r="130" spans="1:65" s="2" customFormat="1" ht="10.199999999999999">
      <c r="A130" s="33"/>
      <c r="B130" s="34"/>
      <c r="C130" s="35"/>
      <c r="D130" s="203" t="s">
        <v>158</v>
      </c>
      <c r="E130" s="35"/>
      <c r="F130" s="204" t="s">
        <v>862</v>
      </c>
      <c r="G130" s="35"/>
      <c r="H130" s="35"/>
      <c r="I130" s="205"/>
      <c r="J130" s="35"/>
      <c r="K130" s="35"/>
      <c r="L130" s="38"/>
      <c r="M130" s="206"/>
      <c r="N130" s="207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158</v>
      </c>
      <c r="AU130" s="16" t="s">
        <v>84</v>
      </c>
    </row>
    <row r="131" spans="1:65" s="13" customFormat="1" ht="10.199999999999999">
      <c r="B131" s="210"/>
      <c r="C131" s="211"/>
      <c r="D131" s="208" t="s">
        <v>205</v>
      </c>
      <c r="E131" s="212" t="s">
        <v>1</v>
      </c>
      <c r="F131" s="213" t="s">
        <v>863</v>
      </c>
      <c r="G131" s="211"/>
      <c r="H131" s="214">
        <v>16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205</v>
      </c>
      <c r="AU131" s="220" t="s">
        <v>84</v>
      </c>
      <c r="AV131" s="13" t="s">
        <v>84</v>
      </c>
      <c r="AW131" s="13" t="s">
        <v>32</v>
      </c>
      <c r="AX131" s="13" t="s">
        <v>82</v>
      </c>
      <c r="AY131" s="220" t="s">
        <v>149</v>
      </c>
    </row>
    <row r="132" spans="1:65" s="2" customFormat="1" ht="24.15" customHeight="1">
      <c r="A132" s="33"/>
      <c r="B132" s="34"/>
      <c r="C132" s="190" t="s">
        <v>164</v>
      </c>
      <c r="D132" s="190" t="s">
        <v>151</v>
      </c>
      <c r="E132" s="191" t="s">
        <v>655</v>
      </c>
      <c r="F132" s="192" t="s">
        <v>656</v>
      </c>
      <c r="G132" s="193" t="s">
        <v>190</v>
      </c>
      <c r="H132" s="194">
        <v>307</v>
      </c>
      <c r="I132" s="195"/>
      <c r="J132" s="196">
        <f>ROUND(I132*H132,2)</f>
        <v>0</v>
      </c>
      <c r="K132" s="192" t="s">
        <v>155</v>
      </c>
      <c r="L132" s="38"/>
      <c r="M132" s="197" t="s">
        <v>1</v>
      </c>
      <c r="N132" s="198" t="s">
        <v>40</v>
      </c>
      <c r="O132" s="7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1" t="s">
        <v>156</v>
      </c>
      <c r="AT132" s="201" t="s">
        <v>151</v>
      </c>
      <c r="AU132" s="201" t="s">
        <v>84</v>
      </c>
      <c r="AY132" s="16" t="s">
        <v>149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6" t="s">
        <v>82</v>
      </c>
      <c r="BK132" s="202">
        <f>ROUND(I132*H132,2)</f>
        <v>0</v>
      </c>
      <c r="BL132" s="16" t="s">
        <v>156</v>
      </c>
      <c r="BM132" s="201" t="s">
        <v>864</v>
      </c>
    </row>
    <row r="133" spans="1:65" s="2" customFormat="1" ht="10.199999999999999">
      <c r="A133" s="33"/>
      <c r="B133" s="34"/>
      <c r="C133" s="35"/>
      <c r="D133" s="203" t="s">
        <v>158</v>
      </c>
      <c r="E133" s="35"/>
      <c r="F133" s="204" t="s">
        <v>658</v>
      </c>
      <c r="G133" s="35"/>
      <c r="H133" s="35"/>
      <c r="I133" s="205"/>
      <c r="J133" s="35"/>
      <c r="K133" s="35"/>
      <c r="L133" s="38"/>
      <c r="M133" s="206"/>
      <c r="N133" s="207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158</v>
      </c>
      <c r="AU133" s="16" t="s">
        <v>84</v>
      </c>
    </row>
    <row r="134" spans="1:65" s="2" customFormat="1" ht="19.2">
      <c r="A134" s="33"/>
      <c r="B134" s="34"/>
      <c r="C134" s="35"/>
      <c r="D134" s="208" t="s">
        <v>170</v>
      </c>
      <c r="E134" s="35"/>
      <c r="F134" s="209" t="s">
        <v>659</v>
      </c>
      <c r="G134" s="35"/>
      <c r="H134" s="35"/>
      <c r="I134" s="205"/>
      <c r="J134" s="35"/>
      <c r="K134" s="35"/>
      <c r="L134" s="38"/>
      <c r="M134" s="206"/>
      <c r="N134" s="207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170</v>
      </c>
      <c r="AU134" s="16" t="s">
        <v>84</v>
      </c>
    </row>
    <row r="135" spans="1:65" s="2" customFormat="1" ht="37.799999999999997" customHeight="1">
      <c r="A135" s="33"/>
      <c r="B135" s="34"/>
      <c r="C135" s="190" t="s">
        <v>156</v>
      </c>
      <c r="D135" s="190" t="s">
        <v>151</v>
      </c>
      <c r="E135" s="191" t="s">
        <v>697</v>
      </c>
      <c r="F135" s="192" t="s">
        <v>698</v>
      </c>
      <c r="G135" s="193" t="s">
        <v>190</v>
      </c>
      <c r="H135" s="194">
        <v>307</v>
      </c>
      <c r="I135" s="195"/>
      <c r="J135" s="196">
        <f>ROUND(I135*H135,2)</f>
        <v>0</v>
      </c>
      <c r="K135" s="192" t="s">
        <v>155</v>
      </c>
      <c r="L135" s="38"/>
      <c r="M135" s="197" t="s">
        <v>1</v>
      </c>
      <c r="N135" s="198" t="s">
        <v>40</v>
      </c>
      <c r="O135" s="7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1" t="s">
        <v>156</v>
      </c>
      <c r="AT135" s="201" t="s">
        <v>151</v>
      </c>
      <c r="AU135" s="201" t="s">
        <v>84</v>
      </c>
      <c r="AY135" s="16" t="s">
        <v>149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82</v>
      </c>
      <c r="BK135" s="202">
        <f>ROUND(I135*H135,2)</f>
        <v>0</v>
      </c>
      <c r="BL135" s="16" t="s">
        <v>156</v>
      </c>
      <c r="BM135" s="201" t="s">
        <v>865</v>
      </c>
    </row>
    <row r="136" spans="1:65" s="2" customFormat="1" ht="10.199999999999999">
      <c r="A136" s="33"/>
      <c r="B136" s="34"/>
      <c r="C136" s="35"/>
      <c r="D136" s="203" t="s">
        <v>158</v>
      </c>
      <c r="E136" s="35"/>
      <c r="F136" s="204" t="s">
        <v>700</v>
      </c>
      <c r="G136" s="35"/>
      <c r="H136" s="35"/>
      <c r="I136" s="205"/>
      <c r="J136" s="35"/>
      <c r="K136" s="35"/>
      <c r="L136" s="38"/>
      <c r="M136" s="206"/>
      <c r="N136" s="207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158</v>
      </c>
      <c r="AU136" s="16" t="s">
        <v>84</v>
      </c>
    </row>
    <row r="137" spans="1:65" s="2" customFormat="1" ht="24.15" customHeight="1">
      <c r="A137" s="33"/>
      <c r="B137" s="34"/>
      <c r="C137" s="190" t="s">
        <v>176</v>
      </c>
      <c r="D137" s="190" t="s">
        <v>151</v>
      </c>
      <c r="E137" s="191" t="s">
        <v>243</v>
      </c>
      <c r="F137" s="192" t="s">
        <v>244</v>
      </c>
      <c r="G137" s="193" t="s">
        <v>190</v>
      </c>
      <c r="H137" s="194">
        <v>307</v>
      </c>
      <c r="I137" s="195"/>
      <c r="J137" s="196">
        <f>ROUND(I137*H137,2)</f>
        <v>0</v>
      </c>
      <c r="K137" s="192" t="s">
        <v>155</v>
      </c>
      <c r="L137" s="38"/>
      <c r="M137" s="197" t="s">
        <v>1</v>
      </c>
      <c r="N137" s="198" t="s">
        <v>40</v>
      </c>
      <c r="O137" s="7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156</v>
      </c>
      <c r="AT137" s="201" t="s">
        <v>151</v>
      </c>
      <c r="AU137" s="201" t="s">
        <v>84</v>
      </c>
      <c r="AY137" s="16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82</v>
      </c>
      <c r="BK137" s="202">
        <f>ROUND(I137*H137,2)</f>
        <v>0</v>
      </c>
      <c r="BL137" s="16" t="s">
        <v>156</v>
      </c>
      <c r="BM137" s="201" t="s">
        <v>866</v>
      </c>
    </row>
    <row r="138" spans="1:65" s="2" customFormat="1" ht="10.199999999999999">
      <c r="A138" s="33"/>
      <c r="B138" s="34"/>
      <c r="C138" s="35"/>
      <c r="D138" s="203" t="s">
        <v>158</v>
      </c>
      <c r="E138" s="35"/>
      <c r="F138" s="204" t="s">
        <v>246</v>
      </c>
      <c r="G138" s="35"/>
      <c r="H138" s="35"/>
      <c r="I138" s="205"/>
      <c r="J138" s="35"/>
      <c r="K138" s="35"/>
      <c r="L138" s="38"/>
      <c r="M138" s="206"/>
      <c r="N138" s="207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158</v>
      </c>
      <c r="AU138" s="16" t="s">
        <v>84</v>
      </c>
    </row>
    <row r="139" spans="1:65" s="2" customFormat="1" ht="16.5" customHeight="1">
      <c r="A139" s="33"/>
      <c r="B139" s="34"/>
      <c r="C139" s="190" t="s">
        <v>181</v>
      </c>
      <c r="D139" s="190" t="s">
        <v>151</v>
      </c>
      <c r="E139" s="191" t="s">
        <v>662</v>
      </c>
      <c r="F139" s="192" t="s">
        <v>663</v>
      </c>
      <c r="G139" s="193" t="s">
        <v>190</v>
      </c>
      <c r="H139" s="194">
        <v>100</v>
      </c>
      <c r="I139" s="195"/>
      <c r="J139" s="196">
        <f>ROUND(I139*H139,2)</f>
        <v>0</v>
      </c>
      <c r="K139" s="192" t="s">
        <v>155</v>
      </c>
      <c r="L139" s="38"/>
      <c r="M139" s="197" t="s">
        <v>1</v>
      </c>
      <c r="N139" s="198" t="s">
        <v>40</v>
      </c>
      <c r="O139" s="7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156</v>
      </c>
      <c r="AT139" s="201" t="s">
        <v>151</v>
      </c>
      <c r="AU139" s="201" t="s">
        <v>84</v>
      </c>
      <c r="AY139" s="16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82</v>
      </c>
      <c r="BK139" s="202">
        <f>ROUND(I139*H139,2)</f>
        <v>0</v>
      </c>
      <c r="BL139" s="16" t="s">
        <v>156</v>
      </c>
      <c r="BM139" s="201" t="s">
        <v>867</v>
      </c>
    </row>
    <row r="140" spans="1:65" s="2" customFormat="1" ht="10.199999999999999">
      <c r="A140" s="33"/>
      <c r="B140" s="34"/>
      <c r="C140" s="35"/>
      <c r="D140" s="203" t="s">
        <v>158</v>
      </c>
      <c r="E140" s="35"/>
      <c r="F140" s="204" t="s">
        <v>665</v>
      </c>
      <c r="G140" s="35"/>
      <c r="H140" s="35"/>
      <c r="I140" s="205"/>
      <c r="J140" s="35"/>
      <c r="K140" s="35"/>
      <c r="L140" s="38"/>
      <c r="M140" s="206"/>
      <c r="N140" s="207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158</v>
      </c>
      <c r="AU140" s="16" t="s">
        <v>84</v>
      </c>
    </row>
    <row r="141" spans="1:65" s="2" customFormat="1" ht="19.2">
      <c r="A141" s="33"/>
      <c r="B141" s="34"/>
      <c r="C141" s="35"/>
      <c r="D141" s="208" t="s">
        <v>170</v>
      </c>
      <c r="E141" s="35"/>
      <c r="F141" s="209" t="s">
        <v>868</v>
      </c>
      <c r="G141" s="35"/>
      <c r="H141" s="35"/>
      <c r="I141" s="205"/>
      <c r="J141" s="35"/>
      <c r="K141" s="35"/>
      <c r="L141" s="38"/>
      <c r="M141" s="206"/>
      <c r="N141" s="207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170</v>
      </c>
      <c r="AU141" s="16" t="s">
        <v>84</v>
      </c>
    </row>
    <row r="142" spans="1:65" s="2" customFormat="1" ht="24.15" customHeight="1">
      <c r="A142" s="33"/>
      <c r="B142" s="34"/>
      <c r="C142" s="190" t="s">
        <v>187</v>
      </c>
      <c r="D142" s="190" t="s">
        <v>151</v>
      </c>
      <c r="E142" s="191" t="s">
        <v>667</v>
      </c>
      <c r="F142" s="192" t="s">
        <v>668</v>
      </c>
      <c r="G142" s="193" t="s">
        <v>154</v>
      </c>
      <c r="H142" s="194">
        <v>690</v>
      </c>
      <c r="I142" s="195"/>
      <c r="J142" s="196">
        <f>ROUND(I142*H142,2)</f>
        <v>0</v>
      </c>
      <c r="K142" s="192" t="s">
        <v>155</v>
      </c>
      <c r="L142" s="38"/>
      <c r="M142" s="197" t="s">
        <v>1</v>
      </c>
      <c r="N142" s="198" t="s">
        <v>40</v>
      </c>
      <c r="O142" s="7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156</v>
      </c>
      <c r="AT142" s="201" t="s">
        <v>151</v>
      </c>
      <c r="AU142" s="201" t="s">
        <v>84</v>
      </c>
      <c r="AY142" s="16" t="s">
        <v>149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6" t="s">
        <v>82</v>
      </c>
      <c r="BK142" s="202">
        <f>ROUND(I142*H142,2)</f>
        <v>0</v>
      </c>
      <c r="BL142" s="16" t="s">
        <v>156</v>
      </c>
      <c r="BM142" s="201" t="s">
        <v>869</v>
      </c>
    </row>
    <row r="143" spans="1:65" s="2" customFormat="1" ht="10.199999999999999">
      <c r="A143" s="33"/>
      <c r="B143" s="34"/>
      <c r="C143" s="35"/>
      <c r="D143" s="203" t="s">
        <v>158</v>
      </c>
      <c r="E143" s="35"/>
      <c r="F143" s="204" t="s">
        <v>670</v>
      </c>
      <c r="G143" s="35"/>
      <c r="H143" s="35"/>
      <c r="I143" s="205"/>
      <c r="J143" s="35"/>
      <c r="K143" s="35"/>
      <c r="L143" s="38"/>
      <c r="M143" s="206"/>
      <c r="N143" s="207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158</v>
      </c>
      <c r="AU143" s="16" t="s">
        <v>84</v>
      </c>
    </row>
    <row r="144" spans="1:65" s="13" customFormat="1" ht="10.199999999999999">
      <c r="B144" s="210"/>
      <c r="C144" s="211"/>
      <c r="D144" s="208" t="s">
        <v>205</v>
      </c>
      <c r="E144" s="212" t="s">
        <v>1</v>
      </c>
      <c r="F144" s="213" t="s">
        <v>870</v>
      </c>
      <c r="G144" s="211"/>
      <c r="H144" s="214">
        <v>690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205</v>
      </c>
      <c r="AU144" s="220" t="s">
        <v>84</v>
      </c>
      <c r="AV144" s="13" t="s">
        <v>84</v>
      </c>
      <c r="AW144" s="13" t="s">
        <v>32</v>
      </c>
      <c r="AX144" s="13" t="s">
        <v>82</v>
      </c>
      <c r="AY144" s="220" t="s">
        <v>149</v>
      </c>
    </row>
    <row r="145" spans="1:65" s="2" customFormat="1" ht="24.15" customHeight="1">
      <c r="A145" s="33"/>
      <c r="B145" s="34"/>
      <c r="C145" s="190" t="s">
        <v>194</v>
      </c>
      <c r="D145" s="190" t="s">
        <v>151</v>
      </c>
      <c r="E145" s="191" t="s">
        <v>672</v>
      </c>
      <c r="F145" s="192" t="s">
        <v>673</v>
      </c>
      <c r="G145" s="193" t="s">
        <v>154</v>
      </c>
      <c r="H145" s="194">
        <v>690</v>
      </c>
      <c r="I145" s="195"/>
      <c r="J145" s="196">
        <f>ROUND(I145*H145,2)</f>
        <v>0</v>
      </c>
      <c r="K145" s="192" t="s">
        <v>155</v>
      </c>
      <c r="L145" s="38"/>
      <c r="M145" s="197" t="s">
        <v>1</v>
      </c>
      <c r="N145" s="198" t="s">
        <v>40</v>
      </c>
      <c r="O145" s="70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1" t="s">
        <v>156</v>
      </c>
      <c r="AT145" s="201" t="s">
        <v>151</v>
      </c>
      <c r="AU145" s="201" t="s">
        <v>84</v>
      </c>
      <c r="AY145" s="16" t="s">
        <v>149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82</v>
      </c>
      <c r="BK145" s="202">
        <f>ROUND(I145*H145,2)</f>
        <v>0</v>
      </c>
      <c r="BL145" s="16" t="s">
        <v>156</v>
      </c>
      <c r="BM145" s="201" t="s">
        <v>871</v>
      </c>
    </row>
    <row r="146" spans="1:65" s="2" customFormat="1" ht="10.199999999999999">
      <c r="A146" s="33"/>
      <c r="B146" s="34"/>
      <c r="C146" s="35"/>
      <c r="D146" s="203" t="s">
        <v>158</v>
      </c>
      <c r="E146" s="35"/>
      <c r="F146" s="204" t="s">
        <v>675</v>
      </c>
      <c r="G146" s="35"/>
      <c r="H146" s="35"/>
      <c r="I146" s="205"/>
      <c r="J146" s="35"/>
      <c r="K146" s="35"/>
      <c r="L146" s="38"/>
      <c r="M146" s="206"/>
      <c r="N146" s="207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158</v>
      </c>
      <c r="AU146" s="16" t="s">
        <v>84</v>
      </c>
    </row>
    <row r="147" spans="1:65" s="2" customFormat="1" ht="24.15" customHeight="1">
      <c r="A147" s="33"/>
      <c r="B147" s="34"/>
      <c r="C147" s="190" t="s">
        <v>200</v>
      </c>
      <c r="D147" s="190" t="s">
        <v>151</v>
      </c>
      <c r="E147" s="191" t="s">
        <v>872</v>
      </c>
      <c r="F147" s="192" t="s">
        <v>873</v>
      </c>
      <c r="G147" s="193" t="s">
        <v>167</v>
      </c>
      <c r="H147" s="194">
        <v>1</v>
      </c>
      <c r="I147" s="195"/>
      <c r="J147" s="196">
        <f>ROUND(I147*H147,2)</f>
        <v>0</v>
      </c>
      <c r="K147" s="192" t="s">
        <v>155</v>
      </c>
      <c r="L147" s="38"/>
      <c r="M147" s="197" t="s">
        <v>1</v>
      </c>
      <c r="N147" s="198" t="s">
        <v>40</v>
      </c>
      <c r="O147" s="70"/>
      <c r="P147" s="199">
        <f>O147*H147</f>
        <v>0</v>
      </c>
      <c r="Q147" s="199">
        <v>3.2030000000000003E-2</v>
      </c>
      <c r="R147" s="199">
        <f>Q147*H147</f>
        <v>3.2030000000000003E-2</v>
      </c>
      <c r="S147" s="199">
        <v>0</v>
      </c>
      <c r="T147" s="20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1" t="s">
        <v>156</v>
      </c>
      <c r="AT147" s="201" t="s">
        <v>151</v>
      </c>
      <c r="AU147" s="201" t="s">
        <v>84</v>
      </c>
      <c r="AY147" s="16" t="s">
        <v>149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82</v>
      </c>
      <c r="BK147" s="202">
        <f>ROUND(I147*H147,2)</f>
        <v>0</v>
      </c>
      <c r="BL147" s="16" t="s">
        <v>156</v>
      </c>
      <c r="BM147" s="201" t="s">
        <v>874</v>
      </c>
    </row>
    <row r="148" spans="1:65" s="2" customFormat="1" ht="10.199999999999999">
      <c r="A148" s="33"/>
      <c r="B148" s="34"/>
      <c r="C148" s="35"/>
      <c r="D148" s="203" t="s">
        <v>158</v>
      </c>
      <c r="E148" s="35"/>
      <c r="F148" s="204" t="s">
        <v>875</v>
      </c>
      <c r="G148" s="35"/>
      <c r="H148" s="35"/>
      <c r="I148" s="205"/>
      <c r="J148" s="35"/>
      <c r="K148" s="35"/>
      <c r="L148" s="38"/>
      <c r="M148" s="206"/>
      <c r="N148" s="207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158</v>
      </c>
      <c r="AU148" s="16" t="s">
        <v>84</v>
      </c>
    </row>
    <row r="149" spans="1:65" s="2" customFormat="1" ht="19.2">
      <c r="A149" s="33"/>
      <c r="B149" s="34"/>
      <c r="C149" s="35"/>
      <c r="D149" s="208" t="s">
        <v>170</v>
      </c>
      <c r="E149" s="35"/>
      <c r="F149" s="209" t="s">
        <v>876</v>
      </c>
      <c r="G149" s="35"/>
      <c r="H149" s="35"/>
      <c r="I149" s="205"/>
      <c r="J149" s="35"/>
      <c r="K149" s="35"/>
      <c r="L149" s="38"/>
      <c r="M149" s="206"/>
      <c r="N149" s="207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170</v>
      </c>
      <c r="AU149" s="16" t="s">
        <v>84</v>
      </c>
    </row>
    <row r="150" spans="1:65" s="12" customFormat="1" ht="22.8" customHeight="1">
      <c r="B150" s="174"/>
      <c r="C150" s="175"/>
      <c r="D150" s="176" t="s">
        <v>74</v>
      </c>
      <c r="E150" s="188" t="s">
        <v>176</v>
      </c>
      <c r="F150" s="188" t="s">
        <v>431</v>
      </c>
      <c r="G150" s="175"/>
      <c r="H150" s="175"/>
      <c r="I150" s="178"/>
      <c r="J150" s="189">
        <f>BK150</f>
        <v>0</v>
      </c>
      <c r="K150" s="175"/>
      <c r="L150" s="180"/>
      <c r="M150" s="181"/>
      <c r="N150" s="182"/>
      <c r="O150" s="182"/>
      <c r="P150" s="183">
        <f>SUM(P151:P152)</f>
        <v>0</v>
      </c>
      <c r="Q150" s="182"/>
      <c r="R150" s="183">
        <f>SUM(R151:R152)</f>
        <v>8.3500000000000005E-2</v>
      </c>
      <c r="S150" s="182"/>
      <c r="T150" s="184">
        <f>SUM(T151:T152)</f>
        <v>0</v>
      </c>
      <c r="AR150" s="185" t="s">
        <v>82</v>
      </c>
      <c r="AT150" s="186" t="s">
        <v>74</v>
      </c>
      <c r="AU150" s="186" t="s">
        <v>82</v>
      </c>
      <c r="AY150" s="185" t="s">
        <v>149</v>
      </c>
      <c r="BK150" s="187">
        <f>SUM(BK151:BK152)</f>
        <v>0</v>
      </c>
    </row>
    <row r="151" spans="1:65" s="2" customFormat="1" ht="24.15" customHeight="1">
      <c r="A151" s="33"/>
      <c r="B151" s="34"/>
      <c r="C151" s="190" t="s">
        <v>207</v>
      </c>
      <c r="D151" s="190" t="s">
        <v>151</v>
      </c>
      <c r="E151" s="191" t="s">
        <v>433</v>
      </c>
      <c r="F151" s="192" t="s">
        <v>676</v>
      </c>
      <c r="G151" s="193" t="s">
        <v>435</v>
      </c>
      <c r="H151" s="194">
        <v>1</v>
      </c>
      <c r="I151" s="195"/>
      <c r="J151" s="196">
        <f>ROUND(I151*H151,2)</f>
        <v>0</v>
      </c>
      <c r="K151" s="192" t="s">
        <v>1</v>
      </c>
      <c r="L151" s="38"/>
      <c r="M151" s="197" t="s">
        <v>1</v>
      </c>
      <c r="N151" s="198" t="s">
        <v>40</v>
      </c>
      <c r="O151" s="70"/>
      <c r="P151" s="199">
        <f>O151*H151</f>
        <v>0</v>
      </c>
      <c r="Q151" s="199">
        <v>8.3500000000000005E-2</v>
      </c>
      <c r="R151" s="199">
        <f>Q151*H151</f>
        <v>8.3500000000000005E-2</v>
      </c>
      <c r="S151" s="199">
        <v>0</v>
      </c>
      <c r="T151" s="20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1" t="s">
        <v>436</v>
      </c>
      <c r="AT151" s="201" t="s">
        <v>151</v>
      </c>
      <c r="AU151" s="201" t="s">
        <v>84</v>
      </c>
      <c r="AY151" s="16" t="s">
        <v>149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82</v>
      </c>
      <c r="BK151" s="202">
        <f>ROUND(I151*H151,2)</f>
        <v>0</v>
      </c>
      <c r="BL151" s="16" t="s">
        <v>436</v>
      </c>
      <c r="BM151" s="201" t="s">
        <v>877</v>
      </c>
    </row>
    <row r="152" spans="1:65" s="2" customFormat="1" ht="96">
      <c r="A152" s="33"/>
      <c r="B152" s="34"/>
      <c r="C152" s="35"/>
      <c r="D152" s="208" t="s">
        <v>170</v>
      </c>
      <c r="E152" s="35"/>
      <c r="F152" s="209" t="s">
        <v>678</v>
      </c>
      <c r="G152" s="35"/>
      <c r="H152" s="35"/>
      <c r="I152" s="205"/>
      <c r="J152" s="35"/>
      <c r="K152" s="35"/>
      <c r="L152" s="38"/>
      <c r="M152" s="242"/>
      <c r="N152" s="243"/>
      <c r="O152" s="244"/>
      <c r="P152" s="244"/>
      <c r="Q152" s="244"/>
      <c r="R152" s="244"/>
      <c r="S152" s="244"/>
      <c r="T152" s="24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170</v>
      </c>
      <c r="AU152" s="16" t="s">
        <v>84</v>
      </c>
    </row>
    <row r="153" spans="1:65" s="2" customFormat="1" ht="6.9" customHeight="1">
      <c r="A153" s="33"/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38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sheetProtection algorithmName="SHA-512" hashValue="J18dTI/wcY7rXKRtU4u76cPKP0TVuk28+pWGQE9bax38rJ695HJDYgRYCXWIJWjWNGtiR60NHwubb/Rok86r8Q==" saltValue="XDoaII9Chfc6JQksy86ZRdN5Ziz+lYY67Be02ytWLoSNLE5XddlPoszIcBx4yCBy54zjqHUXirQHGzP2O0Ancg==" spinCount="100000" sheet="1" objects="1" scenarios="1" formatColumns="0" formatRows="0" autoFilter="0"/>
  <autoFilter ref="C122:K15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7" r:id="rId1"/>
    <hyperlink ref="F130" r:id="rId2"/>
    <hyperlink ref="F133" r:id="rId3"/>
    <hyperlink ref="F136" r:id="rId4"/>
    <hyperlink ref="F138" r:id="rId5"/>
    <hyperlink ref="F140" r:id="rId6"/>
    <hyperlink ref="F143" r:id="rId7"/>
    <hyperlink ref="F146" r:id="rId8"/>
    <hyperlink ref="F148" r:id="rId9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106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2" customFormat="1" ht="12" customHeight="1">
      <c r="A8" s="33"/>
      <c r="B8" s="38"/>
      <c r="C8" s="33"/>
      <c r="D8" s="118" t="s">
        <v>113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01" t="s">
        <v>878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8" t="s">
        <v>18</v>
      </c>
      <c r="E11" s="33"/>
      <c r="F11" s="109" t="s">
        <v>1</v>
      </c>
      <c r="G11" s="33"/>
      <c r="H11" s="33"/>
      <c r="I11" s="118" t="s">
        <v>19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8" t="s">
        <v>20</v>
      </c>
      <c r="E12" s="33"/>
      <c r="F12" s="109" t="s">
        <v>21</v>
      </c>
      <c r="G12" s="33"/>
      <c r="H12" s="33"/>
      <c r="I12" s="118" t="s">
        <v>22</v>
      </c>
      <c r="J12" s="119" t="str">
        <f>'Rekapitulace stavby'!AN8</f>
        <v>31. 3. 2023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24</v>
      </c>
      <c r="E14" s="33"/>
      <c r="F14" s="33"/>
      <c r="G14" s="33"/>
      <c r="H14" s="33"/>
      <c r="I14" s="118" t="s">
        <v>25</v>
      </c>
      <c r="J14" s="109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9" t="s">
        <v>26</v>
      </c>
      <c r="F15" s="33"/>
      <c r="G15" s="33"/>
      <c r="H15" s="33"/>
      <c r="I15" s="118" t="s">
        <v>27</v>
      </c>
      <c r="J15" s="109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8" t="s">
        <v>28</v>
      </c>
      <c r="E17" s="33"/>
      <c r="F17" s="33"/>
      <c r="G17" s="33"/>
      <c r="H17" s="33"/>
      <c r="I17" s="118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2" t="str">
        <f>'Rekapitulace stavby'!E14</f>
        <v>Vyplň údaj</v>
      </c>
      <c r="F18" s="303"/>
      <c r="G18" s="303"/>
      <c r="H18" s="303"/>
      <c r="I18" s="118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8" t="s">
        <v>30</v>
      </c>
      <c r="E20" s="33"/>
      <c r="F20" s="33"/>
      <c r="G20" s="33"/>
      <c r="H20" s="33"/>
      <c r="I20" s="118" t="s">
        <v>25</v>
      </c>
      <c r="J20" s="109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31</v>
      </c>
      <c r="F21" s="33"/>
      <c r="G21" s="33"/>
      <c r="H21" s="33"/>
      <c r="I21" s="118" t="s">
        <v>27</v>
      </c>
      <c r="J21" s="109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8" t="s">
        <v>33</v>
      </c>
      <c r="E23" s="33"/>
      <c r="F23" s="33"/>
      <c r="G23" s="33"/>
      <c r="H23" s="33"/>
      <c r="I23" s="118" t="s">
        <v>25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">
        <v>31</v>
      </c>
      <c r="F24" s="33"/>
      <c r="G24" s="33"/>
      <c r="H24" s="33"/>
      <c r="I24" s="118" t="s">
        <v>27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8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0"/>
      <c r="B27" s="121"/>
      <c r="C27" s="120"/>
      <c r="D27" s="120"/>
      <c r="E27" s="304" t="s">
        <v>1</v>
      </c>
      <c r="F27" s="304"/>
      <c r="G27" s="304"/>
      <c r="H27" s="30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3"/>
      <c r="E29" s="123"/>
      <c r="F29" s="123"/>
      <c r="G29" s="123"/>
      <c r="H29" s="123"/>
      <c r="I29" s="123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35</v>
      </c>
      <c r="E30" s="33"/>
      <c r="F30" s="33"/>
      <c r="G30" s="33"/>
      <c r="H30" s="33"/>
      <c r="I30" s="33"/>
      <c r="J30" s="125">
        <f>ROUND(J125,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37</v>
      </c>
      <c r="G32" s="33"/>
      <c r="H32" s="33"/>
      <c r="I32" s="126" t="s">
        <v>36</v>
      </c>
      <c r="J32" s="126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7" t="s">
        <v>39</v>
      </c>
      <c r="E33" s="118" t="s">
        <v>40</v>
      </c>
      <c r="F33" s="128">
        <f>ROUND((SUM(BE125:BE217)),  2)</f>
        <v>0</v>
      </c>
      <c r="G33" s="33"/>
      <c r="H33" s="33"/>
      <c r="I33" s="129">
        <v>0.21</v>
      </c>
      <c r="J33" s="128">
        <f>ROUND(((SUM(BE125:BE217))*I33),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8" t="s">
        <v>41</v>
      </c>
      <c r="F34" s="128">
        <f>ROUND((SUM(BF125:BF217)),  2)</f>
        <v>0</v>
      </c>
      <c r="G34" s="33"/>
      <c r="H34" s="33"/>
      <c r="I34" s="129">
        <v>0.15</v>
      </c>
      <c r="J34" s="128">
        <f>ROUND(((SUM(BF125:BF217))*I34),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18" t="s">
        <v>42</v>
      </c>
      <c r="F35" s="128">
        <f>ROUND((SUM(BG125:BG217)),  2)</f>
        <v>0</v>
      </c>
      <c r="G35" s="33"/>
      <c r="H35" s="33"/>
      <c r="I35" s="129">
        <v>0.21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18" t="s">
        <v>43</v>
      </c>
      <c r="F36" s="128">
        <f>ROUND((SUM(BH125:BH217)),  2)</f>
        <v>0</v>
      </c>
      <c r="G36" s="33"/>
      <c r="H36" s="33"/>
      <c r="I36" s="129">
        <v>0.15</v>
      </c>
      <c r="J36" s="12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44</v>
      </c>
      <c r="F37" s="128">
        <f>ROUND((SUM(BI125:BI217)),  2)</f>
        <v>0</v>
      </c>
      <c r="G37" s="33"/>
      <c r="H37" s="33"/>
      <c r="I37" s="129">
        <v>0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2"/>
      <c r="J39" s="135">
        <f>SUM(J30:J37)</f>
        <v>0</v>
      </c>
      <c r="K39" s="13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8" t="str">
        <f>E9</f>
        <v>SO 03 - Obnova propustku č.1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>k. ú. Slapy</v>
      </c>
      <c r="G89" s="35"/>
      <c r="H89" s="35"/>
      <c r="I89" s="28" t="s">
        <v>22</v>
      </c>
      <c r="J89" s="65" t="str">
        <f>IF(J12="","",J12)</f>
        <v>31. 3. 2023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ALTSTAEDTER INVESTMENTS a.s.</v>
      </c>
      <c r="G91" s="35"/>
      <c r="H91" s="35"/>
      <c r="I91" s="28" t="s">
        <v>30</v>
      </c>
      <c r="J91" s="31" t="str">
        <f>E21</f>
        <v>Martin Dobeš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Martin Dobeš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8" t="s">
        <v>118</v>
      </c>
      <c r="D94" s="149"/>
      <c r="E94" s="149"/>
      <c r="F94" s="149"/>
      <c r="G94" s="149"/>
      <c r="H94" s="149"/>
      <c r="I94" s="149"/>
      <c r="J94" s="150" t="s">
        <v>119</v>
      </c>
      <c r="K94" s="14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51" t="s">
        <v>120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121</v>
      </c>
    </row>
    <row r="97" spans="1:31" s="9" customFormat="1" ht="24.9" customHeight="1">
      <c r="B97" s="152"/>
      <c r="C97" s="153"/>
      <c r="D97" s="154" t="s">
        <v>122</v>
      </c>
      <c r="E97" s="155"/>
      <c r="F97" s="155"/>
      <c r="G97" s="155"/>
      <c r="H97" s="155"/>
      <c r="I97" s="155"/>
      <c r="J97" s="156">
        <f>J126</f>
        <v>0</v>
      </c>
      <c r="K97" s="153"/>
      <c r="L97" s="157"/>
    </row>
    <row r="98" spans="1:31" s="10" customFormat="1" ht="19.95" customHeight="1">
      <c r="B98" s="158"/>
      <c r="C98" s="103"/>
      <c r="D98" s="159" t="s">
        <v>123</v>
      </c>
      <c r="E98" s="160"/>
      <c r="F98" s="160"/>
      <c r="G98" s="160"/>
      <c r="H98" s="160"/>
      <c r="I98" s="160"/>
      <c r="J98" s="161">
        <f>J127</f>
        <v>0</v>
      </c>
      <c r="K98" s="103"/>
      <c r="L98" s="162"/>
    </row>
    <row r="99" spans="1:31" s="10" customFormat="1" ht="19.95" customHeight="1">
      <c r="B99" s="158"/>
      <c r="C99" s="103"/>
      <c r="D99" s="159" t="s">
        <v>124</v>
      </c>
      <c r="E99" s="160"/>
      <c r="F99" s="160"/>
      <c r="G99" s="160"/>
      <c r="H99" s="160"/>
      <c r="I99" s="160"/>
      <c r="J99" s="161">
        <f>J150</f>
        <v>0</v>
      </c>
      <c r="K99" s="103"/>
      <c r="L99" s="162"/>
    </row>
    <row r="100" spans="1:31" s="10" customFormat="1" ht="19.95" customHeight="1">
      <c r="B100" s="158"/>
      <c r="C100" s="103"/>
      <c r="D100" s="159" t="s">
        <v>125</v>
      </c>
      <c r="E100" s="160"/>
      <c r="F100" s="160"/>
      <c r="G100" s="160"/>
      <c r="H100" s="160"/>
      <c r="I100" s="160"/>
      <c r="J100" s="161">
        <f>J175</f>
        <v>0</v>
      </c>
      <c r="K100" s="103"/>
      <c r="L100" s="162"/>
    </row>
    <row r="101" spans="1:31" s="10" customFormat="1" ht="19.95" customHeight="1">
      <c r="B101" s="158"/>
      <c r="C101" s="103"/>
      <c r="D101" s="159" t="s">
        <v>126</v>
      </c>
      <c r="E101" s="160"/>
      <c r="F101" s="160"/>
      <c r="G101" s="160"/>
      <c r="H101" s="160"/>
      <c r="I101" s="160"/>
      <c r="J101" s="161">
        <f>J192</f>
        <v>0</v>
      </c>
      <c r="K101" s="103"/>
      <c r="L101" s="162"/>
    </row>
    <row r="102" spans="1:31" s="10" customFormat="1" ht="19.95" customHeight="1">
      <c r="B102" s="158"/>
      <c r="C102" s="103"/>
      <c r="D102" s="159" t="s">
        <v>127</v>
      </c>
      <c r="E102" s="160"/>
      <c r="F102" s="160"/>
      <c r="G102" s="160"/>
      <c r="H102" s="160"/>
      <c r="I102" s="160"/>
      <c r="J102" s="161">
        <f>J199</f>
        <v>0</v>
      </c>
      <c r="K102" s="103"/>
      <c r="L102" s="162"/>
    </row>
    <row r="103" spans="1:31" s="10" customFormat="1" ht="19.95" customHeight="1">
      <c r="B103" s="158"/>
      <c r="C103" s="103"/>
      <c r="D103" s="159" t="s">
        <v>128</v>
      </c>
      <c r="E103" s="160"/>
      <c r="F103" s="160"/>
      <c r="G103" s="160"/>
      <c r="H103" s="160"/>
      <c r="I103" s="160"/>
      <c r="J103" s="161">
        <f>J202</f>
        <v>0</v>
      </c>
      <c r="K103" s="103"/>
      <c r="L103" s="162"/>
    </row>
    <row r="104" spans="1:31" s="10" customFormat="1" ht="19.95" customHeight="1">
      <c r="B104" s="158"/>
      <c r="C104" s="103"/>
      <c r="D104" s="159" t="s">
        <v>129</v>
      </c>
      <c r="E104" s="160"/>
      <c r="F104" s="160"/>
      <c r="G104" s="160"/>
      <c r="H104" s="160"/>
      <c r="I104" s="160"/>
      <c r="J104" s="161">
        <f>J209</f>
        <v>0</v>
      </c>
      <c r="K104" s="103"/>
      <c r="L104" s="162"/>
    </row>
    <row r="105" spans="1:31" s="10" customFormat="1" ht="19.95" customHeight="1">
      <c r="B105" s="158"/>
      <c r="C105" s="103"/>
      <c r="D105" s="159" t="s">
        <v>130</v>
      </c>
      <c r="E105" s="160"/>
      <c r="F105" s="160"/>
      <c r="G105" s="160"/>
      <c r="H105" s="160"/>
      <c r="I105" s="160"/>
      <c r="J105" s="161">
        <f>J215</f>
        <v>0</v>
      </c>
      <c r="K105" s="103"/>
      <c r="L105" s="162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134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5"/>
      <c r="D115" s="35"/>
      <c r="E115" s="305" t="str">
        <f>E7</f>
        <v>Rekonstrukce a obnova vodních nádrží Pětka a V Luhu</v>
      </c>
      <c r="F115" s="306"/>
      <c r="G115" s="306"/>
      <c r="H115" s="306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113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5"/>
      <c r="D117" s="35"/>
      <c r="E117" s="258" t="str">
        <f>E9</f>
        <v>SO 03 - Obnova propustku č.1</v>
      </c>
      <c r="F117" s="307"/>
      <c r="G117" s="307"/>
      <c r="H117" s="307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k. ú. Slapy</v>
      </c>
      <c r="G119" s="35"/>
      <c r="H119" s="35"/>
      <c r="I119" s="28" t="s">
        <v>22</v>
      </c>
      <c r="J119" s="65" t="str">
        <f>IF(J12="","",J12)</f>
        <v>31. 3. 2023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24</v>
      </c>
      <c r="D121" s="35"/>
      <c r="E121" s="35"/>
      <c r="F121" s="26" t="str">
        <f>E15</f>
        <v>ALTSTAEDTER INVESTMENTS a.s.</v>
      </c>
      <c r="G121" s="35"/>
      <c r="H121" s="35"/>
      <c r="I121" s="28" t="s">
        <v>30</v>
      </c>
      <c r="J121" s="31" t="str">
        <f>E21</f>
        <v>Martin Dobeš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28</v>
      </c>
      <c r="D122" s="35"/>
      <c r="E122" s="35"/>
      <c r="F122" s="26" t="str">
        <f>IF(E18="","",E18)</f>
        <v>Vyplň údaj</v>
      </c>
      <c r="G122" s="35"/>
      <c r="H122" s="35"/>
      <c r="I122" s="28" t="s">
        <v>33</v>
      </c>
      <c r="J122" s="31" t="str">
        <f>E24</f>
        <v>Martin Dobeš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63"/>
      <c r="B124" s="164"/>
      <c r="C124" s="165" t="s">
        <v>135</v>
      </c>
      <c r="D124" s="166" t="s">
        <v>60</v>
      </c>
      <c r="E124" s="166" t="s">
        <v>56</v>
      </c>
      <c r="F124" s="166" t="s">
        <v>57</v>
      </c>
      <c r="G124" s="166" t="s">
        <v>136</v>
      </c>
      <c r="H124" s="166" t="s">
        <v>137</v>
      </c>
      <c r="I124" s="166" t="s">
        <v>138</v>
      </c>
      <c r="J124" s="166" t="s">
        <v>119</v>
      </c>
      <c r="K124" s="167" t="s">
        <v>139</v>
      </c>
      <c r="L124" s="168"/>
      <c r="M124" s="74" t="s">
        <v>1</v>
      </c>
      <c r="N124" s="75" t="s">
        <v>39</v>
      </c>
      <c r="O124" s="75" t="s">
        <v>140</v>
      </c>
      <c r="P124" s="75" t="s">
        <v>141</v>
      </c>
      <c r="Q124" s="75" t="s">
        <v>142</v>
      </c>
      <c r="R124" s="75" t="s">
        <v>143</v>
      </c>
      <c r="S124" s="75" t="s">
        <v>144</v>
      </c>
      <c r="T124" s="76" t="s">
        <v>145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5" s="2" customFormat="1" ht="22.8" customHeight="1">
      <c r="A125" s="33"/>
      <c r="B125" s="34"/>
      <c r="C125" s="81" t="s">
        <v>146</v>
      </c>
      <c r="D125" s="35"/>
      <c r="E125" s="35"/>
      <c r="F125" s="35"/>
      <c r="G125" s="35"/>
      <c r="H125" s="35"/>
      <c r="I125" s="35"/>
      <c r="J125" s="169">
        <f>BK125</f>
        <v>0</v>
      </c>
      <c r="K125" s="35"/>
      <c r="L125" s="38"/>
      <c r="M125" s="77"/>
      <c r="N125" s="170"/>
      <c r="O125" s="78"/>
      <c r="P125" s="171">
        <f>P126</f>
        <v>0</v>
      </c>
      <c r="Q125" s="78"/>
      <c r="R125" s="171">
        <f>R126</f>
        <v>57.723514680000008</v>
      </c>
      <c r="S125" s="78"/>
      <c r="T125" s="172">
        <f>T126</f>
        <v>19.618000000000002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74</v>
      </c>
      <c r="AU125" s="16" t="s">
        <v>121</v>
      </c>
      <c r="BK125" s="173">
        <f>BK126</f>
        <v>0</v>
      </c>
    </row>
    <row r="126" spans="1:65" s="12" customFormat="1" ht="25.95" customHeight="1">
      <c r="B126" s="174"/>
      <c r="C126" s="175"/>
      <c r="D126" s="176" t="s">
        <v>74</v>
      </c>
      <c r="E126" s="177" t="s">
        <v>147</v>
      </c>
      <c r="F126" s="177" t="s">
        <v>148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P127+P150+P175+P192+P199+P202+P209+P215</f>
        <v>0</v>
      </c>
      <c r="Q126" s="182"/>
      <c r="R126" s="183">
        <f>R127+R150+R175+R192+R199+R202+R209+R215</f>
        <v>57.723514680000008</v>
      </c>
      <c r="S126" s="182"/>
      <c r="T126" s="184">
        <f>T127+T150+T175+T192+T199+T202+T209+T215</f>
        <v>19.618000000000002</v>
      </c>
      <c r="AR126" s="185" t="s">
        <v>82</v>
      </c>
      <c r="AT126" s="186" t="s">
        <v>74</v>
      </c>
      <c r="AU126" s="186" t="s">
        <v>75</v>
      </c>
      <c r="AY126" s="185" t="s">
        <v>149</v>
      </c>
      <c r="BK126" s="187">
        <f>BK127+BK150+BK175+BK192+BK199+BK202+BK209+BK215</f>
        <v>0</v>
      </c>
    </row>
    <row r="127" spans="1:65" s="12" customFormat="1" ht="22.8" customHeight="1">
      <c r="B127" s="174"/>
      <c r="C127" s="175"/>
      <c r="D127" s="176" t="s">
        <v>74</v>
      </c>
      <c r="E127" s="188" t="s">
        <v>82</v>
      </c>
      <c r="F127" s="188" t="s">
        <v>150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SUM(P128:P149)</f>
        <v>0</v>
      </c>
      <c r="Q127" s="182"/>
      <c r="R127" s="183">
        <f>SUM(R128:R149)</f>
        <v>0.28000000000000003</v>
      </c>
      <c r="S127" s="182"/>
      <c r="T127" s="184">
        <f>SUM(T128:T149)</f>
        <v>0</v>
      </c>
      <c r="AR127" s="185" t="s">
        <v>82</v>
      </c>
      <c r="AT127" s="186" t="s">
        <v>74</v>
      </c>
      <c r="AU127" s="186" t="s">
        <v>82</v>
      </c>
      <c r="AY127" s="185" t="s">
        <v>149</v>
      </c>
      <c r="BK127" s="187">
        <f>SUM(BK128:BK149)</f>
        <v>0</v>
      </c>
    </row>
    <row r="128" spans="1:65" s="2" customFormat="1" ht="33" customHeight="1">
      <c r="A128" s="33"/>
      <c r="B128" s="34"/>
      <c r="C128" s="190" t="s">
        <v>82</v>
      </c>
      <c r="D128" s="190" t="s">
        <v>151</v>
      </c>
      <c r="E128" s="191" t="s">
        <v>879</v>
      </c>
      <c r="F128" s="192" t="s">
        <v>880</v>
      </c>
      <c r="G128" s="193" t="s">
        <v>190</v>
      </c>
      <c r="H128" s="194">
        <v>63</v>
      </c>
      <c r="I128" s="195"/>
      <c r="J128" s="196">
        <f>ROUND(I128*H128,2)</f>
        <v>0</v>
      </c>
      <c r="K128" s="192" t="s">
        <v>155</v>
      </c>
      <c r="L128" s="38"/>
      <c r="M128" s="197" t="s">
        <v>1</v>
      </c>
      <c r="N128" s="198" t="s">
        <v>40</v>
      </c>
      <c r="O128" s="7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1" t="s">
        <v>156</v>
      </c>
      <c r="AT128" s="201" t="s">
        <v>151</v>
      </c>
      <c r="AU128" s="201" t="s">
        <v>84</v>
      </c>
      <c r="AY128" s="16" t="s">
        <v>149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82</v>
      </c>
      <c r="BK128" s="202">
        <f>ROUND(I128*H128,2)</f>
        <v>0</v>
      </c>
      <c r="BL128" s="16" t="s">
        <v>156</v>
      </c>
      <c r="BM128" s="201" t="s">
        <v>881</v>
      </c>
    </row>
    <row r="129" spans="1:65" s="2" customFormat="1" ht="10.199999999999999">
      <c r="A129" s="33"/>
      <c r="B129" s="34"/>
      <c r="C129" s="35"/>
      <c r="D129" s="203" t="s">
        <v>158</v>
      </c>
      <c r="E129" s="35"/>
      <c r="F129" s="204" t="s">
        <v>882</v>
      </c>
      <c r="G129" s="35"/>
      <c r="H129" s="35"/>
      <c r="I129" s="205"/>
      <c r="J129" s="35"/>
      <c r="K129" s="35"/>
      <c r="L129" s="38"/>
      <c r="M129" s="206"/>
      <c r="N129" s="207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158</v>
      </c>
      <c r="AU129" s="16" t="s">
        <v>84</v>
      </c>
    </row>
    <row r="130" spans="1:65" s="13" customFormat="1" ht="10.199999999999999">
      <c r="B130" s="210"/>
      <c r="C130" s="211"/>
      <c r="D130" s="208" t="s">
        <v>205</v>
      </c>
      <c r="E130" s="212" t="s">
        <v>1</v>
      </c>
      <c r="F130" s="213" t="s">
        <v>883</v>
      </c>
      <c r="G130" s="211"/>
      <c r="H130" s="214">
        <v>63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205</v>
      </c>
      <c r="AU130" s="220" t="s">
        <v>84</v>
      </c>
      <c r="AV130" s="13" t="s">
        <v>84</v>
      </c>
      <c r="AW130" s="13" t="s">
        <v>32</v>
      </c>
      <c r="AX130" s="13" t="s">
        <v>82</v>
      </c>
      <c r="AY130" s="220" t="s">
        <v>149</v>
      </c>
    </row>
    <row r="131" spans="1:65" s="2" customFormat="1" ht="33" customHeight="1">
      <c r="A131" s="33"/>
      <c r="B131" s="34"/>
      <c r="C131" s="190" t="s">
        <v>84</v>
      </c>
      <c r="D131" s="190" t="s">
        <v>151</v>
      </c>
      <c r="E131" s="191" t="s">
        <v>884</v>
      </c>
      <c r="F131" s="192" t="s">
        <v>885</v>
      </c>
      <c r="G131" s="193" t="s">
        <v>190</v>
      </c>
      <c r="H131" s="194">
        <v>52.36</v>
      </c>
      <c r="I131" s="195"/>
      <c r="J131" s="196">
        <f>ROUND(I131*H131,2)</f>
        <v>0</v>
      </c>
      <c r="K131" s="192" t="s">
        <v>155</v>
      </c>
      <c r="L131" s="38"/>
      <c r="M131" s="197" t="s">
        <v>1</v>
      </c>
      <c r="N131" s="198" t="s">
        <v>40</v>
      </c>
      <c r="O131" s="7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1" t="s">
        <v>156</v>
      </c>
      <c r="AT131" s="201" t="s">
        <v>151</v>
      </c>
      <c r="AU131" s="201" t="s">
        <v>84</v>
      </c>
      <c r="AY131" s="16" t="s">
        <v>149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6" t="s">
        <v>82</v>
      </c>
      <c r="BK131" s="202">
        <f>ROUND(I131*H131,2)</f>
        <v>0</v>
      </c>
      <c r="BL131" s="16" t="s">
        <v>156</v>
      </c>
      <c r="BM131" s="201" t="s">
        <v>886</v>
      </c>
    </row>
    <row r="132" spans="1:65" s="2" customFormat="1" ht="10.199999999999999">
      <c r="A132" s="33"/>
      <c r="B132" s="34"/>
      <c r="C132" s="35"/>
      <c r="D132" s="203" t="s">
        <v>158</v>
      </c>
      <c r="E132" s="35"/>
      <c r="F132" s="204" t="s">
        <v>887</v>
      </c>
      <c r="G132" s="35"/>
      <c r="H132" s="35"/>
      <c r="I132" s="205"/>
      <c r="J132" s="35"/>
      <c r="K132" s="35"/>
      <c r="L132" s="38"/>
      <c r="M132" s="206"/>
      <c r="N132" s="207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158</v>
      </c>
      <c r="AU132" s="16" t="s">
        <v>84</v>
      </c>
    </row>
    <row r="133" spans="1:65" s="13" customFormat="1" ht="10.199999999999999">
      <c r="B133" s="210"/>
      <c r="C133" s="211"/>
      <c r="D133" s="208" t="s">
        <v>205</v>
      </c>
      <c r="E133" s="212" t="s">
        <v>1</v>
      </c>
      <c r="F133" s="213" t="s">
        <v>888</v>
      </c>
      <c r="G133" s="211"/>
      <c r="H133" s="214">
        <v>52.36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205</v>
      </c>
      <c r="AU133" s="220" t="s">
        <v>84</v>
      </c>
      <c r="AV133" s="13" t="s">
        <v>84</v>
      </c>
      <c r="AW133" s="13" t="s">
        <v>32</v>
      </c>
      <c r="AX133" s="13" t="s">
        <v>82</v>
      </c>
      <c r="AY133" s="220" t="s">
        <v>149</v>
      </c>
    </row>
    <row r="134" spans="1:65" s="2" customFormat="1" ht="37.799999999999997" customHeight="1">
      <c r="A134" s="33"/>
      <c r="B134" s="34"/>
      <c r="C134" s="190" t="s">
        <v>164</v>
      </c>
      <c r="D134" s="190" t="s">
        <v>151</v>
      </c>
      <c r="E134" s="191" t="s">
        <v>232</v>
      </c>
      <c r="F134" s="192" t="s">
        <v>233</v>
      </c>
      <c r="G134" s="193" t="s">
        <v>190</v>
      </c>
      <c r="H134" s="194">
        <v>230.72</v>
      </c>
      <c r="I134" s="195"/>
      <c r="J134" s="196">
        <f>ROUND(I134*H134,2)</f>
        <v>0</v>
      </c>
      <c r="K134" s="192" t="s">
        <v>155</v>
      </c>
      <c r="L134" s="38"/>
      <c r="M134" s="197" t="s">
        <v>1</v>
      </c>
      <c r="N134" s="198" t="s">
        <v>40</v>
      </c>
      <c r="O134" s="7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1" t="s">
        <v>156</v>
      </c>
      <c r="AT134" s="201" t="s">
        <v>151</v>
      </c>
      <c r="AU134" s="201" t="s">
        <v>84</v>
      </c>
      <c r="AY134" s="16" t="s">
        <v>149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6" t="s">
        <v>82</v>
      </c>
      <c r="BK134" s="202">
        <f>ROUND(I134*H134,2)</f>
        <v>0</v>
      </c>
      <c r="BL134" s="16" t="s">
        <v>156</v>
      </c>
      <c r="BM134" s="201" t="s">
        <v>889</v>
      </c>
    </row>
    <row r="135" spans="1:65" s="2" customFormat="1" ht="10.199999999999999">
      <c r="A135" s="33"/>
      <c r="B135" s="34"/>
      <c r="C135" s="35"/>
      <c r="D135" s="203" t="s">
        <v>158</v>
      </c>
      <c r="E135" s="35"/>
      <c r="F135" s="204" t="s">
        <v>235</v>
      </c>
      <c r="G135" s="35"/>
      <c r="H135" s="35"/>
      <c r="I135" s="205"/>
      <c r="J135" s="35"/>
      <c r="K135" s="35"/>
      <c r="L135" s="38"/>
      <c r="M135" s="206"/>
      <c r="N135" s="207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158</v>
      </c>
      <c r="AU135" s="16" t="s">
        <v>84</v>
      </c>
    </row>
    <row r="136" spans="1:65" s="13" customFormat="1" ht="10.199999999999999">
      <c r="B136" s="210"/>
      <c r="C136" s="211"/>
      <c r="D136" s="208" t="s">
        <v>205</v>
      </c>
      <c r="E136" s="212" t="s">
        <v>1</v>
      </c>
      <c r="F136" s="213" t="s">
        <v>890</v>
      </c>
      <c r="G136" s="211"/>
      <c r="H136" s="214">
        <v>230.72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205</v>
      </c>
      <c r="AU136" s="220" t="s">
        <v>84</v>
      </c>
      <c r="AV136" s="13" t="s">
        <v>84</v>
      </c>
      <c r="AW136" s="13" t="s">
        <v>32</v>
      </c>
      <c r="AX136" s="13" t="s">
        <v>82</v>
      </c>
      <c r="AY136" s="220" t="s">
        <v>149</v>
      </c>
    </row>
    <row r="137" spans="1:65" s="2" customFormat="1" ht="24.15" customHeight="1">
      <c r="A137" s="33"/>
      <c r="B137" s="34"/>
      <c r="C137" s="190" t="s">
        <v>156</v>
      </c>
      <c r="D137" s="190" t="s">
        <v>151</v>
      </c>
      <c r="E137" s="191" t="s">
        <v>243</v>
      </c>
      <c r="F137" s="192" t="s">
        <v>244</v>
      </c>
      <c r="G137" s="193" t="s">
        <v>190</v>
      </c>
      <c r="H137" s="194">
        <v>115.36</v>
      </c>
      <c r="I137" s="195"/>
      <c r="J137" s="196">
        <f>ROUND(I137*H137,2)</f>
        <v>0</v>
      </c>
      <c r="K137" s="192" t="s">
        <v>155</v>
      </c>
      <c r="L137" s="38"/>
      <c r="M137" s="197" t="s">
        <v>1</v>
      </c>
      <c r="N137" s="198" t="s">
        <v>40</v>
      </c>
      <c r="O137" s="7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1" t="s">
        <v>156</v>
      </c>
      <c r="AT137" s="201" t="s">
        <v>151</v>
      </c>
      <c r="AU137" s="201" t="s">
        <v>84</v>
      </c>
      <c r="AY137" s="16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82</v>
      </c>
      <c r="BK137" s="202">
        <f>ROUND(I137*H137,2)</f>
        <v>0</v>
      </c>
      <c r="BL137" s="16" t="s">
        <v>156</v>
      </c>
      <c r="BM137" s="201" t="s">
        <v>891</v>
      </c>
    </row>
    <row r="138" spans="1:65" s="2" customFormat="1" ht="10.199999999999999">
      <c r="A138" s="33"/>
      <c r="B138" s="34"/>
      <c r="C138" s="35"/>
      <c r="D138" s="203" t="s">
        <v>158</v>
      </c>
      <c r="E138" s="35"/>
      <c r="F138" s="204" t="s">
        <v>246</v>
      </c>
      <c r="G138" s="35"/>
      <c r="H138" s="35"/>
      <c r="I138" s="205"/>
      <c r="J138" s="35"/>
      <c r="K138" s="35"/>
      <c r="L138" s="38"/>
      <c r="M138" s="206"/>
      <c r="N138" s="207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158</v>
      </c>
      <c r="AU138" s="16" t="s">
        <v>84</v>
      </c>
    </row>
    <row r="139" spans="1:65" s="13" customFormat="1" ht="10.199999999999999">
      <c r="B139" s="210"/>
      <c r="C139" s="211"/>
      <c r="D139" s="208" t="s">
        <v>205</v>
      </c>
      <c r="E139" s="212" t="s">
        <v>1</v>
      </c>
      <c r="F139" s="213" t="s">
        <v>892</v>
      </c>
      <c r="G139" s="211"/>
      <c r="H139" s="214">
        <v>115.36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205</v>
      </c>
      <c r="AU139" s="220" t="s">
        <v>84</v>
      </c>
      <c r="AV139" s="13" t="s">
        <v>84</v>
      </c>
      <c r="AW139" s="13" t="s">
        <v>32</v>
      </c>
      <c r="AX139" s="13" t="s">
        <v>82</v>
      </c>
      <c r="AY139" s="220" t="s">
        <v>149</v>
      </c>
    </row>
    <row r="140" spans="1:65" s="2" customFormat="1" ht="24.15" customHeight="1">
      <c r="A140" s="33"/>
      <c r="B140" s="34"/>
      <c r="C140" s="190" t="s">
        <v>176</v>
      </c>
      <c r="D140" s="190" t="s">
        <v>151</v>
      </c>
      <c r="E140" s="191" t="s">
        <v>260</v>
      </c>
      <c r="F140" s="192" t="s">
        <v>261</v>
      </c>
      <c r="G140" s="193" t="s">
        <v>190</v>
      </c>
      <c r="H140" s="194">
        <v>115.36</v>
      </c>
      <c r="I140" s="195"/>
      <c r="J140" s="196">
        <f>ROUND(I140*H140,2)</f>
        <v>0</v>
      </c>
      <c r="K140" s="192" t="s">
        <v>155</v>
      </c>
      <c r="L140" s="38"/>
      <c r="M140" s="197" t="s">
        <v>1</v>
      </c>
      <c r="N140" s="198" t="s">
        <v>40</v>
      </c>
      <c r="O140" s="7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01" t="s">
        <v>156</v>
      </c>
      <c r="AT140" s="201" t="s">
        <v>151</v>
      </c>
      <c r="AU140" s="201" t="s">
        <v>84</v>
      </c>
      <c r="AY140" s="16" t="s">
        <v>149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82</v>
      </c>
      <c r="BK140" s="202">
        <f>ROUND(I140*H140,2)</f>
        <v>0</v>
      </c>
      <c r="BL140" s="16" t="s">
        <v>156</v>
      </c>
      <c r="BM140" s="201" t="s">
        <v>893</v>
      </c>
    </row>
    <row r="141" spans="1:65" s="2" customFormat="1" ht="10.199999999999999">
      <c r="A141" s="33"/>
      <c r="B141" s="34"/>
      <c r="C141" s="35"/>
      <c r="D141" s="203" t="s">
        <v>158</v>
      </c>
      <c r="E141" s="35"/>
      <c r="F141" s="204" t="s">
        <v>263</v>
      </c>
      <c r="G141" s="35"/>
      <c r="H141" s="35"/>
      <c r="I141" s="205"/>
      <c r="J141" s="35"/>
      <c r="K141" s="35"/>
      <c r="L141" s="38"/>
      <c r="M141" s="206"/>
      <c r="N141" s="207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158</v>
      </c>
      <c r="AU141" s="16" t="s">
        <v>84</v>
      </c>
    </row>
    <row r="142" spans="1:65" s="13" customFormat="1" ht="10.199999999999999">
      <c r="B142" s="210"/>
      <c r="C142" s="211"/>
      <c r="D142" s="208" t="s">
        <v>205</v>
      </c>
      <c r="E142" s="212" t="s">
        <v>1</v>
      </c>
      <c r="F142" s="213" t="s">
        <v>892</v>
      </c>
      <c r="G142" s="211"/>
      <c r="H142" s="214">
        <v>115.36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205</v>
      </c>
      <c r="AU142" s="220" t="s">
        <v>84</v>
      </c>
      <c r="AV142" s="13" t="s">
        <v>84</v>
      </c>
      <c r="AW142" s="13" t="s">
        <v>32</v>
      </c>
      <c r="AX142" s="13" t="s">
        <v>82</v>
      </c>
      <c r="AY142" s="220" t="s">
        <v>149</v>
      </c>
    </row>
    <row r="143" spans="1:65" s="2" customFormat="1" ht="24.15" customHeight="1">
      <c r="A143" s="33"/>
      <c r="B143" s="34"/>
      <c r="C143" s="190" t="s">
        <v>181</v>
      </c>
      <c r="D143" s="190" t="s">
        <v>151</v>
      </c>
      <c r="E143" s="191" t="s">
        <v>290</v>
      </c>
      <c r="F143" s="192" t="s">
        <v>894</v>
      </c>
      <c r="G143" s="193" t="s">
        <v>154</v>
      </c>
      <c r="H143" s="194">
        <v>45</v>
      </c>
      <c r="I143" s="195"/>
      <c r="J143" s="196">
        <f>ROUND(I143*H143,2)</f>
        <v>0</v>
      </c>
      <c r="K143" s="192" t="s">
        <v>155</v>
      </c>
      <c r="L143" s="38"/>
      <c r="M143" s="197" t="s">
        <v>1</v>
      </c>
      <c r="N143" s="198" t="s">
        <v>40</v>
      </c>
      <c r="O143" s="7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1" t="s">
        <v>156</v>
      </c>
      <c r="AT143" s="201" t="s">
        <v>151</v>
      </c>
      <c r="AU143" s="201" t="s">
        <v>84</v>
      </c>
      <c r="AY143" s="16" t="s">
        <v>149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82</v>
      </c>
      <c r="BK143" s="202">
        <f>ROUND(I143*H143,2)</f>
        <v>0</v>
      </c>
      <c r="BL143" s="16" t="s">
        <v>156</v>
      </c>
      <c r="BM143" s="201" t="s">
        <v>895</v>
      </c>
    </row>
    <row r="144" spans="1:65" s="2" customFormat="1" ht="10.199999999999999">
      <c r="A144" s="33"/>
      <c r="B144" s="34"/>
      <c r="C144" s="35"/>
      <c r="D144" s="203" t="s">
        <v>158</v>
      </c>
      <c r="E144" s="35"/>
      <c r="F144" s="204" t="s">
        <v>293</v>
      </c>
      <c r="G144" s="35"/>
      <c r="H144" s="35"/>
      <c r="I144" s="205"/>
      <c r="J144" s="35"/>
      <c r="K144" s="35"/>
      <c r="L144" s="38"/>
      <c r="M144" s="206"/>
      <c r="N144" s="207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158</v>
      </c>
      <c r="AU144" s="16" t="s">
        <v>84</v>
      </c>
    </row>
    <row r="145" spans="1:65" s="13" customFormat="1" ht="10.199999999999999">
      <c r="B145" s="210"/>
      <c r="C145" s="211"/>
      <c r="D145" s="208" t="s">
        <v>205</v>
      </c>
      <c r="E145" s="212" t="s">
        <v>1</v>
      </c>
      <c r="F145" s="213" t="s">
        <v>896</v>
      </c>
      <c r="G145" s="211"/>
      <c r="H145" s="214">
        <v>45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205</v>
      </c>
      <c r="AU145" s="220" t="s">
        <v>84</v>
      </c>
      <c r="AV145" s="13" t="s">
        <v>84</v>
      </c>
      <c r="AW145" s="13" t="s">
        <v>32</v>
      </c>
      <c r="AX145" s="13" t="s">
        <v>82</v>
      </c>
      <c r="AY145" s="220" t="s">
        <v>149</v>
      </c>
    </row>
    <row r="146" spans="1:65" s="2" customFormat="1" ht="37.799999999999997" customHeight="1">
      <c r="A146" s="33"/>
      <c r="B146" s="34"/>
      <c r="C146" s="190" t="s">
        <v>187</v>
      </c>
      <c r="D146" s="190" t="s">
        <v>151</v>
      </c>
      <c r="E146" s="191" t="s">
        <v>302</v>
      </c>
      <c r="F146" s="192" t="s">
        <v>303</v>
      </c>
      <c r="G146" s="193" t="s">
        <v>304</v>
      </c>
      <c r="H146" s="194">
        <v>17.14</v>
      </c>
      <c r="I146" s="195"/>
      <c r="J146" s="196">
        <f>ROUND(I146*H146,2)</f>
        <v>0</v>
      </c>
      <c r="K146" s="192" t="s">
        <v>155</v>
      </c>
      <c r="L146" s="38"/>
      <c r="M146" s="197" t="s">
        <v>1</v>
      </c>
      <c r="N146" s="198" t="s">
        <v>40</v>
      </c>
      <c r="O146" s="7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1" t="s">
        <v>156</v>
      </c>
      <c r="AT146" s="201" t="s">
        <v>151</v>
      </c>
      <c r="AU146" s="201" t="s">
        <v>84</v>
      </c>
      <c r="AY146" s="16" t="s">
        <v>149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6" t="s">
        <v>82</v>
      </c>
      <c r="BK146" s="202">
        <f>ROUND(I146*H146,2)</f>
        <v>0</v>
      </c>
      <c r="BL146" s="16" t="s">
        <v>156</v>
      </c>
      <c r="BM146" s="201" t="s">
        <v>897</v>
      </c>
    </row>
    <row r="147" spans="1:65" s="2" customFormat="1" ht="10.199999999999999">
      <c r="A147" s="33"/>
      <c r="B147" s="34"/>
      <c r="C147" s="35"/>
      <c r="D147" s="203" t="s">
        <v>158</v>
      </c>
      <c r="E147" s="35"/>
      <c r="F147" s="204" t="s">
        <v>306</v>
      </c>
      <c r="G147" s="35"/>
      <c r="H147" s="35"/>
      <c r="I147" s="205"/>
      <c r="J147" s="35"/>
      <c r="K147" s="35"/>
      <c r="L147" s="38"/>
      <c r="M147" s="206"/>
      <c r="N147" s="207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158</v>
      </c>
      <c r="AU147" s="16" t="s">
        <v>84</v>
      </c>
    </row>
    <row r="148" spans="1:65" s="2" customFormat="1" ht="24.15" customHeight="1">
      <c r="A148" s="33"/>
      <c r="B148" s="34"/>
      <c r="C148" s="190" t="s">
        <v>194</v>
      </c>
      <c r="D148" s="190" t="s">
        <v>151</v>
      </c>
      <c r="E148" s="191" t="s">
        <v>898</v>
      </c>
      <c r="F148" s="192" t="s">
        <v>309</v>
      </c>
      <c r="G148" s="193" t="s">
        <v>310</v>
      </c>
      <c r="H148" s="194">
        <v>1</v>
      </c>
      <c r="I148" s="195"/>
      <c r="J148" s="196">
        <f>ROUND(I148*H148,2)</f>
        <v>0</v>
      </c>
      <c r="K148" s="192" t="s">
        <v>1</v>
      </c>
      <c r="L148" s="38"/>
      <c r="M148" s="197" t="s">
        <v>1</v>
      </c>
      <c r="N148" s="198" t="s">
        <v>40</v>
      </c>
      <c r="O148" s="70"/>
      <c r="P148" s="199">
        <f>O148*H148</f>
        <v>0</v>
      </c>
      <c r="Q148" s="199">
        <v>0.28000000000000003</v>
      </c>
      <c r="R148" s="199">
        <f>Q148*H148</f>
        <v>0.28000000000000003</v>
      </c>
      <c r="S148" s="199">
        <v>0</v>
      </c>
      <c r="T148" s="20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1" t="s">
        <v>156</v>
      </c>
      <c r="AT148" s="201" t="s">
        <v>151</v>
      </c>
      <c r="AU148" s="201" t="s">
        <v>84</v>
      </c>
      <c r="AY148" s="16" t="s">
        <v>149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82</v>
      </c>
      <c r="BK148" s="202">
        <f>ROUND(I148*H148,2)</f>
        <v>0</v>
      </c>
      <c r="BL148" s="16" t="s">
        <v>156</v>
      </c>
      <c r="BM148" s="201" t="s">
        <v>899</v>
      </c>
    </row>
    <row r="149" spans="1:65" s="2" customFormat="1" ht="384">
      <c r="A149" s="33"/>
      <c r="B149" s="34"/>
      <c r="C149" s="35"/>
      <c r="D149" s="208" t="s">
        <v>170</v>
      </c>
      <c r="E149" s="35"/>
      <c r="F149" s="209" t="s">
        <v>312</v>
      </c>
      <c r="G149" s="35"/>
      <c r="H149" s="35"/>
      <c r="I149" s="205"/>
      <c r="J149" s="35"/>
      <c r="K149" s="35"/>
      <c r="L149" s="38"/>
      <c r="M149" s="206"/>
      <c r="N149" s="207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170</v>
      </c>
      <c r="AU149" s="16" t="s">
        <v>84</v>
      </c>
    </row>
    <row r="150" spans="1:65" s="12" customFormat="1" ht="22.8" customHeight="1">
      <c r="B150" s="174"/>
      <c r="C150" s="175"/>
      <c r="D150" s="176" t="s">
        <v>74</v>
      </c>
      <c r="E150" s="188" t="s">
        <v>164</v>
      </c>
      <c r="F150" s="188" t="s">
        <v>313</v>
      </c>
      <c r="G150" s="175"/>
      <c r="H150" s="175"/>
      <c r="I150" s="178"/>
      <c r="J150" s="189">
        <f>BK150</f>
        <v>0</v>
      </c>
      <c r="K150" s="175"/>
      <c r="L150" s="180"/>
      <c r="M150" s="181"/>
      <c r="N150" s="182"/>
      <c r="O150" s="182"/>
      <c r="P150" s="183">
        <f>SUM(P151:P174)</f>
        <v>0</v>
      </c>
      <c r="Q150" s="182"/>
      <c r="R150" s="183">
        <f>SUM(R151:R174)</f>
        <v>29.33997068</v>
      </c>
      <c r="S150" s="182"/>
      <c r="T150" s="184">
        <f>SUM(T151:T174)</f>
        <v>0</v>
      </c>
      <c r="AR150" s="185" t="s">
        <v>82</v>
      </c>
      <c r="AT150" s="186" t="s">
        <v>74</v>
      </c>
      <c r="AU150" s="186" t="s">
        <v>82</v>
      </c>
      <c r="AY150" s="185" t="s">
        <v>149</v>
      </c>
      <c r="BK150" s="187">
        <f>SUM(BK151:BK174)</f>
        <v>0</v>
      </c>
    </row>
    <row r="151" spans="1:65" s="2" customFormat="1" ht="24.15" customHeight="1">
      <c r="A151" s="33"/>
      <c r="B151" s="34"/>
      <c r="C151" s="190" t="s">
        <v>200</v>
      </c>
      <c r="D151" s="190" t="s">
        <v>151</v>
      </c>
      <c r="E151" s="191" t="s">
        <v>717</v>
      </c>
      <c r="F151" s="192" t="s">
        <v>718</v>
      </c>
      <c r="G151" s="193" t="s">
        <v>190</v>
      </c>
      <c r="H151" s="194">
        <v>2.8</v>
      </c>
      <c r="I151" s="195"/>
      <c r="J151" s="196">
        <f>ROUND(I151*H151,2)</f>
        <v>0</v>
      </c>
      <c r="K151" s="192" t="s">
        <v>155</v>
      </c>
      <c r="L151" s="38"/>
      <c r="M151" s="197" t="s">
        <v>1</v>
      </c>
      <c r="N151" s="198" t="s">
        <v>40</v>
      </c>
      <c r="O151" s="70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1" t="s">
        <v>156</v>
      </c>
      <c r="AT151" s="201" t="s">
        <v>151</v>
      </c>
      <c r="AU151" s="201" t="s">
        <v>84</v>
      </c>
      <c r="AY151" s="16" t="s">
        <v>149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82</v>
      </c>
      <c r="BK151" s="202">
        <f>ROUND(I151*H151,2)</f>
        <v>0</v>
      </c>
      <c r="BL151" s="16" t="s">
        <v>156</v>
      </c>
      <c r="BM151" s="201" t="s">
        <v>900</v>
      </c>
    </row>
    <row r="152" spans="1:65" s="2" customFormat="1" ht="10.199999999999999">
      <c r="A152" s="33"/>
      <c r="B152" s="34"/>
      <c r="C152" s="35"/>
      <c r="D152" s="203" t="s">
        <v>158</v>
      </c>
      <c r="E152" s="35"/>
      <c r="F152" s="204" t="s">
        <v>720</v>
      </c>
      <c r="G152" s="35"/>
      <c r="H152" s="35"/>
      <c r="I152" s="205"/>
      <c r="J152" s="35"/>
      <c r="K152" s="35"/>
      <c r="L152" s="38"/>
      <c r="M152" s="206"/>
      <c r="N152" s="207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158</v>
      </c>
      <c r="AU152" s="16" t="s">
        <v>84</v>
      </c>
    </row>
    <row r="153" spans="1:65" s="2" customFormat="1" ht="19.2">
      <c r="A153" s="33"/>
      <c r="B153" s="34"/>
      <c r="C153" s="35"/>
      <c r="D153" s="208" t="s">
        <v>170</v>
      </c>
      <c r="E153" s="35"/>
      <c r="F153" s="209" t="s">
        <v>721</v>
      </c>
      <c r="G153" s="35"/>
      <c r="H153" s="35"/>
      <c r="I153" s="205"/>
      <c r="J153" s="35"/>
      <c r="K153" s="35"/>
      <c r="L153" s="38"/>
      <c r="M153" s="206"/>
      <c r="N153" s="207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170</v>
      </c>
      <c r="AU153" s="16" t="s">
        <v>84</v>
      </c>
    </row>
    <row r="154" spans="1:65" s="13" customFormat="1" ht="10.199999999999999">
      <c r="B154" s="210"/>
      <c r="C154" s="211"/>
      <c r="D154" s="208" t="s">
        <v>205</v>
      </c>
      <c r="E154" s="212" t="s">
        <v>1</v>
      </c>
      <c r="F154" s="213" t="s">
        <v>901</v>
      </c>
      <c r="G154" s="211"/>
      <c r="H154" s="214">
        <v>2.8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205</v>
      </c>
      <c r="AU154" s="220" t="s">
        <v>84</v>
      </c>
      <c r="AV154" s="13" t="s">
        <v>84</v>
      </c>
      <c r="AW154" s="13" t="s">
        <v>32</v>
      </c>
      <c r="AX154" s="13" t="s">
        <v>82</v>
      </c>
      <c r="AY154" s="220" t="s">
        <v>149</v>
      </c>
    </row>
    <row r="155" spans="1:65" s="2" customFormat="1" ht="24.15" customHeight="1">
      <c r="A155" s="33"/>
      <c r="B155" s="34"/>
      <c r="C155" s="190" t="s">
        <v>207</v>
      </c>
      <c r="D155" s="190" t="s">
        <v>151</v>
      </c>
      <c r="E155" s="191" t="s">
        <v>723</v>
      </c>
      <c r="F155" s="192" t="s">
        <v>724</v>
      </c>
      <c r="G155" s="193" t="s">
        <v>190</v>
      </c>
      <c r="H155" s="194">
        <v>21.588000000000001</v>
      </c>
      <c r="I155" s="195"/>
      <c r="J155" s="196">
        <f>ROUND(I155*H155,2)</f>
        <v>0</v>
      </c>
      <c r="K155" s="192" t="s">
        <v>155</v>
      </c>
      <c r="L155" s="38"/>
      <c r="M155" s="197" t="s">
        <v>1</v>
      </c>
      <c r="N155" s="198" t="s">
        <v>40</v>
      </c>
      <c r="O155" s="7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1" t="s">
        <v>156</v>
      </c>
      <c r="AT155" s="201" t="s">
        <v>151</v>
      </c>
      <c r="AU155" s="201" t="s">
        <v>84</v>
      </c>
      <c r="AY155" s="16" t="s">
        <v>149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82</v>
      </c>
      <c r="BK155" s="202">
        <f>ROUND(I155*H155,2)</f>
        <v>0</v>
      </c>
      <c r="BL155" s="16" t="s">
        <v>156</v>
      </c>
      <c r="BM155" s="201" t="s">
        <v>902</v>
      </c>
    </row>
    <row r="156" spans="1:65" s="2" customFormat="1" ht="10.199999999999999">
      <c r="A156" s="33"/>
      <c r="B156" s="34"/>
      <c r="C156" s="35"/>
      <c r="D156" s="203" t="s">
        <v>158</v>
      </c>
      <c r="E156" s="35"/>
      <c r="F156" s="204" t="s">
        <v>726</v>
      </c>
      <c r="G156" s="35"/>
      <c r="H156" s="35"/>
      <c r="I156" s="205"/>
      <c r="J156" s="35"/>
      <c r="K156" s="35"/>
      <c r="L156" s="38"/>
      <c r="M156" s="206"/>
      <c r="N156" s="207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158</v>
      </c>
      <c r="AU156" s="16" t="s">
        <v>84</v>
      </c>
    </row>
    <row r="157" spans="1:65" s="2" customFormat="1" ht="19.2">
      <c r="A157" s="33"/>
      <c r="B157" s="34"/>
      <c r="C157" s="35"/>
      <c r="D157" s="208" t="s">
        <v>170</v>
      </c>
      <c r="E157" s="35"/>
      <c r="F157" s="209" t="s">
        <v>721</v>
      </c>
      <c r="G157" s="35"/>
      <c r="H157" s="35"/>
      <c r="I157" s="205"/>
      <c r="J157" s="35"/>
      <c r="K157" s="35"/>
      <c r="L157" s="38"/>
      <c r="M157" s="206"/>
      <c r="N157" s="207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170</v>
      </c>
      <c r="AU157" s="16" t="s">
        <v>84</v>
      </c>
    </row>
    <row r="158" spans="1:65" s="13" customFormat="1" ht="10.199999999999999">
      <c r="B158" s="210"/>
      <c r="C158" s="211"/>
      <c r="D158" s="208" t="s">
        <v>205</v>
      </c>
      <c r="E158" s="212" t="s">
        <v>1</v>
      </c>
      <c r="F158" s="213" t="s">
        <v>903</v>
      </c>
      <c r="G158" s="211"/>
      <c r="H158" s="214">
        <v>5.3040000000000003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205</v>
      </c>
      <c r="AU158" s="220" t="s">
        <v>84</v>
      </c>
      <c r="AV158" s="13" t="s">
        <v>84</v>
      </c>
      <c r="AW158" s="13" t="s">
        <v>32</v>
      </c>
      <c r="AX158" s="13" t="s">
        <v>75</v>
      </c>
      <c r="AY158" s="220" t="s">
        <v>149</v>
      </c>
    </row>
    <row r="159" spans="1:65" s="13" customFormat="1" ht="10.199999999999999">
      <c r="B159" s="210"/>
      <c r="C159" s="211"/>
      <c r="D159" s="208" t="s">
        <v>205</v>
      </c>
      <c r="E159" s="212" t="s">
        <v>1</v>
      </c>
      <c r="F159" s="213" t="s">
        <v>904</v>
      </c>
      <c r="G159" s="211"/>
      <c r="H159" s="214">
        <v>16.283999999999999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205</v>
      </c>
      <c r="AU159" s="220" t="s">
        <v>84</v>
      </c>
      <c r="AV159" s="13" t="s">
        <v>84</v>
      </c>
      <c r="AW159" s="13" t="s">
        <v>32</v>
      </c>
      <c r="AX159" s="13" t="s">
        <v>75</v>
      </c>
      <c r="AY159" s="220" t="s">
        <v>149</v>
      </c>
    </row>
    <row r="160" spans="1:65" s="14" customFormat="1" ht="10.199999999999999">
      <c r="B160" s="221"/>
      <c r="C160" s="222"/>
      <c r="D160" s="208" t="s">
        <v>205</v>
      </c>
      <c r="E160" s="223" t="s">
        <v>1</v>
      </c>
      <c r="F160" s="224" t="s">
        <v>214</v>
      </c>
      <c r="G160" s="222"/>
      <c r="H160" s="225">
        <v>21.588000000000001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205</v>
      </c>
      <c r="AU160" s="231" t="s">
        <v>84</v>
      </c>
      <c r="AV160" s="14" t="s">
        <v>156</v>
      </c>
      <c r="AW160" s="14" t="s">
        <v>32</v>
      </c>
      <c r="AX160" s="14" t="s">
        <v>82</v>
      </c>
      <c r="AY160" s="231" t="s">
        <v>149</v>
      </c>
    </row>
    <row r="161" spans="1:65" s="2" customFormat="1" ht="21.75" customHeight="1">
      <c r="A161" s="33"/>
      <c r="B161" s="34"/>
      <c r="C161" s="190" t="s">
        <v>215</v>
      </c>
      <c r="D161" s="190" t="s">
        <v>151</v>
      </c>
      <c r="E161" s="191" t="s">
        <v>334</v>
      </c>
      <c r="F161" s="192" t="s">
        <v>335</v>
      </c>
      <c r="G161" s="193" t="s">
        <v>154</v>
      </c>
      <c r="H161" s="194">
        <v>75.680000000000007</v>
      </c>
      <c r="I161" s="195"/>
      <c r="J161" s="196">
        <f>ROUND(I161*H161,2)</f>
        <v>0</v>
      </c>
      <c r="K161" s="192" t="s">
        <v>155</v>
      </c>
      <c r="L161" s="38"/>
      <c r="M161" s="197" t="s">
        <v>1</v>
      </c>
      <c r="N161" s="198" t="s">
        <v>40</v>
      </c>
      <c r="O161" s="70"/>
      <c r="P161" s="199">
        <f>O161*H161</f>
        <v>0</v>
      </c>
      <c r="Q161" s="199">
        <v>7.26E-3</v>
      </c>
      <c r="R161" s="199">
        <f>Q161*H161</f>
        <v>0.54943680000000006</v>
      </c>
      <c r="S161" s="199">
        <v>0</v>
      </c>
      <c r="T161" s="20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156</v>
      </c>
      <c r="AT161" s="201" t="s">
        <v>151</v>
      </c>
      <c r="AU161" s="201" t="s">
        <v>84</v>
      </c>
      <c r="AY161" s="16" t="s">
        <v>149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82</v>
      </c>
      <c r="BK161" s="202">
        <f>ROUND(I161*H161,2)</f>
        <v>0</v>
      </c>
      <c r="BL161" s="16" t="s">
        <v>156</v>
      </c>
      <c r="BM161" s="201" t="s">
        <v>905</v>
      </c>
    </row>
    <row r="162" spans="1:65" s="2" customFormat="1" ht="10.199999999999999">
      <c r="A162" s="33"/>
      <c r="B162" s="34"/>
      <c r="C162" s="35"/>
      <c r="D162" s="203" t="s">
        <v>158</v>
      </c>
      <c r="E162" s="35"/>
      <c r="F162" s="204" t="s">
        <v>337</v>
      </c>
      <c r="G162" s="35"/>
      <c r="H162" s="35"/>
      <c r="I162" s="205"/>
      <c r="J162" s="35"/>
      <c r="K162" s="35"/>
      <c r="L162" s="38"/>
      <c r="M162" s="206"/>
      <c r="N162" s="207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158</v>
      </c>
      <c r="AU162" s="16" t="s">
        <v>84</v>
      </c>
    </row>
    <row r="163" spans="1:65" s="13" customFormat="1" ht="10.199999999999999">
      <c r="B163" s="210"/>
      <c r="C163" s="211"/>
      <c r="D163" s="208" t="s">
        <v>205</v>
      </c>
      <c r="E163" s="212" t="s">
        <v>1</v>
      </c>
      <c r="F163" s="213" t="s">
        <v>906</v>
      </c>
      <c r="G163" s="211"/>
      <c r="H163" s="214">
        <v>11.2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205</v>
      </c>
      <c r="AU163" s="220" t="s">
        <v>84</v>
      </c>
      <c r="AV163" s="13" t="s">
        <v>84</v>
      </c>
      <c r="AW163" s="13" t="s">
        <v>32</v>
      </c>
      <c r="AX163" s="13" t="s">
        <v>75</v>
      </c>
      <c r="AY163" s="220" t="s">
        <v>149</v>
      </c>
    </row>
    <row r="164" spans="1:65" s="13" customFormat="1" ht="10.199999999999999">
      <c r="B164" s="210"/>
      <c r="C164" s="211"/>
      <c r="D164" s="208" t="s">
        <v>205</v>
      </c>
      <c r="E164" s="212" t="s">
        <v>1</v>
      </c>
      <c r="F164" s="213" t="s">
        <v>907</v>
      </c>
      <c r="G164" s="211"/>
      <c r="H164" s="214">
        <v>4.68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205</v>
      </c>
      <c r="AU164" s="220" t="s">
        <v>84</v>
      </c>
      <c r="AV164" s="13" t="s">
        <v>84</v>
      </c>
      <c r="AW164" s="13" t="s">
        <v>32</v>
      </c>
      <c r="AX164" s="13" t="s">
        <v>75</v>
      </c>
      <c r="AY164" s="220" t="s">
        <v>149</v>
      </c>
    </row>
    <row r="165" spans="1:65" s="13" customFormat="1" ht="10.199999999999999">
      <c r="B165" s="210"/>
      <c r="C165" s="211"/>
      <c r="D165" s="208" t="s">
        <v>205</v>
      </c>
      <c r="E165" s="212" t="s">
        <v>1</v>
      </c>
      <c r="F165" s="213" t="s">
        <v>908</v>
      </c>
      <c r="G165" s="211"/>
      <c r="H165" s="214">
        <v>59.8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205</v>
      </c>
      <c r="AU165" s="220" t="s">
        <v>84</v>
      </c>
      <c r="AV165" s="13" t="s">
        <v>84</v>
      </c>
      <c r="AW165" s="13" t="s">
        <v>32</v>
      </c>
      <c r="AX165" s="13" t="s">
        <v>75</v>
      </c>
      <c r="AY165" s="220" t="s">
        <v>149</v>
      </c>
    </row>
    <row r="166" spans="1:65" s="14" customFormat="1" ht="10.199999999999999">
      <c r="B166" s="221"/>
      <c r="C166" s="222"/>
      <c r="D166" s="208" t="s">
        <v>205</v>
      </c>
      <c r="E166" s="223" t="s">
        <v>1</v>
      </c>
      <c r="F166" s="224" t="s">
        <v>214</v>
      </c>
      <c r="G166" s="222"/>
      <c r="H166" s="225">
        <v>75.680000000000007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205</v>
      </c>
      <c r="AU166" s="231" t="s">
        <v>84</v>
      </c>
      <c r="AV166" s="14" t="s">
        <v>156</v>
      </c>
      <c r="AW166" s="14" t="s">
        <v>32</v>
      </c>
      <c r="AX166" s="14" t="s">
        <v>82</v>
      </c>
      <c r="AY166" s="231" t="s">
        <v>149</v>
      </c>
    </row>
    <row r="167" spans="1:65" s="2" customFormat="1" ht="21.75" customHeight="1">
      <c r="A167" s="33"/>
      <c r="B167" s="34"/>
      <c r="C167" s="190" t="s">
        <v>221</v>
      </c>
      <c r="D167" s="190" t="s">
        <v>151</v>
      </c>
      <c r="E167" s="191" t="s">
        <v>347</v>
      </c>
      <c r="F167" s="192" t="s">
        <v>348</v>
      </c>
      <c r="G167" s="193" t="s">
        <v>154</v>
      </c>
      <c r="H167" s="194">
        <v>75.680000000000007</v>
      </c>
      <c r="I167" s="195"/>
      <c r="J167" s="196">
        <f>ROUND(I167*H167,2)</f>
        <v>0</v>
      </c>
      <c r="K167" s="192" t="s">
        <v>155</v>
      </c>
      <c r="L167" s="38"/>
      <c r="M167" s="197" t="s">
        <v>1</v>
      </c>
      <c r="N167" s="198" t="s">
        <v>40</v>
      </c>
      <c r="O167" s="70"/>
      <c r="P167" s="199">
        <f>O167*H167</f>
        <v>0</v>
      </c>
      <c r="Q167" s="199">
        <v>8.5999999999999998E-4</v>
      </c>
      <c r="R167" s="199">
        <f>Q167*H167</f>
        <v>6.5084799999999998E-2</v>
      </c>
      <c r="S167" s="199">
        <v>0</v>
      </c>
      <c r="T167" s="20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1" t="s">
        <v>156</v>
      </c>
      <c r="AT167" s="201" t="s">
        <v>151</v>
      </c>
      <c r="AU167" s="201" t="s">
        <v>84</v>
      </c>
      <c r="AY167" s="16" t="s">
        <v>149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82</v>
      </c>
      <c r="BK167" s="202">
        <f>ROUND(I167*H167,2)</f>
        <v>0</v>
      </c>
      <c r="BL167" s="16" t="s">
        <v>156</v>
      </c>
      <c r="BM167" s="201" t="s">
        <v>909</v>
      </c>
    </row>
    <row r="168" spans="1:65" s="2" customFormat="1" ht="10.199999999999999">
      <c r="A168" s="33"/>
      <c r="B168" s="34"/>
      <c r="C168" s="35"/>
      <c r="D168" s="203" t="s">
        <v>158</v>
      </c>
      <c r="E168" s="35"/>
      <c r="F168" s="204" t="s">
        <v>350</v>
      </c>
      <c r="G168" s="35"/>
      <c r="H168" s="35"/>
      <c r="I168" s="205"/>
      <c r="J168" s="35"/>
      <c r="K168" s="35"/>
      <c r="L168" s="38"/>
      <c r="M168" s="206"/>
      <c r="N168" s="207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158</v>
      </c>
      <c r="AU168" s="16" t="s">
        <v>84</v>
      </c>
    </row>
    <row r="169" spans="1:65" s="2" customFormat="1" ht="24.15" customHeight="1">
      <c r="A169" s="33"/>
      <c r="B169" s="34"/>
      <c r="C169" s="190" t="s">
        <v>226</v>
      </c>
      <c r="D169" s="190" t="s">
        <v>151</v>
      </c>
      <c r="E169" s="191" t="s">
        <v>358</v>
      </c>
      <c r="F169" s="192" t="s">
        <v>359</v>
      </c>
      <c r="G169" s="193" t="s">
        <v>304</v>
      </c>
      <c r="H169" s="194">
        <v>0.40400000000000003</v>
      </c>
      <c r="I169" s="195"/>
      <c r="J169" s="196">
        <f>ROUND(I169*H169,2)</f>
        <v>0</v>
      </c>
      <c r="K169" s="192" t="s">
        <v>155</v>
      </c>
      <c r="L169" s="38"/>
      <c r="M169" s="197" t="s">
        <v>1</v>
      </c>
      <c r="N169" s="198" t="s">
        <v>40</v>
      </c>
      <c r="O169" s="70"/>
      <c r="P169" s="199">
        <f>O169*H169</f>
        <v>0</v>
      </c>
      <c r="Q169" s="199">
        <v>1.06277</v>
      </c>
      <c r="R169" s="199">
        <f>Q169*H169</f>
        <v>0.42935908</v>
      </c>
      <c r="S169" s="199">
        <v>0</v>
      </c>
      <c r="T169" s="20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1" t="s">
        <v>156</v>
      </c>
      <c r="AT169" s="201" t="s">
        <v>151</v>
      </c>
      <c r="AU169" s="201" t="s">
        <v>84</v>
      </c>
      <c r="AY169" s="16" t="s">
        <v>149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6" t="s">
        <v>82</v>
      </c>
      <c r="BK169" s="202">
        <f>ROUND(I169*H169,2)</f>
        <v>0</v>
      </c>
      <c r="BL169" s="16" t="s">
        <v>156</v>
      </c>
      <c r="BM169" s="201" t="s">
        <v>910</v>
      </c>
    </row>
    <row r="170" spans="1:65" s="2" customFormat="1" ht="10.199999999999999">
      <c r="A170" s="33"/>
      <c r="B170" s="34"/>
      <c r="C170" s="35"/>
      <c r="D170" s="203" t="s">
        <v>158</v>
      </c>
      <c r="E170" s="35"/>
      <c r="F170" s="204" t="s">
        <v>361</v>
      </c>
      <c r="G170" s="35"/>
      <c r="H170" s="35"/>
      <c r="I170" s="205"/>
      <c r="J170" s="35"/>
      <c r="K170" s="35"/>
      <c r="L170" s="38"/>
      <c r="M170" s="206"/>
      <c r="N170" s="207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158</v>
      </c>
      <c r="AU170" s="16" t="s">
        <v>84</v>
      </c>
    </row>
    <row r="171" spans="1:65" s="13" customFormat="1" ht="10.199999999999999">
      <c r="B171" s="210"/>
      <c r="C171" s="211"/>
      <c r="D171" s="208" t="s">
        <v>205</v>
      </c>
      <c r="E171" s="212" t="s">
        <v>1</v>
      </c>
      <c r="F171" s="213" t="s">
        <v>911</v>
      </c>
      <c r="G171" s="211"/>
      <c r="H171" s="214">
        <v>0.40400000000000003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205</v>
      </c>
      <c r="AU171" s="220" t="s">
        <v>84</v>
      </c>
      <c r="AV171" s="13" t="s">
        <v>84</v>
      </c>
      <c r="AW171" s="13" t="s">
        <v>32</v>
      </c>
      <c r="AX171" s="13" t="s">
        <v>82</v>
      </c>
      <c r="AY171" s="220" t="s">
        <v>149</v>
      </c>
    </row>
    <row r="172" spans="1:65" s="2" customFormat="1" ht="24.15" customHeight="1">
      <c r="A172" s="33"/>
      <c r="B172" s="34"/>
      <c r="C172" s="190" t="s">
        <v>231</v>
      </c>
      <c r="D172" s="190" t="s">
        <v>151</v>
      </c>
      <c r="E172" s="191" t="s">
        <v>912</v>
      </c>
      <c r="F172" s="192" t="s">
        <v>913</v>
      </c>
      <c r="G172" s="193" t="s">
        <v>167</v>
      </c>
      <c r="H172" s="194">
        <v>9</v>
      </c>
      <c r="I172" s="195"/>
      <c r="J172" s="196">
        <f>ROUND(I172*H172,2)</f>
        <v>0</v>
      </c>
      <c r="K172" s="192" t="s">
        <v>155</v>
      </c>
      <c r="L172" s="38"/>
      <c r="M172" s="197" t="s">
        <v>1</v>
      </c>
      <c r="N172" s="198" t="s">
        <v>40</v>
      </c>
      <c r="O172" s="70"/>
      <c r="P172" s="199">
        <f>O172*H172</f>
        <v>0</v>
      </c>
      <c r="Q172" s="199">
        <v>0.14401</v>
      </c>
      <c r="R172" s="199">
        <f>Q172*H172</f>
        <v>1.29609</v>
      </c>
      <c r="S172" s="199">
        <v>0</v>
      </c>
      <c r="T172" s="20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1" t="s">
        <v>156</v>
      </c>
      <c r="AT172" s="201" t="s">
        <v>151</v>
      </c>
      <c r="AU172" s="201" t="s">
        <v>84</v>
      </c>
      <c r="AY172" s="16" t="s">
        <v>149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82</v>
      </c>
      <c r="BK172" s="202">
        <f>ROUND(I172*H172,2)</f>
        <v>0</v>
      </c>
      <c r="BL172" s="16" t="s">
        <v>156</v>
      </c>
      <c r="BM172" s="201" t="s">
        <v>914</v>
      </c>
    </row>
    <row r="173" spans="1:65" s="2" customFormat="1" ht="10.199999999999999">
      <c r="A173" s="33"/>
      <c r="B173" s="34"/>
      <c r="C173" s="35"/>
      <c r="D173" s="203" t="s">
        <v>158</v>
      </c>
      <c r="E173" s="35"/>
      <c r="F173" s="204" t="s">
        <v>915</v>
      </c>
      <c r="G173" s="35"/>
      <c r="H173" s="35"/>
      <c r="I173" s="205"/>
      <c r="J173" s="35"/>
      <c r="K173" s="35"/>
      <c r="L173" s="38"/>
      <c r="M173" s="206"/>
      <c r="N173" s="207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158</v>
      </c>
      <c r="AU173" s="16" t="s">
        <v>84</v>
      </c>
    </row>
    <row r="174" spans="1:65" s="2" customFormat="1" ht="16.5" customHeight="1">
      <c r="A174" s="33"/>
      <c r="B174" s="34"/>
      <c r="C174" s="232" t="s">
        <v>8</v>
      </c>
      <c r="D174" s="232" t="s">
        <v>282</v>
      </c>
      <c r="E174" s="233" t="s">
        <v>916</v>
      </c>
      <c r="F174" s="234" t="s">
        <v>917</v>
      </c>
      <c r="G174" s="235" t="s">
        <v>167</v>
      </c>
      <c r="H174" s="236">
        <v>9</v>
      </c>
      <c r="I174" s="237"/>
      <c r="J174" s="238">
        <f>ROUND(I174*H174,2)</f>
        <v>0</v>
      </c>
      <c r="K174" s="234" t="s">
        <v>1</v>
      </c>
      <c r="L174" s="239"/>
      <c r="M174" s="240" t="s">
        <v>1</v>
      </c>
      <c r="N174" s="241" t="s">
        <v>40</v>
      </c>
      <c r="O174" s="70"/>
      <c r="P174" s="199">
        <f>O174*H174</f>
        <v>0</v>
      </c>
      <c r="Q174" s="199">
        <v>3</v>
      </c>
      <c r="R174" s="199">
        <f>Q174*H174</f>
        <v>27</v>
      </c>
      <c r="S174" s="199">
        <v>0</v>
      </c>
      <c r="T174" s="200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194</v>
      </c>
      <c r="AT174" s="201" t="s">
        <v>282</v>
      </c>
      <c r="AU174" s="201" t="s">
        <v>84</v>
      </c>
      <c r="AY174" s="16" t="s">
        <v>149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6" t="s">
        <v>82</v>
      </c>
      <c r="BK174" s="202">
        <f>ROUND(I174*H174,2)</f>
        <v>0</v>
      </c>
      <c r="BL174" s="16" t="s">
        <v>156</v>
      </c>
      <c r="BM174" s="201" t="s">
        <v>918</v>
      </c>
    </row>
    <row r="175" spans="1:65" s="12" customFormat="1" ht="22.8" customHeight="1">
      <c r="B175" s="174"/>
      <c r="C175" s="175"/>
      <c r="D175" s="176" t="s">
        <v>74</v>
      </c>
      <c r="E175" s="188" t="s">
        <v>156</v>
      </c>
      <c r="F175" s="188" t="s">
        <v>371</v>
      </c>
      <c r="G175" s="175"/>
      <c r="H175" s="175"/>
      <c r="I175" s="178"/>
      <c r="J175" s="189">
        <f>BK175</f>
        <v>0</v>
      </c>
      <c r="K175" s="175"/>
      <c r="L175" s="180"/>
      <c r="M175" s="181"/>
      <c r="N175" s="182"/>
      <c r="O175" s="182"/>
      <c r="P175" s="183">
        <f>SUM(P176:P191)</f>
        <v>0</v>
      </c>
      <c r="Q175" s="182"/>
      <c r="R175" s="183">
        <f>SUM(R176:R191)</f>
        <v>28.103544000000003</v>
      </c>
      <c r="S175" s="182"/>
      <c r="T175" s="184">
        <f>SUM(T176:T191)</f>
        <v>0</v>
      </c>
      <c r="AR175" s="185" t="s">
        <v>82</v>
      </c>
      <c r="AT175" s="186" t="s">
        <v>74</v>
      </c>
      <c r="AU175" s="186" t="s">
        <v>82</v>
      </c>
      <c r="AY175" s="185" t="s">
        <v>149</v>
      </c>
      <c r="BK175" s="187">
        <f>SUM(BK176:BK191)</f>
        <v>0</v>
      </c>
    </row>
    <row r="176" spans="1:65" s="2" customFormat="1" ht="33" customHeight="1">
      <c r="A176" s="33"/>
      <c r="B176" s="34"/>
      <c r="C176" s="190" t="s">
        <v>242</v>
      </c>
      <c r="D176" s="190" t="s">
        <v>151</v>
      </c>
      <c r="E176" s="191" t="s">
        <v>373</v>
      </c>
      <c r="F176" s="192" t="s">
        <v>374</v>
      </c>
      <c r="G176" s="193" t="s">
        <v>154</v>
      </c>
      <c r="H176" s="194">
        <v>10.8</v>
      </c>
      <c r="I176" s="195"/>
      <c r="J176" s="196">
        <f>ROUND(I176*H176,2)</f>
        <v>0</v>
      </c>
      <c r="K176" s="192" t="s">
        <v>155</v>
      </c>
      <c r="L176" s="38"/>
      <c r="M176" s="197" t="s">
        <v>1</v>
      </c>
      <c r="N176" s="198" t="s">
        <v>40</v>
      </c>
      <c r="O176" s="70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01" t="s">
        <v>156</v>
      </c>
      <c r="AT176" s="201" t="s">
        <v>151</v>
      </c>
      <c r="AU176" s="201" t="s">
        <v>84</v>
      </c>
      <c r="AY176" s="16" t="s">
        <v>149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6" t="s">
        <v>82</v>
      </c>
      <c r="BK176" s="202">
        <f>ROUND(I176*H176,2)</f>
        <v>0</v>
      </c>
      <c r="BL176" s="16" t="s">
        <v>156</v>
      </c>
      <c r="BM176" s="201" t="s">
        <v>919</v>
      </c>
    </row>
    <row r="177" spans="1:65" s="2" customFormat="1" ht="10.199999999999999">
      <c r="A177" s="33"/>
      <c r="B177" s="34"/>
      <c r="C177" s="35"/>
      <c r="D177" s="203" t="s">
        <v>158</v>
      </c>
      <c r="E177" s="35"/>
      <c r="F177" s="204" t="s">
        <v>376</v>
      </c>
      <c r="G177" s="35"/>
      <c r="H177" s="35"/>
      <c r="I177" s="205"/>
      <c r="J177" s="35"/>
      <c r="K177" s="35"/>
      <c r="L177" s="38"/>
      <c r="M177" s="206"/>
      <c r="N177" s="207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158</v>
      </c>
      <c r="AU177" s="16" t="s">
        <v>84</v>
      </c>
    </row>
    <row r="178" spans="1:65" s="13" customFormat="1" ht="10.199999999999999">
      <c r="B178" s="210"/>
      <c r="C178" s="211"/>
      <c r="D178" s="208" t="s">
        <v>205</v>
      </c>
      <c r="E178" s="212" t="s">
        <v>1</v>
      </c>
      <c r="F178" s="213" t="s">
        <v>920</v>
      </c>
      <c r="G178" s="211"/>
      <c r="H178" s="214">
        <v>10.8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205</v>
      </c>
      <c r="AU178" s="220" t="s">
        <v>84</v>
      </c>
      <c r="AV178" s="13" t="s">
        <v>84</v>
      </c>
      <c r="AW178" s="13" t="s">
        <v>32</v>
      </c>
      <c r="AX178" s="13" t="s">
        <v>82</v>
      </c>
      <c r="AY178" s="220" t="s">
        <v>149</v>
      </c>
    </row>
    <row r="179" spans="1:65" s="2" customFormat="1" ht="24.15" customHeight="1">
      <c r="A179" s="33"/>
      <c r="B179" s="34"/>
      <c r="C179" s="190" t="s">
        <v>248</v>
      </c>
      <c r="D179" s="190" t="s">
        <v>151</v>
      </c>
      <c r="E179" s="191" t="s">
        <v>389</v>
      </c>
      <c r="F179" s="192" t="s">
        <v>390</v>
      </c>
      <c r="G179" s="193" t="s">
        <v>190</v>
      </c>
      <c r="H179" s="194">
        <v>1.3819999999999999</v>
      </c>
      <c r="I179" s="195"/>
      <c r="J179" s="196">
        <f>ROUND(I179*H179,2)</f>
        <v>0</v>
      </c>
      <c r="K179" s="192" t="s">
        <v>155</v>
      </c>
      <c r="L179" s="38"/>
      <c r="M179" s="197" t="s">
        <v>1</v>
      </c>
      <c r="N179" s="198" t="s">
        <v>40</v>
      </c>
      <c r="O179" s="70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1" t="s">
        <v>156</v>
      </c>
      <c r="AT179" s="201" t="s">
        <v>151</v>
      </c>
      <c r="AU179" s="201" t="s">
        <v>84</v>
      </c>
      <c r="AY179" s="16" t="s">
        <v>149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6" t="s">
        <v>82</v>
      </c>
      <c r="BK179" s="202">
        <f>ROUND(I179*H179,2)</f>
        <v>0</v>
      </c>
      <c r="BL179" s="16" t="s">
        <v>156</v>
      </c>
      <c r="BM179" s="201" t="s">
        <v>921</v>
      </c>
    </row>
    <row r="180" spans="1:65" s="2" customFormat="1" ht="10.199999999999999">
      <c r="A180" s="33"/>
      <c r="B180" s="34"/>
      <c r="C180" s="35"/>
      <c r="D180" s="203" t="s">
        <v>158</v>
      </c>
      <c r="E180" s="35"/>
      <c r="F180" s="204" t="s">
        <v>392</v>
      </c>
      <c r="G180" s="35"/>
      <c r="H180" s="35"/>
      <c r="I180" s="205"/>
      <c r="J180" s="35"/>
      <c r="K180" s="35"/>
      <c r="L180" s="38"/>
      <c r="M180" s="206"/>
      <c r="N180" s="207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158</v>
      </c>
      <c r="AU180" s="16" t="s">
        <v>84</v>
      </c>
    </row>
    <row r="181" spans="1:65" s="2" customFormat="1" ht="19.2">
      <c r="A181" s="33"/>
      <c r="B181" s="34"/>
      <c r="C181" s="35"/>
      <c r="D181" s="208" t="s">
        <v>170</v>
      </c>
      <c r="E181" s="35"/>
      <c r="F181" s="209" t="s">
        <v>721</v>
      </c>
      <c r="G181" s="35"/>
      <c r="H181" s="35"/>
      <c r="I181" s="205"/>
      <c r="J181" s="35"/>
      <c r="K181" s="35"/>
      <c r="L181" s="38"/>
      <c r="M181" s="206"/>
      <c r="N181" s="207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170</v>
      </c>
      <c r="AU181" s="16" t="s">
        <v>84</v>
      </c>
    </row>
    <row r="182" spans="1:65" s="13" customFormat="1" ht="10.199999999999999">
      <c r="B182" s="210"/>
      <c r="C182" s="211"/>
      <c r="D182" s="208" t="s">
        <v>205</v>
      </c>
      <c r="E182" s="212" t="s">
        <v>1</v>
      </c>
      <c r="F182" s="213" t="s">
        <v>922</v>
      </c>
      <c r="G182" s="211"/>
      <c r="H182" s="214">
        <v>1.3819999999999999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205</v>
      </c>
      <c r="AU182" s="220" t="s">
        <v>84</v>
      </c>
      <c r="AV182" s="13" t="s">
        <v>84</v>
      </c>
      <c r="AW182" s="13" t="s">
        <v>32</v>
      </c>
      <c r="AX182" s="13" t="s">
        <v>82</v>
      </c>
      <c r="AY182" s="220" t="s">
        <v>149</v>
      </c>
    </row>
    <row r="183" spans="1:65" s="2" customFormat="1" ht="33" customHeight="1">
      <c r="A183" s="33"/>
      <c r="B183" s="34"/>
      <c r="C183" s="190" t="s">
        <v>253</v>
      </c>
      <c r="D183" s="190" t="s">
        <v>151</v>
      </c>
      <c r="E183" s="191" t="s">
        <v>415</v>
      </c>
      <c r="F183" s="192" t="s">
        <v>416</v>
      </c>
      <c r="G183" s="193" t="s">
        <v>190</v>
      </c>
      <c r="H183" s="194">
        <v>14.4</v>
      </c>
      <c r="I183" s="195"/>
      <c r="J183" s="196">
        <f>ROUND(I183*H183,2)</f>
        <v>0</v>
      </c>
      <c r="K183" s="192" t="s">
        <v>155</v>
      </c>
      <c r="L183" s="38"/>
      <c r="M183" s="197" t="s">
        <v>1</v>
      </c>
      <c r="N183" s="198" t="s">
        <v>40</v>
      </c>
      <c r="O183" s="70"/>
      <c r="P183" s="199">
        <f>O183*H183</f>
        <v>0</v>
      </c>
      <c r="Q183" s="199">
        <v>1.54</v>
      </c>
      <c r="R183" s="199">
        <f>Q183*H183</f>
        <v>22.176000000000002</v>
      </c>
      <c r="S183" s="199">
        <v>0</v>
      </c>
      <c r="T183" s="20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156</v>
      </c>
      <c r="AT183" s="201" t="s">
        <v>151</v>
      </c>
      <c r="AU183" s="201" t="s">
        <v>84</v>
      </c>
      <c r="AY183" s="16" t="s">
        <v>149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6" t="s">
        <v>82</v>
      </c>
      <c r="BK183" s="202">
        <f>ROUND(I183*H183,2)</f>
        <v>0</v>
      </c>
      <c r="BL183" s="16" t="s">
        <v>156</v>
      </c>
      <c r="BM183" s="201" t="s">
        <v>923</v>
      </c>
    </row>
    <row r="184" spans="1:65" s="2" customFormat="1" ht="10.199999999999999">
      <c r="A184" s="33"/>
      <c r="B184" s="34"/>
      <c r="C184" s="35"/>
      <c r="D184" s="203" t="s">
        <v>158</v>
      </c>
      <c r="E184" s="35"/>
      <c r="F184" s="204" t="s">
        <v>418</v>
      </c>
      <c r="G184" s="35"/>
      <c r="H184" s="35"/>
      <c r="I184" s="205"/>
      <c r="J184" s="35"/>
      <c r="K184" s="35"/>
      <c r="L184" s="38"/>
      <c r="M184" s="206"/>
      <c r="N184" s="207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158</v>
      </c>
      <c r="AU184" s="16" t="s">
        <v>84</v>
      </c>
    </row>
    <row r="185" spans="1:65" s="13" customFormat="1" ht="10.199999999999999">
      <c r="B185" s="210"/>
      <c r="C185" s="211"/>
      <c r="D185" s="208" t="s">
        <v>205</v>
      </c>
      <c r="E185" s="212" t="s">
        <v>1</v>
      </c>
      <c r="F185" s="213" t="s">
        <v>924</v>
      </c>
      <c r="G185" s="211"/>
      <c r="H185" s="214">
        <v>14.4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205</v>
      </c>
      <c r="AU185" s="220" t="s">
        <v>84</v>
      </c>
      <c r="AV185" s="13" t="s">
        <v>84</v>
      </c>
      <c r="AW185" s="13" t="s">
        <v>32</v>
      </c>
      <c r="AX185" s="13" t="s">
        <v>82</v>
      </c>
      <c r="AY185" s="220" t="s">
        <v>149</v>
      </c>
    </row>
    <row r="186" spans="1:65" s="2" customFormat="1" ht="24.15" customHeight="1">
      <c r="A186" s="33"/>
      <c r="B186" s="34"/>
      <c r="C186" s="190" t="s">
        <v>259</v>
      </c>
      <c r="D186" s="190" t="s">
        <v>151</v>
      </c>
      <c r="E186" s="191" t="s">
        <v>427</v>
      </c>
      <c r="F186" s="192" t="s">
        <v>428</v>
      </c>
      <c r="G186" s="193" t="s">
        <v>154</v>
      </c>
      <c r="H186" s="194">
        <v>7.2</v>
      </c>
      <c r="I186" s="195"/>
      <c r="J186" s="196">
        <f>ROUND(I186*H186,2)</f>
        <v>0</v>
      </c>
      <c r="K186" s="192" t="s">
        <v>155</v>
      </c>
      <c r="L186" s="38"/>
      <c r="M186" s="197" t="s">
        <v>1</v>
      </c>
      <c r="N186" s="198" t="s">
        <v>40</v>
      </c>
      <c r="O186" s="70"/>
      <c r="P186" s="199">
        <f>O186*H186</f>
        <v>0</v>
      </c>
      <c r="Q186" s="199">
        <v>0.82326999999999995</v>
      </c>
      <c r="R186" s="199">
        <f>Q186*H186</f>
        <v>5.9275440000000001</v>
      </c>
      <c r="S186" s="199">
        <v>0</v>
      </c>
      <c r="T186" s="200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1" t="s">
        <v>156</v>
      </c>
      <c r="AT186" s="201" t="s">
        <v>151</v>
      </c>
      <c r="AU186" s="201" t="s">
        <v>84</v>
      </c>
      <c r="AY186" s="16" t="s">
        <v>149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6" t="s">
        <v>82</v>
      </c>
      <c r="BK186" s="202">
        <f>ROUND(I186*H186,2)</f>
        <v>0</v>
      </c>
      <c r="BL186" s="16" t="s">
        <v>156</v>
      </c>
      <c r="BM186" s="201" t="s">
        <v>925</v>
      </c>
    </row>
    <row r="187" spans="1:65" s="2" customFormat="1" ht="10.199999999999999">
      <c r="A187" s="33"/>
      <c r="B187" s="34"/>
      <c r="C187" s="35"/>
      <c r="D187" s="203" t="s">
        <v>158</v>
      </c>
      <c r="E187" s="35"/>
      <c r="F187" s="204" t="s">
        <v>430</v>
      </c>
      <c r="G187" s="35"/>
      <c r="H187" s="35"/>
      <c r="I187" s="205"/>
      <c r="J187" s="35"/>
      <c r="K187" s="35"/>
      <c r="L187" s="38"/>
      <c r="M187" s="206"/>
      <c r="N187" s="207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158</v>
      </c>
      <c r="AU187" s="16" t="s">
        <v>84</v>
      </c>
    </row>
    <row r="188" spans="1:65" s="13" customFormat="1" ht="10.199999999999999">
      <c r="B188" s="210"/>
      <c r="C188" s="211"/>
      <c r="D188" s="208" t="s">
        <v>205</v>
      </c>
      <c r="E188" s="212" t="s">
        <v>1</v>
      </c>
      <c r="F188" s="213" t="s">
        <v>926</v>
      </c>
      <c r="G188" s="211"/>
      <c r="H188" s="214">
        <v>7.2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205</v>
      </c>
      <c r="AU188" s="220" t="s">
        <v>84</v>
      </c>
      <c r="AV188" s="13" t="s">
        <v>84</v>
      </c>
      <c r="AW188" s="13" t="s">
        <v>32</v>
      </c>
      <c r="AX188" s="13" t="s">
        <v>82</v>
      </c>
      <c r="AY188" s="220" t="s">
        <v>149</v>
      </c>
    </row>
    <row r="189" spans="1:65" s="2" customFormat="1" ht="24.15" customHeight="1">
      <c r="A189" s="33"/>
      <c r="B189" s="34"/>
      <c r="C189" s="190" t="s">
        <v>265</v>
      </c>
      <c r="D189" s="190" t="s">
        <v>151</v>
      </c>
      <c r="E189" s="191" t="s">
        <v>927</v>
      </c>
      <c r="F189" s="192" t="s">
        <v>928</v>
      </c>
      <c r="G189" s="193" t="s">
        <v>154</v>
      </c>
      <c r="H189" s="194">
        <v>27.3</v>
      </c>
      <c r="I189" s="195"/>
      <c r="J189" s="196">
        <f>ROUND(I189*H189,2)</f>
        <v>0</v>
      </c>
      <c r="K189" s="192" t="s">
        <v>155</v>
      </c>
      <c r="L189" s="38"/>
      <c r="M189" s="197" t="s">
        <v>1</v>
      </c>
      <c r="N189" s="198" t="s">
        <v>40</v>
      </c>
      <c r="O189" s="7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1" t="s">
        <v>156</v>
      </c>
      <c r="AT189" s="201" t="s">
        <v>151</v>
      </c>
      <c r="AU189" s="201" t="s">
        <v>84</v>
      </c>
      <c r="AY189" s="16" t="s">
        <v>149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6" t="s">
        <v>82</v>
      </c>
      <c r="BK189" s="202">
        <f>ROUND(I189*H189,2)</f>
        <v>0</v>
      </c>
      <c r="BL189" s="16" t="s">
        <v>156</v>
      </c>
      <c r="BM189" s="201" t="s">
        <v>929</v>
      </c>
    </row>
    <row r="190" spans="1:65" s="2" customFormat="1" ht="10.199999999999999">
      <c r="A190" s="33"/>
      <c r="B190" s="34"/>
      <c r="C190" s="35"/>
      <c r="D190" s="203" t="s">
        <v>158</v>
      </c>
      <c r="E190" s="35"/>
      <c r="F190" s="204" t="s">
        <v>930</v>
      </c>
      <c r="G190" s="35"/>
      <c r="H190" s="35"/>
      <c r="I190" s="205"/>
      <c r="J190" s="35"/>
      <c r="K190" s="35"/>
      <c r="L190" s="38"/>
      <c r="M190" s="206"/>
      <c r="N190" s="207"/>
      <c r="O190" s="70"/>
      <c r="P190" s="70"/>
      <c r="Q190" s="70"/>
      <c r="R190" s="70"/>
      <c r="S190" s="70"/>
      <c r="T190" s="71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158</v>
      </c>
      <c r="AU190" s="16" t="s">
        <v>84</v>
      </c>
    </row>
    <row r="191" spans="1:65" s="13" customFormat="1" ht="10.199999999999999">
      <c r="B191" s="210"/>
      <c r="C191" s="211"/>
      <c r="D191" s="208" t="s">
        <v>205</v>
      </c>
      <c r="E191" s="212" t="s">
        <v>1</v>
      </c>
      <c r="F191" s="213" t="s">
        <v>931</v>
      </c>
      <c r="G191" s="211"/>
      <c r="H191" s="214">
        <v>27.3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205</v>
      </c>
      <c r="AU191" s="220" t="s">
        <v>84</v>
      </c>
      <c r="AV191" s="13" t="s">
        <v>84</v>
      </c>
      <c r="AW191" s="13" t="s">
        <v>32</v>
      </c>
      <c r="AX191" s="13" t="s">
        <v>82</v>
      </c>
      <c r="AY191" s="220" t="s">
        <v>149</v>
      </c>
    </row>
    <row r="192" spans="1:65" s="12" customFormat="1" ht="22.8" customHeight="1">
      <c r="B192" s="174"/>
      <c r="C192" s="175"/>
      <c r="D192" s="176" t="s">
        <v>74</v>
      </c>
      <c r="E192" s="188" t="s">
        <v>176</v>
      </c>
      <c r="F192" s="188" t="s">
        <v>431</v>
      </c>
      <c r="G192" s="175"/>
      <c r="H192" s="175"/>
      <c r="I192" s="178"/>
      <c r="J192" s="189">
        <f>BK192</f>
        <v>0</v>
      </c>
      <c r="K192" s="175"/>
      <c r="L192" s="180"/>
      <c r="M192" s="181"/>
      <c r="N192" s="182"/>
      <c r="O192" s="182"/>
      <c r="P192" s="183">
        <f>SUM(P193:P198)</f>
        <v>0</v>
      </c>
      <c r="Q192" s="182"/>
      <c r="R192" s="183">
        <f>SUM(R193:R198)</f>
        <v>0</v>
      </c>
      <c r="S192" s="182"/>
      <c r="T192" s="184">
        <f>SUM(T193:T198)</f>
        <v>0</v>
      </c>
      <c r="AR192" s="185" t="s">
        <v>82</v>
      </c>
      <c r="AT192" s="186" t="s">
        <v>74</v>
      </c>
      <c r="AU192" s="186" t="s">
        <v>82</v>
      </c>
      <c r="AY192" s="185" t="s">
        <v>149</v>
      </c>
      <c r="BK192" s="187">
        <f>SUM(BK193:BK198)</f>
        <v>0</v>
      </c>
    </row>
    <row r="193" spans="1:65" s="2" customFormat="1" ht="24.15" customHeight="1">
      <c r="A193" s="33"/>
      <c r="B193" s="34"/>
      <c r="C193" s="190" t="s">
        <v>7</v>
      </c>
      <c r="D193" s="190" t="s">
        <v>151</v>
      </c>
      <c r="E193" s="191" t="s">
        <v>932</v>
      </c>
      <c r="F193" s="192" t="s">
        <v>933</v>
      </c>
      <c r="G193" s="193" t="s">
        <v>154</v>
      </c>
      <c r="H193" s="194">
        <v>45</v>
      </c>
      <c r="I193" s="195"/>
      <c r="J193" s="196">
        <f>ROUND(I193*H193,2)</f>
        <v>0</v>
      </c>
      <c r="K193" s="192" t="s">
        <v>155</v>
      </c>
      <c r="L193" s="38"/>
      <c r="M193" s="197" t="s">
        <v>1</v>
      </c>
      <c r="N193" s="198" t="s">
        <v>40</v>
      </c>
      <c r="O193" s="7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1" t="s">
        <v>156</v>
      </c>
      <c r="AT193" s="201" t="s">
        <v>151</v>
      </c>
      <c r="AU193" s="201" t="s">
        <v>84</v>
      </c>
      <c r="AY193" s="16" t="s">
        <v>149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82</v>
      </c>
      <c r="BK193" s="202">
        <f>ROUND(I193*H193,2)</f>
        <v>0</v>
      </c>
      <c r="BL193" s="16" t="s">
        <v>156</v>
      </c>
      <c r="BM193" s="201" t="s">
        <v>934</v>
      </c>
    </row>
    <row r="194" spans="1:65" s="2" customFormat="1" ht="10.199999999999999">
      <c r="A194" s="33"/>
      <c r="B194" s="34"/>
      <c r="C194" s="35"/>
      <c r="D194" s="203" t="s">
        <v>158</v>
      </c>
      <c r="E194" s="35"/>
      <c r="F194" s="204" t="s">
        <v>935</v>
      </c>
      <c r="G194" s="35"/>
      <c r="H194" s="35"/>
      <c r="I194" s="205"/>
      <c r="J194" s="35"/>
      <c r="K194" s="35"/>
      <c r="L194" s="38"/>
      <c r="M194" s="206"/>
      <c r="N194" s="207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158</v>
      </c>
      <c r="AU194" s="16" t="s">
        <v>84</v>
      </c>
    </row>
    <row r="195" spans="1:65" s="2" customFormat="1" ht="24.15" customHeight="1">
      <c r="A195" s="33"/>
      <c r="B195" s="34"/>
      <c r="C195" s="190" t="s">
        <v>276</v>
      </c>
      <c r="D195" s="190" t="s">
        <v>151</v>
      </c>
      <c r="E195" s="191" t="s">
        <v>936</v>
      </c>
      <c r="F195" s="192" t="s">
        <v>937</v>
      </c>
      <c r="G195" s="193" t="s">
        <v>154</v>
      </c>
      <c r="H195" s="194">
        <v>45</v>
      </c>
      <c r="I195" s="195"/>
      <c r="J195" s="196">
        <f>ROUND(I195*H195,2)</f>
        <v>0</v>
      </c>
      <c r="K195" s="192" t="s">
        <v>155</v>
      </c>
      <c r="L195" s="38"/>
      <c r="M195" s="197" t="s">
        <v>1</v>
      </c>
      <c r="N195" s="198" t="s">
        <v>40</v>
      </c>
      <c r="O195" s="7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1" t="s">
        <v>156</v>
      </c>
      <c r="AT195" s="201" t="s">
        <v>151</v>
      </c>
      <c r="AU195" s="201" t="s">
        <v>84</v>
      </c>
      <c r="AY195" s="16" t="s">
        <v>149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6" t="s">
        <v>82</v>
      </c>
      <c r="BK195" s="202">
        <f>ROUND(I195*H195,2)</f>
        <v>0</v>
      </c>
      <c r="BL195" s="16" t="s">
        <v>156</v>
      </c>
      <c r="BM195" s="201" t="s">
        <v>938</v>
      </c>
    </row>
    <row r="196" spans="1:65" s="2" customFormat="1" ht="10.199999999999999">
      <c r="A196" s="33"/>
      <c r="B196" s="34"/>
      <c r="C196" s="35"/>
      <c r="D196" s="203" t="s">
        <v>158</v>
      </c>
      <c r="E196" s="35"/>
      <c r="F196" s="204" t="s">
        <v>939</v>
      </c>
      <c r="G196" s="35"/>
      <c r="H196" s="35"/>
      <c r="I196" s="205"/>
      <c r="J196" s="35"/>
      <c r="K196" s="35"/>
      <c r="L196" s="38"/>
      <c r="M196" s="206"/>
      <c r="N196" s="207"/>
      <c r="O196" s="70"/>
      <c r="P196" s="70"/>
      <c r="Q196" s="70"/>
      <c r="R196" s="70"/>
      <c r="S196" s="70"/>
      <c r="T196" s="71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158</v>
      </c>
      <c r="AU196" s="16" t="s">
        <v>84</v>
      </c>
    </row>
    <row r="197" spans="1:65" s="2" customFormat="1" ht="24.15" customHeight="1">
      <c r="A197" s="33"/>
      <c r="B197" s="34"/>
      <c r="C197" s="190" t="s">
        <v>281</v>
      </c>
      <c r="D197" s="190" t="s">
        <v>151</v>
      </c>
      <c r="E197" s="191" t="s">
        <v>940</v>
      </c>
      <c r="F197" s="192" t="s">
        <v>941</v>
      </c>
      <c r="G197" s="193" t="s">
        <v>154</v>
      </c>
      <c r="H197" s="194">
        <v>45</v>
      </c>
      <c r="I197" s="195"/>
      <c r="J197" s="196">
        <f>ROUND(I197*H197,2)</f>
        <v>0</v>
      </c>
      <c r="K197" s="192" t="s">
        <v>155</v>
      </c>
      <c r="L197" s="38"/>
      <c r="M197" s="197" t="s">
        <v>1</v>
      </c>
      <c r="N197" s="198" t="s">
        <v>40</v>
      </c>
      <c r="O197" s="70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1" t="s">
        <v>156</v>
      </c>
      <c r="AT197" s="201" t="s">
        <v>151</v>
      </c>
      <c r="AU197" s="201" t="s">
        <v>84</v>
      </c>
      <c r="AY197" s="16" t="s">
        <v>149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6" t="s">
        <v>82</v>
      </c>
      <c r="BK197" s="202">
        <f>ROUND(I197*H197,2)</f>
        <v>0</v>
      </c>
      <c r="BL197" s="16" t="s">
        <v>156</v>
      </c>
      <c r="BM197" s="201" t="s">
        <v>942</v>
      </c>
    </row>
    <row r="198" spans="1:65" s="2" customFormat="1" ht="10.199999999999999">
      <c r="A198" s="33"/>
      <c r="B198" s="34"/>
      <c r="C198" s="35"/>
      <c r="D198" s="203" t="s">
        <v>158</v>
      </c>
      <c r="E198" s="35"/>
      <c r="F198" s="204" t="s">
        <v>943</v>
      </c>
      <c r="G198" s="35"/>
      <c r="H198" s="35"/>
      <c r="I198" s="205"/>
      <c r="J198" s="35"/>
      <c r="K198" s="35"/>
      <c r="L198" s="38"/>
      <c r="M198" s="206"/>
      <c r="N198" s="207"/>
      <c r="O198" s="70"/>
      <c r="P198" s="70"/>
      <c r="Q198" s="70"/>
      <c r="R198" s="70"/>
      <c r="S198" s="70"/>
      <c r="T198" s="71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158</v>
      </c>
      <c r="AU198" s="16" t="s">
        <v>84</v>
      </c>
    </row>
    <row r="199" spans="1:65" s="12" customFormat="1" ht="22.8" customHeight="1">
      <c r="B199" s="174"/>
      <c r="C199" s="175"/>
      <c r="D199" s="176" t="s">
        <v>74</v>
      </c>
      <c r="E199" s="188" t="s">
        <v>194</v>
      </c>
      <c r="F199" s="188" t="s">
        <v>466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SUM(P200:P201)</f>
        <v>0</v>
      </c>
      <c r="Q199" s="182"/>
      <c r="R199" s="183">
        <f>SUM(R200:R201)</f>
        <v>0</v>
      </c>
      <c r="S199" s="182"/>
      <c r="T199" s="184">
        <f>SUM(T200:T201)</f>
        <v>2.4779999999999998</v>
      </c>
      <c r="AR199" s="185" t="s">
        <v>82</v>
      </c>
      <c r="AT199" s="186" t="s">
        <v>74</v>
      </c>
      <c r="AU199" s="186" t="s">
        <v>82</v>
      </c>
      <c r="AY199" s="185" t="s">
        <v>149</v>
      </c>
      <c r="BK199" s="187">
        <f>SUM(BK200:BK201)</f>
        <v>0</v>
      </c>
    </row>
    <row r="200" spans="1:65" s="2" customFormat="1" ht="24.15" customHeight="1">
      <c r="A200" s="33"/>
      <c r="B200" s="34"/>
      <c r="C200" s="190" t="s">
        <v>289</v>
      </c>
      <c r="D200" s="190" t="s">
        <v>151</v>
      </c>
      <c r="E200" s="191" t="s">
        <v>765</v>
      </c>
      <c r="F200" s="192" t="s">
        <v>766</v>
      </c>
      <c r="G200" s="193" t="s">
        <v>470</v>
      </c>
      <c r="H200" s="194">
        <v>14</v>
      </c>
      <c r="I200" s="195"/>
      <c r="J200" s="196">
        <f>ROUND(I200*H200,2)</f>
        <v>0</v>
      </c>
      <c r="K200" s="192" t="s">
        <v>155</v>
      </c>
      <c r="L200" s="38"/>
      <c r="M200" s="197" t="s">
        <v>1</v>
      </c>
      <c r="N200" s="198" t="s">
        <v>40</v>
      </c>
      <c r="O200" s="70"/>
      <c r="P200" s="199">
        <f>O200*H200</f>
        <v>0</v>
      </c>
      <c r="Q200" s="199">
        <v>0</v>
      </c>
      <c r="R200" s="199">
        <f>Q200*H200</f>
        <v>0</v>
      </c>
      <c r="S200" s="199">
        <v>0.17699999999999999</v>
      </c>
      <c r="T200" s="200">
        <f>S200*H200</f>
        <v>2.4779999999999998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01" t="s">
        <v>156</v>
      </c>
      <c r="AT200" s="201" t="s">
        <v>151</v>
      </c>
      <c r="AU200" s="201" t="s">
        <v>84</v>
      </c>
      <c r="AY200" s="16" t="s">
        <v>149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6" t="s">
        <v>82</v>
      </c>
      <c r="BK200" s="202">
        <f>ROUND(I200*H200,2)</f>
        <v>0</v>
      </c>
      <c r="BL200" s="16" t="s">
        <v>156</v>
      </c>
      <c r="BM200" s="201" t="s">
        <v>944</v>
      </c>
    </row>
    <row r="201" spans="1:65" s="2" customFormat="1" ht="10.199999999999999">
      <c r="A201" s="33"/>
      <c r="B201" s="34"/>
      <c r="C201" s="35"/>
      <c r="D201" s="203" t="s">
        <v>158</v>
      </c>
      <c r="E201" s="35"/>
      <c r="F201" s="204" t="s">
        <v>768</v>
      </c>
      <c r="G201" s="35"/>
      <c r="H201" s="35"/>
      <c r="I201" s="205"/>
      <c r="J201" s="35"/>
      <c r="K201" s="35"/>
      <c r="L201" s="38"/>
      <c r="M201" s="206"/>
      <c r="N201" s="207"/>
      <c r="O201" s="70"/>
      <c r="P201" s="70"/>
      <c r="Q201" s="70"/>
      <c r="R201" s="70"/>
      <c r="S201" s="70"/>
      <c r="T201" s="71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158</v>
      </c>
      <c r="AU201" s="16" t="s">
        <v>84</v>
      </c>
    </row>
    <row r="202" spans="1:65" s="12" customFormat="1" ht="22.8" customHeight="1">
      <c r="B202" s="174"/>
      <c r="C202" s="175"/>
      <c r="D202" s="176" t="s">
        <v>74</v>
      </c>
      <c r="E202" s="188" t="s">
        <v>200</v>
      </c>
      <c r="F202" s="188" t="s">
        <v>508</v>
      </c>
      <c r="G202" s="175"/>
      <c r="H202" s="175"/>
      <c r="I202" s="178"/>
      <c r="J202" s="189">
        <f>BK202</f>
        <v>0</v>
      </c>
      <c r="K202" s="175"/>
      <c r="L202" s="180"/>
      <c r="M202" s="181"/>
      <c r="N202" s="182"/>
      <c r="O202" s="182"/>
      <c r="P202" s="183">
        <f>SUM(P203:P208)</f>
        <v>0</v>
      </c>
      <c r="Q202" s="182"/>
      <c r="R202" s="183">
        <f>SUM(R203:R208)</f>
        <v>0</v>
      </c>
      <c r="S202" s="182"/>
      <c r="T202" s="184">
        <f>SUM(T203:T208)</f>
        <v>17.14</v>
      </c>
      <c r="AR202" s="185" t="s">
        <v>82</v>
      </c>
      <c r="AT202" s="186" t="s">
        <v>74</v>
      </c>
      <c r="AU202" s="186" t="s">
        <v>82</v>
      </c>
      <c r="AY202" s="185" t="s">
        <v>149</v>
      </c>
      <c r="BK202" s="187">
        <f>SUM(BK203:BK208)</f>
        <v>0</v>
      </c>
    </row>
    <row r="203" spans="1:65" s="2" customFormat="1" ht="24.15" customHeight="1">
      <c r="A203" s="33"/>
      <c r="B203" s="34"/>
      <c r="C203" s="190" t="s">
        <v>295</v>
      </c>
      <c r="D203" s="190" t="s">
        <v>151</v>
      </c>
      <c r="E203" s="191" t="s">
        <v>945</v>
      </c>
      <c r="F203" s="192" t="s">
        <v>946</v>
      </c>
      <c r="G203" s="193" t="s">
        <v>190</v>
      </c>
      <c r="H203" s="194">
        <v>3.2</v>
      </c>
      <c r="I203" s="195"/>
      <c r="J203" s="196">
        <f>ROUND(I203*H203,2)</f>
        <v>0</v>
      </c>
      <c r="K203" s="192" t="s">
        <v>155</v>
      </c>
      <c r="L203" s="38"/>
      <c r="M203" s="197" t="s">
        <v>1</v>
      </c>
      <c r="N203" s="198" t="s">
        <v>40</v>
      </c>
      <c r="O203" s="70"/>
      <c r="P203" s="199">
        <f>O203*H203</f>
        <v>0</v>
      </c>
      <c r="Q203" s="199">
        <v>0</v>
      </c>
      <c r="R203" s="199">
        <f>Q203*H203</f>
        <v>0</v>
      </c>
      <c r="S203" s="199">
        <v>2.4</v>
      </c>
      <c r="T203" s="200">
        <f>S203*H203</f>
        <v>7.68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01" t="s">
        <v>156</v>
      </c>
      <c r="AT203" s="201" t="s">
        <v>151</v>
      </c>
      <c r="AU203" s="201" t="s">
        <v>84</v>
      </c>
      <c r="AY203" s="16" t="s">
        <v>149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6" t="s">
        <v>82</v>
      </c>
      <c r="BK203" s="202">
        <f>ROUND(I203*H203,2)</f>
        <v>0</v>
      </c>
      <c r="BL203" s="16" t="s">
        <v>156</v>
      </c>
      <c r="BM203" s="201" t="s">
        <v>947</v>
      </c>
    </row>
    <row r="204" spans="1:65" s="2" customFormat="1" ht="10.199999999999999">
      <c r="A204" s="33"/>
      <c r="B204" s="34"/>
      <c r="C204" s="35"/>
      <c r="D204" s="203" t="s">
        <v>158</v>
      </c>
      <c r="E204" s="35"/>
      <c r="F204" s="204" t="s">
        <v>948</v>
      </c>
      <c r="G204" s="35"/>
      <c r="H204" s="35"/>
      <c r="I204" s="205"/>
      <c r="J204" s="35"/>
      <c r="K204" s="35"/>
      <c r="L204" s="38"/>
      <c r="M204" s="206"/>
      <c r="N204" s="207"/>
      <c r="O204" s="70"/>
      <c r="P204" s="70"/>
      <c r="Q204" s="70"/>
      <c r="R204" s="70"/>
      <c r="S204" s="70"/>
      <c r="T204" s="71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158</v>
      </c>
      <c r="AU204" s="16" t="s">
        <v>84</v>
      </c>
    </row>
    <row r="205" spans="1:65" s="2" customFormat="1" ht="19.2">
      <c r="A205" s="33"/>
      <c r="B205" s="34"/>
      <c r="C205" s="35"/>
      <c r="D205" s="208" t="s">
        <v>170</v>
      </c>
      <c r="E205" s="35"/>
      <c r="F205" s="209" t="s">
        <v>949</v>
      </c>
      <c r="G205" s="35"/>
      <c r="H205" s="35"/>
      <c r="I205" s="205"/>
      <c r="J205" s="35"/>
      <c r="K205" s="35"/>
      <c r="L205" s="38"/>
      <c r="M205" s="206"/>
      <c r="N205" s="207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170</v>
      </c>
      <c r="AU205" s="16" t="s">
        <v>84</v>
      </c>
    </row>
    <row r="206" spans="1:65" s="13" customFormat="1" ht="10.199999999999999">
      <c r="B206" s="210"/>
      <c r="C206" s="211"/>
      <c r="D206" s="208" t="s">
        <v>205</v>
      </c>
      <c r="E206" s="212" t="s">
        <v>1</v>
      </c>
      <c r="F206" s="213" t="s">
        <v>950</v>
      </c>
      <c r="G206" s="211"/>
      <c r="H206" s="214">
        <v>3.2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205</v>
      </c>
      <c r="AU206" s="220" t="s">
        <v>84</v>
      </c>
      <c r="AV206" s="13" t="s">
        <v>84</v>
      </c>
      <c r="AW206" s="13" t="s">
        <v>32</v>
      </c>
      <c r="AX206" s="13" t="s">
        <v>82</v>
      </c>
      <c r="AY206" s="220" t="s">
        <v>149</v>
      </c>
    </row>
    <row r="207" spans="1:65" s="2" customFormat="1" ht="16.5" customHeight="1">
      <c r="A207" s="33"/>
      <c r="B207" s="34"/>
      <c r="C207" s="190" t="s">
        <v>301</v>
      </c>
      <c r="D207" s="190" t="s">
        <v>151</v>
      </c>
      <c r="E207" s="191" t="s">
        <v>534</v>
      </c>
      <c r="F207" s="192" t="s">
        <v>535</v>
      </c>
      <c r="G207" s="193" t="s">
        <v>190</v>
      </c>
      <c r="H207" s="194">
        <v>4.3</v>
      </c>
      <c r="I207" s="195"/>
      <c r="J207" s="196">
        <f>ROUND(I207*H207,2)</f>
        <v>0</v>
      </c>
      <c r="K207" s="192" t="s">
        <v>155</v>
      </c>
      <c r="L207" s="38"/>
      <c r="M207" s="197" t="s">
        <v>1</v>
      </c>
      <c r="N207" s="198" t="s">
        <v>40</v>
      </c>
      <c r="O207" s="70"/>
      <c r="P207" s="199">
        <f>O207*H207</f>
        <v>0</v>
      </c>
      <c r="Q207" s="199">
        <v>0</v>
      </c>
      <c r="R207" s="199">
        <f>Q207*H207</f>
        <v>0</v>
      </c>
      <c r="S207" s="199">
        <v>2.2000000000000002</v>
      </c>
      <c r="T207" s="200">
        <f>S207*H207</f>
        <v>9.4600000000000009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01" t="s">
        <v>156</v>
      </c>
      <c r="AT207" s="201" t="s">
        <v>151</v>
      </c>
      <c r="AU207" s="201" t="s">
        <v>84</v>
      </c>
      <c r="AY207" s="16" t="s">
        <v>149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6" t="s">
        <v>82</v>
      </c>
      <c r="BK207" s="202">
        <f>ROUND(I207*H207,2)</f>
        <v>0</v>
      </c>
      <c r="BL207" s="16" t="s">
        <v>156</v>
      </c>
      <c r="BM207" s="201" t="s">
        <v>951</v>
      </c>
    </row>
    <row r="208" spans="1:65" s="2" customFormat="1" ht="10.199999999999999">
      <c r="A208" s="33"/>
      <c r="B208" s="34"/>
      <c r="C208" s="35"/>
      <c r="D208" s="203" t="s">
        <v>158</v>
      </c>
      <c r="E208" s="35"/>
      <c r="F208" s="204" t="s">
        <v>537</v>
      </c>
      <c r="G208" s="35"/>
      <c r="H208" s="35"/>
      <c r="I208" s="205"/>
      <c r="J208" s="35"/>
      <c r="K208" s="35"/>
      <c r="L208" s="38"/>
      <c r="M208" s="206"/>
      <c r="N208" s="207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158</v>
      </c>
      <c r="AU208" s="16" t="s">
        <v>84</v>
      </c>
    </row>
    <row r="209" spans="1:65" s="12" customFormat="1" ht="22.8" customHeight="1">
      <c r="B209" s="174"/>
      <c r="C209" s="175"/>
      <c r="D209" s="176" t="s">
        <v>74</v>
      </c>
      <c r="E209" s="188" t="s">
        <v>542</v>
      </c>
      <c r="F209" s="188" t="s">
        <v>543</v>
      </c>
      <c r="G209" s="175"/>
      <c r="H209" s="175"/>
      <c r="I209" s="178"/>
      <c r="J209" s="189">
        <f>BK209</f>
        <v>0</v>
      </c>
      <c r="K209" s="175"/>
      <c r="L209" s="180"/>
      <c r="M209" s="181"/>
      <c r="N209" s="182"/>
      <c r="O209" s="182"/>
      <c r="P209" s="183">
        <f>SUM(P210:P214)</f>
        <v>0</v>
      </c>
      <c r="Q209" s="182"/>
      <c r="R209" s="183">
        <f>SUM(R210:R214)</f>
        <v>0</v>
      </c>
      <c r="S209" s="182"/>
      <c r="T209" s="184">
        <f>SUM(T210:T214)</f>
        <v>0</v>
      </c>
      <c r="AR209" s="185" t="s">
        <v>82</v>
      </c>
      <c r="AT209" s="186" t="s">
        <v>74</v>
      </c>
      <c r="AU209" s="186" t="s">
        <v>82</v>
      </c>
      <c r="AY209" s="185" t="s">
        <v>149</v>
      </c>
      <c r="BK209" s="187">
        <f>SUM(BK210:BK214)</f>
        <v>0</v>
      </c>
    </row>
    <row r="210" spans="1:65" s="2" customFormat="1" ht="24.15" customHeight="1">
      <c r="A210" s="33"/>
      <c r="B210" s="34"/>
      <c r="C210" s="190" t="s">
        <v>307</v>
      </c>
      <c r="D210" s="190" t="s">
        <v>151</v>
      </c>
      <c r="E210" s="191" t="s">
        <v>545</v>
      </c>
      <c r="F210" s="192" t="s">
        <v>546</v>
      </c>
      <c r="G210" s="193" t="s">
        <v>304</v>
      </c>
      <c r="H210" s="194">
        <v>19.617999999999999</v>
      </c>
      <c r="I210" s="195"/>
      <c r="J210" s="196">
        <f>ROUND(I210*H210,2)</f>
        <v>0</v>
      </c>
      <c r="K210" s="192" t="s">
        <v>155</v>
      </c>
      <c r="L210" s="38"/>
      <c r="M210" s="197" t="s">
        <v>1</v>
      </c>
      <c r="N210" s="198" t="s">
        <v>40</v>
      </c>
      <c r="O210" s="70"/>
      <c r="P210" s="199">
        <f>O210*H210</f>
        <v>0</v>
      </c>
      <c r="Q210" s="199">
        <v>0</v>
      </c>
      <c r="R210" s="199">
        <f>Q210*H210</f>
        <v>0</v>
      </c>
      <c r="S210" s="199">
        <v>0</v>
      </c>
      <c r="T210" s="200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01" t="s">
        <v>156</v>
      </c>
      <c r="AT210" s="201" t="s">
        <v>151</v>
      </c>
      <c r="AU210" s="201" t="s">
        <v>84</v>
      </c>
      <c r="AY210" s="16" t="s">
        <v>149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6" t="s">
        <v>82</v>
      </c>
      <c r="BK210" s="202">
        <f>ROUND(I210*H210,2)</f>
        <v>0</v>
      </c>
      <c r="BL210" s="16" t="s">
        <v>156</v>
      </c>
      <c r="BM210" s="201" t="s">
        <v>952</v>
      </c>
    </row>
    <row r="211" spans="1:65" s="2" customFormat="1" ht="10.199999999999999">
      <c r="A211" s="33"/>
      <c r="B211" s="34"/>
      <c r="C211" s="35"/>
      <c r="D211" s="203" t="s">
        <v>158</v>
      </c>
      <c r="E211" s="35"/>
      <c r="F211" s="204" t="s">
        <v>548</v>
      </c>
      <c r="G211" s="35"/>
      <c r="H211" s="35"/>
      <c r="I211" s="205"/>
      <c r="J211" s="35"/>
      <c r="K211" s="35"/>
      <c r="L211" s="38"/>
      <c r="M211" s="206"/>
      <c r="N211" s="207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158</v>
      </c>
      <c r="AU211" s="16" t="s">
        <v>84</v>
      </c>
    </row>
    <row r="212" spans="1:65" s="2" customFormat="1" ht="24.15" customHeight="1">
      <c r="A212" s="33"/>
      <c r="B212" s="34"/>
      <c r="C212" s="190" t="s">
        <v>314</v>
      </c>
      <c r="D212" s="190" t="s">
        <v>151</v>
      </c>
      <c r="E212" s="191" t="s">
        <v>550</v>
      </c>
      <c r="F212" s="192" t="s">
        <v>551</v>
      </c>
      <c r="G212" s="193" t="s">
        <v>304</v>
      </c>
      <c r="H212" s="194">
        <v>196.18</v>
      </c>
      <c r="I212" s="195"/>
      <c r="J212" s="196">
        <f>ROUND(I212*H212,2)</f>
        <v>0</v>
      </c>
      <c r="K212" s="192" t="s">
        <v>155</v>
      </c>
      <c r="L212" s="38"/>
      <c r="M212" s="197" t="s">
        <v>1</v>
      </c>
      <c r="N212" s="198" t="s">
        <v>40</v>
      </c>
      <c r="O212" s="70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1" t="s">
        <v>156</v>
      </c>
      <c r="AT212" s="201" t="s">
        <v>151</v>
      </c>
      <c r="AU212" s="201" t="s">
        <v>84</v>
      </c>
      <c r="AY212" s="16" t="s">
        <v>149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6" t="s">
        <v>82</v>
      </c>
      <c r="BK212" s="202">
        <f>ROUND(I212*H212,2)</f>
        <v>0</v>
      </c>
      <c r="BL212" s="16" t="s">
        <v>156</v>
      </c>
      <c r="BM212" s="201" t="s">
        <v>953</v>
      </c>
    </row>
    <row r="213" spans="1:65" s="2" customFormat="1" ht="10.199999999999999">
      <c r="A213" s="33"/>
      <c r="B213" s="34"/>
      <c r="C213" s="35"/>
      <c r="D213" s="203" t="s">
        <v>158</v>
      </c>
      <c r="E213" s="35"/>
      <c r="F213" s="204" t="s">
        <v>553</v>
      </c>
      <c r="G213" s="35"/>
      <c r="H213" s="35"/>
      <c r="I213" s="205"/>
      <c r="J213" s="35"/>
      <c r="K213" s="35"/>
      <c r="L213" s="38"/>
      <c r="M213" s="206"/>
      <c r="N213" s="207"/>
      <c r="O213" s="70"/>
      <c r="P213" s="70"/>
      <c r="Q213" s="70"/>
      <c r="R213" s="70"/>
      <c r="S213" s="70"/>
      <c r="T213" s="71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158</v>
      </c>
      <c r="AU213" s="16" t="s">
        <v>84</v>
      </c>
    </row>
    <row r="214" spans="1:65" s="13" customFormat="1" ht="10.199999999999999">
      <c r="B214" s="210"/>
      <c r="C214" s="211"/>
      <c r="D214" s="208" t="s">
        <v>205</v>
      </c>
      <c r="E214" s="212" t="s">
        <v>1</v>
      </c>
      <c r="F214" s="213" t="s">
        <v>954</v>
      </c>
      <c r="G214" s="211"/>
      <c r="H214" s="214">
        <v>196.18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205</v>
      </c>
      <c r="AU214" s="220" t="s">
        <v>84</v>
      </c>
      <c r="AV214" s="13" t="s">
        <v>84</v>
      </c>
      <c r="AW214" s="13" t="s">
        <v>32</v>
      </c>
      <c r="AX214" s="13" t="s">
        <v>82</v>
      </c>
      <c r="AY214" s="220" t="s">
        <v>149</v>
      </c>
    </row>
    <row r="215" spans="1:65" s="12" customFormat="1" ht="22.8" customHeight="1">
      <c r="B215" s="174"/>
      <c r="C215" s="175"/>
      <c r="D215" s="176" t="s">
        <v>74</v>
      </c>
      <c r="E215" s="188" t="s">
        <v>555</v>
      </c>
      <c r="F215" s="188" t="s">
        <v>556</v>
      </c>
      <c r="G215" s="175"/>
      <c r="H215" s="175"/>
      <c r="I215" s="178"/>
      <c r="J215" s="189">
        <f>BK215</f>
        <v>0</v>
      </c>
      <c r="K215" s="175"/>
      <c r="L215" s="180"/>
      <c r="M215" s="181"/>
      <c r="N215" s="182"/>
      <c r="O215" s="182"/>
      <c r="P215" s="183">
        <f>SUM(P216:P217)</f>
        <v>0</v>
      </c>
      <c r="Q215" s="182"/>
      <c r="R215" s="183">
        <f>SUM(R216:R217)</f>
        <v>0</v>
      </c>
      <c r="S215" s="182"/>
      <c r="T215" s="184">
        <f>SUM(T216:T217)</f>
        <v>0</v>
      </c>
      <c r="AR215" s="185" t="s">
        <v>82</v>
      </c>
      <c r="AT215" s="186" t="s">
        <v>74</v>
      </c>
      <c r="AU215" s="186" t="s">
        <v>82</v>
      </c>
      <c r="AY215" s="185" t="s">
        <v>149</v>
      </c>
      <c r="BK215" s="187">
        <f>SUM(BK216:BK217)</f>
        <v>0</v>
      </c>
    </row>
    <row r="216" spans="1:65" s="2" customFormat="1" ht="16.5" customHeight="1">
      <c r="A216" s="33"/>
      <c r="B216" s="34"/>
      <c r="C216" s="190" t="s">
        <v>321</v>
      </c>
      <c r="D216" s="190" t="s">
        <v>151</v>
      </c>
      <c r="E216" s="191" t="s">
        <v>855</v>
      </c>
      <c r="F216" s="192" t="s">
        <v>856</v>
      </c>
      <c r="G216" s="193" t="s">
        <v>304</v>
      </c>
      <c r="H216" s="194">
        <v>57.723999999999997</v>
      </c>
      <c r="I216" s="195"/>
      <c r="J216" s="196">
        <f>ROUND(I216*H216,2)</f>
        <v>0</v>
      </c>
      <c r="K216" s="192" t="s">
        <v>155</v>
      </c>
      <c r="L216" s="38"/>
      <c r="M216" s="197" t="s">
        <v>1</v>
      </c>
      <c r="N216" s="198" t="s">
        <v>40</v>
      </c>
      <c r="O216" s="70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01" t="s">
        <v>156</v>
      </c>
      <c r="AT216" s="201" t="s">
        <v>151</v>
      </c>
      <c r="AU216" s="201" t="s">
        <v>84</v>
      </c>
      <c r="AY216" s="16" t="s">
        <v>149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6" t="s">
        <v>82</v>
      </c>
      <c r="BK216" s="202">
        <f>ROUND(I216*H216,2)</f>
        <v>0</v>
      </c>
      <c r="BL216" s="16" t="s">
        <v>156</v>
      </c>
      <c r="BM216" s="201" t="s">
        <v>955</v>
      </c>
    </row>
    <row r="217" spans="1:65" s="2" customFormat="1" ht="10.199999999999999">
      <c r="A217" s="33"/>
      <c r="B217" s="34"/>
      <c r="C217" s="35"/>
      <c r="D217" s="203" t="s">
        <v>158</v>
      </c>
      <c r="E217" s="35"/>
      <c r="F217" s="204" t="s">
        <v>858</v>
      </c>
      <c r="G217" s="35"/>
      <c r="H217" s="35"/>
      <c r="I217" s="205"/>
      <c r="J217" s="35"/>
      <c r="K217" s="35"/>
      <c r="L217" s="38"/>
      <c r="M217" s="242"/>
      <c r="N217" s="243"/>
      <c r="O217" s="244"/>
      <c r="P217" s="244"/>
      <c r="Q217" s="244"/>
      <c r="R217" s="244"/>
      <c r="S217" s="244"/>
      <c r="T217" s="24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158</v>
      </c>
      <c r="AU217" s="16" t="s">
        <v>84</v>
      </c>
    </row>
    <row r="218" spans="1:65" s="2" customFormat="1" ht="6.9" customHeight="1">
      <c r="A218" s="33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38"/>
      <c r="M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</row>
  </sheetData>
  <sheetProtection algorithmName="SHA-512" hashValue="/vcWUhvmQkgu5TPVCDNO0vIPMNM1mms90QhLi/U3HvKf18mAT9aDwm9fgDERDlOCLjZOqectzKBT5v7+O7fA0A==" saltValue="vbmQ8wloNbpOr0RWI+zzMSGqJOg37NZxu0CxR71iGBkR30/KfYVIM75jORxt7hQIbYTy42AEUj+4zJl9sT1B5Q==" spinCount="100000" sheet="1" objects="1" scenarios="1" formatColumns="0" formatRows="0" autoFilter="0"/>
  <autoFilter ref="C124:K217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hyperlinks>
    <hyperlink ref="F129" r:id="rId1"/>
    <hyperlink ref="F132" r:id="rId2"/>
    <hyperlink ref="F135" r:id="rId3"/>
    <hyperlink ref="F138" r:id="rId4"/>
    <hyperlink ref="F141" r:id="rId5"/>
    <hyperlink ref="F144" r:id="rId6"/>
    <hyperlink ref="F147" r:id="rId7"/>
    <hyperlink ref="F152" r:id="rId8"/>
    <hyperlink ref="F156" r:id="rId9"/>
    <hyperlink ref="F162" r:id="rId10"/>
    <hyperlink ref="F168" r:id="rId11"/>
    <hyperlink ref="F170" r:id="rId12"/>
    <hyperlink ref="F173" r:id="rId13"/>
    <hyperlink ref="F177" r:id="rId14"/>
    <hyperlink ref="F180" r:id="rId15"/>
    <hyperlink ref="F184" r:id="rId16"/>
    <hyperlink ref="F187" r:id="rId17"/>
    <hyperlink ref="F190" r:id="rId18"/>
    <hyperlink ref="F194" r:id="rId19"/>
    <hyperlink ref="F196" r:id="rId20"/>
    <hyperlink ref="F198" r:id="rId21"/>
    <hyperlink ref="F201" r:id="rId22"/>
    <hyperlink ref="F204" r:id="rId23"/>
    <hyperlink ref="F208" r:id="rId24"/>
    <hyperlink ref="F211" r:id="rId25"/>
    <hyperlink ref="F213" r:id="rId26"/>
    <hyperlink ref="F217" r:id="rId27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109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2" customFormat="1" ht="12" customHeight="1">
      <c r="A8" s="33"/>
      <c r="B8" s="38"/>
      <c r="C8" s="33"/>
      <c r="D8" s="118" t="s">
        <v>113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01" t="s">
        <v>956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8" t="s">
        <v>18</v>
      </c>
      <c r="E11" s="33"/>
      <c r="F11" s="109" t="s">
        <v>1</v>
      </c>
      <c r="G11" s="33"/>
      <c r="H11" s="33"/>
      <c r="I11" s="118" t="s">
        <v>19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8" t="s">
        <v>20</v>
      </c>
      <c r="E12" s="33"/>
      <c r="F12" s="109" t="s">
        <v>21</v>
      </c>
      <c r="G12" s="33"/>
      <c r="H12" s="33"/>
      <c r="I12" s="118" t="s">
        <v>22</v>
      </c>
      <c r="J12" s="119" t="str">
        <f>'Rekapitulace stavby'!AN8</f>
        <v>31. 3. 2023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24</v>
      </c>
      <c r="E14" s="33"/>
      <c r="F14" s="33"/>
      <c r="G14" s="33"/>
      <c r="H14" s="33"/>
      <c r="I14" s="118" t="s">
        <v>25</v>
      </c>
      <c r="J14" s="109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9" t="s">
        <v>26</v>
      </c>
      <c r="F15" s="33"/>
      <c r="G15" s="33"/>
      <c r="H15" s="33"/>
      <c r="I15" s="118" t="s">
        <v>27</v>
      </c>
      <c r="J15" s="109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8" t="s">
        <v>28</v>
      </c>
      <c r="E17" s="33"/>
      <c r="F17" s="33"/>
      <c r="G17" s="33"/>
      <c r="H17" s="33"/>
      <c r="I17" s="118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2" t="str">
        <f>'Rekapitulace stavby'!E14</f>
        <v>Vyplň údaj</v>
      </c>
      <c r="F18" s="303"/>
      <c r="G18" s="303"/>
      <c r="H18" s="303"/>
      <c r="I18" s="118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8" t="s">
        <v>30</v>
      </c>
      <c r="E20" s="33"/>
      <c r="F20" s="33"/>
      <c r="G20" s="33"/>
      <c r="H20" s="33"/>
      <c r="I20" s="118" t="s">
        <v>25</v>
      </c>
      <c r="J20" s="109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31</v>
      </c>
      <c r="F21" s="33"/>
      <c r="G21" s="33"/>
      <c r="H21" s="33"/>
      <c r="I21" s="118" t="s">
        <v>27</v>
      </c>
      <c r="J21" s="109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8" t="s">
        <v>33</v>
      </c>
      <c r="E23" s="33"/>
      <c r="F23" s="33"/>
      <c r="G23" s="33"/>
      <c r="H23" s="33"/>
      <c r="I23" s="118" t="s">
        <v>25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">
        <v>31</v>
      </c>
      <c r="F24" s="33"/>
      <c r="G24" s="33"/>
      <c r="H24" s="33"/>
      <c r="I24" s="118" t="s">
        <v>27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8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0"/>
      <c r="B27" s="121"/>
      <c r="C27" s="120"/>
      <c r="D27" s="120"/>
      <c r="E27" s="304" t="s">
        <v>1</v>
      </c>
      <c r="F27" s="304"/>
      <c r="G27" s="304"/>
      <c r="H27" s="30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3"/>
      <c r="E29" s="123"/>
      <c r="F29" s="123"/>
      <c r="G29" s="123"/>
      <c r="H29" s="123"/>
      <c r="I29" s="123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35</v>
      </c>
      <c r="E30" s="33"/>
      <c r="F30" s="33"/>
      <c r="G30" s="33"/>
      <c r="H30" s="33"/>
      <c r="I30" s="33"/>
      <c r="J30" s="125">
        <f>ROUND(J124,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37</v>
      </c>
      <c r="G32" s="33"/>
      <c r="H32" s="33"/>
      <c r="I32" s="126" t="s">
        <v>36</v>
      </c>
      <c r="J32" s="126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7" t="s">
        <v>39</v>
      </c>
      <c r="E33" s="118" t="s">
        <v>40</v>
      </c>
      <c r="F33" s="128">
        <f>ROUND((SUM(BE124:BE201)),  2)</f>
        <v>0</v>
      </c>
      <c r="G33" s="33"/>
      <c r="H33" s="33"/>
      <c r="I33" s="129">
        <v>0.21</v>
      </c>
      <c r="J33" s="128">
        <f>ROUND(((SUM(BE124:BE201))*I33),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8" t="s">
        <v>41</v>
      </c>
      <c r="F34" s="128">
        <f>ROUND((SUM(BF124:BF201)),  2)</f>
        <v>0</v>
      </c>
      <c r="G34" s="33"/>
      <c r="H34" s="33"/>
      <c r="I34" s="129">
        <v>0.15</v>
      </c>
      <c r="J34" s="128">
        <f>ROUND(((SUM(BF124:BF201))*I34),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18" t="s">
        <v>42</v>
      </c>
      <c r="F35" s="128">
        <f>ROUND((SUM(BG124:BG201)),  2)</f>
        <v>0</v>
      </c>
      <c r="G35" s="33"/>
      <c r="H35" s="33"/>
      <c r="I35" s="129">
        <v>0.21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18" t="s">
        <v>43</v>
      </c>
      <c r="F36" s="128">
        <f>ROUND((SUM(BH124:BH201)),  2)</f>
        <v>0</v>
      </c>
      <c r="G36" s="33"/>
      <c r="H36" s="33"/>
      <c r="I36" s="129">
        <v>0.15</v>
      </c>
      <c r="J36" s="12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44</v>
      </c>
      <c r="F37" s="128">
        <f>ROUND((SUM(BI124:BI201)),  2)</f>
        <v>0</v>
      </c>
      <c r="G37" s="33"/>
      <c r="H37" s="33"/>
      <c r="I37" s="129">
        <v>0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2"/>
      <c r="J39" s="135">
        <f>SUM(J30:J37)</f>
        <v>0</v>
      </c>
      <c r="K39" s="13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8" t="str">
        <f>E9</f>
        <v>SO 04 - Obnova propustku č.2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>k. ú. Slapy</v>
      </c>
      <c r="G89" s="35"/>
      <c r="H89" s="35"/>
      <c r="I89" s="28" t="s">
        <v>22</v>
      </c>
      <c r="J89" s="65" t="str">
        <f>IF(J12="","",J12)</f>
        <v>31. 3. 2023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ALTSTAEDTER INVESTMENTS a.s.</v>
      </c>
      <c r="G91" s="35"/>
      <c r="H91" s="35"/>
      <c r="I91" s="28" t="s">
        <v>30</v>
      </c>
      <c r="J91" s="31" t="str">
        <f>E21</f>
        <v>Martin Dobeš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Martin Dobeš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8" t="s">
        <v>118</v>
      </c>
      <c r="D94" s="149"/>
      <c r="E94" s="149"/>
      <c r="F94" s="149"/>
      <c r="G94" s="149"/>
      <c r="H94" s="149"/>
      <c r="I94" s="149"/>
      <c r="J94" s="150" t="s">
        <v>119</v>
      </c>
      <c r="K94" s="14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51" t="s">
        <v>120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121</v>
      </c>
    </row>
    <row r="97" spans="1:31" s="9" customFormat="1" ht="24.9" customHeight="1">
      <c r="B97" s="152"/>
      <c r="C97" s="153"/>
      <c r="D97" s="154" t="s">
        <v>122</v>
      </c>
      <c r="E97" s="155"/>
      <c r="F97" s="155"/>
      <c r="G97" s="155"/>
      <c r="H97" s="155"/>
      <c r="I97" s="155"/>
      <c r="J97" s="156">
        <f>J125</f>
        <v>0</v>
      </c>
      <c r="K97" s="153"/>
      <c r="L97" s="157"/>
    </row>
    <row r="98" spans="1:31" s="10" customFormat="1" ht="19.95" customHeight="1">
      <c r="B98" s="158"/>
      <c r="C98" s="103"/>
      <c r="D98" s="159" t="s">
        <v>123</v>
      </c>
      <c r="E98" s="160"/>
      <c r="F98" s="160"/>
      <c r="G98" s="160"/>
      <c r="H98" s="160"/>
      <c r="I98" s="160"/>
      <c r="J98" s="161">
        <f>J126</f>
        <v>0</v>
      </c>
      <c r="K98" s="103"/>
      <c r="L98" s="162"/>
    </row>
    <row r="99" spans="1:31" s="10" customFormat="1" ht="19.95" customHeight="1">
      <c r="B99" s="158"/>
      <c r="C99" s="103"/>
      <c r="D99" s="159" t="s">
        <v>124</v>
      </c>
      <c r="E99" s="160"/>
      <c r="F99" s="160"/>
      <c r="G99" s="160"/>
      <c r="H99" s="160"/>
      <c r="I99" s="160"/>
      <c r="J99" s="161">
        <f>J149</f>
        <v>0</v>
      </c>
      <c r="K99" s="103"/>
      <c r="L99" s="162"/>
    </row>
    <row r="100" spans="1:31" s="10" customFormat="1" ht="19.95" customHeight="1">
      <c r="B100" s="158"/>
      <c r="C100" s="103"/>
      <c r="D100" s="159" t="s">
        <v>125</v>
      </c>
      <c r="E100" s="160"/>
      <c r="F100" s="160"/>
      <c r="G100" s="160"/>
      <c r="H100" s="160"/>
      <c r="I100" s="160"/>
      <c r="J100" s="161">
        <f>J169</f>
        <v>0</v>
      </c>
      <c r="K100" s="103"/>
      <c r="L100" s="162"/>
    </row>
    <row r="101" spans="1:31" s="10" customFormat="1" ht="19.95" customHeight="1">
      <c r="B101" s="158"/>
      <c r="C101" s="103"/>
      <c r="D101" s="159" t="s">
        <v>126</v>
      </c>
      <c r="E101" s="160"/>
      <c r="F101" s="160"/>
      <c r="G101" s="160"/>
      <c r="H101" s="160"/>
      <c r="I101" s="160"/>
      <c r="J101" s="161">
        <f>J180</f>
        <v>0</v>
      </c>
      <c r="K101" s="103"/>
      <c r="L101" s="162"/>
    </row>
    <row r="102" spans="1:31" s="10" customFormat="1" ht="19.95" customHeight="1">
      <c r="B102" s="158"/>
      <c r="C102" s="103"/>
      <c r="D102" s="159" t="s">
        <v>128</v>
      </c>
      <c r="E102" s="160"/>
      <c r="F102" s="160"/>
      <c r="G102" s="160"/>
      <c r="H102" s="160"/>
      <c r="I102" s="160"/>
      <c r="J102" s="161">
        <f>J187</f>
        <v>0</v>
      </c>
      <c r="K102" s="103"/>
      <c r="L102" s="162"/>
    </row>
    <row r="103" spans="1:31" s="10" customFormat="1" ht="19.95" customHeight="1">
      <c r="B103" s="158"/>
      <c r="C103" s="103"/>
      <c r="D103" s="159" t="s">
        <v>129</v>
      </c>
      <c r="E103" s="160"/>
      <c r="F103" s="160"/>
      <c r="G103" s="160"/>
      <c r="H103" s="160"/>
      <c r="I103" s="160"/>
      <c r="J103" s="161">
        <f>J193</f>
        <v>0</v>
      </c>
      <c r="K103" s="103"/>
      <c r="L103" s="162"/>
    </row>
    <row r="104" spans="1:31" s="10" customFormat="1" ht="19.95" customHeight="1">
      <c r="B104" s="158"/>
      <c r="C104" s="103"/>
      <c r="D104" s="159" t="s">
        <v>130</v>
      </c>
      <c r="E104" s="160"/>
      <c r="F104" s="160"/>
      <c r="G104" s="160"/>
      <c r="H104" s="160"/>
      <c r="I104" s="160"/>
      <c r="J104" s="161">
        <f>J199</f>
        <v>0</v>
      </c>
      <c r="K104" s="103"/>
      <c r="L104" s="162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" customHeight="1">
      <c r="A111" s="33"/>
      <c r="B111" s="34"/>
      <c r="C111" s="22" t="s">
        <v>134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5"/>
      <c r="D114" s="35"/>
      <c r="E114" s="305" t="str">
        <f>E7</f>
        <v>Rekonstrukce a obnova vodních nádrží Pětka a V Luhu</v>
      </c>
      <c r="F114" s="306"/>
      <c r="G114" s="306"/>
      <c r="H114" s="306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113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5"/>
      <c r="D116" s="35"/>
      <c r="E116" s="258" t="str">
        <f>E9</f>
        <v>SO 04 - Obnova propustku č.2</v>
      </c>
      <c r="F116" s="307"/>
      <c r="G116" s="307"/>
      <c r="H116" s="307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>k. ú. Slapy</v>
      </c>
      <c r="G118" s="35"/>
      <c r="H118" s="35"/>
      <c r="I118" s="28" t="s">
        <v>22</v>
      </c>
      <c r="J118" s="65" t="str">
        <f>IF(J12="","",J12)</f>
        <v>31. 3. 2023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24</v>
      </c>
      <c r="D120" s="35"/>
      <c r="E120" s="35"/>
      <c r="F120" s="26" t="str">
        <f>E15</f>
        <v>ALTSTAEDTER INVESTMENTS a.s.</v>
      </c>
      <c r="G120" s="35"/>
      <c r="H120" s="35"/>
      <c r="I120" s="28" t="s">
        <v>30</v>
      </c>
      <c r="J120" s="31" t="str">
        <f>E21</f>
        <v>Martin Dobeš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28</v>
      </c>
      <c r="D121" s="35"/>
      <c r="E121" s="35"/>
      <c r="F121" s="26" t="str">
        <f>IF(E18="","",E18)</f>
        <v>Vyplň údaj</v>
      </c>
      <c r="G121" s="35"/>
      <c r="H121" s="35"/>
      <c r="I121" s="28" t="s">
        <v>33</v>
      </c>
      <c r="J121" s="31" t="str">
        <f>E24</f>
        <v>Martin Dobeš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63"/>
      <c r="B123" s="164"/>
      <c r="C123" s="165" t="s">
        <v>135</v>
      </c>
      <c r="D123" s="166" t="s">
        <v>60</v>
      </c>
      <c r="E123" s="166" t="s">
        <v>56</v>
      </c>
      <c r="F123" s="166" t="s">
        <v>57</v>
      </c>
      <c r="G123" s="166" t="s">
        <v>136</v>
      </c>
      <c r="H123" s="166" t="s">
        <v>137</v>
      </c>
      <c r="I123" s="166" t="s">
        <v>138</v>
      </c>
      <c r="J123" s="166" t="s">
        <v>119</v>
      </c>
      <c r="K123" s="167" t="s">
        <v>139</v>
      </c>
      <c r="L123" s="168"/>
      <c r="M123" s="74" t="s">
        <v>1</v>
      </c>
      <c r="N123" s="75" t="s">
        <v>39</v>
      </c>
      <c r="O123" s="75" t="s">
        <v>140</v>
      </c>
      <c r="P123" s="75" t="s">
        <v>141</v>
      </c>
      <c r="Q123" s="75" t="s">
        <v>142</v>
      </c>
      <c r="R123" s="75" t="s">
        <v>143</v>
      </c>
      <c r="S123" s="75" t="s">
        <v>144</v>
      </c>
      <c r="T123" s="76" t="s">
        <v>145</v>
      </c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</row>
    <row r="124" spans="1:65" s="2" customFormat="1" ht="22.8" customHeight="1">
      <c r="A124" s="33"/>
      <c r="B124" s="34"/>
      <c r="C124" s="81" t="s">
        <v>146</v>
      </c>
      <c r="D124" s="35"/>
      <c r="E124" s="35"/>
      <c r="F124" s="35"/>
      <c r="G124" s="35"/>
      <c r="H124" s="35"/>
      <c r="I124" s="35"/>
      <c r="J124" s="169">
        <f>BK124</f>
        <v>0</v>
      </c>
      <c r="K124" s="35"/>
      <c r="L124" s="38"/>
      <c r="M124" s="77"/>
      <c r="N124" s="170"/>
      <c r="O124" s="78"/>
      <c r="P124" s="171">
        <f>P125</f>
        <v>0</v>
      </c>
      <c r="Q124" s="78"/>
      <c r="R124" s="171">
        <f>R125</f>
        <v>70.758926340000002</v>
      </c>
      <c r="S124" s="78"/>
      <c r="T124" s="172">
        <f>T125</f>
        <v>16.68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74</v>
      </c>
      <c r="AU124" s="16" t="s">
        <v>121</v>
      </c>
      <c r="BK124" s="173">
        <f>BK125</f>
        <v>0</v>
      </c>
    </row>
    <row r="125" spans="1:65" s="12" customFormat="1" ht="25.95" customHeight="1">
      <c r="B125" s="174"/>
      <c r="C125" s="175"/>
      <c r="D125" s="176" t="s">
        <v>74</v>
      </c>
      <c r="E125" s="177" t="s">
        <v>147</v>
      </c>
      <c r="F125" s="177" t="s">
        <v>148</v>
      </c>
      <c r="G125" s="175"/>
      <c r="H125" s="175"/>
      <c r="I125" s="178"/>
      <c r="J125" s="179">
        <f>BK125</f>
        <v>0</v>
      </c>
      <c r="K125" s="175"/>
      <c r="L125" s="180"/>
      <c r="M125" s="181"/>
      <c r="N125" s="182"/>
      <c r="O125" s="182"/>
      <c r="P125" s="183">
        <f>P126+P149+P169+P180+P187+P193+P199</f>
        <v>0</v>
      </c>
      <c r="Q125" s="182"/>
      <c r="R125" s="183">
        <f>R126+R149+R169+R180+R187+R193+R199</f>
        <v>70.758926340000002</v>
      </c>
      <c r="S125" s="182"/>
      <c r="T125" s="184">
        <f>T126+T149+T169+T180+T187+T193+T199</f>
        <v>16.68</v>
      </c>
      <c r="AR125" s="185" t="s">
        <v>82</v>
      </c>
      <c r="AT125" s="186" t="s">
        <v>74</v>
      </c>
      <c r="AU125" s="186" t="s">
        <v>75</v>
      </c>
      <c r="AY125" s="185" t="s">
        <v>149</v>
      </c>
      <c r="BK125" s="187">
        <f>BK126+BK149+BK169+BK180+BK187+BK193+BK199</f>
        <v>0</v>
      </c>
    </row>
    <row r="126" spans="1:65" s="12" customFormat="1" ht="22.8" customHeight="1">
      <c r="B126" s="174"/>
      <c r="C126" s="175"/>
      <c r="D126" s="176" t="s">
        <v>74</v>
      </c>
      <c r="E126" s="188" t="s">
        <v>82</v>
      </c>
      <c r="F126" s="188" t="s">
        <v>150</v>
      </c>
      <c r="G126" s="175"/>
      <c r="H126" s="175"/>
      <c r="I126" s="178"/>
      <c r="J126" s="189">
        <f>BK126</f>
        <v>0</v>
      </c>
      <c r="K126" s="175"/>
      <c r="L126" s="180"/>
      <c r="M126" s="181"/>
      <c r="N126" s="182"/>
      <c r="O126" s="182"/>
      <c r="P126" s="183">
        <f>SUM(P127:P148)</f>
        <v>0</v>
      </c>
      <c r="Q126" s="182"/>
      <c r="R126" s="183">
        <f>SUM(R127:R148)</f>
        <v>0.28000000000000003</v>
      </c>
      <c r="S126" s="182"/>
      <c r="T126" s="184">
        <f>SUM(T127:T148)</f>
        <v>0</v>
      </c>
      <c r="AR126" s="185" t="s">
        <v>82</v>
      </c>
      <c r="AT126" s="186" t="s">
        <v>74</v>
      </c>
      <c r="AU126" s="186" t="s">
        <v>82</v>
      </c>
      <c r="AY126" s="185" t="s">
        <v>149</v>
      </c>
      <c r="BK126" s="187">
        <f>SUM(BK127:BK148)</f>
        <v>0</v>
      </c>
    </row>
    <row r="127" spans="1:65" s="2" customFormat="1" ht="33" customHeight="1">
      <c r="A127" s="33"/>
      <c r="B127" s="34"/>
      <c r="C127" s="190" t="s">
        <v>82</v>
      </c>
      <c r="D127" s="190" t="s">
        <v>151</v>
      </c>
      <c r="E127" s="191" t="s">
        <v>879</v>
      </c>
      <c r="F127" s="192" t="s">
        <v>880</v>
      </c>
      <c r="G127" s="193" t="s">
        <v>190</v>
      </c>
      <c r="H127" s="194">
        <v>51</v>
      </c>
      <c r="I127" s="195"/>
      <c r="J127" s="196">
        <f>ROUND(I127*H127,2)</f>
        <v>0</v>
      </c>
      <c r="K127" s="192" t="s">
        <v>155</v>
      </c>
      <c r="L127" s="38"/>
      <c r="M127" s="197" t="s">
        <v>1</v>
      </c>
      <c r="N127" s="198" t="s">
        <v>40</v>
      </c>
      <c r="O127" s="7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1" t="s">
        <v>156</v>
      </c>
      <c r="AT127" s="201" t="s">
        <v>151</v>
      </c>
      <c r="AU127" s="201" t="s">
        <v>84</v>
      </c>
      <c r="AY127" s="16" t="s">
        <v>149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6" t="s">
        <v>82</v>
      </c>
      <c r="BK127" s="202">
        <f>ROUND(I127*H127,2)</f>
        <v>0</v>
      </c>
      <c r="BL127" s="16" t="s">
        <v>156</v>
      </c>
      <c r="BM127" s="201" t="s">
        <v>957</v>
      </c>
    </row>
    <row r="128" spans="1:65" s="2" customFormat="1" ht="10.199999999999999">
      <c r="A128" s="33"/>
      <c r="B128" s="34"/>
      <c r="C128" s="35"/>
      <c r="D128" s="203" t="s">
        <v>158</v>
      </c>
      <c r="E128" s="35"/>
      <c r="F128" s="204" t="s">
        <v>882</v>
      </c>
      <c r="G128" s="35"/>
      <c r="H128" s="35"/>
      <c r="I128" s="205"/>
      <c r="J128" s="35"/>
      <c r="K128" s="35"/>
      <c r="L128" s="38"/>
      <c r="M128" s="206"/>
      <c r="N128" s="207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158</v>
      </c>
      <c r="AU128" s="16" t="s">
        <v>84</v>
      </c>
    </row>
    <row r="129" spans="1:65" s="13" customFormat="1" ht="10.199999999999999">
      <c r="B129" s="210"/>
      <c r="C129" s="211"/>
      <c r="D129" s="208" t="s">
        <v>205</v>
      </c>
      <c r="E129" s="212" t="s">
        <v>1</v>
      </c>
      <c r="F129" s="213" t="s">
        <v>958</v>
      </c>
      <c r="G129" s="211"/>
      <c r="H129" s="214">
        <v>51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205</v>
      </c>
      <c r="AU129" s="220" t="s">
        <v>84</v>
      </c>
      <c r="AV129" s="13" t="s">
        <v>84</v>
      </c>
      <c r="AW129" s="13" t="s">
        <v>32</v>
      </c>
      <c r="AX129" s="13" t="s">
        <v>82</v>
      </c>
      <c r="AY129" s="220" t="s">
        <v>149</v>
      </c>
    </row>
    <row r="130" spans="1:65" s="2" customFormat="1" ht="33" customHeight="1">
      <c r="A130" s="33"/>
      <c r="B130" s="34"/>
      <c r="C130" s="190" t="s">
        <v>84</v>
      </c>
      <c r="D130" s="190" t="s">
        <v>151</v>
      </c>
      <c r="E130" s="191" t="s">
        <v>884</v>
      </c>
      <c r="F130" s="192" t="s">
        <v>885</v>
      </c>
      <c r="G130" s="193" t="s">
        <v>190</v>
      </c>
      <c r="H130" s="194">
        <v>44.8</v>
      </c>
      <c r="I130" s="195"/>
      <c r="J130" s="196">
        <f>ROUND(I130*H130,2)</f>
        <v>0</v>
      </c>
      <c r="K130" s="192" t="s">
        <v>155</v>
      </c>
      <c r="L130" s="38"/>
      <c r="M130" s="197" t="s">
        <v>1</v>
      </c>
      <c r="N130" s="198" t="s">
        <v>40</v>
      </c>
      <c r="O130" s="7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1" t="s">
        <v>156</v>
      </c>
      <c r="AT130" s="201" t="s">
        <v>151</v>
      </c>
      <c r="AU130" s="201" t="s">
        <v>84</v>
      </c>
      <c r="AY130" s="16" t="s">
        <v>149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82</v>
      </c>
      <c r="BK130" s="202">
        <f>ROUND(I130*H130,2)</f>
        <v>0</v>
      </c>
      <c r="BL130" s="16" t="s">
        <v>156</v>
      </c>
      <c r="BM130" s="201" t="s">
        <v>959</v>
      </c>
    </row>
    <row r="131" spans="1:65" s="2" customFormat="1" ht="10.199999999999999">
      <c r="A131" s="33"/>
      <c r="B131" s="34"/>
      <c r="C131" s="35"/>
      <c r="D131" s="203" t="s">
        <v>158</v>
      </c>
      <c r="E131" s="35"/>
      <c r="F131" s="204" t="s">
        <v>887</v>
      </c>
      <c r="G131" s="35"/>
      <c r="H131" s="35"/>
      <c r="I131" s="205"/>
      <c r="J131" s="35"/>
      <c r="K131" s="35"/>
      <c r="L131" s="38"/>
      <c r="M131" s="206"/>
      <c r="N131" s="207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158</v>
      </c>
      <c r="AU131" s="16" t="s">
        <v>84</v>
      </c>
    </row>
    <row r="132" spans="1:65" s="13" customFormat="1" ht="10.199999999999999">
      <c r="B132" s="210"/>
      <c r="C132" s="211"/>
      <c r="D132" s="208" t="s">
        <v>205</v>
      </c>
      <c r="E132" s="212" t="s">
        <v>1</v>
      </c>
      <c r="F132" s="213" t="s">
        <v>960</v>
      </c>
      <c r="G132" s="211"/>
      <c r="H132" s="214">
        <v>44.8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205</v>
      </c>
      <c r="AU132" s="220" t="s">
        <v>84</v>
      </c>
      <c r="AV132" s="13" t="s">
        <v>84</v>
      </c>
      <c r="AW132" s="13" t="s">
        <v>32</v>
      </c>
      <c r="AX132" s="13" t="s">
        <v>82</v>
      </c>
      <c r="AY132" s="220" t="s">
        <v>149</v>
      </c>
    </row>
    <row r="133" spans="1:65" s="2" customFormat="1" ht="37.799999999999997" customHeight="1">
      <c r="A133" s="33"/>
      <c r="B133" s="34"/>
      <c r="C133" s="190" t="s">
        <v>164</v>
      </c>
      <c r="D133" s="190" t="s">
        <v>151</v>
      </c>
      <c r="E133" s="191" t="s">
        <v>232</v>
      </c>
      <c r="F133" s="192" t="s">
        <v>233</v>
      </c>
      <c r="G133" s="193" t="s">
        <v>190</v>
      </c>
      <c r="H133" s="194">
        <v>191.6</v>
      </c>
      <c r="I133" s="195"/>
      <c r="J133" s="196">
        <f>ROUND(I133*H133,2)</f>
        <v>0</v>
      </c>
      <c r="K133" s="192" t="s">
        <v>155</v>
      </c>
      <c r="L133" s="38"/>
      <c r="M133" s="197" t="s">
        <v>1</v>
      </c>
      <c r="N133" s="198" t="s">
        <v>40</v>
      </c>
      <c r="O133" s="7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1" t="s">
        <v>156</v>
      </c>
      <c r="AT133" s="201" t="s">
        <v>151</v>
      </c>
      <c r="AU133" s="201" t="s">
        <v>84</v>
      </c>
      <c r="AY133" s="16" t="s">
        <v>149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82</v>
      </c>
      <c r="BK133" s="202">
        <f>ROUND(I133*H133,2)</f>
        <v>0</v>
      </c>
      <c r="BL133" s="16" t="s">
        <v>156</v>
      </c>
      <c r="BM133" s="201" t="s">
        <v>961</v>
      </c>
    </row>
    <row r="134" spans="1:65" s="2" customFormat="1" ht="10.199999999999999">
      <c r="A134" s="33"/>
      <c r="B134" s="34"/>
      <c r="C134" s="35"/>
      <c r="D134" s="203" t="s">
        <v>158</v>
      </c>
      <c r="E134" s="35"/>
      <c r="F134" s="204" t="s">
        <v>235</v>
      </c>
      <c r="G134" s="35"/>
      <c r="H134" s="35"/>
      <c r="I134" s="205"/>
      <c r="J134" s="35"/>
      <c r="K134" s="35"/>
      <c r="L134" s="38"/>
      <c r="M134" s="206"/>
      <c r="N134" s="207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158</v>
      </c>
      <c r="AU134" s="16" t="s">
        <v>84</v>
      </c>
    </row>
    <row r="135" spans="1:65" s="13" customFormat="1" ht="10.199999999999999">
      <c r="B135" s="210"/>
      <c r="C135" s="211"/>
      <c r="D135" s="208" t="s">
        <v>205</v>
      </c>
      <c r="E135" s="212" t="s">
        <v>1</v>
      </c>
      <c r="F135" s="213" t="s">
        <v>962</v>
      </c>
      <c r="G135" s="211"/>
      <c r="H135" s="214">
        <v>191.6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205</v>
      </c>
      <c r="AU135" s="220" t="s">
        <v>84</v>
      </c>
      <c r="AV135" s="13" t="s">
        <v>84</v>
      </c>
      <c r="AW135" s="13" t="s">
        <v>32</v>
      </c>
      <c r="AX135" s="13" t="s">
        <v>82</v>
      </c>
      <c r="AY135" s="220" t="s">
        <v>149</v>
      </c>
    </row>
    <row r="136" spans="1:65" s="2" customFormat="1" ht="24.15" customHeight="1">
      <c r="A136" s="33"/>
      <c r="B136" s="34"/>
      <c r="C136" s="190" t="s">
        <v>156</v>
      </c>
      <c r="D136" s="190" t="s">
        <v>151</v>
      </c>
      <c r="E136" s="191" t="s">
        <v>243</v>
      </c>
      <c r="F136" s="192" t="s">
        <v>244</v>
      </c>
      <c r="G136" s="193" t="s">
        <v>190</v>
      </c>
      <c r="H136" s="194">
        <v>95.8</v>
      </c>
      <c r="I136" s="195"/>
      <c r="J136" s="196">
        <f>ROUND(I136*H136,2)</f>
        <v>0</v>
      </c>
      <c r="K136" s="192" t="s">
        <v>155</v>
      </c>
      <c r="L136" s="38"/>
      <c r="M136" s="197" t="s">
        <v>1</v>
      </c>
      <c r="N136" s="198" t="s">
        <v>40</v>
      </c>
      <c r="O136" s="7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1" t="s">
        <v>156</v>
      </c>
      <c r="AT136" s="201" t="s">
        <v>151</v>
      </c>
      <c r="AU136" s="201" t="s">
        <v>84</v>
      </c>
      <c r="AY136" s="16" t="s">
        <v>149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82</v>
      </c>
      <c r="BK136" s="202">
        <f>ROUND(I136*H136,2)</f>
        <v>0</v>
      </c>
      <c r="BL136" s="16" t="s">
        <v>156</v>
      </c>
      <c r="BM136" s="201" t="s">
        <v>963</v>
      </c>
    </row>
    <row r="137" spans="1:65" s="2" customFormat="1" ht="10.199999999999999">
      <c r="A137" s="33"/>
      <c r="B137" s="34"/>
      <c r="C137" s="35"/>
      <c r="D137" s="203" t="s">
        <v>158</v>
      </c>
      <c r="E137" s="35"/>
      <c r="F137" s="204" t="s">
        <v>246</v>
      </c>
      <c r="G137" s="35"/>
      <c r="H137" s="35"/>
      <c r="I137" s="205"/>
      <c r="J137" s="35"/>
      <c r="K137" s="35"/>
      <c r="L137" s="38"/>
      <c r="M137" s="206"/>
      <c r="N137" s="207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158</v>
      </c>
      <c r="AU137" s="16" t="s">
        <v>84</v>
      </c>
    </row>
    <row r="138" spans="1:65" s="13" customFormat="1" ht="10.199999999999999">
      <c r="B138" s="210"/>
      <c r="C138" s="211"/>
      <c r="D138" s="208" t="s">
        <v>205</v>
      </c>
      <c r="E138" s="212" t="s">
        <v>1</v>
      </c>
      <c r="F138" s="213" t="s">
        <v>964</v>
      </c>
      <c r="G138" s="211"/>
      <c r="H138" s="214">
        <v>95.8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205</v>
      </c>
      <c r="AU138" s="220" t="s">
        <v>84</v>
      </c>
      <c r="AV138" s="13" t="s">
        <v>84</v>
      </c>
      <c r="AW138" s="13" t="s">
        <v>32</v>
      </c>
      <c r="AX138" s="13" t="s">
        <v>82</v>
      </c>
      <c r="AY138" s="220" t="s">
        <v>149</v>
      </c>
    </row>
    <row r="139" spans="1:65" s="2" customFormat="1" ht="24.15" customHeight="1">
      <c r="A139" s="33"/>
      <c r="B139" s="34"/>
      <c r="C139" s="190" t="s">
        <v>176</v>
      </c>
      <c r="D139" s="190" t="s">
        <v>151</v>
      </c>
      <c r="E139" s="191" t="s">
        <v>260</v>
      </c>
      <c r="F139" s="192" t="s">
        <v>261</v>
      </c>
      <c r="G139" s="193" t="s">
        <v>190</v>
      </c>
      <c r="H139" s="194">
        <v>95.8</v>
      </c>
      <c r="I139" s="195"/>
      <c r="J139" s="196">
        <f>ROUND(I139*H139,2)</f>
        <v>0</v>
      </c>
      <c r="K139" s="192" t="s">
        <v>155</v>
      </c>
      <c r="L139" s="38"/>
      <c r="M139" s="197" t="s">
        <v>1</v>
      </c>
      <c r="N139" s="198" t="s">
        <v>40</v>
      </c>
      <c r="O139" s="7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1" t="s">
        <v>156</v>
      </c>
      <c r="AT139" s="201" t="s">
        <v>151</v>
      </c>
      <c r="AU139" s="201" t="s">
        <v>84</v>
      </c>
      <c r="AY139" s="16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82</v>
      </c>
      <c r="BK139" s="202">
        <f>ROUND(I139*H139,2)</f>
        <v>0</v>
      </c>
      <c r="BL139" s="16" t="s">
        <v>156</v>
      </c>
      <c r="BM139" s="201" t="s">
        <v>965</v>
      </c>
    </row>
    <row r="140" spans="1:65" s="2" customFormat="1" ht="10.199999999999999">
      <c r="A140" s="33"/>
      <c r="B140" s="34"/>
      <c r="C140" s="35"/>
      <c r="D140" s="203" t="s">
        <v>158</v>
      </c>
      <c r="E140" s="35"/>
      <c r="F140" s="204" t="s">
        <v>263</v>
      </c>
      <c r="G140" s="35"/>
      <c r="H140" s="35"/>
      <c r="I140" s="205"/>
      <c r="J140" s="35"/>
      <c r="K140" s="35"/>
      <c r="L140" s="38"/>
      <c r="M140" s="206"/>
      <c r="N140" s="207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158</v>
      </c>
      <c r="AU140" s="16" t="s">
        <v>84</v>
      </c>
    </row>
    <row r="141" spans="1:65" s="13" customFormat="1" ht="10.199999999999999">
      <c r="B141" s="210"/>
      <c r="C141" s="211"/>
      <c r="D141" s="208" t="s">
        <v>205</v>
      </c>
      <c r="E141" s="212" t="s">
        <v>1</v>
      </c>
      <c r="F141" s="213" t="s">
        <v>964</v>
      </c>
      <c r="G141" s="211"/>
      <c r="H141" s="214">
        <v>95.8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205</v>
      </c>
      <c r="AU141" s="220" t="s">
        <v>84</v>
      </c>
      <c r="AV141" s="13" t="s">
        <v>84</v>
      </c>
      <c r="AW141" s="13" t="s">
        <v>32</v>
      </c>
      <c r="AX141" s="13" t="s">
        <v>82</v>
      </c>
      <c r="AY141" s="220" t="s">
        <v>149</v>
      </c>
    </row>
    <row r="142" spans="1:65" s="2" customFormat="1" ht="24.15" customHeight="1">
      <c r="A142" s="33"/>
      <c r="B142" s="34"/>
      <c r="C142" s="190" t="s">
        <v>181</v>
      </c>
      <c r="D142" s="190" t="s">
        <v>151</v>
      </c>
      <c r="E142" s="191" t="s">
        <v>290</v>
      </c>
      <c r="F142" s="192" t="s">
        <v>894</v>
      </c>
      <c r="G142" s="193" t="s">
        <v>154</v>
      </c>
      <c r="H142" s="194">
        <v>33</v>
      </c>
      <c r="I142" s="195"/>
      <c r="J142" s="196">
        <f>ROUND(I142*H142,2)</f>
        <v>0</v>
      </c>
      <c r="K142" s="192" t="s">
        <v>155</v>
      </c>
      <c r="L142" s="38"/>
      <c r="M142" s="197" t="s">
        <v>1</v>
      </c>
      <c r="N142" s="198" t="s">
        <v>40</v>
      </c>
      <c r="O142" s="7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1" t="s">
        <v>156</v>
      </c>
      <c r="AT142" s="201" t="s">
        <v>151</v>
      </c>
      <c r="AU142" s="201" t="s">
        <v>84</v>
      </c>
      <c r="AY142" s="16" t="s">
        <v>149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6" t="s">
        <v>82</v>
      </c>
      <c r="BK142" s="202">
        <f>ROUND(I142*H142,2)</f>
        <v>0</v>
      </c>
      <c r="BL142" s="16" t="s">
        <v>156</v>
      </c>
      <c r="BM142" s="201" t="s">
        <v>966</v>
      </c>
    </row>
    <row r="143" spans="1:65" s="2" customFormat="1" ht="10.199999999999999">
      <c r="A143" s="33"/>
      <c r="B143" s="34"/>
      <c r="C143" s="35"/>
      <c r="D143" s="203" t="s">
        <v>158</v>
      </c>
      <c r="E143" s="35"/>
      <c r="F143" s="204" t="s">
        <v>293</v>
      </c>
      <c r="G143" s="35"/>
      <c r="H143" s="35"/>
      <c r="I143" s="205"/>
      <c r="J143" s="35"/>
      <c r="K143" s="35"/>
      <c r="L143" s="38"/>
      <c r="M143" s="206"/>
      <c r="N143" s="207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158</v>
      </c>
      <c r="AU143" s="16" t="s">
        <v>84</v>
      </c>
    </row>
    <row r="144" spans="1:65" s="13" customFormat="1" ht="10.199999999999999">
      <c r="B144" s="210"/>
      <c r="C144" s="211"/>
      <c r="D144" s="208" t="s">
        <v>205</v>
      </c>
      <c r="E144" s="212" t="s">
        <v>1</v>
      </c>
      <c r="F144" s="213" t="s">
        <v>967</v>
      </c>
      <c r="G144" s="211"/>
      <c r="H144" s="214">
        <v>33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205</v>
      </c>
      <c r="AU144" s="220" t="s">
        <v>84</v>
      </c>
      <c r="AV144" s="13" t="s">
        <v>84</v>
      </c>
      <c r="AW144" s="13" t="s">
        <v>32</v>
      </c>
      <c r="AX144" s="13" t="s">
        <v>82</v>
      </c>
      <c r="AY144" s="220" t="s">
        <v>149</v>
      </c>
    </row>
    <row r="145" spans="1:65" s="2" customFormat="1" ht="37.799999999999997" customHeight="1">
      <c r="A145" s="33"/>
      <c r="B145" s="34"/>
      <c r="C145" s="190" t="s">
        <v>187</v>
      </c>
      <c r="D145" s="190" t="s">
        <v>151</v>
      </c>
      <c r="E145" s="191" t="s">
        <v>302</v>
      </c>
      <c r="F145" s="192" t="s">
        <v>303</v>
      </c>
      <c r="G145" s="193" t="s">
        <v>304</v>
      </c>
      <c r="H145" s="194">
        <v>17.14</v>
      </c>
      <c r="I145" s="195"/>
      <c r="J145" s="196">
        <f>ROUND(I145*H145,2)</f>
        <v>0</v>
      </c>
      <c r="K145" s="192" t="s">
        <v>155</v>
      </c>
      <c r="L145" s="38"/>
      <c r="M145" s="197" t="s">
        <v>1</v>
      </c>
      <c r="N145" s="198" t="s">
        <v>40</v>
      </c>
      <c r="O145" s="70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1" t="s">
        <v>156</v>
      </c>
      <c r="AT145" s="201" t="s">
        <v>151</v>
      </c>
      <c r="AU145" s="201" t="s">
        <v>84</v>
      </c>
      <c r="AY145" s="16" t="s">
        <v>149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82</v>
      </c>
      <c r="BK145" s="202">
        <f>ROUND(I145*H145,2)</f>
        <v>0</v>
      </c>
      <c r="BL145" s="16" t="s">
        <v>156</v>
      </c>
      <c r="BM145" s="201" t="s">
        <v>968</v>
      </c>
    </row>
    <row r="146" spans="1:65" s="2" customFormat="1" ht="10.199999999999999">
      <c r="A146" s="33"/>
      <c r="B146" s="34"/>
      <c r="C146" s="35"/>
      <c r="D146" s="203" t="s">
        <v>158</v>
      </c>
      <c r="E146" s="35"/>
      <c r="F146" s="204" t="s">
        <v>306</v>
      </c>
      <c r="G146" s="35"/>
      <c r="H146" s="35"/>
      <c r="I146" s="205"/>
      <c r="J146" s="35"/>
      <c r="K146" s="35"/>
      <c r="L146" s="38"/>
      <c r="M146" s="206"/>
      <c r="N146" s="207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158</v>
      </c>
      <c r="AU146" s="16" t="s">
        <v>84</v>
      </c>
    </row>
    <row r="147" spans="1:65" s="2" customFormat="1" ht="24.15" customHeight="1">
      <c r="A147" s="33"/>
      <c r="B147" s="34"/>
      <c r="C147" s="190" t="s">
        <v>194</v>
      </c>
      <c r="D147" s="190" t="s">
        <v>151</v>
      </c>
      <c r="E147" s="191" t="s">
        <v>898</v>
      </c>
      <c r="F147" s="192" t="s">
        <v>309</v>
      </c>
      <c r="G147" s="193" t="s">
        <v>310</v>
      </c>
      <c r="H147" s="194">
        <v>1</v>
      </c>
      <c r="I147" s="195"/>
      <c r="J147" s="196">
        <f>ROUND(I147*H147,2)</f>
        <v>0</v>
      </c>
      <c r="K147" s="192" t="s">
        <v>1</v>
      </c>
      <c r="L147" s="38"/>
      <c r="M147" s="197" t="s">
        <v>1</v>
      </c>
      <c r="N147" s="198" t="s">
        <v>40</v>
      </c>
      <c r="O147" s="70"/>
      <c r="P147" s="199">
        <f>O147*H147</f>
        <v>0</v>
      </c>
      <c r="Q147" s="199">
        <v>0.28000000000000003</v>
      </c>
      <c r="R147" s="199">
        <f>Q147*H147</f>
        <v>0.28000000000000003</v>
      </c>
      <c r="S147" s="199">
        <v>0</v>
      </c>
      <c r="T147" s="200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1" t="s">
        <v>156</v>
      </c>
      <c r="AT147" s="201" t="s">
        <v>151</v>
      </c>
      <c r="AU147" s="201" t="s">
        <v>84</v>
      </c>
      <c r="AY147" s="16" t="s">
        <v>149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82</v>
      </c>
      <c r="BK147" s="202">
        <f>ROUND(I147*H147,2)</f>
        <v>0</v>
      </c>
      <c r="BL147" s="16" t="s">
        <v>156</v>
      </c>
      <c r="BM147" s="201" t="s">
        <v>969</v>
      </c>
    </row>
    <row r="148" spans="1:65" s="2" customFormat="1" ht="384">
      <c r="A148" s="33"/>
      <c r="B148" s="34"/>
      <c r="C148" s="35"/>
      <c r="D148" s="208" t="s">
        <v>170</v>
      </c>
      <c r="E148" s="35"/>
      <c r="F148" s="209" t="s">
        <v>312</v>
      </c>
      <c r="G148" s="35"/>
      <c r="H148" s="35"/>
      <c r="I148" s="205"/>
      <c r="J148" s="35"/>
      <c r="K148" s="35"/>
      <c r="L148" s="38"/>
      <c r="M148" s="206"/>
      <c r="N148" s="207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170</v>
      </c>
      <c r="AU148" s="16" t="s">
        <v>84</v>
      </c>
    </row>
    <row r="149" spans="1:65" s="12" customFormat="1" ht="22.8" customHeight="1">
      <c r="B149" s="174"/>
      <c r="C149" s="175"/>
      <c r="D149" s="176" t="s">
        <v>74</v>
      </c>
      <c r="E149" s="188" t="s">
        <v>164</v>
      </c>
      <c r="F149" s="188" t="s">
        <v>313</v>
      </c>
      <c r="G149" s="175"/>
      <c r="H149" s="175"/>
      <c r="I149" s="178"/>
      <c r="J149" s="189">
        <f>BK149</f>
        <v>0</v>
      </c>
      <c r="K149" s="175"/>
      <c r="L149" s="180"/>
      <c r="M149" s="181"/>
      <c r="N149" s="182"/>
      <c r="O149" s="182"/>
      <c r="P149" s="183">
        <f>SUM(P150:P168)</f>
        <v>0</v>
      </c>
      <c r="Q149" s="182"/>
      <c r="R149" s="183">
        <f>SUM(R150:R168)</f>
        <v>26.126926340000001</v>
      </c>
      <c r="S149" s="182"/>
      <c r="T149" s="184">
        <f>SUM(T150:T168)</f>
        <v>0</v>
      </c>
      <c r="AR149" s="185" t="s">
        <v>82</v>
      </c>
      <c r="AT149" s="186" t="s">
        <v>74</v>
      </c>
      <c r="AU149" s="186" t="s">
        <v>82</v>
      </c>
      <c r="AY149" s="185" t="s">
        <v>149</v>
      </c>
      <c r="BK149" s="187">
        <f>SUM(BK150:BK168)</f>
        <v>0</v>
      </c>
    </row>
    <row r="150" spans="1:65" s="2" customFormat="1" ht="24.15" customHeight="1">
      <c r="A150" s="33"/>
      <c r="B150" s="34"/>
      <c r="C150" s="190" t="s">
        <v>200</v>
      </c>
      <c r="D150" s="190" t="s">
        <v>151</v>
      </c>
      <c r="E150" s="191" t="s">
        <v>723</v>
      </c>
      <c r="F150" s="192" t="s">
        <v>724</v>
      </c>
      <c r="G150" s="193" t="s">
        <v>190</v>
      </c>
      <c r="H150" s="194">
        <v>21.904</v>
      </c>
      <c r="I150" s="195"/>
      <c r="J150" s="196">
        <f>ROUND(I150*H150,2)</f>
        <v>0</v>
      </c>
      <c r="K150" s="192" t="s">
        <v>155</v>
      </c>
      <c r="L150" s="38"/>
      <c r="M150" s="197" t="s">
        <v>1</v>
      </c>
      <c r="N150" s="198" t="s">
        <v>40</v>
      </c>
      <c r="O150" s="70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1" t="s">
        <v>156</v>
      </c>
      <c r="AT150" s="201" t="s">
        <v>151</v>
      </c>
      <c r="AU150" s="201" t="s">
        <v>84</v>
      </c>
      <c r="AY150" s="16" t="s">
        <v>149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82</v>
      </c>
      <c r="BK150" s="202">
        <f>ROUND(I150*H150,2)</f>
        <v>0</v>
      </c>
      <c r="BL150" s="16" t="s">
        <v>156</v>
      </c>
      <c r="BM150" s="201" t="s">
        <v>970</v>
      </c>
    </row>
    <row r="151" spans="1:65" s="2" customFormat="1" ht="10.199999999999999">
      <c r="A151" s="33"/>
      <c r="B151" s="34"/>
      <c r="C151" s="35"/>
      <c r="D151" s="203" t="s">
        <v>158</v>
      </c>
      <c r="E151" s="35"/>
      <c r="F151" s="204" t="s">
        <v>726</v>
      </c>
      <c r="G151" s="35"/>
      <c r="H151" s="35"/>
      <c r="I151" s="205"/>
      <c r="J151" s="35"/>
      <c r="K151" s="35"/>
      <c r="L151" s="38"/>
      <c r="M151" s="206"/>
      <c r="N151" s="207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158</v>
      </c>
      <c r="AU151" s="16" t="s">
        <v>84</v>
      </c>
    </row>
    <row r="152" spans="1:65" s="2" customFormat="1" ht="19.2">
      <c r="A152" s="33"/>
      <c r="B152" s="34"/>
      <c r="C152" s="35"/>
      <c r="D152" s="208" t="s">
        <v>170</v>
      </c>
      <c r="E152" s="35"/>
      <c r="F152" s="209" t="s">
        <v>721</v>
      </c>
      <c r="G152" s="35"/>
      <c r="H152" s="35"/>
      <c r="I152" s="205"/>
      <c r="J152" s="35"/>
      <c r="K152" s="35"/>
      <c r="L152" s="38"/>
      <c r="M152" s="206"/>
      <c r="N152" s="207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170</v>
      </c>
      <c r="AU152" s="16" t="s">
        <v>84</v>
      </c>
    </row>
    <row r="153" spans="1:65" s="13" customFormat="1" ht="10.199999999999999">
      <c r="B153" s="210"/>
      <c r="C153" s="211"/>
      <c r="D153" s="208" t="s">
        <v>205</v>
      </c>
      <c r="E153" s="212" t="s">
        <v>1</v>
      </c>
      <c r="F153" s="213" t="s">
        <v>971</v>
      </c>
      <c r="G153" s="211"/>
      <c r="H153" s="214">
        <v>4.6239999999999997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205</v>
      </c>
      <c r="AU153" s="220" t="s">
        <v>84</v>
      </c>
      <c r="AV153" s="13" t="s">
        <v>84</v>
      </c>
      <c r="AW153" s="13" t="s">
        <v>32</v>
      </c>
      <c r="AX153" s="13" t="s">
        <v>75</v>
      </c>
      <c r="AY153" s="220" t="s">
        <v>149</v>
      </c>
    </row>
    <row r="154" spans="1:65" s="13" customFormat="1" ht="10.199999999999999">
      <c r="B154" s="210"/>
      <c r="C154" s="211"/>
      <c r="D154" s="208" t="s">
        <v>205</v>
      </c>
      <c r="E154" s="212" t="s">
        <v>1</v>
      </c>
      <c r="F154" s="213" t="s">
        <v>972</v>
      </c>
      <c r="G154" s="211"/>
      <c r="H154" s="214">
        <v>17.28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205</v>
      </c>
      <c r="AU154" s="220" t="s">
        <v>84</v>
      </c>
      <c r="AV154" s="13" t="s">
        <v>84</v>
      </c>
      <c r="AW154" s="13" t="s">
        <v>32</v>
      </c>
      <c r="AX154" s="13" t="s">
        <v>75</v>
      </c>
      <c r="AY154" s="220" t="s">
        <v>149</v>
      </c>
    </row>
    <row r="155" spans="1:65" s="14" customFormat="1" ht="10.199999999999999">
      <c r="B155" s="221"/>
      <c r="C155" s="222"/>
      <c r="D155" s="208" t="s">
        <v>205</v>
      </c>
      <c r="E155" s="223" t="s">
        <v>1</v>
      </c>
      <c r="F155" s="224" t="s">
        <v>214</v>
      </c>
      <c r="G155" s="222"/>
      <c r="H155" s="225">
        <v>21.904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205</v>
      </c>
      <c r="AU155" s="231" t="s">
        <v>84</v>
      </c>
      <c r="AV155" s="14" t="s">
        <v>156</v>
      </c>
      <c r="AW155" s="14" t="s">
        <v>32</v>
      </c>
      <c r="AX155" s="14" t="s">
        <v>82</v>
      </c>
      <c r="AY155" s="231" t="s">
        <v>149</v>
      </c>
    </row>
    <row r="156" spans="1:65" s="2" customFormat="1" ht="21.75" customHeight="1">
      <c r="A156" s="33"/>
      <c r="B156" s="34"/>
      <c r="C156" s="190" t="s">
        <v>207</v>
      </c>
      <c r="D156" s="190" t="s">
        <v>151</v>
      </c>
      <c r="E156" s="191" t="s">
        <v>334</v>
      </c>
      <c r="F156" s="192" t="s">
        <v>335</v>
      </c>
      <c r="G156" s="193" t="s">
        <v>154</v>
      </c>
      <c r="H156" s="194">
        <v>67.44</v>
      </c>
      <c r="I156" s="195"/>
      <c r="J156" s="196">
        <f>ROUND(I156*H156,2)</f>
        <v>0</v>
      </c>
      <c r="K156" s="192" t="s">
        <v>155</v>
      </c>
      <c r="L156" s="38"/>
      <c r="M156" s="197" t="s">
        <v>1</v>
      </c>
      <c r="N156" s="198" t="s">
        <v>40</v>
      </c>
      <c r="O156" s="70"/>
      <c r="P156" s="199">
        <f>O156*H156</f>
        <v>0</v>
      </c>
      <c r="Q156" s="199">
        <v>7.26E-3</v>
      </c>
      <c r="R156" s="199">
        <f>Q156*H156</f>
        <v>0.48961440000000001</v>
      </c>
      <c r="S156" s="199">
        <v>0</v>
      </c>
      <c r="T156" s="20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1" t="s">
        <v>156</v>
      </c>
      <c r="AT156" s="201" t="s">
        <v>151</v>
      </c>
      <c r="AU156" s="201" t="s">
        <v>84</v>
      </c>
      <c r="AY156" s="16" t="s">
        <v>149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82</v>
      </c>
      <c r="BK156" s="202">
        <f>ROUND(I156*H156,2)</f>
        <v>0</v>
      </c>
      <c r="BL156" s="16" t="s">
        <v>156</v>
      </c>
      <c r="BM156" s="201" t="s">
        <v>973</v>
      </c>
    </row>
    <row r="157" spans="1:65" s="2" customFormat="1" ht="10.199999999999999">
      <c r="A157" s="33"/>
      <c r="B157" s="34"/>
      <c r="C157" s="35"/>
      <c r="D157" s="203" t="s">
        <v>158</v>
      </c>
      <c r="E157" s="35"/>
      <c r="F157" s="204" t="s">
        <v>337</v>
      </c>
      <c r="G157" s="35"/>
      <c r="H157" s="35"/>
      <c r="I157" s="205"/>
      <c r="J157" s="35"/>
      <c r="K157" s="35"/>
      <c r="L157" s="38"/>
      <c r="M157" s="206"/>
      <c r="N157" s="207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158</v>
      </c>
      <c r="AU157" s="16" t="s">
        <v>84</v>
      </c>
    </row>
    <row r="158" spans="1:65" s="13" customFormat="1" ht="10.199999999999999">
      <c r="B158" s="210"/>
      <c r="C158" s="211"/>
      <c r="D158" s="208" t="s">
        <v>205</v>
      </c>
      <c r="E158" s="212" t="s">
        <v>1</v>
      </c>
      <c r="F158" s="213" t="s">
        <v>974</v>
      </c>
      <c r="G158" s="211"/>
      <c r="H158" s="214">
        <v>4.08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205</v>
      </c>
      <c r="AU158" s="220" t="s">
        <v>84</v>
      </c>
      <c r="AV158" s="13" t="s">
        <v>84</v>
      </c>
      <c r="AW158" s="13" t="s">
        <v>32</v>
      </c>
      <c r="AX158" s="13" t="s">
        <v>75</v>
      </c>
      <c r="AY158" s="220" t="s">
        <v>149</v>
      </c>
    </row>
    <row r="159" spans="1:65" s="13" customFormat="1" ht="10.199999999999999">
      <c r="B159" s="210"/>
      <c r="C159" s="211"/>
      <c r="D159" s="208" t="s">
        <v>205</v>
      </c>
      <c r="E159" s="212" t="s">
        <v>1</v>
      </c>
      <c r="F159" s="213" t="s">
        <v>975</v>
      </c>
      <c r="G159" s="211"/>
      <c r="H159" s="214">
        <v>63.36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205</v>
      </c>
      <c r="AU159" s="220" t="s">
        <v>84</v>
      </c>
      <c r="AV159" s="13" t="s">
        <v>84</v>
      </c>
      <c r="AW159" s="13" t="s">
        <v>32</v>
      </c>
      <c r="AX159" s="13" t="s">
        <v>75</v>
      </c>
      <c r="AY159" s="220" t="s">
        <v>149</v>
      </c>
    </row>
    <row r="160" spans="1:65" s="14" customFormat="1" ht="10.199999999999999">
      <c r="B160" s="221"/>
      <c r="C160" s="222"/>
      <c r="D160" s="208" t="s">
        <v>205</v>
      </c>
      <c r="E160" s="223" t="s">
        <v>1</v>
      </c>
      <c r="F160" s="224" t="s">
        <v>214</v>
      </c>
      <c r="G160" s="222"/>
      <c r="H160" s="225">
        <v>67.44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205</v>
      </c>
      <c r="AU160" s="231" t="s">
        <v>84</v>
      </c>
      <c r="AV160" s="14" t="s">
        <v>156</v>
      </c>
      <c r="AW160" s="14" t="s">
        <v>32</v>
      </c>
      <c r="AX160" s="14" t="s">
        <v>82</v>
      </c>
      <c r="AY160" s="231" t="s">
        <v>149</v>
      </c>
    </row>
    <row r="161" spans="1:65" s="2" customFormat="1" ht="21.75" customHeight="1">
      <c r="A161" s="33"/>
      <c r="B161" s="34"/>
      <c r="C161" s="190" t="s">
        <v>215</v>
      </c>
      <c r="D161" s="190" t="s">
        <v>151</v>
      </c>
      <c r="E161" s="191" t="s">
        <v>347</v>
      </c>
      <c r="F161" s="192" t="s">
        <v>348</v>
      </c>
      <c r="G161" s="193" t="s">
        <v>154</v>
      </c>
      <c r="H161" s="194">
        <v>67.44</v>
      </c>
      <c r="I161" s="195"/>
      <c r="J161" s="196">
        <f>ROUND(I161*H161,2)</f>
        <v>0</v>
      </c>
      <c r="K161" s="192" t="s">
        <v>155</v>
      </c>
      <c r="L161" s="38"/>
      <c r="M161" s="197" t="s">
        <v>1</v>
      </c>
      <c r="N161" s="198" t="s">
        <v>40</v>
      </c>
      <c r="O161" s="70"/>
      <c r="P161" s="199">
        <f>O161*H161</f>
        <v>0</v>
      </c>
      <c r="Q161" s="199">
        <v>8.5999999999999998E-4</v>
      </c>
      <c r="R161" s="199">
        <f>Q161*H161</f>
        <v>5.7998399999999999E-2</v>
      </c>
      <c r="S161" s="199">
        <v>0</v>
      </c>
      <c r="T161" s="20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1" t="s">
        <v>156</v>
      </c>
      <c r="AT161" s="201" t="s">
        <v>151</v>
      </c>
      <c r="AU161" s="201" t="s">
        <v>84</v>
      </c>
      <c r="AY161" s="16" t="s">
        <v>149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82</v>
      </c>
      <c r="BK161" s="202">
        <f>ROUND(I161*H161,2)</f>
        <v>0</v>
      </c>
      <c r="BL161" s="16" t="s">
        <v>156</v>
      </c>
      <c r="BM161" s="201" t="s">
        <v>976</v>
      </c>
    </row>
    <row r="162" spans="1:65" s="2" customFormat="1" ht="10.199999999999999">
      <c r="A162" s="33"/>
      <c r="B162" s="34"/>
      <c r="C162" s="35"/>
      <c r="D162" s="203" t="s">
        <v>158</v>
      </c>
      <c r="E162" s="35"/>
      <c r="F162" s="204" t="s">
        <v>350</v>
      </c>
      <c r="G162" s="35"/>
      <c r="H162" s="35"/>
      <c r="I162" s="205"/>
      <c r="J162" s="35"/>
      <c r="K162" s="35"/>
      <c r="L162" s="38"/>
      <c r="M162" s="206"/>
      <c r="N162" s="207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158</v>
      </c>
      <c r="AU162" s="16" t="s">
        <v>84</v>
      </c>
    </row>
    <row r="163" spans="1:65" s="2" customFormat="1" ht="24.15" customHeight="1">
      <c r="A163" s="33"/>
      <c r="B163" s="34"/>
      <c r="C163" s="190" t="s">
        <v>221</v>
      </c>
      <c r="D163" s="190" t="s">
        <v>151</v>
      </c>
      <c r="E163" s="191" t="s">
        <v>358</v>
      </c>
      <c r="F163" s="192" t="s">
        <v>359</v>
      </c>
      <c r="G163" s="193" t="s">
        <v>304</v>
      </c>
      <c r="H163" s="194">
        <v>0.40200000000000002</v>
      </c>
      <c r="I163" s="195"/>
      <c r="J163" s="196">
        <f>ROUND(I163*H163,2)</f>
        <v>0</v>
      </c>
      <c r="K163" s="192" t="s">
        <v>155</v>
      </c>
      <c r="L163" s="38"/>
      <c r="M163" s="197" t="s">
        <v>1</v>
      </c>
      <c r="N163" s="198" t="s">
        <v>40</v>
      </c>
      <c r="O163" s="70"/>
      <c r="P163" s="199">
        <f>O163*H163</f>
        <v>0</v>
      </c>
      <c r="Q163" s="199">
        <v>1.06277</v>
      </c>
      <c r="R163" s="199">
        <f>Q163*H163</f>
        <v>0.42723354000000002</v>
      </c>
      <c r="S163" s="199">
        <v>0</v>
      </c>
      <c r="T163" s="20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01" t="s">
        <v>156</v>
      </c>
      <c r="AT163" s="201" t="s">
        <v>151</v>
      </c>
      <c r="AU163" s="201" t="s">
        <v>84</v>
      </c>
      <c r="AY163" s="16" t="s">
        <v>149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82</v>
      </c>
      <c r="BK163" s="202">
        <f>ROUND(I163*H163,2)</f>
        <v>0</v>
      </c>
      <c r="BL163" s="16" t="s">
        <v>156</v>
      </c>
      <c r="BM163" s="201" t="s">
        <v>977</v>
      </c>
    </row>
    <row r="164" spans="1:65" s="2" customFormat="1" ht="10.199999999999999">
      <c r="A164" s="33"/>
      <c r="B164" s="34"/>
      <c r="C164" s="35"/>
      <c r="D164" s="203" t="s">
        <v>158</v>
      </c>
      <c r="E164" s="35"/>
      <c r="F164" s="204" t="s">
        <v>361</v>
      </c>
      <c r="G164" s="35"/>
      <c r="H164" s="35"/>
      <c r="I164" s="205"/>
      <c r="J164" s="35"/>
      <c r="K164" s="35"/>
      <c r="L164" s="38"/>
      <c r="M164" s="206"/>
      <c r="N164" s="207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158</v>
      </c>
      <c r="AU164" s="16" t="s">
        <v>84</v>
      </c>
    </row>
    <row r="165" spans="1:65" s="13" customFormat="1" ht="10.199999999999999">
      <c r="B165" s="210"/>
      <c r="C165" s="211"/>
      <c r="D165" s="208" t="s">
        <v>205</v>
      </c>
      <c r="E165" s="212" t="s">
        <v>1</v>
      </c>
      <c r="F165" s="213" t="s">
        <v>978</v>
      </c>
      <c r="G165" s="211"/>
      <c r="H165" s="214">
        <v>0.40200000000000002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205</v>
      </c>
      <c r="AU165" s="220" t="s">
        <v>84</v>
      </c>
      <c r="AV165" s="13" t="s">
        <v>84</v>
      </c>
      <c r="AW165" s="13" t="s">
        <v>32</v>
      </c>
      <c r="AX165" s="13" t="s">
        <v>82</v>
      </c>
      <c r="AY165" s="220" t="s">
        <v>149</v>
      </c>
    </row>
    <row r="166" spans="1:65" s="2" customFormat="1" ht="24.15" customHeight="1">
      <c r="A166" s="33"/>
      <c r="B166" s="34"/>
      <c r="C166" s="190" t="s">
        <v>226</v>
      </c>
      <c r="D166" s="190" t="s">
        <v>151</v>
      </c>
      <c r="E166" s="191" t="s">
        <v>912</v>
      </c>
      <c r="F166" s="192" t="s">
        <v>913</v>
      </c>
      <c r="G166" s="193" t="s">
        <v>167</v>
      </c>
      <c r="H166" s="194">
        <v>8</v>
      </c>
      <c r="I166" s="195"/>
      <c r="J166" s="196">
        <f>ROUND(I166*H166,2)</f>
        <v>0</v>
      </c>
      <c r="K166" s="192" t="s">
        <v>155</v>
      </c>
      <c r="L166" s="38"/>
      <c r="M166" s="197" t="s">
        <v>1</v>
      </c>
      <c r="N166" s="198" t="s">
        <v>40</v>
      </c>
      <c r="O166" s="70"/>
      <c r="P166" s="199">
        <f>O166*H166</f>
        <v>0</v>
      </c>
      <c r="Q166" s="199">
        <v>0.14401</v>
      </c>
      <c r="R166" s="199">
        <f>Q166*H166</f>
        <v>1.15208</v>
      </c>
      <c r="S166" s="199">
        <v>0</v>
      </c>
      <c r="T166" s="20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1" t="s">
        <v>156</v>
      </c>
      <c r="AT166" s="201" t="s">
        <v>151</v>
      </c>
      <c r="AU166" s="201" t="s">
        <v>84</v>
      </c>
      <c r="AY166" s="16" t="s">
        <v>149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6" t="s">
        <v>82</v>
      </c>
      <c r="BK166" s="202">
        <f>ROUND(I166*H166,2)</f>
        <v>0</v>
      </c>
      <c r="BL166" s="16" t="s">
        <v>156</v>
      </c>
      <c r="BM166" s="201" t="s">
        <v>979</v>
      </c>
    </row>
    <row r="167" spans="1:65" s="2" customFormat="1" ht="10.199999999999999">
      <c r="A167" s="33"/>
      <c r="B167" s="34"/>
      <c r="C167" s="35"/>
      <c r="D167" s="203" t="s">
        <v>158</v>
      </c>
      <c r="E167" s="35"/>
      <c r="F167" s="204" t="s">
        <v>915</v>
      </c>
      <c r="G167" s="35"/>
      <c r="H167" s="35"/>
      <c r="I167" s="205"/>
      <c r="J167" s="35"/>
      <c r="K167" s="35"/>
      <c r="L167" s="38"/>
      <c r="M167" s="206"/>
      <c r="N167" s="207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158</v>
      </c>
      <c r="AU167" s="16" t="s">
        <v>84</v>
      </c>
    </row>
    <row r="168" spans="1:65" s="2" customFormat="1" ht="16.5" customHeight="1">
      <c r="A168" s="33"/>
      <c r="B168" s="34"/>
      <c r="C168" s="232" t="s">
        <v>231</v>
      </c>
      <c r="D168" s="232" t="s">
        <v>282</v>
      </c>
      <c r="E168" s="233" t="s">
        <v>916</v>
      </c>
      <c r="F168" s="234" t="s">
        <v>917</v>
      </c>
      <c r="G168" s="235" t="s">
        <v>167</v>
      </c>
      <c r="H168" s="236">
        <v>8</v>
      </c>
      <c r="I168" s="237"/>
      <c r="J168" s="238">
        <f>ROUND(I168*H168,2)</f>
        <v>0</v>
      </c>
      <c r="K168" s="234" t="s">
        <v>1</v>
      </c>
      <c r="L168" s="239"/>
      <c r="M168" s="240" t="s">
        <v>1</v>
      </c>
      <c r="N168" s="241" t="s">
        <v>40</v>
      </c>
      <c r="O168" s="70"/>
      <c r="P168" s="199">
        <f>O168*H168</f>
        <v>0</v>
      </c>
      <c r="Q168" s="199">
        <v>3</v>
      </c>
      <c r="R168" s="199">
        <f>Q168*H168</f>
        <v>24</v>
      </c>
      <c r="S168" s="199">
        <v>0</v>
      </c>
      <c r="T168" s="200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1" t="s">
        <v>194</v>
      </c>
      <c r="AT168" s="201" t="s">
        <v>282</v>
      </c>
      <c r="AU168" s="201" t="s">
        <v>84</v>
      </c>
      <c r="AY168" s="16" t="s">
        <v>149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6" t="s">
        <v>82</v>
      </c>
      <c r="BK168" s="202">
        <f>ROUND(I168*H168,2)</f>
        <v>0</v>
      </c>
      <c r="BL168" s="16" t="s">
        <v>156</v>
      </c>
      <c r="BM168" s="201" t="s">
        <v>980</v>
      </c>
    </row>
    <row r="169" spans="1:65" s="12" customFormat="1" ht="22.8" customHeight="1">
      <c r="B169" s="174"/>
      <c r="C169" s="175"/>
      <c r="D169" s="176" t="s">
        <v>74</v>
      </c>
      <c r="E169" s="188" t="s">
        <v>156</v>
      </c>
      <c r="F169" s="188" t="s">
        <v>371</v>
      </c>
      <c r="G169" s="175"/>
      <c r="H169" s="175"/>
      <c r="I169" s="178"/>
      <c r="J169" s="189">
        <f>BK169</f>
        <v>0</v>
      </c>
      <c r="K169" s="175"/>
      <c r="L169" s="180"/>
      <c r="M169" s="181"/>
      <c r="N169" s="182"/>
      <c r="O169" s="182"/>
      <c r="P169" s="183">
        <f>SUM(P170:P179)</f>
        <v>0</v>
      </c>
      <c r="Q169" s="182"/>
      <c r="R169" s="183">
        <f>SUM(R170:R179)</f>
        <v>44.352000000000004</v>
      </c>
      <c r="S169" s="182"/>
      <c r="T169" s="184">
        <f>SUM(T170:T179)</f>
        <v>0</v>
      </c>
      <c r="AR169" s="185" t="s">
        <v>82</v>
      </c>
      <c r="AT169" s="186" t="s">
        <v>74</v>
      </c>
      <c r="AU169" s="186" t="s">
        <v>82</v>
      </c>
      <c r="AY169" s="185" t="s">
        <v>149</v>
      </c>
      <c r="BK169" s="187">
        <f>SUM(BK170:BK179)</f>
        <v>0</v>
      </c>
    </row>
    <row r="170" spans="1:65" s="2" customFormat="1" ht="24.15" customHeight="1">
      <c r="A170" s="33"/>
      <c r="B170" s="34"/>
      <c r="C170" s="190" t="s">
        <v>8</v>
      </c>
      <c r="D170" s="190" t="s">
        <v>151</v>
      </c>
      <c r="E170" s="191" t="s">
        <v>389</v>
      </c>
      <c r="F170" s="192" t="s">
        <v>390</v>
      </c>
      <c r="G170" s="193" t="s">
        <v>190</v>
      </c>
      <c r="H170" s="194">
        <v>0.99199999999999999</v>
      </c>
      <c r="I170" s="195"/>
      <c r="J170" s="196">
        <f>ROUND(I170*H170,2)</f>
        <v>0</v>
      </c>
      <c r="K170" s="192" t="s">
        <v>155</v>
      </c>
      <c r="L170" s="38"/>
      <c r="M170" s="197" t="s">
        <v>1</v>
      </c>
      <c r="N170" s="198" t="s">
        <v>40</v>
      </c>
      <c r="O170" s="70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1" t="s">
        <v>156</v>
      </c>
      <c r="AT170" s="201" t="s">
        <v>151</v>
      </c>
      <c r="AU170" s="201" t="s">
        <v>84</v>
      </c>
      <c r="AY170" s="16" t="s">
        <v>149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6" t="s">
        <v>82</v>
      </c>
      <c r="BK170" s="202">
        <f>ROUND(I170*H170,2)</f>
        <v>0</v>
      </c>
      <c r="BL170" s="16" t="s">
        <v>156</v>
      </c>
      <c r="BM170" s="201" t="s">
        <v>981</v>
      </c>
    </row>
    <row r="171" spans="1:65" s="2" customFormat="1" ht="10.199999999999999">
      <c r="A171" s="33"/>
      <c r="B171" s="34"/>
      <c r="C171" s="35"/>
      <c r="D171" s="203" t="s">
        <v>158</v>
      </c>
      <c r="E171" s="35"/>
      <c r="F171" s="204" t="s">
        <v>392</v>
      </c>
      <c r="G171" s="35"/>
      <c r="H171" s="35"/>
      <c r="I171" s="205"/>
      <c r="J171" s="35"/>
      <c r="K171" s="35"/>
      <c r="L171" s="38"/>
      <c r="M171" s="206"/>
      <c r="N171" s="207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158</v>
      </c>
      <c r="AU171" s="16" t="s">
        <v>84</v>
      </c>
    </row>
    <row r="172" spans="1:65" s="2" customFormat="1" ht="19.2">
      <c r="A172" s="33"/>
      <c r="B172" s="34"/>
      <c r="C172" s="35"/>
      <c r="D172" s="208" t="s">
        <v>170</v>
      </c>
      <c r="E172" s="35"/>
      <c r="F172" s="209" t="s">
        <v>721</v>
      </c>
      <c r="G172" s="35"/>
      <c r="H172" s="35"/>
      <c r="I172" s="205"/>
      <c r="J172" s="35"/>
      <c r="K172" s="35"/>
      <c r="L172" s="38"/>
      <c r="M172" s="206"/>
      <c r="N172" s="207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170</v>
      </c>
      <c r="AU172" s="16" t="s">
        <v>84</v>
      </c>
    </row>
    <row r="173" spans="1:65" s="13" customFormat="1" ht="10.199999999999999">
      <c r="B173" s="210"/>
      <c r="C173" s="211"/>
      <c r="D173" s="208" t="s">
        <v>205</v>
      </c>
      <c r="E173" s="212" t="s">
        <v>1</v>
      </c>
      <c r="F173" s="213" t="s">
        <v>982</v>
      </c>
      <c r="G173" s="211"/>
      <c r="H173" s="214">
        <v>0.99199999999999999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205</v>
      </c>
      <c r="AU173" s="220" t="s">
        <v>84</v>
      </c>
      <c r="AV173" s="13" t="s">
        <v>84</v>
      </c>
      <c r="AW173" s="13" t="s">
        <v>32</v>
      </c>
      <c r="AX173" s="13" t="s">
        <v>82</v>
      </c>
      <c r="AY173" s="220" t="s">
        <v>149</v>
      </c>
    </row>
    <row r="174" spans="1:65" s="2" customFormat="1" ht="33" customHeight="1">
      <c r="A174" s="33"/>
      <c r="B174" s="34"/>
      <c r="C174" s="190" t="s">
        <v>242</v>
      </c>
      <c r="D174" s="190" t="s">
        <v>151</v>
      </c>
      <c r="E174" s="191" t="s">
        <v>415</v>
      </c>
      <c r="F174" s="192" t="s">
        <v>416</v>
      </c>
      <c r="G174" s="193" t="s">
        <v>190</v>
      </c>
      <c r="H174" s="194">
        <v>28.8</v>
      </c>
      <c r="I174" s="195"/>
      <c r="J174" s="196">
        <f>ROUND(I174*H174,2)</f>
        <v>0</v>
      </c>
      <c r="K174" s="192" t="s">
        <v>155</v>
      </c>
      <c r="L174" s="38"/>
      <c r="M174" s="197" t="s">
        <v>1</v>
      </c>
      <c r="N174" s="198" t="s">
        <v>40</v>
      </c>
      <c r="O174" s="70"/>
      <c r="P174" s="199">
        <f>O174*H174</f>
        <v>0</v>
      </c>
      <c r="Q174" s="199">
        <v>1.54</v>
      </c>
      <c r="R174" s="199">
        <f>Q174*H174</f>
        <v>44.352000000000004</v>
      </c>
      <c r="S174" s="199">
        <v>0</v>
      </c>
      <c r="T174" s="200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1" t="s">
        <v>156</v>
      </c>
      <c r="AT174" s="201" t="s">
        <v>151</v>
      </c>
      <c r="AU174" s="201" t="s">
        <v>84</v>
      </c>
      <c r="AY174" s="16" t="s">
        <v>149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6" t="s">
        <v>82</v>
      </c>
      <c r="BK174" s="202">
        <f>ROUND(I174*H174,2)</f>
        <v>0</v>
      </c>
      <c r="BL174" s="16" t="s">
        <v>156</v>
      </c>
      <c r="BM174" s="201" t="s">
        <v>983</v>
      </c>
    </row>
    <row r="175" spans="1:65" s="2" customFormat="1" ht="10.199999999999999">
      <c r="A175" s="33"/>
      <c r="B175" s="34"/>
      <c r="C175" s="35"/>
      <c r="D175" s="203" t="s">
        <v>158</v>
      </c>
      <c r="E175" s="35"/>
      <c r="F175" s="204" t="s">
        <v>418</v>
      </c>
      <c r="G175" s="35"/>
      <c r="H175" s="35"/>
      <c r="I175" s="205"/>
      <c r="J175" s="35"/>
      <c r="K175" s="35"/>
      <c r="L175" s="38"/>
      <c r="M175" s="206"/>
      <c r="N175" s="207"/>
      <c r="O175" s="70"/>
      <c r="P175" s="70"/>
      <c r="Q175" s="70"/>
      <c r="R175" s="70"/>
      <c r="S175" s="70"/>
      <c r="T175" s="71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158</v>
      </c>
      <c r="AU175" s="16" t="s">
        <v>84</v>
      </c>
    </row>
    <row r="176" spans="1:65" s="13" customFormat="1" ht="10.199999999999999">
      <c r="B176" s="210"/>
      <c r="C176" s="211"/>
      <c r="D176" s="208" t="s">
        <v>205</v>
      </c>
      <c r="E176" s="212" t="s">
        <v>1</v>
      </c>
      <c r="F176" s="213" t="s">
        <v>984</v>
      </c>
      <c r="G176" s="211"/>
      <c r="H176" s="214">
        <v>28.8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205</v>
      </c>
      <c r="AU176" s="220" t="s">
        <v>84</v>
      </c>
      <c r="AV176" s="13" t="s">
        <v>84</v>
      </c>
      <c r="AW176" s="13" t="s">
        <v>32</v>
      </c>
      <c r="AX176" s="13" t="s">
        <v>82</v>
      </c>
      <c r="AY176" s="220" t="s">
        <v>149</v>
      </c>
    </row>
    <row r="177" spans="1:65" s="2" customFormat="1" ht="24.15" customHeight="1">
      <c r="A177" s="33"/>
      <c r="B177" s="34"/>
      <c r="C177" s="190" t="s">
        <v>248</v>
      </c>
      <c r="D177" s="190" t="s">
        <v>151</v>
      </c>
      <c r="E177" s="191" t="s">
        <v>927</v>
      </c>
      <c r="F177" s="192" t="s">
        <v>928</v>
      </c>
      <c r="G177" s="193" t="s">
        <v>154</v>
      </c>
      <c r="H177" s="194">
        <v>23.8</v>
      </c>
      <c r="I177" s="195"/>
      <c r="J177" s="196">
        <f>ROUND(I177*H177,2)</f>
        <v>0</v>
      </c>
      <c r="K177" s="192" t="s">
        <v>155</v>
      </c>
      <c r="L177" s="38"/>
      <c r="M177" s="197" t="s">
        <v>1</v>
      </c>
      <c r="N177" s="198" t="s">
        <v>40</v>
      </c>
      <c r="O177" s="70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1" t="s">
        <v>156</v>
      </c>
      <c r="AT177" s="201" t="s">
        <v>151</v>
      </c>
      <c r="AU177" s="201" t="s">
        <v>84</v>
      </c>
      <c r="AY177" s="16" t="s">
        <v>149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6" t="s">
        <v>82</v>
      </c>
      <c r="BK177" s="202">
        <f>ROUND(I177*H177,2)</f>
        <v>0</v>
      </c>
      <c r="BL177" s="16" t="s">
        <v>156</v>
      </c>
      <c r="BM177" s="201" t="s">
        <v>985</v>
      </c>
    </row>
    <row r="178" spans="1:65" s="2" customFormat="1" ht="10.199999999999999">
      <c r="A178" s="33"/>
      <c r="B178" s="34"/>
      <c r="C178" s="35"/>
      <c r="D178" s="203" t="s">
        <v>158</v>
      </c>
      <c r="E178" s="35"/>
      <c r="F178" s="204" t="s">
        <v>930</v>
      </c>
      <c r="G178" s="35"/>
      <c r="H178" s="35"/>
      <c r="I178" s="205"/>
      <c r="J178" s="35"/>
      <c r="K178" s="35"/>
      <c r="L178" s="38"/>
      <c r="M178" s="206"/>
      <c r="N178" s="207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158</v>
      </c>
      <c r="AU178" s="16" t="s">
        <v>84</v>
      </c>
    </row>
    <row r="179" spans="1:65" s="13" customFormat="1" ht="10.199999999999999">
      <c r="B179" s="210"/>
      <c r="C179" s="211"/>
      <c r="D179" s="208" t="s">
        <v>205</v>
      </c>
      <c r="E179" s="212" t="s">
        <v>1</v>
      </c>
      <c r="F179" s="213" t="s">
        <v>986</v>
      </c>
      <c r="G179" s="211"/>
      <c r="H179" s="214">
        <v>23.8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205</v>
      </c>
      <c r="AU179" s="220" t="s">
        <v>84</v>
      </c>
      <c r="AV179" s="13" t="s">
        <v>84</v>
      </c>
      <c r="AW179" s="13" t="s">
        <v>32</v>
      </c>
      <c r="AX179" s="13" t="s">
        <v>82</v>
      </c>
      <c r="AY179" s="220" t="s">
        <v>149</v>
      </c>
    </row>
    <row r="180" spans="1:65" s="12" customFormat="1" ht="22.8" customHeight="1">
      <c r="B180" s="174"/>
      <c r="C180" s="175"/>
      <c r="D180" s="176" t="s">
        <v>74</v>
      </c>
      <c r="E180" s="188" t="s">
        <v>176</v>
      </c>
      <c r="F180" s="188" t="s">
        <v>431</v>
      </c>
      <c r="G180" s="175"/>
      <c r="H180" s="175"/>
      <c r="I180" s="178"/>
      <c r="J180" s="189">
        <f>BK180</f>
        <v>0</v>
      </c>
      <c r="K180" s="175"/>
      <c r="L180" s="180"/>
      <c r="M180" s="181"/>
      <c r="N180" s="182"/>
      <c r="O180" s="182"/>
      <c r="P180" s="183">
        <f>SUM(P181:P186)</f>
        <v>0</v>
      </c>
      <c r="Q180" s="182"/>
      <c r="R180" s="183">
        <f>SUM(R181:R186)</f>
        <v>0</v>
      </c>
      <c r="S180" s="182"/>
      <c r="T180" s="184">
        <f>SUM(T181:T186)</f>
        <v>0</v>
      </c>
      <c r="AR180" s="185" t="s">
        <v>82</v>
      </c>
      <c r="AT180" s="186" t="s">
        <v>74</v>
      </c>
      <c r="AU180" s="186" t="s">
        <v>82</v>
      </c>
      <c r="AY180" s="185" t="s">
        <v>149</v>
      </c>
      <c r="BK180" s="187">
        <f>SUM(BK181:BK186)</f>
        <v>0</v>
      </c>
    </row>
    <row r="181" spans="1:65" s="2" customFormat="1" ht="24.15" customHeight="1">
      <c r="A181" s="33"/>
      <c r="B181" s="34"/>
      <c r="C181" s="190" t="s">
        <v>253</v>
      </c>
      <c r="D181" s="190" t="s">
        <v>151</v>
      </c>
      <c r="E181" s="191" t="s">
        <v>932</v>
      </c>
      <c r="F181" s="192" t="s">
        <v>933</v>
      </c>
      <c r="G181" s="193" t="s">
        <v>154</v>
      </c>
      <c r="H181" s="194">
        <v>33</v>
      </c>
      <c r="I181" s="195"/>
      <c r="J181" s="196">
        <f>ROUND(I181*H181,2)</f>
        <v>0</v>
      </c>
      <c r="K181" s="192" t="s">
        <v>155</v>
      </c>
      <c r="L181" s="38"/>
      <c r="M181" s="197" t="s">
        <v>1</v>
      </c>
      <c r="N181" s="198" t="s">
        <v>40</v>
      </c>
      <c r="O181" s="70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1" t="s">
        <v>156</v>
      </c>
      <c r="AT181" s="201" t="s">
        <v>151</v>
      </c>
      <c r="AU181" s="201" t="s">
        <v>84</v>
      </c>
      <c r="AY181" s="16" t="s">
        <v>149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6" t="s">
        <v>82</v>
      </c>
      <c r="BK181" s="202">
        <f>ROUND(I181*H181,2)</f>
        <v>0</v>
      </c>
      <c r="BL181" s="16" t="s">
        <v>156</v>
      </c>
      <c r="BM181" s="201" t="s">
        <v>987</v>
      </c>
    </row>
    <row r="182" spans="1:65" s="2" customFormat="1" ht="10.199999999999999">
      <c r="A182" s="33"/>
      <c r="B182" s="34"/>
      <c r="C182" s="35"/>
      <c r="D182" s="203" t="s">
        <v>158</v>
      </c>
      <c r="E182" s="35"/>
      <c r="F182" s="204" t="s">
        <v>935</v>
      </c>
      <c r="G182" s="35"/>
      <c r="H182" s="35"/>
      <c r="I182" s="205"/>
      <c r="J182" s="35"/>
      <c r="K182" s="35"/>
      <c r="L182" s="38"/>
      <c r="M182" s="206"/>
      <c r="N182" s="207"/>
      <c r="O182" s="70"/>
      <c r="P182" s="70"/>
      <c r="Q182" s="70"/>
      <c r="R182" s="70"/>
      <c r="S182" s="70"/>
      <c r="T182" s="71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158</v>
      </c>
      <c r="AU182" s="16" t="s">
        <v>84</v>
      </c>
    </row>
    <row r="183" spans="1:65" s="2" customFormat="1" ht="24.15" customHeight="1">
      <c r="A183" s="33"/>
      <c r="B183" s="34"/>
      <c r="C183" s="190" t="s">
        <v>259</v>
      </c>
      <c r="D183" s="190" t="s">
        <v>151</v>
      </c>
      <c r="E183" s="191" t="s">
        <v>936</v>
      </c>
      <c r="F183" s="192" t="s">
        <v>937</v>
      </c>
      <c r="G183" s="193" t="s">
        <v>154</v>
      </c>
      <c r="H183" s="194">
        <v>33</v>
      </c>
      <c r="I183" s="195"/>
      <c r="J183" s="196">
        <f>ROUND(I183*H183,2)</f>
        <v>0</v>
      </c>
      <c r="K183" s="192" t="s">
        <v>155</v>
      </c>
      <c r="L183" s="38"/>
      <c r="M183" s="197" t="s">
        <v>1</v>
      </c>
      <c r="N183" s="198" t="s">
        <v>40</v>
      </c>
      <c r="O183" s="7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1" t="s">
        <v>156</v>
      </c>
      <c r="AT183" s="201" t="s">
        <v>151</v>
      </c>
      <c r="AU183" s="201" t="s">
        <v>84</v>
      </c>
      <c r="AY183" s="16" t="s">
        <v>149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6" t="s">
        <v>82</v>
      </c>
      <c r="BK183" s="202">
        <f>ROUND(I183*H183,2)</f>
        <v>0</v>
      </c>
      <c r="BL183" s="16" t="s">
        <v>156</v>
      </c>
      <c r="BM183" s="201" t="s">
        <v>988</v>
      </c>
    </row>
    <row r="184" spans="1:65" s="2" customFormat="1" ht="10.199999999999999">
      <c r="A184" s="33"/>
      <c r="B184" s="34"/>
      <c r="C184" s="35"/>
      <c r="D184" s="203" t="s">
        <v>158</v>
      </c>
      <c r="E184" s="35"/>
      <c r="F184" s="204" t="s">
        <v>939</v>
      </c>
      <c r="G184" s="35"/>
      <c r="H184" s="35"/>
      <c r="I184" s="205"/>
      <c r="J184" s="35"/>
      <c r="K184" s="35"/>
      <c r="L184" s="38"/>
      <c r="M184" s="206"/>
      <c r="N184" s="207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158</v>
      </c>
      <c r="AU184" s="16" t="s">
        <v>84</v>
      </c>
    </row>
    <row r="185" spans="1:65" s="2" customFormat="1" ht="24.15" customHeight="1">
      <c r="A185" s="33"/>
      <c r="B185" s="34"/>
      <c r="C185" s="190" t="s">
        <v>265</v>
      </c>
      <c r="D185" s="190" t="s">
        <v>151</v>
      </c>
      <c r="E185" s="191" t="s">
        <v>940</v>
      </c>
      <c r="F185" s="192" t="s">
        <v>941</v>
      </c>
      <c r="G185" s="193" t="s">
        <v>154</v>
      </c>
      <c r="H185" s="194">
        <v>33</v>
      </c>
      <c r="I185" s="195"/>
      <c r="J185" s="196">
        <f>ROUND(I185*H185,2)</f>
        <v>0</v>
      </c>
      <c r="K185" s="192" t="s">
        <v>155</v>
      </c>
      <c r="L185" s="38"/>
      <c r="M185" s="197" t="s">
        <v>1</v>
      </c>
      <c r="N185" s="198" t="s">
        <v>40</v>
      </c>
      <c r="O185" s="7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1" t="s">
        <v>156</v>
      </c>
      <c r="AT185" s="201" t="s">
        <v>151</v>
      </c>
      <c r="AU185" s="201" t="s">
        <v>84</v>
      </c>
      <c r="AY185" s="16" t="s">
        <v>149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6" t="s">
        <v>82</v>
      </c>
      <c r="BK185" s="202">
        <f>ROUND(I185*H185,2)</f>
        <v>0</v>
      </c>
      <c r="BL185" s="16" t="s">
        <v>156</v>
      </c>
      <c r="BM185" s="201" t="s">
        <v>989</v>
      </c>
    </row>
    <row r="186" spans="1:65" s="2" customFormat="1" ht="10.199999999999999">
      <c r="A186" s="33"/>
      <c r="B186" s="34"/>
      <c r="C186" s="35"/>
      <c r="D186" s="203" t="s">
        <v>158</v>
      </c>
      <c r="E186" s="35"/>
      <c r="F186" s="204" t="s">
        <v>943</v>
      </c>
      <c r="G186" s="35"/>
      <c r="H186" s="35"/>
      <c r="I186" s="205"/>
      <c r="J186" s="35"/>
      <c r="K186" s="35"/>
      <c r="L186" s="38"/>
      <c r="M186" s="206"/>
      <c r="N186" s="207"/>
      <c r="O186" s="70"/>
      <c r="P186" s="70"/>
      <c r="Q186" s="70"/>
      <c r="R186" s="70"/>
      <c r="S186" s="70"/>
      <c r="T186" s="71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158</v>
      </c>
      <c r="AU186" s="16" t="s">
        <v>84</v>
      </c>
    </row>
    <row r="187" spans="1:65" s="12" customFormat="1" ht="22.8" customHeight="1">
      <c r="B187" s="174"/>
      <c r="C187" s="175"/>
      <c r="D187" s="176" t="s">
        <v>74</v>
      </c>
      <c r="E187" s="188" t="s">
        <v>200</v>
      </c>
      <c r="F187" s="188" t="s">
        <v>508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SUM(P188:P192)</f>
        <v>0</v>
      </c>
      <c r="Q187" s="182"/>
      <c r="R187" s="183">
        <f>SUM(R188:R192)</f>
        <v>0</v>
      </c>
      <c r="S187" s="182"/>
      <c r="T187" s="184">
        <f>SUM(T188:T192)</f>
        <v>16.68</v>
      </c>
      <c r="AR187" s="185" t="s">
        <v>82</v>
      </c>
      <c r="AT187" s="186" t="s">
        <v>74</v>
      </c>
      <c r="AU187" s="186" t="s">
        <v>82</v>
      </c>
      <c r="AY187" s="185" t="s">
        <v>149</v>
      </c>
      <c r="BK187" s="187">
        <f>SUM(BK188:BK192)</f>
        <v>0</v>
      </c>
    </row>
    <row r="188" spans="1:65" s="2" customFormat="1" ht="16.5" customHeight="1">
      <c r="A188" s="33"/>
      <c r="B188" s="34"/>
      <c r="C188" s="190" t="s">
        <v>7</v>
      </c>
      <c r="D188" s="190" t="s">
        <v>151</v>
      </c>
      <c r="E188" s="191" t="s">
        <v>528</v>
      </c>
      <c r="F188" s="192" t="s">
        <v>529</v>
      </c>
      <c r="G188" s="193" t="s">
        <v>190</v>
      </c>
      <c r="H188" s="194">
        <v>5.6159999999999997</v>
      </c>
      <c r="I188" s="195"/>
      <c r="J188" s="196">
        <f>ROUND(I188*H188,2)</f>
        <v>0</v>
      </c>
      <c r="K188" s="192" t="s">
        <v>155</v>
      </c>
      <c r="L188" s="38"/>
      <c r="M188" s="197" t="s">
        <v>1</v>
      </c>
      <c r="N188" s="198" t="s">
        <v>40</v>
      </c>
      <c r="O188" s="70"/>
      <c r="P188" s="199">
        <f>O188*H188</f>
        <v>0</v>
      </c>
      <c r="Q188" s="199">
        <v>0</v>
      </c>
      <c r="R188" s="199">
        <f>Q188*H188</f>
        <v>0</v>
      </c>
      <c r="S188" s="199">
        <v>2.5</v>
      </c>
      <c r="T188" s="200">
        <f>S188*H188</f>
        <v>14.04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1" t="s">
        <v>156</v>
      </c>
      <c r="AT188" s="201" t="s">
        <v>151</v>
      </c>
      <c r="AU188" s="201" t="s">
        <v>84</v>
      </c>
      <c r="AY188" s="16" t="s">
        <v>149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82</v>
      </c>
      <c r="BK188" s="202">
        <f>ROUND(I188*H188,2)</f>
        <v>0</v>
      </c>
      <c r="BL188" s="16" t="s">
        <v>156</v>
      </c>
      <c r="BM188" s="201" t="s">
        <v>990</v>
      </c>
    </row>
    <row r="189" spans="1:65" s="2" customFormat="1" ht="10.199999999999999">
      <c r="A189" s="33"/>
      <c r="B189" s="34"/>
      <c r="C189" s="35"/>
      <c r="D189" s="203" t="s">
        <v>158</v>
      </c>
      <c r="E189" s="35"/>
      <c r="F189" s="204" t="s">
        <v>531</v>
      </c>
      <c r="G189" s="35"/>
      <c r="H189" s="35"/>
      <c r="I189" s="205"/>
      <c r="J189" s="35"/>
      <c r="K189" s="35"/>
      <c r="L189" s="38"/>
      <c r="M189" s="206"/>
      <c r="N189" s="207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158</v>
      </c>
      <c r="AU189" s="16" t="s">
        <v>84</v>
      </c>
    </row>
    <row r="190" spans="1:65" s="13" customFormat="1" ht="10.199999999999999">
      <c r="B190" s="210"/>
      <c r="C190" s="211"/>
      <c r="D190" s="208" t="s">
        <v>205</v>
      </c>
      <c r="E190" s="212" t="s">
        <v>1</v>
      </c>
      <c r="F190" s="213" t="s">
        <v>991</v>
      </c>
      <c r="G190" s="211"/>
      <c r="H190" s="214">
        <v>5.6159999999999997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205</v>
      </c>
      <c r="AU190" s="220" t="s">
        <v>84</v>
      </c>
      <c r="AV190" s="13" t="s">
        <v>84</v>
      </c>
      <c r="AW190" s="13" t="s">
        <v>32</v>
      </c>
      <c r="AX190" s="13" t="s">
        <v>82</v>
      </c>
      <c r="AY190" s="220" t="s">
        <v>149</v>
      </c>
    </row>
    <row r="191" spans="1:65" s="2" customFormat="1" ht="16.5" customHeight="1">
      <c r="A191" s="33"/>
      <c r="B191" s="34"/>
      <c r="C191" s="190" t="s">
        <v>276</v>
      </c>
      <c r="D191" s="190" t="s">
        <v>151</v>
      </c>
      <c r="E191" s="191" t="s">
        <v>534</v>
      </c>
      <c r="F191" s="192" t="s">
        <v>535</v>
      </c>
      <c r="G191" s="193" t="s">
        <v>190</v>
      </c>
      <c r="H191" s="194">
        <v>1.2</v>
      </c>
      <c r="I191" s="195"/>
      <c r="J191" s="196">
        <f>ROUND(I191*H191,2)</f>
        <v>0</v>
      </c>
      <c r="K191" s="192" t="s">
        <v>155</v>
      </c>
      <c r="L191" s="38"/>
      <c r="M191" s="197" t="s">
        <v>1</v>
      </c>
      <c r="N191" s="198" t="s">
        <v>40</v>
      </c>
      <c r="O191" s="70"/>
      <c r="P191" s="199">
        <f>O191*H191</f>
        <v>0</v>
      </c>
      <c r="Q191" s="199">
        <v>0</v>
      </c>
      <c r="R191" s="199">
        <f>Q191*H191</f>
        <v>0</v>
      </c>
      <c r="S191" s="199">
        <v>2.2000000000000002</v>
      </c>
      <c r="T191" s="200">
        <f>S191*H191</f>
        <v>2.64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1" t="s">
        <v>156</v>
      </c>
      <c r="AT191" s="201" t="s">
        <v>151</v>
      </c>
      <c r="AU191" s="201" t="s">
        <v>84</v>
      </c>
      <c r="AY191" s="16" t="s">
        <v>149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6" t="s">
        <v>82</v>
      </c>
      <c r="BK191" s="202">
        <f>ROUND(I191*H191,2)</f>
        <v>0</v>
      </c>
      <c r="BL191" s="16" t="s">
        <v>156</v>
      </c>
      <c r="BM191" s="201" t="s">
        <v>992</v>
      </c>
    </row>
    <row r="192" spans="1:65" s="2" customFormat="1" ht="10.199999999999999">
      <c r="A192" s="33"/>
      <c r="B192" s="34"/>
      <c r="C192" s="35"/>
      <c r="D192" s="203" t="s">
        <v>158</v>
      </c>
      <c r="E192" s="35"/>
      <c r="F192" s="204" t="s">
        <v>537</v>
      </c>
      <c r="G192" s="35"/>
      <c r="H192" s="35"/>
      <c r="I192" s="205"/>
      <c r="J192" s="35"/>
      <c r="K192" s="35"/>
      <c r="L192" s="38"/>
      <c r="M192" s="206"/>
      <c r="N192" s="207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158</v>
      </c>
      <c r="AU192" s="16" t="s">
        <v>84</v>
      </c>
    </row>
    <row r="193" spans="1:65" s="12" customFormat="1" ht="22.8" customHeight="1">
      <c r="B193" s="174"/>
      <c r="C193" s="175"/>
      <c r="D193" s="176" t="s">
        <v>74</v>
      </c>
      <c r="E193" s="188" t="s">
        <v>542</v>
      </c>
      <c r="F193" s="188" t="s">
        <v>543</v>
      </c>
      <c r="G193" s="175"/>
      <c r="H193" s="175"/>
      <c r="I193" s="178"/>
      <c r="J193" s="189">
        <f>BK193</f>
        <v>0</v>
      </c>
      <c r="K193" s="175"/>
      <c r="L193" s="180"/>
      <c r="M193" s="181"/>
      <c r="N193" s="182"/>
      <c r="O193" s="182"/>
      <c r="P193" s="183">
        <f>SUM(P194:P198)</f>
        <v>0</v>
      </c>
      <c r="Q193" s="182"/>
      <c r="R193" s="183">
        <f>SUM(R194:R198)</f>
        <v>0</v>
      </c>
      <c r="S193" s="182"/>
      <c r="T193" s="184">
        <f>SUM(T194:T198)</f>
        <v>0</v>
      </c>
      <c r="AR193" s="185" t="s">
        <v>82</v>
      </c>
      <c r="AT193" s="186" t="s">
        <v>74</v>
      </c>
      <c r="AU193" s="186" t="s">
        <v>82</v>
      </c>
      <c r="AY193" s="185" t="s">
        <v>149</v>
      </c>
      <c r="BK193" s="187">
        <f>SUM(BK194:BK198)</f>
        <v>0</v>
      </c>
    </row>
    <row r="194" spans="1:65" s="2" customFormat="1" ht="24.15" customHeight="1">
      <c r="A194" s="33"/>
      <c r="B194" s="34"/>
      <c r="C194" s="190" t="s">
        <v>281</v>
      </c>
      <c r="D194" s="190" t="s">
        <v>151</v>
      </c>
      <c r="E194" s="191" t="s">
        <v>545</v>
      </c>
      <c r="F194" s="192" t="s">
        <v>546</v>
      </c>
      <c r="G194" s="193" t="s">
        <v>304</v>
      </c>
      <c r="H194" s="194">
        <v>16.68</v>
      </c>
      <c r="I194" s="195"/>
      <c r="J194" s="196">
        <f>ROUND(I194*H194,2)</f>
        <v>0</v>
      </c>
      <c r="K194" s="192" t="s">
        <v>155</v>
      </c>
      <c r="L194" s="38"/>
      <c r="M194" s="197" t="s">
        <v>1</v>
      </c>
      <c r="N194" s="198" t="s">
        <v>40</v>
      </c>
      <c r="O194" s="70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1" t="s">
        <v>156</v>
      </c>
      <c r="AT194" s="201" t="s">
        <v>151</v>
      </c>
      <c r="AU194" s="201" t="s">
        <v>84</v>
      </c>
      <c r="AY194" s="16" t="s">
        <v>149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6" t="s">
        <v>82</v>
      </c>
      <c r="BK194" s="202">
        <f>ROUND(I194*H194,2)</f>
        <v>0</v>
      </c>
      <c r="BL194" s="16" t="s">
        <v>156</v>
      </c>
      <c r="BM194" s="201" t="s">
        <v>993</v>
      </c>
    </row>
    <row r="195" spans="1:65" s="2" customFormat="1" ht="10.199999999999999">
      <c r="A195" s="33"/>
      <c r="B195" s="34"/>
      <c r="C195" s="35"/>
      <c r="D195" s="203" t="s">
        <v>158</v>
      </c>
      <c r="E195" s="35"/>
      <c r="F195" s="204" t="s">
        <v>548</v>
      </c>
      <c r="G195" s="35"/>
      <c r="H195" s="35"/>
      <c r="I195" s="205"/>
      <c r="J195" s="35"/>
      <c r="K195" s="35"/>
      <c r="L195" s="38"/>
      <c r="M195" s="206"/>
      <c r="N195" s="207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158</v>
      </c>
      <c r="AU195" s="16" t="s">
        <v>84</v>
      </c>
    </row>
    <row r="196" spans="1:65" s="2" customFormat="1" ht="24.15" customHeight="1">
      <c r="A196" s="33"/>
      <c r="B196" s="34"/>
      <c r="C196" s="190" t="s">
        <v>289</v>
      </c>
      <c r="D196" s="190" t="s">
        <v>151</v>
      </c>
      <c r="E196" s="191" t="s">
        <v>550</v>
      </c>
      <c r="F196" s="192" t="s">
        <v>551</v>
      </c>
      <c r="G196" s="193" t="s">
        <v>304</v>
      </c>
      <c r="H196" s="194">
        <v>166.8</v>
      </c>
      <c r="I196" s="195"/>
      <c r="J196" s="196">
        <f>ROUND(I196*H196,2)</f>
        <v>0</v>
      </c>
      <c r="K196" s="192" t="s">
        <v>155</v>
      </c>
      <c r="L196" s="38"/>
      <c r="M196" s="197" t="s">
        <v>1</v>
      </c>
      <c r="N196" s="198" t="s">
        <v>40</v>
      </c>
      <c r="O196" s="70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1" t="s">
        <v>156</v>
      </c>
      <c r="AT196" s="201" t="s">
        <v>151</v>
      </c>
      <c r="AU196" s="201" t="s">
        <v>84</v>
      </c>
      <c r="AY196" s="16" t="s">
        <v>149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6" t="s">
        <v>82</v>
      </c>
      <c r="BK196" s="202">
        <f>ROUND(I196*H196,2)</f>
        <v>0</v>
      </c>
      <c r="BL196" s="16" t="s">
        <v>156</v>
      </c>
      <c r="BM196" s="201" t="s">
        <v>994</v>
      </c>
    </row>
    <row r="197" spans="1:65" s="2" customFormat="1" ht="10.199999999999999">
      <c r="A197" s="33"/>
      <c r="B197" s="34"/>
      <c r="C197" s="35"/>
      <c r="D197" s="203" t="s">
        <v>158</v>
      </c>
      <c r="E197" s="35"/>
      <c r="F197" s="204" t="s">
        <v>553</v>
      </c>
      <c r="G197" s="35"/>
      <c r="H197" s="35"/>
      <c r="I197" s="205"/>
      <c r="J197" s="35"/>
      <c r="K197" s="35"/>
      <c r="L197" s="38"/>
      <c r="M197" s="206"/>
      <c r="N197" s="207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158</v>
      </c>
      <c r="AU197" s="16" t="s">
        <v>84</v>
      </c>
    </row>
    <row r="198" spans="1:65" s="13" customFormat="1" ht="10.199999999999999">
      <c r="B198" s="210"/>
      <c r="C198" s="211"/>
      <c r="D198" s="208" t="s">
        <v>205</v>
      </c>
      <c r="E198" s="212" t="s">
        <v>1</v>
      </c>
      <c r="F198" s="213" t="s">
        <v>995</v>
      </c>
      <c r="G198" s="211"/>
      <c r="H198" s="214">
        <v>166.8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205</v>
      </c>
      <c r="AU198" s="220" t="s">
        <v>84</v>
      </c>
      <c r="AV198" s="13" t="s">
        <v>84</v>
      </c>
      <c r="AW198" s="13" t="s">
        <v>32</v>
      </c>
      <c r="AX198" s="13" t="s">
        <v>82</v>
      </c>
      <c r="AY198" s="220" t="s">
        <v>149</v>
      </c>
    </row>
    <row r="199" spans="1:65" s="12" customFormat="1" ht="22.8" customHeight="1">
      <c r="B199" s="174"/>
      <c r="C199" s="175"/>
      <c r="D199" s="176" t="s">
        <v>74</v>
      </c>
      <c r="E199" s="188" t="s">
        <v>555</v>
      </c>
      <c r="F199" s="188" t="s">
        <v>556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SUM(P200:P201)</f>
        <v>0</v>
      </c>
      <c r="Q199" s="182"/>
      <c r="R199" s="183">
        <f>SUM(R200:R201)</f>
        <v>0</v>
      </c>
      <c r="S199" s="182"/>
      <c r="T199" s="184">
        <f>SUM(T200:T201)</f>
        <v>0</v>
      </c>
      <c r="AR199" s="185" t="s">
        <v>82</v>
      </c>
      <c r="AT199" s="186" t="s">
        <v>74</v>
      </c>
      <c r="AU199" s="186" t="s">
        <v>82</v>
      </c>
      <c r="AY199" s="185" t="s">
        <v>149</v>
      </c>
      <c r="BK199" s="187">
        <f>SUM(BK200:BK201)</f>
        <v>0</v>
      </c>
    </row>
    <row r="200" spans="1:65" s="2" customFormat="1" ht="16.5" customHeight="1">
      <c r="A200" s="33"/>
      <c r="B200" s="34"/>
      <c r="C200" s="190" t="s">
        <v>295</v>
      </c>
      <c r="D200" s="190" t="s">
        <v>151</v>
      </c>
      <c r="E200" s="191" t="s">
        <v>855</v>
      </c>
      <c r="F200" s="192" t="s">
        <v>856</v>
      </c>
      <c r="G200" s="193" t="s">
        <v>304</v>
      </c>
      <c r="H200" s="194">
        <v>70.759</v>
      </c>
      <c r="I200" s="195"/>
      <c r="J200" s="196">
        <f>ROUND(I200*H200,2)</f>
        <v>0</v>
      </c>
      <c r="K200" s="192" t="s">
        <v>155</v>
      </c>
      <c r="L200" s="38"/>
      <c r="M200" s="197" t="s">
        <v>1</v>
      </c>
      <c r="N200" s="198" t="s">
        <v>40</v>
      </c>
      <c r="O200" s="70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01" t="s">
        <v>156</v>
      </c>
      <c r="AT200" s="201" t="s">
        <v>151</v>
      </c>
      <c r="AU200" s="201" t="s">
        <v>84</v>
      </c>
      <c r="AY200" s="16" t="s">
        <v>149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6" t="s">
        <v>82</v>
      </c>
      <c r="BK200" s="202">
        <f>ROUND(I200*H200,2)</f>
        <v>0</v>
      </c>
      <c r="BL200" s="16" t="s">
        <v>156</v>
      </c>
      <c r="BM200" s="201" t="s">
        <v>996</v>
      </c>
    </row>
    <row r="201" spans="1:65" s="2" customFormat="1" ht="10.199999999999999">
      <c r="A201" s="33"/>
      <c r="B201" s="34"/>
      <c r="C201" s="35"/>
      <c r="D201" s="203" t="s">
        <v>158</v>
      </c>
      <c r="E201" s="35"/>
      <c r="F201" s="204" t="s">
        <v>858</v>
      </c>
      <c r="G201" s="35"/>
      <c r="H201" s="35"/>
      <c r="I201" s="205"/>
      <c r="J201" s="35"/>
      <c r="K201" s="35"/>
      <c r="L201" s="38"/>
      <c r="M201" s="242"/>
      <c r="N201" s="243"/>
      <c r="O201" s="244"/>
      <c r="P201" s="244"/>
      <c r="Q201" s="244"/>
      <c r="R201" s="244"/>
      <c r="S201" s="244"/>
      <c r="T201" s="24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158</v>
      </c>
      <c r="AU201" s="16" t="s">
        <v>84</v>
      </c>
    </row>
    <row r="202" spans="1:65" s="2" customFormat="1" ht="6.9" customHeight="1">
      <c r="A202" s="33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38"/>
      <c r="M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</sheetData>
  <sheetProtection algorithmName="SHA-512" hashValue="MKodtZrDkmZTwXakTjuVtc3bph9kCePhvfZVMjGZ3IFSTJ/Wahamw+p6OcH8A5davf1Sevhd0DrerPlzVd6pNw==" saltValue="KxIh3Gi4Pj6Tbrnjc8WMFb2u7hNK+OZA4hNm2kF7oD6HGJtmZuWhFN1cYbtnpkmJPokbGUHBjQG35mhOKn5Mew==" spinCount="100000" sheet="1" objects="1" scenarios="1" formatColumns="0" formatRows="0" autoFilter="0"/>
  <autoFilter ref="C123:K20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hyperlinks>
    <hyperlink ref="F128" r:id="rId1"/>
    <hyperlink ref="F131" r:id="rId2"/>
    <hyperlink ref="F134" r:id="rId3"/>
    <hyperlink ref="F137" r:id="rId4"/>
    <hyperlink ref="F140" r:id="rId5"/>
    <hyperlink ref="F143" r:id="rId6"/>
    <hyperlink ref="F146" r:id="rId7"/>
    <hyperlink ref="F151" r:id="rId8"/>
    <hyperlink ref="F157" r:id="rId9"/>
    <hyperlink ref="F162" r:id="rId10"/>
    <hyperlink ref="F164" r:id="rId11"/>
    <hyperlink ref="F167" r:id="rId12"/>
    <hyperlink ref="F171" r:id="rId13"/>
    <hyperlink ref="F175" r:id="rId14"/>
    <hyperlink ref="F178" r:id="rId15"/>
    <hyperlink ref="F182" r:id="rId16"/>
    <hyperlink ref="F184" r:id="rId17"/>
    <hyperlink ref="F186" r:id="rId18"/>
    <hyperlink ref="F189" r:id="rId19"/>
    <hyperlink ref="F192" r:id="rId20"/>
    <hyperlink ref="F195" r:id="rId21"/>
    <hyperlink ref="F197" r:id="rId22"/>
    <hyperlink ref="F201" r:id="rId23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6" t="s">
        <v>111</v>
      </c>
    </row>
    <row r="3" spans="1:46" s="1" customFormat="1" ht="6.9" customHeight="1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9"/>
      <c r="AT3" s="16" t="s">
        <v>84</v>
      </c>
    </row>
    <row r="4" spans="1:46" s="1" customFormat="1" ht="24.9" customHeight="1">
      <c r="B4" s="19"/>
      <c r="D4" s="116" t="s">
        <v>112</v>
      </c>
      <c r="L4" s="19"/>
      <c r="M4" s="117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18" t="s">
        <v>16</v>
      </c>
      <c r="L6" s="19"/>
    </row>
    <row r="7" spans="1:46" s="1" customFormat="1" ht="16.5" customHeight="1">
      <c r="B7" s="19"/>
      <c r="E7" s="298" t="str">
        <f>'Rekapitulace stavby'!K6</f>
        <v>Rekonstrukce a obnova vodních nádrží Pětka a V Luhu</v>
      </c>
      <c r="F7" s="299"/>
      <c r="G7" s="299"/>
      <c r="H7" s="299"/>
      <c r="L7" s="19"/>
    </row>
    <row r="8" spans="1:46" s="2" customFormat="1" ht="12" customHeight="1">
      <c r="A8" s="33"/>
      <c r="B8" s="38"/>
      <c r="C8" s="33"/>
      <c r="D8" s="118" t="s">
        <v>113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301" t="s">
        <v>997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8" t="s">
        <v>18</v>
      </c>
      <c r="E11" s="33"/>
      <c r="F11" s="109" t="s">
        <v>1</v>
      </c>
      <c r="G11" s="33"/>
      <c r="H11" s="33"/>
      <c r="I11" s="118" t="s">
        <v>19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8" t="s">
        <v>20</v>
      </c>
      <c r="E12" s="33"/>
      <c r="F12" s="109" t="s">
        <v>21</v>
      </c>
      <c r="G12" s="33"/>
      <c r="H12" s="33"/>
      <c r="I12" s="118" t="s">
        <v>22</v>
      </c>
      <c r="J12" s="119" t="str">
        <f>'Rekapitulace stavby'!AN8</f>
        <v>31. 3. 2023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8" t="s">
        <v>24</v>
      </c>
      <c r="E14" s="33"/>
      <c r="F14" s="33"/>
      <c r="G14" s="33"/>
      <c r="H14" s="33"/>
      <c r="I14" s="118" t="s">
        <v>25</v>
      </c>
      <c r="J14" s="109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9" t="s">
        <v>26</v>
      </c>
      <c r="F15" s="33"/>
      <c r="G15" s="33"/>
      <c r="H15" s="33"/>
      <c r="I15" s="118" t="s">
        <v>27</v>
      </c>
      <c r="J15" s="109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8" t="s">
        <v>28</v>
      </c>
      <c r="E17" s="33"/>
      <c r="F17" s="33"/>
      <c r="G17" s="33"/>
      <c r="H17" s="33"/>
      <c r="I17" s="118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2" t="str">
        <f>'Rekapitulace stavby'!E14</f>
        <v>Vyplň údaj</v>
      </c>
      <c r="F18" s="303"/>
      <c r="G18" s="303"/>
      <c r="H18" s="303"/>
      <c r="I18" s="118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8" t="s">
        <v>30</v>
      </c>
      <c r="E20" s="33"/>
      <c r="F20" s="33"/>
      <c r="G20" s="33"/>
      <c r="H20" s="33"/>
      <c r="I20" s="118" t="s">
        <v>25</v>
      </c>
      <c r="J20" s="109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31</v>
      </c>
      <c r="F21" s="33"/>
      <c r="G21" s="33"/>
      <c r="H21" s="33"/>
      <c r="I21" s="118" t="s">
        <v>27</v>
      </c>
      <c r="J21" s="109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8" t="s">
        <v>33</v>
      </c>
      <c r="E23" s="33"/>
      <c r="F23" s="33"/>
      <c r="G23" s="33"/>
      <c r="H23" s="33"/>
      <c r="I23" s="118" t="s">
        <v>25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">
        <v>31</v>
      </c>
      <c r="F24" s="33"/>
      <c r="G24" s="33"/>
      <c r="H24" s="33"/>
      <c r="I24" s="118" t="s">
        <v>27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8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0"/>
      <c r="B27" s="121"/>
      <c r="C27" s="120"/>
      <c r="D27" s="120"/>
      <c r="E27" s="304" t="s">
        <v>1</v>
      </c>
      <c r="F27" s="304"/>
      <c r="G27" s="304"/>
      <c r="H27" s="30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3"/>
      <c r="E29" s="123"/>
      <c r="F29" s="123"/>
      <c r="G29" s="123"/>
      <c r="H29" s="123"/>
      <c r="I29" s="123"/>
      <c r="J29" s="123"/>
      <c r="K29" s="12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35</v>
      </c>
      <c r="E30" s="33"/>
      <c r="F30" s="33"/>
      <c r="G30" s="33"/>
      <c r="H30" s="33"/>
      <c r="I30" s="33"/>
      <c r="J30" s="125">
        <f>ROUND(J117,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3"/>
      <c r="E31" s="123"/>
      <c r="F31" s="123"/>
      <c r="G31" s="123"/>
      <c r="H31" s="123"/>
      <c r="I31" s="123"/>
      <c r="J31" s="123"/>
      <c r="K31" s="12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37</v>
      </c>
      <c r="G32" s="33"/>
      <c r="H32" s="33"/>
      <c r="I32" s="126" t="s">
        <v>36</v>
      </c>
      <c r="J32" s="126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7" t="s">
        <v>39</v>
      </c>
      <c r="E33" s="118" t="s">
        <v>40</v>
      </c>
      <c r="F33" s="128">
        <f>ROUND((SUM(BE117:BE135)),  2)</f>
        <v>0</v>
      </c>
      <c r="G33" s="33"/>
      <c r="H33" s="33"/>
      <c r="I33" s="129">
        <v>0.21</v>
      </c>
      <c r="J33" s="128">
        <f>ROUND(((SUM(BE117:BE135))*I33),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8" t="s">
        <v>41</v>
      </c>
      <c r="F34" s="128">
        <f>ROUND((SUM(BF117:BF135)),  2)</f>
        <v>0</v>
      </c>
      <c r="G34" s="33"/>
      <c r="H34" s="33"/>
      <c r="I34" s="129">
        <v>0.15</v>
      </c>
      <c r="J34" s="128">
        <f>ROUND(((SUM(BF117:BF135))*I34),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18" t="s">
        <v>42</v>
      </c>
      <c r="F35" s="128">
        <f>ROUND((SUM(BG117:BG135)),  2)</f>
        <v>0</v>
      </c>
      <c r="G35" s="33"/>
      <c r="H35" s="33"/>
      <c r="I35" s="129">
        <v>0.21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18" t="s">
        <v>43</v>
      </c>
      <c r="F36" s="128">
        <f>ROUND((SUM(BH117:BH135)),  2)</f>
        <v>0</v>
      </c>
      <c r="G36" s="33"/>
      <c r="H36" s="33"/>
      <c r="I36" s="129">
        <v>0.15</v>
      </c>
      <c r="J36" s="12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18" t="s">
        <v>44</v>
      </c>
      <c r="F37" s="128">
        <f>ROUND((SUM(BI117:BI135)),  2)</f>
        <v>0</v>
      </c>
      <c r="G37" s="33"/>
      <c r="H37" s="33"/>
      <c r="I37" s="129">
        <v>0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2"/>
      <c r="J39" s="135">
        <f>SUM(J30:J37)</f>
        <v>0</v>
      </c>
      <c r="K39" s="13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0"/>
      <c r="D50" s="137" t="s">
        <v>48</v>
      </c>
      <c r="E50" s="138"/>
      <c r="F50" s="138"/>
      <c r="G50" s="137" t="s">
        <v>49</v>
      </c>
      <c r="H50" s="138"/>
      <c r="I50" s="138"/>
      <c r="J50" s="138"/>
      <c r="K50" s="138"/>
      <c r="L50" s="50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3"/>
      <c r="B61" s="38"/>
      <c r="C61" s="33"/>
      <c r="D61" s="139" t="s">
        <v>50</v>
      </c>
      <c r="E61" s="140"/>
      <c r="F61" s="141" t="s">
        <v>51</v>
      </c>
      <c r="G61" s="139" t="s">
        <v>50</v>
      </c>
      <c r="H61" s="140"/>
      <c r="I61" s="140"/>
      <c r="J61" s="142" t="s">
        <v>51</v>
      </c>
      <c r="K61" s="14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3"/>
      <c r="B65" s="38"/>
      <c r="C65" s="33"/>
      <c r="D65" s="137" t="s">
        <v>52</v>
      </c>
      <c r="E65" s="143"/>
      <c r="F65" s="143"/>
      <c r="G65" s="137" t="s">
        <v>53</v>
      </c>
      <c r="H65" s="143"/>
      <c r="I65" s="143"/>
      <c r="J65" s="143"/>
      <c r="K65" s="14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3"/>
      <c r="B76" s="38"/>
      <c r="C76" s="33"/>
      <c r="D76" s="139" t="s">
        <v>50</v>
      </c>
      <c r="E76" s="140"/>
      <c r="F76" s="141" t="s">
        <v>51</v>
      </c>
      <c r="G76" s="139" t="s">
        <v>50</v>
      </c>
      <c r="H76" s="140"/>
      <c r="I76" s="140"/>
      <c r="J76" s="142" t="s">
        <v>51</v>
      </c>
      <c r="K76" s="14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117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305" t="str">
        <f>E7</f>
        <v>Rekonstrukce a obnova vodních nádrží Pětka a V Luhu</v>
      </c>
      <c r="F85" s="306"/>
      <c r="G85" s="306"/>
      <c r="H85" s="30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113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58" t="str">
        <f>E9</f>
        <v>VON - VON</v>
      </c>
      <c r="F87" s="307"/>
      <c r="G87" s="307"/>
      <c r="H87" s="30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5"/>
      <c r="E89" s="35"/>
      <c r="F89" s="26" t="str">
        <f>F12</f>
        <v>k. ú. Slapy</v>
      </c>
      <c r="G89" s="35"/>
      <c r="H89" s="35"/>
      <c r="I89" s="28" t="s">
        <v>22</v>
      </c>
      <c r="J89" s="65" t="str">
        <f>IF(J12="","",J12)</f>
        <v>31. 3. 2023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>ALTSTAEDTER INVESTMENTS a.s.</v>
      </c>
      <c r="G91" s="35"/>
      <c r="H91" s="35"/>
      <c r="I91" s="28" t="s">
        <v>30</v>
      </c>
      <c r="J91" s="31" t="str">
        <f>E21</f>
        <v>Martin Dobeš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Martin Dobeš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48" t="s">
        <v>118</v>
      </c>
      <c r="D94" s="149"/>
      <c r="E94" s="149"/>
      <c r="F94" s="149"/>
      <c r="G94" s="149"/>
      <c r="H94" s="149"/>
      <c r="I94" s="149"/>
      <c r="J94" s="150" t="s">
        <v>119</v>
      </c>
      <c r="K94" s="14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8" customHeight="1">
      <c r="A96" s="33"/>
      <c r="B96" s="34"/>
      <c r="C96" s="151" t="s">
        <v>120</v>
      </c>
      <c r="D96" s="35"/>
      <c r="E96" s="35"/>
      <c r="F96" s="35"/>
      <c r="G96" s="35"/>
      <c r="H96" s="35"/>
      <c r="I96" s="35"/>
      <c r="J96" s="83">
        <f>J117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121</v>
      </c>
    </row>
    <row r="97" spans="1:31" s="9" customFormat="1" ht="24.9" customHeight="1">
      <c r="B97" s="152"/>
      <c r="C97" s="153"/>
      <c r="D97" s="154" t="s">
        <v>998</v>
      </c>
      <c r="E97" s="155"/>
      <c r="F97" s="155"/>
      <c r="G97" s="155"/>
      <c r="H97" s="155"/>
      <c r="I97" s="155"/>
      <c r="J97" s="156">
        <f>J118</f>
        <v>0</v>
      </c>
      <c r="K97" s="153"/>
      <c r="L97" s="157"/>
    </row>
    <row r="98" spans="1:31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" customHeight="1">
      <c r="A103" s="33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" customHeight="1">
      <c r="A104" s="33"/>
      <c r="B104" s="34"/>
      <c r="C104" s="22" t="s">
        <v>134</v>
      </c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5"/>
      <c r="D107" s="35"/>
      <c r="E107" s="305" t="str">
        <f>E7</f>
        <v>Rekonstrukce a obnova vodních nádrží Pětka a V Luhu</v>
      </c>
      <c r="F107" s="306"/>
      <c r="G107" s="306"/>
      <c r="H107" s="306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113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258" t="str">
        <f>E9</f>
        <v>VON - VON</v>
      </c>
      <c r="F109" s="307"/>
      <c r="G109" s="307"/>
      <c r="H109" s="307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5"/>
      <c r="E111" s="35"/>
      <c r="F111" s="26" t="str">
        <f>F12</f>
        <v>k. ú. Slapy</v>
      </c>
      <c r="G111" s="35"/>
      <c r="H111" s="35"/>
      <c r="I111" s="28" t="s">
        <v>22</v>
      </c>
      <c r="J111" s="65" t="str">
        <f>IF(J12="","",J12)</f>
        <v>31. 3. 2023</v>
      </c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5.15" customHeight="1">
      <c r="A113" s="33"/>
      <c r="B113" s="34"/>
      <c r="C113" s="28" t="s">
        <v>24</v>
      </c>
      <c r="D113" s="35"/>
      <c r="E113" s="35"/>
      <c r="F113" s="26" t="str">
        <f>E15</f>
        <v>ALTSTAEDTER INVESTMENTS a.s.</v>
      </c>
      <c r="G113" s="35"/>
      <c r="H113" s="35"/>
      <c r="I113" s="28" t="s">
        <v>30</v>
      </c>
      <c r="J113" s="31" t="str">
        <f>E21</f>
        <v>Martin Dobeš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15" customHeight="1">
      <c r="A114" s="33"/>
      <c r="B114" s="34"/>
      <c r="C114" s="28" t="s">
        <v>28</v>
      </c>
      <c r="D114" s="35"/>
      <c r="E114" s="35"/>
      <c r="F114" s="26" t="str">
        <f>IF(E18="","",E18)</f>
        <v>Vyplň údaj</v>
      </c>
      <c r="G114" s="35"/>
      <c r="H114" s="35"/>
      <c r="I114" s="28" t="s">
        <v>33</v>
      </c>
      <c r="J114" s="31" t="str">
        <f>E24</f>
        <v>Martin Dobeš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0.3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11" customFormat="1" ht="29.25" customHeight="1">
      <c r="A116" s="163"/>
      <c r="B116" s="164"/>
      <c r="C116" s="165" t="s">
        <v>135</v>
      </c>
      <c r="D116" s="166" t="s">
        <v>60</v>
      </c>
      <c r="E116" s="166" t="s">
        <v>56</v>
      </c>
      <c r="F116" s="166" t="s">
        <v>57</v>
      </c>
      <c r="G116" s="166" t="s">
        <v>136</v>
      </c>
      <c r="H116" s="166" t="s">
        <v>137</v>
      </c>
      <c r="I116" s="166" t="s">
        <v>138</v>
      </c>
      <c r="J116" s="166" t="s">
        <v>119</v>
      </c>
      <c r="K116" s="167" t="s">
        <v>139</v>
      </c>
      <c r="L116" s="168"/>
      <c r="M116" s="74" t="s">
        <v>1</v>
      </c>
      <c r="N116" s="75" t="s">
        <v>39</v>
      </c>
      <c r="O116" s="75" t="s">
        <v>140</v>
      </c>
      <c r="P116" s="75" t="s">
        <v>141</v>
      </c>
      <c r="Q116" s="75" t="s">
        <v>142</v>
      </c>
      <c r="R116" s="75" t="s">
        <v>143</v>
      </c>
      <c r="S116" s="75" t="s">
        <v>144</v>
      </c>
      <c r="T116" s="76" t="s">
        <v>145</v>
      </c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</row>
    <row r="117" spans="1:65" s="2" customFormat="1" ht="22.8" customHeight="1">
      <c r="A117" s="33"/>
      <c r="B117" s="34"/>
      <c r="C117" s="81" t="s">
        <v>146</v>
      </c>
      <c r="D117" s="35"/>
      <c r="E117" s="35"/>
      <c r="F117" s="35"/>
      <c r="G117" s="35"/>
      <c r="H117" s="35"/>
      <c r="I117" s="35"/>
      <c r="J117" s="169">
        <f>BK117</f>
        <v>0</v>
      </c>
      <c r="K117" s="35"/>
      <c r="L117" s="38"/>
      <c r="M117" s="77"/>
      <c r="N117" s="170"/>
      <c r="O117" s="78"/>
      <c r="P117" s="171">
        <f>P118</f>
        <v>0</v>
      </c>
      <c r="Q117" s="78"/>
      <c r="R117" s="171">
        <f>R118</f>
        <v>0</v>
      </c>
      <c r="S117" s="78"/>
      <c r="T117" s="172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74</v>
      </c>
      <c r="AU117" s="16" t="s">
        <v>121</v>
      </c>
      <c r="BK117" s="173">
        <f>BK118</f>
        <v>0</v>
      </c>
    </row>
    <row r="118" spans="1:65" s="12" customFormat="1" ht="25.95" customHeight="1">
      <c r="B118" s="174"/>
      <c r="C118" s="175"/>
      <c r="D118" s="176" t="s">
        <v>74</v>
      </c>
      <c r="E118" s="177" t="s">
        <v>999</v>
      </c>
      <c r="F118" s="177" t="s">
        <v>1000</v>
      </c>
      <c r="G118" s="175"/>
      <c r="H118" s="175"/>
      <c r="I118" s="178"/>
      <c r="J118" s="179">
        <f>BK118</f>
        <v>0</v>
      </c>
      <c r="K118" s="175"/>
      <c r="L118" s="180"/>
      <c r="M118" s="181"/>
      <c r="N118" s="182"/>
      <c r="O118" s="182"/>
      <c r="P118" s="183">
        <f>SUM(P119:P135)</f>
        <v>0</v>
      </c>
      <c r="Q118" s="182"/>
      <c r="R118" s="183">
        <f>SUM(R119:R135)</f>
        <v>0</v>
      </c>
      <c r="S118" s="182"/>
      <c r="T118" s="184">
        <f>SUM(T119:T135)</f>
        <v>0</v>
      </c>
      <c r="AR118" s="185" t="s">
        <v>176</v>
      </c>
      <c r="AT118" s="186" t="s">
        <v>74</v>
      </c>
      <c r="AU118" s="186" t="s">
        <v>75</v>
      </c>
      <c r="AY118" s="185" t="s">
        <v>149</v>
      </c>
      <c r="BK118" s="187">
        <f>SUM(BK119:BK135)</f>
        <v>0</v>
      </c>
    </row>
    <row r="119" spans="1:65" s="2" customFormat="1" ht="49.05" customHeight="1">
      <c r="A119" s="33"/>
      <c r="B119" s="34"/>
      <c r="C119" s="190" t="s">
        <v>82</v>
      </c>
      <c r="D119" s="190" t="s">
        <v>151</v>
      </c>
      <c r="E119" s="191" t="s">
        <v>1001</v>
      </c>
      <c r="F119" s="192" t="s">
        <v>1002</v>
      </c>
      <c r="G119" s="193" t="s">
        <v>310</v>
      </c>
      <c r="H119" s="194">
        <v>1</v>
      </c>
      <c r="I119" s="195"/>
      <c r="J119" s="196">
        <f>ROUND(I119*H119,2)</f>
        <v>0</v>
      </c>
      <c r="K119" s="192" t="s">
        <v>1</v>
      </c>
      <c r="L119" s="38"/>
      <c r="M119" s="197" t="s">
        <v>1</v>
      </c>
      <c r="N119" s="198" t="s">
        <v>40</v>
      </c>
      <c r="O119" s="70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201" t="s">
        <v>1003</v>
      </c>
      <c r="AT119" s="201" t="s">
        <v>151</v>
      </c>
      <c r="AU119" s="201" t="s">
        <v>82</v>
      </c>
      <c r="AY119" s="16" t="s">
        <v>149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6" t="s">
        <v>82</v>
      </c>
      <c r="BK119" s="202">
        <f>ROUND(I119*H119,2)</f>
        <v>0</v>
      </c>
      <c r="BL119" s="16" t="s">
        <v>1003</v>
      </c>
      <c r="BM119" s="201" t="s">
        <v>1004</v>
      </c>
    </row>
    <row r="120" spans="1:65" s="2" customFormat="1" ht="62.7" customHeight="1">
      <c r="A120" s="33"/>
      <c r="B120" s="34"/>
      <c r="C120" s="190" t="s">
        <v>84</v>
      </c>
      <c r="D120" s="190" t="s">
        <v>151</v>
      </c>
      <c r="E120" s="191" t="s">
        <v>1005</v>
      </c>
      <c r="F120" s="192" t="s">
        <v>1006</v>
      </c>
      <c r="G120" s="193" t="s">
        <v>310</v>
      </c>
      <c r="H120" s="194">
        <v>1</v>
      </c>
      <c r="I120" s="195"/>
      <c r="J120" s="196">
        <f>ROUND(I120*H120,2)</f>
        <v>0</v>
      </c>
      <c r="K120" s="192" t="s">
        <v>1</v>
      </c>
      <c r="L120" s="38"/>
      <c r="M120" s="197" t="s">
        <v>1</v>
      </c>
      <c r="N120" s="198" t="s">
        <v>40</v>
      </c>
      <c r="O120" s="7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201" t="s">
        <v>1003</v>
      </c>
      <c r="AT120" s="201" t="s">
        <v>151</v>
      </c>
      <c r="AU120" s="201" t="s">
        <v>82</v>
      </c>
      <c r="AY120" s="16" t="s">
        <v>149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6" t="s">
        <v>82</v>
      </c>
      <c r="BK120" s="202">
        <f>ROUND(I120*H120,2)</f>
        <v>0</v>
      </c>
      <c r="BL120" s="16" t="s">
        <v>1003</v>
      </c>
      <c r="BM120" s="201" t="s">
        <v>1007</v>
      </c>
    </row>
    <row r="121" spans="1:65" s="2" customFormat="1" ht="24.15" customHeight="1">
      <c r="A121" s="33"/>
      <c r="B121" s="34"/>
      <c r="C121" s="190" t="s">
        <v>164</v>
      </c>
      <c r="D121" s="190" t="s">
        <v>151</v>
      </c>
      <c r="E121" s="191" t="s">
        <v>1008</v>
      </c>
      <c r="F121" s="192" t="s">
        <v>1009</v>
      </c>
      <c r="G121" s="193" t="s">
        <v>310</v>
      </c>
      <c r="H121" s="194">
        <v>1</v>
      </c>
      <c r="I121" s="195"/>
      <c r="J121" s="196">
        <f>ROUND(I121*H121,2)</f>
        <v>0</v>
      </c>
      <c r="K121" s="192" t="s">
        <v>1</v>
      </c>
      <c r="L121" s="38"/>
      <c r="M121" s="197" t="s">
        <v>1</v>
      </c>
      <c r="N121" s="198" t="s">
        <v>40</v>
      </c>
      <c r="O121" s="70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01" t="s">
        <v>1003</v>
      </c>
      <c r="AT121" s="201" t="s">
        <v>151</v>
      </c>
      <c r="AU121" s="201" t="s">
        <v>82</v>
      </c>
      <c r="AY121" s="16" t="s">
        <v>149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6" t="s">
        <v>82</v>
      </c>
      <c r="BK121" s="202">
        <f>ROUND(I121*H121,2)</f>
        <v>0</v>
      </c>
      <c r="BL121" s="16" t="s">
        <v>1003</v>
      </c>
      <c r="BM121" s="201" t="s">
        <v>1010</v>
      </c>
    </row>
    <row r="122" spans="1:65" s="2" customFormat="1" ht="76.349999999999994" customHeight="1">
      <c r="A122" s="33"/>
      <c r="B122" s="34"/>
      <c r="C122" s="190" t="s">
        <v>156</v>
      </c>
      <c r="D122" s="190" t="s">
        <v>151</v>
      </c>
      <c r="E122" s="191" t="s">
        <v>1011</v>
      </c>
      <c r="F122" s="192" t="s">
        <v>1012</v>
      </c>
      <c r="G122" s="193" t="s">
        <v>310</v>
      </c>
      <c r="H122" s="194">
        <v>1</v>
      </c>
      <c r="I122" s="195"/>
      <c r="J122" s="196">
        <f>ROUND(I122*H122,2)</f>
        <v>0</v>
      </c>
      <c r="K122" s="192" t="s">
        <v>1</v>
      </c>
      <c r="L122" s="38"/>
      <c r="M122" s="197" t="s">
        <v>1</v>
      </c>
      <c r="N122" s="198" t="s">
        <v>40</v>
      </c>
      <c r="O122" s="7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01" t="s">
        <v>1003</v>
      </c>
      <c r="AT122" s="201" t="s">
        <v>151</v>
      </c>
      <c r="AU122" s="201" t="s">
        <v>82</v>
      </c>
      <c r="AY122" s="16" t="s">
        <v>149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6" t="s">
        <v>82</v>
      </c>
      <c r="BK122" s="202">
        <f>ROUND(I122*H122,2)</f>
        <v>0</v>
      </c>
      <c r="BL122" s="16" t="s">
        <v>1003</v>
      </c>
      <c r="BM122" s="201" t="s">
        <v>1013</v>
      </c>
    </row>
    <row r="123" spans="1:65" s="2" customFormat="1" ht="76.8">
      <c r="A123" s="33"/>
      <c r="B123" s="34"/>
      <c r="C123" s="35"/>
      <c r="D123" s="208" t="s">
        <v>170</v>
      </c>
      <c r="E123" s="35"/>
      <c r="F123" s="209" t="s">
        <v>1014</v>
      </c>
      <c r="G123" s="35"/>
      <c r="H123" s="35"/>
      <c r="I123" s="205"/>
      <c r="J123" s="35"/>
      <c r="K123" s="35"/>
      <c r="L123" s="38"/>
      <c r="M123" s="206"/>
      <c r="N123" s="207"/>
      <c r="O123" s="70"/>
      <c r="P123" s="70"/>
      <c r="Q123" s="70"/>
      <c r="R123" s="70"/>
      <c r="S123" s="70"/>
      <c r="T123" s="71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170</v>
      </c>
      <c r="AU123" s="16" t="s">
        <v>82</v>
      </c>
    </row>
    <row r="124" spans="1:65" s="2" customFormat="1" ht="37.799999999999997" customHeight="1">
      <c r="A124" s="33"/>
      <c r="B124" s="34"/>
      <c r="C124" s="190" t="s">
        <v>176</v>
      </c>
      <c r="D124" s="190" t="s">
        <v>151</v>
      </c>
      <c r="E124" s="191" t="s">
        <v>1015</v>
      </c>
      <c r="F124" s="192" t="s">
        <v>1016</v>
      </c>
      <c r="G124" s="193" t="s">
        <v>310</v>
      </c>
      <c r="H124" s="194">
        <v>1</v>
      </c>
      <c r="I124" s="195"/>
      <c r="J124" s="196">
        <f>ROUND(I124*H124,2)</f>
        <v>0</v>
      </c>
      <c r="K124" s="192" t="s">
        <v>1</v>
      </c>
      <c r="L124" s="38"/>
      <c r="M124" s="197" t="s">
        <v>1</v>
      </c>
      <c r="N124" s="198" t="s">
        <v>40</v>
      </c>
      <c r="O124" s="7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01" t="s">
        <v>1003</v>
      </c>
      <c r="AT124" s="201" t="s">
        <v>151</v>
      </c>
      <c r="AU124" s="201" t="s">
        <v>82</v>
      </c>
      <c r="AY124" s="16" t="s">
        <v>149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6" t="s">
        <v>82</v>
      </c>
      <c r="BK124" s="202">
        <f>ROUND(I124*H124,2)</f>
        <v>0</v>
      </c>
      <c r="BL124" s="16" t="s">
        <v>1003</v>
      </c>
      <c r="BM124" s="201" t="s">
        <v>1017</v>
      </c>
    </row>
    <row r="125" spans="1:65" s="2" customFormat="1" ht="19.2">
      <c r="A125" s="33"/>
      <c r="B125" s="34"/>
      <c r="C125" s="35"/>
      <c r="D125" s="208" t="s">
        <v>170</v>
      </c>
      <c r="E125" s="35"/>
      <c r="F125" s="209" t="s">
        <v>1018</v>
      </c>
      <c r="G125" s="35"/>
      <c r="H125" s="35"/>
      <c r="I125" s="205"/>
      <c r="J125" s="35"/>
      <c r="K125" s="35"/>
      <c r="L125" s="38"/>
      <c r="M125" s="206"/>
      <c r="N125" s="207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170</v>
      </c>
      <c r="AU125" s="16" t="s">
        <v>82</v>
      </c>
    </row>
    <row r="126" spans="1:65" s="2" customFormat="1" ht="44.25" customHeight="1">
      <c r="A126" s="33"/>
      <c r="B126" s="34"/>
      <c r="C126" s="190" t="s">
        <v>181</v>
      </c>
      <c r="D126" s="190" t="s">
        <v>151</v>
      </c>
      <c r="E126" s="191" t="s">
        <v>1019</v>
      </c>
      <c r="F126" s="192" t="s">
        <v>1020</v>
      </c>
      <c r="G126" s="193" t="s">
        <v>310</v>
      </c>
      <c r="H126" s="194">
        <v>1</v>
      </c>
      <c r="I126" s="195"/>
      <c r="J126" s="196">
        <f t="shared" ref="J126:J133" si="0">ROUND(I126*H126,2)</f>
        <v>0</v>
      </c>
      <c r="K126" s="192" t="s">
        <v>1</v>
      </c>
      <c r="L126" s="38"/>
      <c r="M126" s="197" t="s">
        <v>1</v>
      </c>
      <c r="N126" s="198" t="s">
        <v>40</v>
      </c>
      <c r="O126" s="70"/>
      <c r="P126" s="199">
        <f t="shared" ref="P126:P133" si="1">O126*H126</f>
        <v>0</v>
      </c>
      <c r="Q126" s="199">
        <v>0</v>
      </c>
      <c r="R126" s="199">
        <f t="shared" ref="R126:R133" si="2">Q126*H126</f>
        <v>0</v>
      </c>
      <c r="S126" s="199">
        <v>0</v>
      </c>
      <c r="T126" s="200">
        <f t="shared" ref="T126:T133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1" t="s">
        <v>1003</v>
      </c>
      <c r="AT126" s="201" t="s">
        <v>151</v>
      </c>
      <c r="AU126" s="201" t="s">
        <v>82</v>
      </c>
      <c r="AY126" s="16" t="s">
        <v>149</v>
      </c>
      <c r="BE126" s="202">
        <f t="shared" ref="BE126:BE133" si="4">IF(N126="základní",J126,0)</f>
        <v>0</v>
      </c>
      <c r="BF126" s="202">
        <f t="shared" ref="BF126:BF133" si="5">IF(N126="snížená",J126,0)</f>
        <v>0</v>
      </c>
      <c r="BG126" s="202">
        <f t="shared" ref="BG126:BG133" si="6">IF(N126="zákl. přenesená",J126,0)</f>
        <v>0</v>
      </c>
      <c r="BH126" s="202">
        <f t="shared" ref="BH126:BH133" si="7">IF(N126="sníž. přenesená",J126,0)</f>
        <v>0</v>
      </c>
      <c r="BI126" s="202">
        <f t="shared" ref="BI126:BI133" si="8">IF(N126="nulová",J126,0)</f>
        <v>0</v>
      </c>
      <c r="BJ126" s="16" t="s">
        <v>82</v>
      </c>
      <c r="BK126" s="202">
        <f t="shared" ref="BK126:BK133" si="9">ROUND(I126*H126,2)</f>
        <v>0</v>
      </c>
      <c r="BL126" s="16" t="s">
        <v>1003</v>
      </c>
      <c r="BM126" s="201" t="s">
        <v>1021</v>
      </c>
    </row>
    <row r="127" spans="1:65" s="2" customFormat="1" ht="49.05" customHeight="1">
      <c r="A127" s="33"/>
      <c r="B127" s="34"/>
      <c r="C127" s="190" t="s">
        <v>187</v>
      </c>
      <c r="D127" s="190" t="s">
        <v>151</v>
      </c>
      <c r="E127" s="191" t="s">
        <v>1022</v>
      </c>
      <c r="F127" s="192" t="s">
        <v>1023</v>
      </c>
      <c r="G127" s="193" t="s">
        <v>310</v>
      </c>
      <c r="H127" s="194">
        <v>1</v>
      </c>
      <c r="I127" s="195"/>
      <c r="J127" s="196">
        <f t="shared" si="0"/>
        <v>0</v>
      </c>
      <c r="K127" s="192" t="s">
        <v>1</v>
      </c>
      <c r="L127" s="38"/>
      <c r="M127" s="197" t="s">
        <v>1</v>
      </c>
      <c r="N127" s="198" t="s">
        <v>40</v>
      </c>
      <c r="O127" s="70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1" t="s">
        <v>1003</v>
      </c>
      <c r="AT127" s="201" t="s">
        <v>151</v>
      </c>
      <c r="AU127" s="201" t="s">
        <v>82</v>
      </c>
      <c r="AY127" s="16" t="s">
        <v>149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6" t="s">
        <v>82</v>
      </c>
      <c r="BK127" s="202">
        <f t="shared" si="9"/>
        <v>0</v>
      </c>
      <c r="BL127" s="16" t="s">
        <v>1003</v>
      </c>
      <c r="BM127" s="201" t="s">
        <v>1024</v>
      </c>
    </row>
    <row r="128" spans="1:65" s="2" customFormat="1" ht="44.25" customHeight="1">
      <c r="A128" s="33"/>
      <c r="B128" s="34"/>
      <c r="C128" s="190" t="s">
        <v>194</v>
      </c>
      <c r="D128" s="190" t="s">
        <v>151</v>
      </c>
      <c r="E128" s="191" t="s">
        <v>1025</v>
      </c>
      <c r="F128" s="192" t="s">
        <v>1026</v>
      </c>
      <c r="G128" s="193" t="s">
        <v>310</v>
      </c>
      <c r="H128" s="194">
        <v>1</v>
      </c>
      <c r="I128" s="195"/>
      <c r="J128" s="196">
        <f t="shared" si="0"/>
        <v>0</v>
      </c>
      <c r="K128" s="192" t="s">
        <v>1</v>
      </c>
      <c r="L128" s="38"/>
      <c r="M128" s="197" t="s">
        <v>1</v>
      </c>
      <c r="N128" s="198" t="s">
        <v>40</v>
      </c>
      <c r="O128" s="70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1" t="s">
        <v>1003</v>
      </c>
      <c r="AT128" s="201" t="s">
        <v>151</v>
      </c>
      <c r="AU128" s="201" t="s">
        <v>82</v>
      </c>
      <c r="AY128" s="16" t="s">
        <v>149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6" t="s">
        <v>82</v>
      </c>
      <c r="BK128" s="202">
        <f t="shared" si="9"/>
        <v>0</v>
      </c>
      <c r="BL128" s="16" t="s">
        <v>1003</v>
      </c>
      <c r="BM128" s="201" t="s">
        <v>1027</v>
      </c>
    </row>
    <row r="129" spans="1:65" s="2" customFormat="1" ht="24.15" customHeight="1">
      <c r="A129" s="33"/>
      <c r="B129" s="34"/>
      <c r="C129" s="190" t="s">
        <v>200</v>
      </c>
      <c r="D129" s="190" t="s">
        <v>151</v>
      </c>
      <c r="E129" s="191" t="s">
        <v>1028</v>
      </c>
      <c r="F129" s="192" t="s">
        <v>1029</v>
      </c>
      <c r="G129" s="193" t="s">
        <v>310</v>
      </c>
      <c r="H129" s="194">
        <v>1</v>
      </c>
      <c r="I129" s="195"/>
      <c r="J129" s="196">
        <f t="shared" si="0"/>
        <v>0</v>
      </c>
      <c r="K129" s="192" t="s">
        <v>1</v>
      </c>
      <c r="L129" s="38"/>
      <c r="M129" s="197" t="s">
        <v>1</v>
      </c>
      <c r="N129" s="198" t="s">
        <v>40</v>
      </c>
      <c r="O129" s="70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1" t="s">
        <v>156</v>
      </c>
      <c r="AT129" s="201" t="s">
        <v>151</v>
      </c>
      <c r="AU129" s="201" t="s">
        <v>82</v>
      </c>
      <c r="AY129" s="16" t="s">
        <v>149</v>
      </c>
      <c r="BE129" s="202">
        <f t="shared" si="4"/>
        <v>0</v>
      </c>
      <c r="BF129" s="202">
        <f t="shared" si="5"/>
        <v>0</v>
      </c>
      <c r="BG129" s="202">
        <f t="shared" si="6"/>
        <v>0</v>
      </c>
      <c r="BH129" s="202">
        <f t="shared" si="7"/>
        <v>0</v>
      </c>
      <c r="BI129" s="202">
        <f t="shared" si="8"/>
        <v>0</v>
      </c>
      <c r="BJ129" s="16" t="s">
        <v>82</v>
      </c>
      <c r="BK129" s="202">
        <f t="shared" si="9"/>
        <v>0</v>
      </c>
      <c r="BL129" s="16" t="s">
        <v>156</v>
      </c>
      <c r="BM129" s="201" t="s">
        <v>1030</v>
      </c>
    </row>
    <row r="130" spans="1:65" s="2" customFormat="1" ht="37.799999999999997" customHeight="1">
      <c r="A130" s="33"/>
      <c r="B130" s="34"/>
      <c r="C130" s="190" t="s">
        <v>207</v>
      </c>
      <c r="D130" s="190" t="s">
        <v>151</v>
      </c>
      <c r="E130" s="191" t="s">
        <v>1031</v>
      </c>
      <c r="F130" s="192" t="s">
        <v>1032</v>
      </c>
      <c r="G130" s="193" t="s">
        <v>310</v>
      </c>
      <c r="H130" s="194">
        <v>1</v>
      </c>
      <c r="I130" s="195"/>
      <c r="J130" s="196">
        <f t="shared" si="0"/>
        <v>0</v>
      </c>
      <c r="K130" s="192" t="s">
        <v>1</v>
      </c>
      <c r="L130" s="38"/>
      <c r="M130" s="197" t="s">
        <v>1</v>
      </c>
      <c r="N130" s="198" t="s">
        <v>40</v>
      </c>
      <c r="O130" s="70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1" t="s">
        <v>156</v>
      </c>
      <c r="AT130" s="201" t="s">
        <v>151</v>
      </c>
      <c r="AU130" s="201" t="s">
        <v>82</v>
      </c>
      <c r="AY130" s="16" t="s">
        <v>149</v>
      </c>
      <c r="BE130" s="202">
        <f t="shared" si="4"/>
        <v>0</v>
      </c>
      <c r="BF130" s="202">
        <f t="shared" si="5"/>
        <v>0</v>
      </c>
      <c r="BG130" s="202">
        <f t="shared" si="6"/>
        <v>0</v>
      </c>
      <c r="BH130" s="202">
        <f t="shared" si="7"/>
        <v>0</v>
      </c>
      <c r="BI130" s="202">
        <f t="shared" si="8"/>
        <v>0</v>
      </c>
      <c r="BJ130" s="16" t="s">
        <v>82</v>
      </c>
      <c r="BK130" s="202">
        <f t="shared" si="9"/>
        <v>0</v>
      </c>
      <c r="BL130" s="16" t="s">
        <v>156</v>
      </c>
      <c r="BM130" s="201" t="s">
        <v>1033</v>
      </c>
    </row>
    <row r="131" spans="1:65" s="2" customFormat="1" ht="62.7" customHeight="1">
      <c r="A131" s="33"/>
      <c r="B131" s="34"/>
      <c r="C131" s="190" t="s">
        <v>215</v>
      </c>
      <c r="D131" s="190" t="s">
        <v>151</v>
      </c>
      <c r="E131" s="191" t="s">
        <v>1034</v>
      </c>
      <c r="F131" s="192" t="s">
        <v>1035</v>
      </c>
      <c r="G131" s="193" t="s">
        <v>310</v>
      </c>
      <c r="H131" s="194">
        <v>1</v>
      </c>
      <c r="I131" s="195"/>
      <c r="J131" s="196">
        <f t="shared" si="0"/>
        <v>0</v>
      </c>
      <c r="K131" s="192" t="s">
        <v>1</v>
      </c>
      <c r="L131" s="38"/>
      <c r="M131" s="197" t="s">
        <v>1</v>
      </c>
      <c r="N131" s="198" t="s">
        <v>40</v>
      </c>
      <c r="O131" s="70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01" t="s">
        <v>1036</v>
      </c>
      <c r="AT131" s="201" t="s">
        <v>151</v>
      </c>
      <c r="AU131" s="201" t="s">
        <v>82</v>
      </c>
      <c r="AY131" s="16" t="s">
        <v>149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16" t="s">
        <v>82</v>
      </c>
      <c r="BK131" s="202">
        <f t="shared" si="9"/>
        <v>0</v>
      </c>
      <c r="BL131" s="16" t="s">
        <v>1036</v>
      </c>
      <c r="BM131" s="201" t="s">
        <v>1037</v>
      </c>
    </row>
    <row r="132" spans="1:65" s="2" customFormat="1" ht="62.7" customHeight="1">
      <c r="A132" s="33"/>
      <c r="B132" s="34"/>
      <c r="C132" s="190" t="s">
        <v>221</v>
      </c>
      <c r="D132" s="190" t="s">
        <v>151</v>
      </c>
      <c r="E132" s="191" t="s">
        <v>1038</v>
      </c>
      <c r="F132" s="192" t="s">
        <v>1039</v>
      </c>
      <c r="G132" s="193" t="s">
        <v>310</v>
      </c>
      <c r="H132" s="194">
        <v>1</v>
      </c>
      <c r="I132" s="195"/>
      <c r="J132" s="196">
        <f t="shared" si="0"/>
        <v>0</v>
      </c>
      <c r="K132" s="192" t="s">
        <v>1</v>
      </c>
      <c r="L132" s="38"/>
      <c r="M132" s="197" t="s">
        <v>1</v>
      </c>
      <c r="N132" s="198" t="s">
        <v>40</v>
      </c>
      <c r="O132" s="70"/>
      <c r="P132" s="199">
        <f t="shared" si="1"/>
        <v>0</v>
      </c>
      <c r="Q132" s="199">
        <v>0</v>
      </c>
      <c r="R132" s="199">
        <f t="shared" si="2"/>
        <v>0</v>
      </c>
      <c r="S132" s="199">
        <v>0</v>
      </c>
      <c r="T132" s="20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1" t="s">
        <v>1003</v>
      </c>
      <c r="AT132" s="201" t="s">
        <v>151</v>
      </c>
      <c r="AU132" s="201" t="s">
        <v>82</v>
      </c>
      <c r="AY132" s="16" t="s">
        <v>149</v>
      </c>
      <c r="BE132" s="202">
        <f t="shared" si="4"/>
        <v>0</v>
      </c>
      <c r="BF132" s="202">
        <f t="shared" si="5"/>
        <v>0</v>
      </c>
      <c r="BG132" s="202">
        <f t="shared" si="6"/>
        <v>0</v>
      </c>
      <c r="BH132" s="202">
        <f t="shared" si="7"/>
        <v>0</v>
      </c>
      <c r="BI132" s="202">
        <f t="shared" si="8"/>
        <v>0</v>
      </c>
      <c r="BJ132" s="16" t="s">
        <v>82</v>
      </c>
      <c r="BK132" s="202">
        <f t="shared" si="9"/>
        <v>0</v>
      </c>
      <c r="BL132" s="16" t="s">
        <v>1003</v>
      </c>
      <c r="BM132" s="201" t="s">
        <v>1040</v>
      </c>
    </row>
    <row r="133" spans="1:65" s="2" customFormat="1" ht="66.75" customHeight="1">
      <c r="A133" s="33"/>
      <c r="B133" s="34"/>
      <c r="C133" s="190" t="s">
        <v>226</v>
      </c>
      <c r="D133" s="190" t="s">
        <v>151</v>
      </c>
      <c r="E133" s="191" t="s">
        <v>1041</v>
      </c>
      <c r="F133" s="192" t="s">
        <v>1042</v>
      </c>
      <c r="G133" s="193" t="s">
        <v>310</v>
      </c>
      <c r="H133" s="194">
        <v>1</v>
      </c>
      <c r="I133" s="195"/>
      <c r="J133" s="196">
        <f t="shared" si="0"/>
        <v>0</v>
      </c>
      <c r="K133" s="192" t="s">
        <v>1</v>
      </c>
      <c r="L133" s="38"/>
      <c r="M133" s="197" t="s">
        <v>1</v>
      </c>
      <c r="N133" s="198" t="s">
        <v>40</v>
      </c>
      <c r="O133" s="70"/>
      <c r="P133" s="199">
        <f t="shared" si="1"/>
        <v>0</v>
      </c>
      <c r="Q133" s="199">
        <v>0</v>
      </c>
      <c r="R133" s="199">
        <f t="shared" si="2"/>
        <v>0</v>
      </c>
      <c r="S133" s="199">
        <v>0</v>
      </c>
      <c r="T133" s="20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1" t="s">
        <v>1036</v>
      </c>
      <c r="AT133" s="201" t="s">
        <v>151</v>
      </c>
      <c r="AU133" s="201" t="s">
        <v>82</v>
      </c>
      <c r="AY133" s="16" t="s">
        <v>149</v>
      </c>
      <c r="BE133" s="202">
        <f t="shared" si="4"/>
        <v>0</v>
      </c>
      <c r="BF133" s="202">
        <f t="shared" si="5"/>
        <v>0</v>
      </c>
      <c r="BG133" s="202">
        <f t="shared" si="6"/>
        <v>0</v>
      </c>
      <c r="BH133" s="202">
        <f t="shared" si="7"/>
        <v>0</v>
      </c>
      <c r="BI133" s="202">
        <f t="shared" si="8"/>
        <v>0</v>
      </c>
      <c r="BJ133" s="16" t="s">
        <v>82</v>
      </c>
      <c r="BK133" s="202">
        <f t="shared" si="9"/>
        <v>0</v>
      </c>
      <c r="BL133" s="16" t="s">
        <v>1036</v>
      </c>
      <c r="BM133" s="201" t="s">
        <v>1043</v>
      </c>
    </row>
    <row r="134" spans="1:65" s="2" customFormat="1" ht="57.6">
      <c r="A134" s="33"/>
      <c r="B134" s="34"/>
      <c r="C134" s="35"/>
      <c r="D134" s="208" t="s">
        <v>170</v>
      </c>
      <c r="E134" s="35"/>
      <c r="F134" s="209" t="s">
        <v>1044</v>
      </c>
      <c r="G134" s="35"/>
      <c r="H134" s="35"/>
      <c r="I134" s="205"/>
      <c r="J134" s="35"/>
      <c r="K134" s="35"/>
      <c r="L134" s="38"/>
      <c r="M134" s="206"/>
      <c r="N134" s="207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170</v>
      </c>
      <c r="AU134" s="16" t="s">
        <v>82</v>
      </c>
    </row>
    <row r="135" spans="1:65" s="2" customFormat="1" ht="16.5" customHeight="1">
      <c r="A135" s="33"/>
      <c r="B135" s="34"/>
      <c r="C135" s="190" t="s">
        <v>231</v>
      </c>
      <c r="D135" s="190" t="s">
        <v>151</v>
      </c>
      <c r="E135" s="191" t="s">
        <v>1045</v>
      </c>
      <c r="F135" s="192" t="s">
        <v>1046</v>
      </c>
      <c r="G135" s="193" t="s">
        <v>310</v>
      </c>
      <c r="H135" s="194">
        <v>1</v>
      </c>
      <c r="I135" s="195"/>
      <c r="J135" s="196">
        <f>ROUND(I135*H135,2)</f>
        <v>0</v>
      </c>
      <c r="K135" s="192" t="s">
        <v>1</v>
      </c>
      <c r="L135" s="38"/>
      <c r="M135" s="249" t="s">
        <v>1</v>
      </c>
      <c r="N135" s="250" t="s">
        <v>40</v>
      </c>
      <c r="O135" s="244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1" t="s">
        <v>1036</v>
      </c>
      <c r="AT135" s="201" t="s">
        <v>151</v>
      </c>
      <c r="AU135" s="201" t="s">
        <v>82</v>
      </c>
      <c r="AY135" s="16" t="s">
        <v>149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82</v>
      </c>
      <c r="BK135" s="202">
        <f>ROUND(I135*H135,2)</f>
        <v>0</v>
      </c>
      <c r="BL135" s="16" t="s">
        <v>1036</v>
      </c>
      <c r="BM135" s="201" t="s">
        <v>1047</v>
      </c>
    </row>
    <row r="136" spans="1:65" s="2" customFormat="1" ht="6.9" customHeight="1">
      <c r="A136" s="33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38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sheetProtection algorithmName="SHA-512" hashValue="RrR66RUeIL54/VfwK1ggLrMKtGFJYo3X+L4dtwJaJwzKbLVrHYz9+a88XkESVGQEIq3NXiDwYdCuHUUi9r85mA==" saltValue="hRxiKXzsZDGNy1RFoCM2VlGrIPBXub81WURRbzkkwstZOKRTA7iCXOMUAu0jR5OjyKwY5DC2wFbYJrdPew9yww==" spinCount="100000" sheet="1" objects="1" scenarios="1" formatColumns="0" formatRows="0" autoFilter="0"/>
  <autoFilter ref="C116:K135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01.1 - Sdružený objekt, o...</vt:lpstr>
      <vt:lpstr>01.2 - Odbahnění</vt:lpstr>
      <vt:lpstr>02.1 - Výpust, oprava hráze</vt:lpstr>
      <vt:lpstr>02.2 - Přeliv</vt:lpstr>
      <vt:lpstr>02.3 - Odbahnění</vt:lpstr>
      <vt:lpstr>SO 03 - Obnova propustku č.1</vt:lpstr>
      <vt:lpstr>SO 04 - Obnova propustku č.2</vt:lpstr>
      <vt:lpstr>VON - VON</vt:lpstr>
      <vt:lpstr>'01.1 - Sdružený objekt, o...'!Názvy_tisku</vt:lpstr>
      <vt:lpstr>'01.2 - Odbahnění'!Názvy_tisku</vt:lpstr>
      <vt:lpstr>'02.1 - Výpust, oprava hráze'!Názvy_tisku</vt:lpstr>
      <vt:lpstr>'02.2 - Přeliv'!Názvy_tisku</vt:lpstr>
      <vt:lpstr>'02.3 - Odbahnění'!Názvy_tisku</vt:lpstr>
      <vt:lpstr>'Rekapitulace stavby'!Názvy_tisku</vt:lpstr>
      <vt:lpstr>'SO 03 - Obnova propustku č.1'!Názvy_tisku</vt:lpstr>
      <vt:lpstr>'SO 04 - Obnova propustku č.2'!Názvy_tisku</vt:lpstr>
      <vt:lpstr>'VON - VON'!Názvy_tisku</vt:lpstr>
      <vt:lpstr>'01.1 - Sdružený objekt, o...'!Oblast_tisku</vt:lpstr>
      <vt:lpstr>'01.2 - Odbahnění'!Oblast_tisku</vt:lpstr>
      <vt:lpstr>'02.1 - Výpust, oprava hráze'!Oblast_tisku</vt:lpstr>
      <vt:lpstr>'02.2 - Přeliv'!Oblast_tisku</vt:lpstr>
      <vt:lpstr>'02.3 - Odbahnění'!Oblast_tisku</vt:lpstr>
      <vt:lpstr>'Rekapitulace stavby'!Oblast_tisku</vt:lpstr>
      <vt:lpstr>'SO 03 - Obnova propustku č.1'!Oblast_tisku</vt:lpstr>
      <vt:lpstr>'SO 04 - Obnova propustku č.2'!Oblast_tisku</vt:lpstr>
      <vt:lpstr>'VON - VON'!Oblast_tisku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PRACOVNA\Majitel</dc:creator>
  <cp:lastModifiedBy>user</cp:lastModifiedBy>
  <dcterms:created xsi:type="dcterms:W3CDTF">2023-04-04T18:52:42Z</dcterms:created>
  <dcterms:modified xsi:type="dcterms:W3CDTF">2023-10-05T08:11:20Z</dcterms:modified>
</cp:coreProperties>
</file>