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Variakov-zas_ - Variakov ..." sheetId="2" r:id="rId2"/>
  </sheets>
  <definedNames>
    <definedName name="_xlnm.Print_Area" localSheetId="0">'Rekapitulácia stavby'!$C$4:$AP$70,'Rekapitulácia stavby'!$C$76:$AP$92</definedName>
    <definedName name="_xlnm.Print_Titles" localSheetId="0">'Rekapitulácia stavby'!$85:$85</definedName>
    <definedName name="_xlnm.Print_Area" localSheetId="1">'Variakov-zas_ - Variakov ...'!$C$4:$Q$70,'Variakov-zas_ - Variakov ...'!$C$76:$Q$95,'Variakov-zas_ - Variakov ...'!$C$101:$Q$137</definedName>
    <definedName name="_xlnm.Print_Titles" localSheetId="1">'Variakov-zas_ - Variakov ...'!$110:$110</definedName>
  </definedNames>
  <calcPr/>
</workbook>
</file>

<file path=xl/calcChain.xml><?xml version="1.0" encoding="utf-8"?>
<calcChain xmlns="http://schemas.openxmlformats.org/spreadsheetml/2006/main">
  <c i="1" r="AY88"/>
  <c r="AX88"/>
  <c i="2"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/>
  <c r="BI121"/>
  <c r="BH121"/>
  <c r="BG121"/>
  <c r="BE121"/>
  <c r="AA121"/>
  <c r="Y121"/>
  <c r="W121"/>
  <c r="BK121"/>
  <c r="N121"/>
  <c r="BF121"/>
  <c r="BI120"/>
  <c r="BH120"/>
  <c r="BG120"/>
  <c r="BE120"/>
  <c r="AA120"/>
  <c r="Y120"/>
  <c r="W120"/>
  <c r="BK120"/>
  <c r="N120"/>
  <c r="BF120"/>
  <c r="BI119"/>
  <c r="BH119"/>
  <c r="BG119"/>
  <c r="BE119"/>
  <c r="AA119"/>
  <c r="AA118"/>
  <c r="AA117"/>
  <c r="Y119"/>
  <c r="Y118"/>
  <c r="Y117"/>
  <c r="W119"/>
  <c r="W118"/>
  <c r="W117"/>
  <c r="BK119"/>
  <c r="BK118"/>
  <c r="N118"/>
  <c r="BK117"/>
  <c r="N117"/>
  <c r="N119"/>
  <c r="BF119"/>
  <c r="N91"/>
  <c r="N90"/>
  <c r="BI116"/>
  <c r="BH116"/>
  <c r="BG116"/>
  <c r="BE116"/>
  <c r="AA116"/>
  <c r="Y116"/>
  <c r="W116"/>
  <c r="BK116"/>
  <c r="N116"/>
  <c r="BF116"/>
  <c r="BI115"/>
  <c r="BH115"/>
  <c r="BG115"/>
  <c r="BE115"/>
  <c r="AA115"/>
  <c r="Y115"/>
  <c r="W115"/>
  <c r="BK115"/>
  <c r="N115"/>
  <c r="BF115"/>
  <c r="BI114"/>
  <c r="H35"/>
  <c i="1" r="BD88"/>
  <c i="2" r="BH114"/>
  <c r="H34"/>
  <c i="1" r="BC88"/>
  <c i="2" r="BG114"/>
  <c r="H33"/>
  <c i="1" r="BB88"/>
  <c i="2" r="BE114"/>
  <c r="M31"/>
  <c i="1" r="AV88"/>
  <c i="2" r="H31"/>
  <c i="1" r="AZ88"/>
  <c i="2" r="AA114"/>
  <c r="AA113"/>
  <c r="AA112"/>
  <c r="AA111"/>
  <c r="Y114"/>
  <c r="Y113"/>
  <c r="Y112"/>
  <c r="Y111"/>
  <c r="W114"/>
  <c r="W113"/>
  <c r="W112"/>
  <c r="W111"/>
  <c i="1" r="AU88"/>
  <c i="2" r="BK114"/>
  <c r="BK113"/>
  <c r="N113"/>
  <c r="BK112"/>
  <c r="N112"/>
  <c r="BK111"/>
  <c r="N111"/>
  <c r="N87"/>
  <c r="N114"/>
  <c r="BF114"/>
  <c r="M32"/>
  <c i="1" r="AW88"/>
  <c i="2" r="H32"/>
  <c i="1" r="BA88"/>
  <c i="2" r="N89"/>
  <c r="N88"/>
  <c r="M108"/>
  <c r="F105"/>
  <c r="F103"/>
  <c r="L95"/>
  <c r="M27"/>
  <c i="1" r="AS88"/>
  <c i="2" r="M26"/>
  <c r="M83"/>
  <c r="F80"/>
  <c r="F78"/>
  <c r="M29"/>
  <c i="1" r="AG88"/>
  <c i="2" r="L37"/>
  <c r="O17"/>
  <c r="E17"/>
  <c r="M107"/>
  <c r="M82"/>
  <c r="O16"/>
  <c r="O14"/>
  <c r="E14"/>
  <c r="F108"/>
  <c r="F83"/>
  <c r="O13"/>
  <c r="O11"/>
  <c r="E11"/>
  <c r="F107"/>
  <c r="F82"/>
  <c r="O10"/>
  <c r="O8"/>
  <c r="M105"/>
  <c r="M80"/>
  <c i="1" r="AK27"/>
  <c r="BD87"/>
  <c r="W35"/>
  <c r="BC87"/>
  <c r="W34"/>
  <c r="BB87"/>
  <c r="W33"/>
  <c r="BA87"/>
  <c r="W32"/>
  <c r="AZ87"/>
  <c r="W31"/>
  <c r="AY87"/>
  <c r="AX87"/>
  <c r="AW87"/>
  <c r="AK32"/>
  <c r="AV87"/>
  <c r="AK31"/>
  <c r="AU87"/>
  <c r="AT87"/>
  <c r="AS87"/>
  <c r="AG87"/>
  <c r="AK26"/>
  <c r="AG92"/>
  <c r="AT88"/>
  <c r="AN88"/>
  <c r="AN87"/>
  <c r="AN92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<sst xmlns="http://schemas.openxmlformats.org/spreadsheetml/2006/main">
  <si>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</si>
  <si>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</si>
  <si>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</si>
  <si>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</si>
  <si>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</si>
  <si>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</si>
  <si>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</si>
  <si>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</si>
  <si>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 xml:space="preserve">&gt;&gt;  skryté stĺpce  &lt;&lt;</t>
  </si>
  <si>
    <t>0,01</t>
  </si>
  <si>
    <t>20</t>
  </si>
  <si>
    <t>SÚHRNNÝ LIST STAVBY</t>
  </si>
  <si>
    <t xml:space="preserve">v ---  nižšie sa nachádzajú doplnkové a pomocné údaje k zostavám  --- v</t>
  </si>
  <si>
    <t>Kód:</t>
  </si>
  <si>
    <t>Variakov-zas_</t>
  </si>
  <si>
    <t>Stavba:</t>
  </si>
  <si>
    <t>Variakov zásuvkové obvody_</t>
  </si>
  <si>
    <t>JKSO:</t>
  </si>
  <si>
    <t/>
  </si>
  <si>
    <t>KS:</t>
  </si>
  <si>
    <t>Miesto:</t>
  </si>
  <si>
    <t xml:space="preserve"> </t>
  </si>
  <si>
    <t>Dátum:</t>
  </si>
  <si>
    <t>19. 10. 2018</t>
  </si>
  <si>
    <t>Objednávateľ:</t>
  </si>
  <si>
    <t>IČO:</t>
  </si>
  <si>
    <t>IČO DPH:</t>
  </si>
  <si>
    <t>Zhotoviteľ:</t>
  </si>
  <si>
    <t>Projektant:</t>
  </si>
  <si>
    <t>True</t>
  </si>
  <si>
    <t>Spracovateľ:</t>
  </si>
  <si>
    <t>Ján Černický ELAZ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</si>
  <si>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</si>
  <si>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</si>
  <si>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</si>
  <si>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</si>
  <si>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</si>
  <si>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</si>
  <si>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</si>
  <si>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</si>
  <si>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</si>
  <si>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</si>
  <si>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</si>
  <si>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</si>
  <si>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</si>
  <si>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</si>
  <si>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</si>
  <si>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</si>
  <si>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</si>
  <si>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</si>
  <si>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</si>
  <si>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</si>
  <si>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</si>
  <si>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</si>
  <si>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</si>
  <si>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</si>
  <si>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</si>
  <si>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</si>
  <si>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</si>
  <si>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</si>
  <si>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</si>
  <si>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</si>
  <si>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</si>
  <si>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</si>
  <si>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</si>
  <si>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</si>
  <si>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</si>
  <si>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</si>
  <si>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</si>
  <si>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</si>
  <si>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</si>
  <si>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</si>
  <si>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</si>
  <si>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</si>
  <si>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{b09430a0-fdb5-427a-a2e0-bdbd93bf9192}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</si>
  <si>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</si>
  <si>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</si>
  <si>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</si>
  <si>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</si>
  <si>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</si>
  <si>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</si>
  <si>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</si>
  <si>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</si>
  <si>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</si>
  <si>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</si>
  <si>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</si>
  <si>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</si>
  <si>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</si>
  <si>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</si>
  <si>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</si>
  <si>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</si>
  <si>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</si>
  <si>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</si>
  <si>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</si>
  <si>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</si>
  <si>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</si>
  <si>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</si>
  <si>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</si>
  <si>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M - Práce a dodávky M</t>
  </si>
  <si>
    <t xml:space="preserve">    21-M - Elektromontáže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</si>
  <si>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</si>
  <si>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</si>
  <si>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</si>
  <si>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</si>
  <si>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</si>
  <si>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</si>
  <si>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</si>
  <si>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</si>
  <si>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</si>
  <si>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</si>
  <si>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</si>
  <si>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</si>
  <si>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</si>
  <si>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</si>
  <si>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</si>
  <si>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</si>
  <si>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</si>
  <si>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971035821</t>
  </si>
  <si>
    <t>Vrty príklepovým prerážacím vrtákom do D 45 mm do stien alebo smerom dole do tehál -0.00003t</t>
  </si>
  <si>
    <t>cm</t>
  </si>
  <si>
    <t>4</t>
  </si>
  <si>
    <t>2</t>
  </si>
  <si>
    <t>-913939134</t>
  </si>
  <si>
    <t>973026161</t>
  </si>
  <si>
    <t xml:space="preserve">Vysekanie v murive z kameňa, kapsy pre klátiky a krabice, veľ. do 100x100x50 mm,  -0,00100t</t>
  </si>
  <si>
    <t>ks</t>
  </si>
  <si>
    <t>1215141055</t>
  </si>
  <si>
    <t>3</t>
  </si>
  <si>
    <t>974031121</t>
  </si>
  <si>
    <t xml:space="preserve">Vysekanie rýh v akomkoľvek murive tehlovom na akúkoľvek maltu do hĺbky 30 mm a š. do 30 mm,  -0,00200 t</t>
  </si>
  <si>
    <t>m</t>
  </si>
  <si>
    <t>-1921190340</t>
  </si>
  <si>
    <t>210010026</t>
  </si>
  <si>
    <t>Rúrka ohybná elektroinštalačná z PVC typ FXP 25, uložená pevne</t>
  </si>
  <si>
    <t>64</t>
  </si>
  <si>
    <t>647001041</t>
  </si>
  <si>
    <t>5</t>
  </si>
  <si>
    <t>M</t>
  </si>
  <si>
    <t>345710009200</t>
  </si>
  <si>
    <t>Rúrka ohybná vlnitá pancierová PVC-U, FXP DN 25</t>
  </si>
  <si>
    <t>128</t>
  </si>
  <si>
    <t>1754872166</t>
  </si>
  <si>
    <t>6</t>
  </si>
  <si>
    <t>345710017900</t>
  </si>
  <si>
    <t>Spojka nasúvacia PVC-U SM 25</t>
  </si>
  <si>
    <t>-1612929872</t>
  </si>
  <si>
    <t>7</t>
  </si>
  <si>
    <t>345710037400</t>
  </si>
  <si>
    <t>Príchytka pre rúrku z PVC CL 25</t>
  </si>
  <si>
    <t>-344485790</t>
  </si>
  <si>
    <t>8</t>
  </si>
  <si>
    <t>210010059</t>
  </si>
  <si>
    <t>Rúrka tuhá elektroinštalačná z PVC typ 1525, uložená pevne</t>
  </si>
  <si>
    <t>-2129418748</t>
  </si>
  <si>
    <t>9</t>
  </si>
  <si>
    <t>345710002200</t>
  </si>
  <si>
    <t>Rúrka tuhá pancierová PVC-U, UPRM DN 25</t>
  </si>
  <si>
    <t>375418821</t>
  </si>
  <si>
    <t>10</t>
  </si>
  <si>
    <t>210010301</t>
  </si>
  <si>
    <t>Krabica prístrojová bez zapojenia (1901, KP 68, KZ 3)</t>
  </si>
  <si>
    <t>1676983155</t>
  </si>
  <si>
    <t>11</t>
  </si>
  <si>
    <t>345410002400</t>
  </si>
  <si>
    <t>Krabica univerzálna z PVC pod omietku KU 68-1901,Dxh 73x42 mm, KOPOS</t>
  </si>
  <si>
    <t>1097568282</t>
  </si>
  <si>
    <t>12</t>
  </si>
  <si>
    <t>210010522</t>
  </si>
  <si>
    <t>Odviečkovanie alebo zaviečkovanie krabíc - viečko na skrutky</t>
  </si>
  <si>
    <t>-595452531</t>
  </si>
  <si>
    <t>13</t>
  </si>
  <si>
    <t>210011302</t>
  </si>
  <si>
    <t>Osadenie polyamidovej príchytky HM 8, do tehlového muriva</t>
  </si>
  <si>
    <t>2057845403</t>
  </si>
  <si>
    <t>14</t>
  </si>
  <si>
    <t>311310002800</t>
  </si>
  <si>
    <t>Hmoždinka klasická, sivá, M 8x40 mm, typ T8-PA, TRACON Elektric</t>
  </si>
  <si>
    <t>-557034734</t>
  </si>
  <si>
    <t>15</t>
  </si>
  <si>
    <t>210100001</t>
  </si>
  <si>
    <t>Ukončenie vodičov v rozvádzač. vrátane zapojenia a vodičovej koncovky do 2.5 mm2</t>
  </si>
  <si>
    <t>1200124112</t>
  </si>
  <si>
    <t>16</t>
  </si>
  <si>
    <t>210111012</t>
  </si>
  <si>
    <t>Domová zásuvka polozapustená alebo zapustená, 10/16 A 250 V 2P + Z 2 x zapojenie</t>
  </si>
  <si>
    <t>1130648600</t>
  </si>
  <si>
    <t>17</t>
  </si>
  <si>
    <t>345520000200</t>
  </si>
  <si>
    <t>Zásuvka Z 1221 B1 dvojpólová, polozapustená</t>
  </si>
  <si>
    <t>1443158232</t>
  </si>
  <si>
    <t>18</t>
  </si>
  <si>
    <t>210800147</t>
  </si>
  <si>
    <t>Kábel medený uložený pevne CYKY 450/750 V 3x2,5</t>
  </si>
  <si>
    <t>-736645209</t>
  </si>
  <si>
    <t>19</t>
  </si>
  <si>
    <t>DOP</t>
  </si>
  <si>
    <t>Doprava</t>
  </si>
  <si>
    <t>kpl</t>
  </si>
  <si>
    <t>-1921073682</t>
  </si>
  <si>
    <t>MV</t>
  </si>
  <si>
    <t>Murárske výpomoci</t>
  </si>
  <si>
    <t>%</t>
  </si>
  <si>
    <t>702824867</t>
  </si>
  <si>
    <t>21</t>
  </si>
  <si>
    <t>PM</t>
  </si>
  <si>
    <t>Podružný materiál</t>
  </si>
  <si>
    <t>357148367</t>
  </si>
  <si>
    <t>22</t>
  </si>
  <si>
    <t>PPV</t>
  </si>
  <si>
    <t>Podiel pridružených výkonov</t>
  </si>
  <si>
    <t>-1472835990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</si>
</sst>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5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6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left"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8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19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horizontal="right" vertical="center"/>
    </xf>
    <xf numFmtId="4" fontId="22" fillId="0" borderId="0" xfId="0" applyNumberFormat="1" applyFont="1" applyBorder="1" applyAlignment="1" applyProtection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4" fontId="26" fillId="0" borderId="17" xfId="0" applyNumberFormat="1" applyFont="1" applyBorder="1" applyAlignment="1" applyProtection="1">
      <alignment vertical="center"/>
    </xf>
    <xf numFmtId="166" fontId="26" fillId="0" borderId="17" xfId="0" applyNumberFormat="1" applyFont="1" applyBorder="1" applyAlignment="1" applyProtection="1">
      <alignment vertical="center"/>
    </xf>
    <xf numFmtId="4" fontId="26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2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4" fontId="22" fillId="5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4" fontId="3" fillId="5" borderId="9" xfId="0" applyNumberFormat="1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2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4" fontId="0" fillId="0" borderId="25" xfId="0" applyNumberFormat="1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31" fillId="0" borderId="25" xfId="0" applyFont="1" applyBorder="1" applyAlignment="1" applyProtection="1">
      <alignment horizontal="center" vertical="center"/>
    </xf>
    <xf numFmtId="49" fontId="31" fillId="0" borderId="25" xfId="0" applyNumberFormat="1" applyFont="1" applyBorder="1" applyAlignment="1" applyProtection="1">
      <alignment horizontal="left" vertical="center" wrapText="1"/>
    </xf>
    <xf numFmtId="0" fontId="31" fillId="0" borderId="25" xfId="0" applyFont="1" applyBorder="1" applyAlignment="1" applyProtection="1">
      <alignment horizontal="left" vertical="center" wrapText="1"/>
    </xf>
    <xf numFmtId="0" fontId="31" fillId="0" borderId="25" xfId="0" applyFont="1" applyBorder="1" applyAlignment="1" applyProtection="1">
      <alignment horizontal="center" vertical="center" wrapText="1"/>
    </xf>
    <xf numFmtId="4" fontId="31" fillId="0" borderId="25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166" fontId="1" fillId="0" borderId="17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ht="36.96" customHeight="1">
      <c r="B4" s="24"/>
      <c r="C4" s="25" t="s">
        <v>11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12</v>
      </c>
      <c r="BS4" s="20" t="s">
        <v>9</v>
      </c>
    </row>
    <row r="5" ht="14.4" customHeight="1">
      <c r="B5" s="24"/>
      <c r="C5" s="28"/>
      <c r="D5" s="29" t="s">
        <v>13</v>
      </c>
      <c r="E5" s="28"/>
      <c r="F5" s="28"/>
      <c r="G5" s="28"/>
      <c r="H5" s="28"/>
      <c r="I5" s="28"/>
      <c r="J5" s="28"/>
      <c r="K5" s="30" t="s">
        <v>14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7"/>
      <c r="BS5" s="20" t="s">
        <v>9</v>
      </c>
    </row>
    <row r="6" ht="36.96" customHeight="1">
      <c r="B6" s="24"/>
      <c r="C6" s="28"/>
      <c r="D6" s="31" t="s">
        <v>15</v>
      </c>
      <c r="E6" s="28"/>
      <c r="F6" s="28"/>
      <c r="G6" s="28"/>
      <c r="H6" s="28"/>
      <c r="I6" s="28"/>
      <c r="J6" s="28"/>
      <c r="K6" s="32" t="s">
        <v>16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7"/>
      <c r="BS6" s="20" t="s">
        <v>9</v>
      </c>
    </row>
    <row r="7" ht="14.4" customHeight="1">
      <c r="B7" s="24"/>
      <c r="C7" s="28"/>
      <c r="D7" s="33" t="s">
        <v>17</v>
      </c>
      <c r="E7" s="28"/>
      <c r="F7" s="28"/>
      <c r="G7" s="28"/>
      <c r="H7" s="28"/>
      <c r="I7" s="28"/>
      <c r="J7" s="28"/>
      <c r="K7" s="30" t="s">
        <v>18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3" t="s">
        <v>19</v>
      </c>
      <c r="AL7" s="28"/>
      <c r="AM7" s="28"/>
      <c r="AN7" s="30" t="s">
        <v>18</v>
      </c>
      <c r="AO7" s="28"/>
      <c r="AP7" s="28"/>
      <c r="AQ7" s="27"/>
      <c r="BS7" s="20" t="s">
        <v>9</v>
      </c>
    </row>
    <row r="8" ht="14.4" customHeight="1">
      <c r="B8" s="24"/>
      <c r="C8" s="28"/>
      <c r="D8" s="33" t="s">
        <v>20</v>
      </c>
      <c r="E8" s="28"/>
      <c r="F8" s="28"/>
      <c r="G8" s="28"/>
      <c r="H8" s="28"/>
      <c r="I8" s="28"/>
      <c r="J8" s="28"/>
      <c r="K8" s="30" t="s">
        <v>21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3" t="s">
        <v>22</v>
      </c>
      <c r="AL8" s="28"/>
      <c r="AM8" s="28"/>
      <c r="AN8" s="30" t="s">
        <v>23</v>
      </c>
      <c r="AO8" s="28"/>
      <c r="AP8" s="28"/>
      <c r="AQ8" s="27"/>
      <c r="BS8" s="20" t="s">
        <v>9</v>
      </c>
    </row>
    <row r="9" ht="14.4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BS9" s="20" t="s">
        <v>9</v>
      </c>
    </row>
    <row r="10" ht="14.4" customHeight="1">
      <c r="B10" s="24"/>
      <c r="C10" s="28"/>
      <c r="D10" s="33" t="s">
        <v>24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3" t="s">
        <v>25</v>
      </c>
      <c r="AL10" s="28"/>
      <c r="AM10" s="28"/>
      <c r="AN10" s="30" t="s">
        <v>18</v>
      </c>
      <c r="AO10" s="28"/>
      <c r="AP10" s="28"/>
      <c r="AQ10" s="27"/>
      <c r="BS10" s="20" t="s">
        <v>9</v>
      </c>
    </row>
    <row r="11" ht="18.48" customHeight="1">
      <c r="B11" s="24"/>
      <c r="C11" s="28"/>
      <c r="D11" s="28"/>
      <c r="E11" s="30" t="s">
        <v>21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3" t="s">
        <v>26</v>
      </c>
      <c r="AL11" s="28"/>
      <c r="AM11" s="28"/>
      <c r="AN11" s="30" t="s">
        <v>18</v>
      </c>
      <c r="AO11" s="28"/>
      <c r="AP11" s="28"/>
      <c r="AQ11" s="27"/>
      <c r="BS11" s="20" t="s">
        <v>9</v>
      </c>
    </row>
    <row r="12" ht="6.96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7"/>
      <c r="BS12" s="20" t="s">
        <v>9</v>
      </c>
    </row>
    <row r="13" ht="14.4" customHeight="1">
      <c r="B13" s="24"/>
      <c r="C13" s="28"/>
      <c r="D13" s="33" t="s">
        <v>27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3" t="s">
        <v>25</v>
      </c>
      <c r="AL13" s="28"/>
      <c r="AM13" s="28"/>
      <c r="AN13" s="30" t="s">
        <v>18</v>
      </c>
      <c r="AO13" s="28"/>
      <c r="AP13" s="28"/>
      <c r="AQ13" s="27"/>
      <c r="BS13" s="20" t="s">
        <v>9</v>
      </c>
    </row>
    <row r="14">
      <c r="B14" s="24"/>
      <c r="C14" s="28"/>
      <c r="D14" s="28"/>
      <c r="E14" s="30" t="s">
        <v>21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3" t="s">
        <v>26</v>
      </c>
      <c r="AL14" s="28"/>
      <c r="AM14" s="28"/>
      <c r="AN14" s="30" t="s">
        <v>18</v>
      </c>
      <c r="AO14" s="28"/>
      <c r="AP14" s="28"/>
      <c r="AQ14" s="27"/>
      <c r="BS14" s="20" t="s">
        <v>9</v>
      </c>
    </row>
    <row r="15" ht="6.96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7"/>
      <c r="BS15" s="20" t="s">
        <v>6</v>
      </c>
    </row>
    <row r="16" ht="14.4" customHeight="1">
      <c r="B16" s="24"/>
      <c r="C16" s="28"/>
      <c r="D16" s="33" t="s">
        <v>28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3" t="s">
        <v>25</v>
      </c>
      <c r="AL16" s="28"/>
      <c r="AM16" s="28"/>
      <c r="AN16" s="30" t="s">
        <v>18</v>
      </c>
      <c r="AO16" s="28"/>
      <c r="AP16" s="28"/>
      <c r="AQ16" s="27"/>
      <c r="BS16" s="20" t="s">
        <v>6</v>
      </c>
    </row>
    <row r="17" ht="18.48" customHeight="1">
      <c r="B17" s="24"/>
      <c r="C17" s="28"/>
      <c r="D17" s="28"/>
      <c r="E17" s="30" t="s">
        <v>21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3" t="s">
        <v>26</v>
      </c>
      <c r="AL17" s="28"/>
      <c r="AM17" s="28"/>
      <c r="AN17" s="30" t="s">
        <v>18</v>
      </c>
      <c r="AO17" s="28"/>
      <c r="AP17" s="28"/>
      <c r="AQ17" s="27"/>
      <c r="BS17" s="20" t="s">
        <v>29</v>
      </c>
    </row>
    <row r="18" ht="6.96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7"/>
      <c r="BS18" s="20" t="s">
        <v>9</v>
      </c>
    </row>
    <row r="19" ht="14.4" customHeight="1">
      <c r="B19" s="24"/>
      <c r="C19" s="28"/>
      <c r="D19" s="33" t="s">
        <v>30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3" t="s">
        <v>25</v>
      </c>
      <c r="AL19" s="28"/>
      <c r="AM19" s="28"/>
      <c r="AN19" s="30" t="s">
        <v>18</v>
      </c>
      <c r="AO19" s="28"/>
      <c r="AP19" s="28"/>
      <c r="AQ19" s="27"/>
      <c r="BS19" s="20" t="s">
        <v>9</v>
      </c>
    </row>
    <row r="20" ht="18.48" customHeight="1">
      <c r="B20" s="24"/>
      <c r="C20" s="28"/>
      <c r="D20" s="28"/>
      <c r="E20" s="30" t="s">
        <v>31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3" t="s">
        <v>26</v>
      </c>
      <c r="AL20" s="28"/>
      <c r="AM20" s="28"/>
      <c r="AN20" s="30" t="s">
        <v>18</v>
      </c>
      <c r="AO20" s="28"/>
      <c r="AP20" s="28"/>
      <c r="AQ20" s="27"/>
    </row>
    <row r="21" ht="6.96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7"/>
    </row>
    <row r="22">
      <c r="B22" s="24"/>
      <c r="C22" s="28"/>
      <c r="D22" s="33" t="s">
        <v>32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7"/>
    </row>
    <row r="23" ht="16.5" customHeight="1">
      <c r="B23" s="24"/>
      <c r="C23" s="28"/>
      <c r="D23" s="28"/>
      <c r="E23" s="34" t="s">
        <v>18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8"/>
      <c r="AP23" s="28"/>
      <c r="AQ23" s="27"/>
    </row>
    <row r="24" ht="6.96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7"/>
    </row>
    <row r="25" ht="6.96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7"/>
    </row>
    <row r="26" ht="14.4" customHeight="1">
      <c r="B26" s="24"/>
      <c r="C26" s="28"/>
      <c r="D26" s="36" t="s">
        <v>33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7">
        <f>ROUND(AG87,2)</f>
        <v>0</v>
      </c>
      <c r="AL26" s="28"/>
      <c r="AM26" s="28"/>
      <c r="AN26" s="28"/>
      <c r="AO26" s="28"/>
      <c r="AP26" s="28"/>
      <c r="AQ26" s="27"/>
    </row>
    <row r="27" ht="14.4" customHeight="1">
      <c r="B27" s="24"/>
      <c r="C27" s="28"/>
      <c r="D27" s="36" t="s">
        <v>34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37">
        <f>ROUND(AG90,2)</f>
        <v>0</v>
      </c>
      <c r="AL27" s="37"/>
      <c r="AM27" s="37"/>
      <c r="AN27" s="37"/>
      <c r="AO27" s="37"/>
      <c r="AP27" s="28"/>
      <c r="AQ27" s="27"/>
    </row>
    <row r="28" s="1" customFormat="1" ht="6.96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</row>
    <row r="29" s="1" customFormat="1" ht="25.92" customHeight="1">
      <c r="B29" s="38"/>
      <c r="C29" s="39"/>
      <c r="D29" s="41" t="s">
        <v>35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ROUND(AK26+AK27,2)</f>
        <v>0</v>
      </c>
      <c r="AL29" s="42"/>
      <c r="AM29" s="42"/>
      <c r="AN29" s="42"/>
      <c r="AO29" s="42"/>
      <c r="AP29" s="39"/>
      <c r="AQ29" s="40"/>
    </row>
    <row r="30" s="1" customFormat="1" ht="6.96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</row>
    <row r="31" s="2" customFormat="1" ht="14.4" customHeight="1">
      <c r="B31" s="44"/>
      <c r="C31" s="45"/>
      <c r="D31" s="46" t="s">
        <v>36</v>
      </c>
      <c r="E31" s="45"/>
      <c r="F31" s="46" t="s">
        <v>37</v>
      </c>
      <c r="G31" s="45"/>
      <c r="H31" s="45"/>
      <c r="I31" s="45"/>
      <c r="J31" s="45"/>
      <c r="K31" s="45"/>
      <c r="L31" s="47">
        <v>0.20000000000000001</v>
      </c>
      <c r="M31" s="45"/>
      <c r="N31" s="45"/>
      <c r="O31" s="45"/>
      <c r="P31" s="45"/>
      <c r="Q31" s="45"/>
      <c r="R31" s="45"/>
      <c r="S31" s="45"/>
      <c r="T31" s="48" t="s">
        <v>38</v>
      </c>
      <c r="U31" s="45"/>
      <c r="V31" s="45"/>
      <c r="W31" s="49">
        <f>ROUND(AZ87+SUM(CD91),2)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9">
        <f>ROUND(AV87+SUM(BY91),2)</f>
        <v>0</v>
      </c>
      <c r="AL31" s="45"/>
      <c r="AM31" s="45"/>
      <c r="AN31" s="45"/>
      <c r="AO31" s="45"/>
      <c r="AP31" s="45"/>
      <c r="AQ31" s="50"/>
    </row>
    <row r="32" s="2" customFormat="1" ht="14.4" customHeight="1">
      <c r="B32" s="44"/>
      <c r="C32" s="45"/>
      <c r="D32" s="45"/>
      <c r="E32" s="45"/>
      <c r="F32" s="46" t="s">
        <v>39</v>
      </c>
      <c r="G32" s="45"/>
      <c r="H32" s="45"/>
      <c r="I32" s="45"/>
      <c r="J32" s="45"/>
      <c r="K32" s="45"/>
      <c r="L32" s="47">
        <v>0.20000000000000001</v>
      </c>
      <c r="M32" s="45"/>
      <c r="N32" s="45"/>
      <c r="O32" s="45"/>
      <c r="P32" s="45"/>
      <c r="Q32" s="45"/>
      <c r="R32" s="45"/>
      <c r="S32" s="45"/>
      <c r="T32" s="48" t="s">
        <v>38</v>
      </c>
      <c r="U32" s="45"/>
      <c r="V32" s="45"/>
      <c r="W32" s="49">
        <f>ROUND(BA87+SUM(CE91),2)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9">
        <f>ROUND(AW87+SUM(BZ91),2)</f>
        <v>0</v>
      </c>
      <c r="AL32" s="45"/>
      <c r="AM32" s="45"/>
      <c r="AN32" s="45"/>
      <c r="AO32" s="45"/>
      <c r="AP32" s="45"/>
      <c r="AQ32" s="50"/>
    </row>
    <row r="33" hidden="1" s="2" customFormat="1" ht="14.4" customHeight="1">
      <c r="B33" s="44"/>
      <c r="C33" s="45"/>
      <c r="D33" s="45"/>
      <c r="E33" s="45"/>
      <c r="F33" s="46" t="s">
        <v>40</v>
      </c>
      <c r="G33" s="45"/>
      <c r="H33" s="45"/>
      <c r="I33" s="45"/>
      <c r="J33" s="45"/>
      <c r="K33" s="45"/>
      <c r="L33" s="47">
        <v>0.20000000000000001</v>
      </c>
      <c r="M33" s="45"/>
      <c r="N33" s="45"/>
      <c r="O33" s="45"/>
      <c r="P33" s="45"/>
      <c r="Q33" s="45"/>
      <c r="R33" s="45"/>
      <c r="S33" s="45"/>
      <c r="T33" s="48" t="s">
        <v>38</v>
      </c>
      <c r="U33" s="45"/>
      <c r="V33" s="45"/>
      <c r="W33" s="49">
        <f>ROUND(BB87+SUM(CF91),2)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9">
        <v>0</v>
      </c>
      <c r="AL33" s="45"/>
      <c r="AM33" s="45"/>
      <c r="AN33" s="45"/>
      <c r="AO33" s="45"/>
      <c r="AP33" s="45"/>
      <c r="AQ33" s="50"/>
    </row>
    <row r="34" hidden="1" s="2" customFormat="1" ht="14.4" customHeight="1">
      <c r="B34" s="44"/>
      <c r="C34" s="45"/>
      <c r="D34" s="45"/>
      <c r="E34" s="45"/>
      <c r="F34" s="46" t="s">
        <v>41</v>
      </c>
      <c r="G34" s="45"/>
      <c r="H34" s="45"/>
      <c r="I34" s="45"/>
      <c r="J34" s="45"/>
      <c r="K34" s="45"/>
      <c r="L34" s="47">
        <v>0.20000000000000001</v>
      </c>
      <c r="M34" s="45"/>
      <c r="N34" s="45"/>
      <c r="O34" s="45"/>
      <c r="P34" s="45"/>
      <c r="Q34" s="45"/>
      <c r="R34" s="45"/>
      <c r="S34" s="45"/>
      <c r="T34" s="48" t="s">
        <v>38</v>
      </c>
      <c r="U34" s="45"/>
      <c r="V34" s="45"/>
      <c r="W34" s="49">
        <f>ROUND(BC87+SUM(CG91),2)</f>
        <v>0</v>
      </c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9">
        <v>0</v>
      </c>
      <c r="AL34" s="45"/>
      <c r="AM34" s="45"/>
      <c r="AN34" s="45"/>
      <c r="AO34" s="45"/>
      <c r="AP34" s="45"/>
      <c r="AQ34" s="50"/>
    </row>
    <row r="35" hidden="1" s="2" customFormat="1" ht="14.4" customHeight="1">
      <c r="B35" s="44"/>
      <c r="C35" s="45"/>
      <c r="D35" s="45"/>
      <c r="E35" s="45"/>
      <c r="F35" s="46" t="s">
        <v>42</v>
      </c>
      <c r="G35" s="45"/>
      <c r="H35" s="45"/>
      <c r="I35" s="45"/>
      <c r="J35" s="45"/>
      <c r="K35" s="45"/>
      <c r="L35" s="47">
        <v>0</v>
      </c>
      <c r="M35" s="45"/>
      <c r="N35" s="45"/>
      <c r="O35" s="45"/>
      <c r="P35" s="45"/>
      <c r="Q35" s="45"/>
      <c r="R35" s="45"/>
      <c r="S35" s="45"/>
      <c r="T35" s="48" t="s">
        <v>38</v>
      </c>
      <c r="U35" s="45"/>
      <c r="V35" s="45"/>
      <c r="W35" s="49">
        <f>ROUND(BD87+SUM(CH91),2)</f>
        <v>0</v>
      </c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9">
        <v>0</v>
      </c>
      <c r="AL35" s="45"/>
      <c r="AM35" s="45"/>
      <c r="AN35" s="45"/>
      <c r="AO35" s="45"/>
      <c r="AP35" s="45"/>
      <c r="AQ35" s="50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="1" customFormat="1" ht="25.92" customHeight="1">
      <c r="B37" s="38"/>
      <c r="C37" s="51"/>
      <c r="D37" s="52" t="s">
        <v>43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 t="s">
        <v>44</v>
      </c>
      <c r="U37" s="53"/>
      <c r="V37" s="53"/>
      <c r="W37" s="53"/>
      <c r="X37" s="55" t="s">
        <v>45</v>
      </c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6">
        <f>SUM(AK29:AK35)</f>
        <v>0</v>
      </c>
      <c r="AL37" s="53"/>
      <c r="AM37" s="53"/>
      <c r="AN37" s="53"/>
      <c r="AO37" s="57"/>
      <c r="AP37" s="51"/>
      <c r="AQ37" s="40"/>
    </row>
    <row r="38" s="1" customFormat="1" ht="14.4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7"/>
    </row>
    <row r="40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7"/>
    </row>
    <row r="41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</row>
    <row r="42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</row>
    <row r="43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7"/>
    </row>
    <row r="44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7"/>
    </row>
    <row r="45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7"/>
    </row>
    <row r="46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7"/>
    </row>
    <row r="4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7"/>
    </row>
    <row r="4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7"/>
    </row>
    <row r="49" s="1" customFormat="1">
      <c r="B49" s="38"/>
      <c r="C49" s="39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39"/>
      <c r="AB49" s="39"/>
      <c r="AC49" s="58" t="s">
        <v>47</v>
      </c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60"/>
      <c r="AP49" s="39"/>
      <c r="AQ49" s="40"/>
    </row>
    <row r="50">
      <c r="B50" s="24"/>
      <c r="C50" s="28"/>
      <c r="D50" s="61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62"/>
      <c r="AA50" s="28"/>
      <c r="AB50" s="28"/>
      <c r="AC50" s="61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62"/>
      <c r="AP50" s="28"/>
      <c r="AQ50" s="27"/>
    </row>
    <row r="51">
      <c r="B51" s="24"/>
      <c r="C51" s="28"/>
      <c r="D51" s="61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62"/>
      <c r="AA51" s="28"/>
      <c r="AB51" s="28"/>
      <c r="AC51" s="61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62"/>
      <c r="AP51" s="28"/>
      <c r="AQ51" s="27"/>
    </row>
    <row r="52">
      <c r="B52" s="24"/>
      <c r="C52" s="28"/>
      <c r="D52" s="61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62"/>
      <c r="AA52" s="28"/>
      <c r="AB52" s="28"/>
      <c r="AC52" s="61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62"/>
      <c r="AP52" s="28"/>
      <c r="AQ52" s="27"/>
    </row>
    <row r="53">
      <c r="B53" s="24"/>
      <c r="C53" s="28"/>
      <c r="D53" s="61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62"/>
      <c r="AA53" s="28"/>
      <c r="AB53" s="28"/>
      <c r="AC53" s="61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62"/>
      <c r="AP53" s="28"/>
      <c r="AQ53" s="27"/>
    </row>
    <row r="54">
      <c r="B54" s="24"/>
      <c r="C54" s="28"/>
      <c r="D54" s="61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62"/>
      <c r="AA54" s="28"/>
      <c r="AB54" s="28"/>
      <c r="AC54" s="61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62"/>
      <c r="AP54" s="28"/>
      <c r="AQ54" s="27"/>
    </row>
    <row r="55">
      <c r="B55" s="24"/>
      <c r="C55" s="28"/>
      <c r="D55" s="61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62"/>
      <c r="AA55" s="28"/>
      <c r="AB55" s="28"/>
      <c r="AC55" s="61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62"/>
      <c r="AP55" s="28"/>
      <c r="AQ55" s="27"/>
    </row>
    <row r="56">
      <c r="B56" s="24"/>
      <c r="C56" s="28"/>
      <c r="D56" s="61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62"/>
      <c r="AA56" s="28"/>
      <c r="AB56" s="28"/>
      <c r="AC56" s="61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62"/>
      <c r="AP56" s="28"/>
      <c r="AQ56" s="27"/>
    </row>
    <row r="57">
      <c r="B57" s="24"/>
      <c r="C57" s="28"/>
      <c r="D57" s="61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62"/>
      <c r="AA57" s="28"/>
      <c r="AB57" s="28"/>
      <c r="AC57" s="61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62"/>
      <c r="AP57" s="28"/>
      <c r="AQ57" s="27"/>
    </row>
    <row r="58" s="1" customFormat="1">
      <c r="B58" s="38"/>
      <c r="C58" s="39"/>
      <c r="D58" s="63" t="s">
        <v>48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 t="s">
        <v>49</v>
      </c>
      <c r="S58" s="64"/>
      <c r="T58" s="64"/>
      <c r="U58" s="64"/>
      <c r="V58" s="64"/>
      <c r="W58" s="64"/>
      <c r="X58" s="64"/>
      <c r="Y58" s="64"/>
      <c r="Z58" s="66"/>
      <c r="AA58" s="39"/>
      <c r="AB58" s="39"/>
      <c r="AC58" s="63" t="s">
        <v>48</v>
      </c>
      <c r="AD58" s="64"/>
      <c r="AE58" s="64"/>
      <c r="AF58" s="64"/>
      <c r="AG58" s="64"/>
      <c r="AH58" s="64"/>
      <c r="AI58" s="64"/>
      <c r="AJ58" s="64"/>
      <c r="AK58" s="64"/>
      <c r="AL58" s="64"/>
      <c r="AM58" s="65" t="s">
        <v>49</v>
      </c>
      <c r="AN58" s="64"/>
      <c r="AO58" s="66"/>
      <c r="AP58" s="39"/>
      <c r="AQ58" s="40"/>
    </row>
    <row r="59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</row>
    <row r="60" s="1" customFormat="1">
      <c r="B60" s="38"/>
      <c r="C60" s="39"/>
      <c r="D60" s="58" t="s">
        <v>50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60"/>
      <c r="AA60" s="39"/>
      <c r="AB60" s="39"/>
      <c r="AC60" s="58" t="s">
        <v>51</v>
      </c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60"/>
      <c r="AP60" s="39"/>
      <c r="AQ60" s="40"/>
    </row>
    <row r="61">
      <c r="B61" s="24"/>
      <c r="C61" s="28"/>
      <c r="D61" s="61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62"/>
      <c r="AA61" s="28"/>
      <c r="AB61" s="28"/>
      <c r="AC61" s="61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62"/>
      <c r="AP61" s="28"/>
      <c r="AQ61" s="27"/>
    </row>
    <row r="62">
      <c r="B62" s="24"/>
      <c r="C62" s="28"/>
      <c r="D62" s="61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62"/>
      <c r="AA62" s="28"/>
      <c r="AB62" s="28"/>
      <c r="AC62" s="61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62"/>
      <c r="AP62" s="28"/>
      <c r="AQ62" s="27"/>
    </row>
    <row r="63">
      <c r="B63" s="24"/>
      <c r="C63" s="28"/>
      <c r="D63" s="61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62"/>
      <c r="AA63" s="28"/>
      <c r="AB63" s="28"/>
      <c r="AC63" s="61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62"/>
      <c r="AP63" s="28"/>
      <c r="AQ63" s="27"/>
    </row>
    <row r="64">
      <c r="B64" s="24"/>
      <c r="C64" s="28"/>
      <c r="D64" s="61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62"/>
      <c r="AA64" s="28"/>
      <c r="AB64" s="28"/>
      <c r="AC64" s="61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62"/>
      <c r="AP64" s="28"/>
      <c r="AQ64" s="27"/>
    </row>
    <row r="65">
      <c r="B65" s="24"/>
      <c r="C65" s="28"/>
      <c r="D65" s="61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62"/>
      <c r="AA65" s="28"/>
      <c r="AB65" s="28"/>
      <c r="AC65" s="61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62"/>
      <c r="AP65" s="28"/>
      <c r="AQ65" s="27"/>
    </row>
    <row r="66">
      <c r="B66" s="24"/>
      <c r="C66" s="28"/>
      <c r="D66" s="6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62"/>
      <c r="AA66" s="28"/>
      <c r="AB66" s="28"/>
      <c r="AC66" s="61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62"/>
      <c r="AP66" s="28"/>
      <c r="AQ66" s="27"/>
    </row>
    <row r="67">
      <c r="B67" s="24"/>
      <c r="C67" s="28"/>
      <c r="D67" s="61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62"/>
      <c r="AA67" s="28"/>
      <c r="AB67" s="28"/>
      <c r="AC67" s="61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62"/>
      <c r="AP67" s="28"/>
      <c r="AQ67" s="27"/>
    </row>
    <row r="68">
      <c r="B68" s="24"/>
      <c r="C68" s="28"/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62"/>
      <c r="AA68" s="28"/>
      <c r="AB68" s="28"/>
      <c r="AC68" s="61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62"/>
      <c r="AP68" s="28"/>
      <c r="AQ68" s="27"/>
    </row>
    <row r="69" s="1" customFormat="1">
      <c r="B69" s="38"/>
      <c r="C69" s="39"/>
      <c r="D69" s="63" t="s">
        <v>48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 t="s">
        <v>49</v>
      </c>
      <c r="S69" s="64"/>
      <c r="T69" s="64"/>
      <c r="U69" s="64"/>
      <c r="V69" s="64"/>
      <c r="W69" s="64"/>
      <c r="X69" s="64"/>
      <c r="Y69" s="64"/>
      <c r="Z69" s="66"/>
      <c r="AA69" s="39"/>
      <c r="AB69" s="39"/>
      <c r="AC69" s="63" t="s">
        <v>48</v>
      </c>
      <c r="AD69" s="64"/>
      <c r="AE69" s="64"/>
      <c r="AF69" s="64"/>
      <c r="AG69" s="64"/>
      <c r="AH69" s="64"/>
      <c r="AI69" s="64"/>
      <c r="AJ69" s="64"/>
      <c r="AK69" s="64"/>
      <c r="AL69" s="64"/>
      <c r="AM69" s="65" t="s">
        <v>49</v>
      </c>
      <c r="AN69" s="64"/>
      <c r="AO69" s="66"/>
      <c r="AP69" s="39"/>
      <c r="AQ69" s="40"/>
    </row>
    <row r="70" s="1" customFormat="1" ht="6.96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="1" customFormat="1" ht="6.96" customHeight="1">
      <c r="B71" s="6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9"/>
    </row>
    <row r="75" s="1" customFormat="1" ht="6.96" customHeight="1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2"/>
    </row>
    <row r="76" s="1" customFormat="1" ht="36.96" customHeight="1">
      <c r="B76" s="38"/>
      <c r="C76" s="25" t="s">
        <v>52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0"/>
    </row>
    <row r="77" s="3" customFormat="1" ht="14.4" customHeight="1">
      <c r="B77" s="73"/>
      <c r="C77" s="33" t="s">
        <v>13</v>
      </c>
      <c r="D77" s="74"/>
      <c r="E77" s="74"/>
      <c r="F77" s="74"/>
      <c r="G77" s="74"/>
      <c r="H77" s="74"/>
      <c r="I77" s="74"/>
      <c r="J77" s="74"/>
      <c r="K77" s="74"/>
      <c r="L77" s="74" t="str">
        <f>K5</f>
        <v>Variakov-zas_</v>
      </c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5"/>
    </row>
    <row r="78" s="4" customFormat="1" ht="36.96" customHeight="1">
      <c r="B78" s="76"/>
      <c r="C78" s="77" t="s">
        <v>15</v>
      </c>
      <c r="D78" s="78"/>
      <c r="E78" s="78"/>
      <c r="F78" s="78"/>
      <c r="G78" s="78"/>
      <c r="H78" s="78"/>
      <c r="I78" s="78"/>
      <c r="J78" s="78"/>
      <c r="K78" s="78"/>
      <c r="L78" s="79" t="str">
        <f>K6</f>
        <v>Variakov zásuvkové obvody_</v>
      </c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80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="1" customFormat="1">
      <c r="B80" s="38"/>
      <c r="C80" s="33" t="s">
        <v>20</v>
      </c>
      <c r="D80" s="39"/>
      <c r="E80" s="39"/>
      <c r="F80" s="39"/>
      <c r="G80" s="39"/>
      <c r="H80" s="39"/>
      <c r="I80" s="39"/>
      <c r="J80" s="39"/>
      <c r="K80" s="39"/>
      <c r="L80" s="81" t="str">
        <f>IF(K8="","",K8)</f>
        <v xml:space="preserve"> 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22</v>
      </c>
      <c r="AJ80" s="39"/>
      <c r="AK80" s="39"/>
      <c r="AL80" s="39"/>
      <c r="AM80" s="82" t="str">
        <f> IF(AN8= "","",AN8)</f>
        <v>19. 10. 2018</v>
      </c>
      <c r="AN80" s="39"/>
      <c r="AO80" s="39"/>
      <c r="AP80" s="39"/>
      <c r="AQ80" s="40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="1" customFormat="1">
      <c r="B82" s="38"/>
      <c r="C82" s="33" t="s">
        <v>24</v>
      </c>
      <c r="D82" s="39"/>
      <c r="E82" s="39"/>
      <c r="F82" s="39"/>
      <c r="G82" s="39"/>
      <c r="H82" s="39"/>
      <c r="I82" s="39"/>
      <c r="J82" s="39"/>
      <c r="K82" s="39"/>
      <c r="L82" s="74" t="str">
        <f>IF(E11= "","",E11)</f>
        <v xml:space="preserve"> 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28</v>
      </c>
      <c r="AJ82" s="39"/>
      <c r="AK82" s="39"/>
      <c r="AL82" s="39"/>
      <c r="AM82" s="74" t="str">
        <f>IF(E17="","",E17)</f>
        <v xml:space="preserve"> </v>
      </c>
      <c r="AN82" s="74"/>
      <c r="AO82" s="74"/>
      <c r="AP82" s="74"/>
      <c r="AQ82" s="40"/>
      <c r="AS82" s="83" t="s">
        <v>53</v>
      </c>
      <c r="AT82" s="84"/>
      <c r="AU82" s="85"/>
      <c r="AV82" s="85"/>
      <c r="AW82" s="85"/>
      <c r="AX82" s="85"/>
      <c r="AY82" s="85"/>
      <c r="AZ82" s="85"/>
      <c r="BA82" s="85"/>
      <c r="BB82" s="85"/>
      <c r="BC82" s="85"/>
      <c r="BD82" s="86"/>
    </row>
    <row r="83" s="1" customFormat="1">
      <c r="B83" s="38"/>
      <c r="C83" s="33" t="s">
        <v>27</v>
      </c>
      <c r="D83" s="39"/>
      <c r="E83" s="39"/>
      <c r="F83" s="39"/>
      <c r="G83" s="39"/>
      <c r="H83" s="39"/>
      <c r="I83" s="39"/>
      <c r="J83" s="39"/>
      <c r="K83" s="39"/>
      <c r="L83" s="74" t="str">
        <f>IF(E14="","",E14)</f>
        <v xml:space="preserve"> 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30</v>
      </c>
      <c r="AJ83" s="39"/>
      <c r="AK83" s="39"/>
      <c r="AL83" s="39"/>
      <c r="AM83" s="74" t="str">
        <f>IF(E20="","",E20)</f>
        <v>Ján Černický ELAZ</v>
      </c>
      <c r="AN83" s="74"/>
      <c r="AO83" s="74"/>
      <c r="AP83" s="74"/>
      <c r="AQ83" s="40"/>
      <c r="AS83" s="87"/>
      <c r="AT83" s="88"/>
      <c r="AU83" s="89"/>
      <c r="AV83" s="89"/>
      <c r="AW83" s="89"/>
      <c r="AX83" s="89"/>
      <c r="AY83" s="89"/>
      <c r="AZ83" s="89"/>
      <c r="BA83" s="89"/>
      <c r="BB83" s="89"/>
      <c r="BC83" s="89"/>
      <c r="BD83" s="90"/>
    </row>
    <row r="84" s="1" customFormat="1" ht="10.8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91"/>
      <c r="AT84" s="46"/>
      <c r="AU84" s="39"/>
      <c r="AV84" s="39"/>
      <c r="AW84" s="39"/>
      <c r="AX84" s="39"/>
      <c r="AY84" s="39"/>
      <c r="AZ84" s="39"/>
      <c r="BA84" s="39"/>
      <c r="BB84" s="39"/>
      <c r="BC84" s="39"/>
      <c r="BD84" s="92"/>
    </row>
    <row r="85" s="1" customFormat="1" ht="29.28" customHeight="1">
      <c r="B85" s="38"/>
      <c r="C85" s="93" t="s">
        <v>54</v>
      </c>
      <c r="D85" s="94"/>
      <c r="E85" s="94"/>
      <c r="F85" s="94"/>
      <c r="G85" s="94"/>
      <c r="H85" s="95"/>
      <c r="I85" s="96" t="s">
        <v>55</v>
      </c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6" t="s">
        <v>56</v>
      </c>
      <c r="AH85" s="94"/>
      <c r="AI85" s="94"/>
      <c r="AJ85" s="94"/>
      <c r="AK85" s="94"/>
      <c r="AL85" s="94"/>
      <c r="AM85" s="94"/>
      <c r="AN85" s="96" t="s">
        <v>57</v>
      </c>
      <c r="AO85" s="94"/>
      <c r="AP85" s="97"/>
      <c r="AQ85" s="40"/>
      <c r="AS85" s="98" t="s">
        <v>58</v>
      </c>
      <c r="AT85" s="99" t="s">
        <v>59</v>
      </c>
      <c r="AU85" s="99" t="s">
        <v>60</v>
      </c>
      <c r="AV85" s="99" t="s">
        <v>61</v>
      </c>
      <c r="AW85" s="99" t="s">
        <v>62</v>
      </c>
      <c r="AX85" s="99" t="s">
        <v>63</v>
      </c>
      <c r="AY85" s="99" t="s">
        <v>64</v>
      </c>
      <c r="AZ85" s="99" t="s">
        <v>65</v>
      </c>
      <c r="BA85" s="99" t="s">
        <v>66</v>
      </c>
      <c r="BB85" s="99" t="s">
        <v>67</v>
      </c>
      <c r="BC85" s="99" t="s">
        <v>68</v>
      </c>
      <c r="BD85" s="100" t="s">
        <v>69</v>
      </c>
    </row>
    <row r="86" s="1" customFormat="1" ht="10.8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101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60"/>
    </row>
    <row r="87" s="4" customFormat="1" ht="32.4" customHeight="1">
      <c r="B87" s="76"/>
      <c r="C87" s="102" t="s">
        <v>70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4">
        <f>ROUND(AG88,2)</f>
        <v>0</v>
      </c>
      <c r="AH87" s="104"/>
      <c r="AI87" s="104"/>
      <c r="AJ87" s="104"/>
      <c r="AK87" s="104"/>
      <c r="AL87" s="104"/>
      <c r="AM87" s="104"/>
      <c r="AN87" s="105">
        <f>SUM(AG87,AT87)</f>
        <v>0</v>
      </c>
      <c r="AO87" s="105"/>
      <c r="AP87" s="105"/>
      <c r="AQ87" s="80"/>
      <c r="AS87" s="106">
        <f>ROUND(AS88,2)</f>
        <v>0</v>
      </c>
      <c r="AT87" s="107">
        <f>ROUND(SUM(AV87:AW87),2)</f>
        <v>0</v>
      </c>
      <c r="AU87" s="108">
        <f>ROUND(AU88,5)</f>
        <v>65.426000000000002</v>
      </c>
      <c r="AV87" s="107">
        <f>ROUND(AZ87*L31,2)</f>
        <v>0</v>
      </c>
      <c r="AW87" s="107">
        <f>ROUND(BA87*L32,2)</f>
        <v>0</v>
      </c>
      <c r="AX87" s="107">
        <f>ROUND(BB87*L31,2)</f>
        <v>0</v>
      </c>
      <c r="AY87" s="107">
        <f>ROUND(BC87*L32,2)</f>
        <v>0</v>
      </c>
      <c r="AZ87" s="107">
        <f>ROUND(AZ88,2)</f>
        <v>0</v>
      </c>
      <c r="BA87" s="107">
        <f>ROUND(BA88,2)</f>
        <v>0</v>
      </c>
      <c r="BB87" s="107">
        <f>ROUND(BB88,2)</f>
        <v>0</v>
      </c>
      <c r="BC87" s="107">
        <f>ROUND(BC88,2)</f>
        <v>0</v>
      </c>
      <c r="BD87" s="109">
        <f>ROUND(BD88,2)</f>
        <v>0</v>
      </c>
      <c r="BS87" s="110" t="s">
        <v>71</v>
      </c>
      <c r="BT87" s="110" t="s">
        <v>72</v>
      </c>
      <c r="BV87" s="110" t="s">
        <v>73</v>
      </c>
      <c r="BW87" s="110" t="s">
        <v>74</v>
      </c>
      <c r="BX87" s="110" t="s">
        <v>75</v>
      </c>
    </row>
    <row r="88" s="5" customFormat="1" ht="31.5" customHeight="1">
      <c r="A88" s="111" t="s">
        <v>76</v>
      </c>
      <c r="B88" s="112"/>
      <c r="C88" s="113"/>
      <c r="D88" s="114" t="s">
        <v>14</v>
      </c>
      <c r="E88" s="114"/>
      <c r="F88" s="114"/>
      <c r="G88" s="114"/>
      <c r="H88" s="114"/>
      <c r="I88" s="115"/>
      <c r="J88" s="114" t="s">
        <v>16</v>
      </c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6">
        <f>'Variakov-zas_ - Variakov ...'!M29</f>
        <v>0</v>
      </c>
      <c r="AH88" s="115"/>
      <c r="AI88" s="115"/>
      <c r="AJ88" s="115"/>
      <c r="AK88" s="115"/>
      <c r="AL88" s="115"/>
      <c r="AM88" s="115"/>
      <c r="AN88" s="116">
        <f>SUM(AG88,AT88)</f>
        <v>0</v>
      </c>
      <c r="AO88" s="115"/>
      <c r="AP88" s="115"/>
      <c r="AQ88" s="117"/>
      <c r="AS88" s="118">
        <f>'Variakov-zas_ - Variakov ...'!M27</f>
        <v>0</v>
      </c>
      <c r="AT88" s="119">
        <f>ROUND(SUM(AV88:AW88),2)</f>
        <v>0</v>
      </c>
      <c r="AU88" s="120">
        <f>'Variakov-zas_ - Variakov ...'!W111</f>
        <v>65.426000000000002</v>
      </c>
      <c r="AV88" s="119">
        <f>'Variakov-zas_ - Variakov ...'!M31</f>
        <v>0</v>
      </c>
      <c r="AW88" s="119">
        <f>'Variakov-zas_ - Variakov ...'!M32</f>
        <v>0</v>
      </c>
      <c r="AX88" s="119">
        <f>'Variakov-zas_ - Variakov ...'!M33</f>
        <v>0</v>
      </c>
      <c r="AY88" s="119">
        <f>'Variakov-zas_ - Variakov ...'!M34</f>
        <v>0</v>
      </c>
      <c r="AZ88" s="119">
        <f>'Variakov-zas_ - Variakov ...'!H31</f>
        <v>0</v>
      </c>
      <c r="BA88" s="119">
        <f>'Variakov-zas_ - Variakov ...'!H32</f>
        <v>0</v>
      </c>
      <c r="BB88" s="119">
        <f>'Variakov-zas_ - Variakov ...'!H33</f>
        <v>0</v>
      </c>
      <c r="BC88" s="119">
        <f>'Variakov-zas_ - Variakov ...'!H34</f>
        <v>0</v>
      </c>
      <c r="BD88" s="121">
        <f>'Variakov-zas_ - Variakov ...'!H35</f>
        <v>0</v>
      </c>
      <c r="BT88" s="122" t="s">
        <v>77</v>
      </c>
      <c r="BU88" s="122" t="s">
        <v>78</v>
      </c>
      <c r="BV88" s="122" t="s">
        <v>73</v>
      </c>
      <c r="BW88" s="122" t="s">
        <v>74</v>
      </c>
      <c r="BX88" s="122" t="s">
        <v>75</v>
      </c>
    </row>
    <row r="89">
      <c r="B89" s="24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</row>
    <row r="90" s="1" customFormat="1" ht="30" customHeight="1">
      <c r="B90" s="38"/>
      <c r="C90" s="102" t="s">
        <v>79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105">
        <v>0</v>
      </c>
      <c r="AH90" s="105"/>
      <c r="AI90" s="105"/>
      <c r="AJ90" s="105"/>
      <c r="AK90" s="105"/>
      <c r="AL90" s="105"/>
      <c r="AM90" s="105"/>
      <c r="AN90" s="105">
        <v>0</v>
      </c>
      <c r="AO90" s="105"/>
      <c r="AP90" s="105"/>
      <c r="AQ90" s="40"/>
      <c r="AS90" s="98" t="s">
        <v>80</v>
      </c>
      <c r="AT90" s="99" t="s">
        <v>81</v>
      </c>
      <c r="AU90" s="99" t="s">
        <v>36</v>
      </c>
      <c r="AV90" s="100" t="s">
        <v>59</v>
      </c>
    </row>
    <row r="91" s="1" customFormat="1" ht="10.8" customHeight="1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40"/>
      <c r="AS91" s="123"/>
      <c r="AT91" s="124"/>
      <c r="AU91" s="124"/>
      <c r="AV91" s="125"/>
    </row>
    <row r="92" s="1" customFormat="1" ht="30" customHeight="1">
      <c r="B92" s="38"/>
      <c r="C92" s="126" t="s">
        <v>82</v>
      </c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8">
        <f>ROUND(AG87+AG90,2)</f>
        <v>0</v>
      </c>
      <c r="AH92" s="128"/>
      <c r="AI92" s="128"/>
      <c r="AJ92" s="128"/>
      <c r="AK92" s="128"/>
      <c r="AL92" s="128"/>
      <c r="AM92" s="128"/>
      <c r="AN92" s="128">
        <f>AN87+AN90</f>
        <v>0</v>
      </c>
      <c r="AO92" s="128"/>
      <c r="AP92" s="128"/>
      <c r="AQ92" s="40"/>
    </row>
    <row r="93" s="1" customFormat="1" ht="6.96" customHeight="1">
      <c r="B93" s="6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9"/>
    </row>
  </sheetData>
  <sheetProtection sheet="1" formatColumns="0" formatRows="0" objects="1" scenarios="1" spinCount="10" saltValue="sJCEzv4U9nbMmW2o632DNRk6g1uTYpcgRrR/QrS0AdVZr8L6fx2jTvA3QdI/QaRkajBlRnOvlteHEdy0VHzBzQ==" hashValue="KXzv4G4px8mkJnNmNirhqqF5j5pOAlPAqLK64pqXNJiB3YnwT3MAoXAo5jMhqIQ/2dX0WXEpnLAjW1+UgYD3dQ==" algorithmName="SHA-512" password="CC35"/>
  <mergeCells count="45">
    <mergeCell ref="L35:O35"/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D88:H88"/>
    <mergeCell ref="J88:AF88"/>
  </mergeCells>
  <hyperlinks>
    <hyperlink ref="K1:S1" location="C2" display="1) Súhrnný list stavby"/>
    <hyperlink ref="W1:AF1" location="C87" display="2) Rekapitulácia objektov"/>
    <hyperlink ref="A88" location="'Variakov-zas_ - Variakov 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29"/>
      <c r="B1" s="11"/>
      <c r="C1" s="11"/>
      <c r="D1" s="12" t="s">
        <v>1</v>
      </c>
      <c r="E1" s="11"/>
      <c r="F1" s="13" t="s">
        <v>83</v>
      </c>
      <c r="G1" s="13"/>
      <c r="H1" s="130" t="s">
        <v>84</v>
      </c>
      <c r="I1" s="130"/>
      <c r="J1" s="130"/>
      <c r="K1" s="130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129"/>
      <c r="V1" s="12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74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72</v>
      </c>
    </row>
    <row r="4" ht="36.96" customHeight="1">
      <c r="B4" s="24"/>
      <c r="C4" s="25" t="s">
        <v>88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="1" customFormat="1" ht="32.88" customHeight="1">
      <c r="B6" s="38"/>
      <c r="C6" s="39"/>
      <c r="D6" s="31" t="s">
        <v>15</v>
      </c>
      <c r="E6" s="39"/>
      <c r="F6" s="32" t="s">
        <v>16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="1" customFormat="1" ht="14.4" customHeight="1">
      <c r="B7" s="38"/>
      <c r="C7" s="39"/>
      <c r="D7" s="33" t="s">
        <v>17</v>
      </c>
      <c r="E7" s="39"/>
      <c r="F7" s="30" t="s">
        <v>18</v>
      </c>
      <c r="G7" s="39"/>
      <c r="H7" s="39"/>
      <c r="I7" s="39"/>
      <c r="J7" s="39"/>
      <c r="K7" s="39"/>
      <c r="L7" s="39"/>
      <c r="M7" s="33" t="s">
        <v>19</v>
      </c>
      <c r="N7" s="39"/>
      <c r="O7" s="30" t="s">
        <v>18</v>
      </c>
      <c r="P7" s="39"/>
      <c r="Q7" s="39"/>
      <c r="R7" s="40"/>
    </row>
    <row r="8" s="1" customFormat="1" ht="14.4" customHeight="1">
      <c r="B8" s="38"/>
      <c r="C8" s="39"/>
      <c r="D8" s="33" t="s">
        <v>20</v>
      </c>
      <c r="E8" s="39"/>
      <c r="F8" s="30" t="s">
        <v>21</v>
      </c>
      <c r="G8" s="39"/>
      <c r="H8" s="39"/>
      <c r="I8" s="39"/>
      <c r="J8" s="39"/>
      <c r="K8" s="39"/>
      <c r="L8" s="39"/>
      <c r="M8" s="33" t="s">
        <v>22</v>
      </c>
      <c r="N8" s="39"/>
      <c r="O8" s="82" t="str">
        <f>'Rekapitulácia stavby'!AN8</f>
        <v>19. 10. 2018</v>
      </c>
      <c r="P8" s="82"/>
      <c r="Q8" s="39"/>
      <c r="R8" s="40"/>
    </row>
    <row r="9" s="1" customFormat="1" ht="10.8" customHeigh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="1" customFormat="1" ht="14.4" customHeight="1">
      <c r="B10" s="38"/>
      <c r="C10" s="39"/>
      <c r="D10" s="33" t="s">
        <v>24</v>
      </c>
      <c r="E10" s="39"/>
      <c r="F10" s="39"/>
      <c r="G10" s="39"/>
      <c r="H10" s="39"/>
      <c r="I10" s="39"/>
      <c r="J10" s="39"/>
      <c r="K10" s="39"/>
      <c r="L10" s="39"/>
      <c r="M10" s="33" t="s">
        <v>25</v>
      </c>
      <c r="N10" s="39"/>
      <c r="O10" s="30" t="str">
        <f>IF('Rekapitulácia stavby'!AN10="","",'Rekapitulácia stavby'!AN10)</f>
        <v/>
      </c>
      <c r="P10" s="30"/>
      <c r="Q10" s="39"/>
      <c r="R10" s="40"/>
    </row>
    <row r="11" s="1" customFormat="1" ht="18" customHeight="1">
      <c r="B11" s="38"/>
      <c r="C11" s="39"/>
      <c r="D11" s="39"/>
      <c r="E11" s="30" t="str">
        <f>IF('Rekapitulácia stavby'!E11="","",'Rekapitulácia stavby'!E11)</f>
        <v xml:space="preserve"> </v>
      </c>
      <c r="F11" s="39"/>
      <c r="G11" s="39"/>
      <c r="H11" s="39"/>
      <c r="I11" s="39"/>
      <c r="J11" s="39"/>
      <c r="K11" s="39"/>
      <c r="L11" s="39"/>
      <c r="M11" s="33" t="s">
        <v>26</v>
      </c>
      <c r="N11" s="39"/>
      <c r="O11" s="30" t="str">
        <f>IF('Rekapitulácia stavby'!AN11="","",'Rekapitulácia stavby'!AN11)</f>
        <v/>
      </c>
      <c r="P11" s="30"/>
      <c r="Q11" s="39"/>
      <c r="R11" s="40"/>
    </row>
    <row r="12" s="1" customFormat="1" ht="6.96" customHeight="1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="1" customFormat="1" ht="14.4" customHeight="1">
      <c r="B13" s="38"/>
      <c r="C13" s="39"/>
      <c r="D13" s="33" t="s">
        <v>27</v>
      </c>
      <c r="E13" s="39"/>
      <c r="F13" s="39"/>
      <c r="G13" s="39"/>
      <c r="H13" s="39"/>
      <c r="I13" s="39"/>
      <c r="J13" s="39"/>
      <c r="K13" s="39"/>
      <c r="L13" s="39"/>
      <c r="M13" s="33" t="s">
        <v>25</v>
      </c>
      <c r="N13" s="39"/>
      <c r="O13" s="30" t="str">
        <f>IF('Rekapitulácia stavby'!AN13="","",'Rekapitulácia stavby'!AN13)</f>
        <v/>
      </c>
      <c r="P13" s="30"/>
      <c r="Q13" s="39"/>
      <c r="R13" s="40"/>
    </row>
    <row r="14" s="1" customFormat="1" ht="18" customHeight="1">
      <c r="B14" s="38"/>
      <c r="C14" s="39"/>
      <c r="D14" s="39"/>
      <c r="E14" s="30" t="str">
        <f>IF('Rekapitulácia stavby'!E14="","",'Rekapitulácia stavby'!E14)</f>
        <v xml:space="preserve"> </v>
      </c>
      <c r="F14" s="39"/>
      <c r="G14" s="39"/>
      <c r="H14" s="39"/>
      <c r="I14" s="39"/>
      <c r="J14" s="39"/>
      <c r="K14" s="39"/>
      <c r="L14" s="39"/>
      <c r="M14" s="33" t="s">
        <v>26</v>
      </c>
      <c r="N14" s="39"/>
      <c r="O14" s="30" t="str">
        <f>IF('Rekapitulácia stavby'!AN14="","",'Rekapitulácia stavby'!AN14)</f>
        <v/>
      </c>
      <c r="P14" s="30"/>
      <c r="Q14" s="39"/>
      <c r="R14" s="40"/>
    </row>
    <row r="15" s="1" customFormat="1" ht="6.96" customHeight="1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="1" customFormat="1" ht="14.4" customHeight="1">
      <c r="B16" s="38"/>
      <c r="C16" s="39"/>
      <c r="D16" s="33" t="s">
        <v>28</v>
      </c>
      <c r="E16" s="39"/>
      <c r="F16" s="39"/>
      <c r="G16" s="39"/>
      <c r="H16" s="39"/>
      <c r="I16" s="39"/>
      <c r="J16" s="39"/>
      <c r="K16" s="39"/>
      <c r="L16" s="39"/>
      <c r="M16" s="33" t="s">
        <v>25</v>
      </c>
      <c r="N16" s="39"/>
      <c r="O16" s="30" t="str">
        <f>IF('Rekapitulácia stavby'!AN16="","",'Rekapitulácia stavby'!AN16)</f>
        <v/>
      </c>
      <c r="P16" s="30"/>
      <c r="Q16" s="39"/>
      <c r="R16" s="40"/>
    </row>
    <row r="17" s="1" customFormat="1" ht="18" customHeight="1">
      <c r="B17" s="38"/>
      <c r="C17" s="39"/>
      <c r="D17" s="39"/>
      <c r="E17" s="30" t="str">
        <f>IF('Rekapitulácia stavby'!E17="","",'Rekapitulácia stavby'!E17)</f>
        <v xml:space="preserve"> </v>
      </c>
      <c r="F17" s="39"/>
      <c r="G17" s="39"/>
      <c r="H17" s="39"/>
      <c r="I17" s="39"/>
      <c r="J17" s="39"/>
      <c r="K17" s="39"/>
      <c r="L17" s="39"/>
      <c r="M17" s="33" t="s">
        <v>26</v>
      </c>
      <c r="N17" s="39"/>
      <c r="O17" s="30" t="str">
        <f>IF('Rekapitulácia stavby'!AN17="","",'Rekapitulácia stavby'!AN17)</f>
        <v/>
      </c>
      <c r="P17" s="30"/>
      <c r="Q17" s="39"/>
      <c r="R17" s="40"/>
    </row>
    <row r="18" s="1" customFormat="1" ht="6.96" customHeight="1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="1" customFormat="1" ht="14.4" customHeight="1">
      <c r="B19" s="38"/>
      <c r="C19" s="39"/>
      <c r="D19" s="33" t="s">
        <v>30</v>
      </c>
      <c r="E19" s="39"/>
      <c r="F19" s="39"/>
      <c r="G19" s="39"/>
      <c r="H19" s="39"/>
      <c r="I19" s="39"/>
      <c r="J19" s="39"/>
      <c r="K19" s="39"/>
      <c r="L19" s="39"/>
      <c r="M19" s="33" t="s">
        <v>25</v>
      </c>
      <c r="N19" s="39"/>
      <c r="O19" s="30" t="s">
        <v>18</v>
      </c>
      <c r="P19" s="30"/>
      <c r="Q19" s="39"/>
      <c r="R19" s="40"/>
    </row>
    <row r="20" s="1" customFormat="1" ht="18" customHeight="1">
      <c r="B20" s="38"/>
      <c r="C20" s="39"/>
      <c r="D20" s="39"/>
      <c r="E20" s="30" t="s">
        <v>31</v>
      </c>
      <c r="F20" s="39"/>
      <c r="G20" s="39"/>
      <c r="H20" s="39"/>
      <c r="I20" s="39"/>
      <c r="J20" s="39"/>
      <c r="K20" s="39"/>
      <c r="L20" s="39"/>
      <c r="M20" s="33" t="s">
        <v>26</v>
      </c>
      <c r="N20" s="39"/>
      <c r="O20" s="30" t="s">
        <v>18</v>
      </c>
      <c r="P20" s="30"/>
      <c r="Q20" s="39"/>
      <c r="R20" s="40"/>
    </row>
    <row r="21" s="1" customFormat="1" ht="6.96" customHeight="1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</row>
    <row r="22" s="1" customFormat="1" ht="14.4" customHeight="1">
      <c r="B22" s="38"/>
      <c r="C22" s="39"/>
      <c r="D22" s="33" t="s">
        <v>32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="1" customFormat="1" ht="16.5" customHeight="1">
      <c r="B23" s="38"/>
      <c r="C23" s="39"/>
      <c r="D23" s="39"/>
      <c r="E23" s="34" t="s">
        <v>18</v>
      </c>
      <c r="F23" s="34"/>
      <c r="G23" s="34"/>
      <c r="H23" s="34"/>
      <c r="I23" s="34"/>
      <c r="J23" s="34"/>
      <c r="K23" s="34"/>
      <c r="L23" s="34"/>
      <c r="M23" s="39"/>
      <c r="N23" s="39"/>
      <c r="O23" s="39"/>
      <c r="P23" s="39"/>
      <c r="Q23" s="39"/>
      <c r="R23" s="40"/>
    </row>
    <row r="24" s="1" customFormat="1" ht="6.96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="1" customFormat="1" ht="6.96" customHeight="1">
      <c r="B25" s="38"/>
      <c r="C25" s="3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9"/>
      <c r="R25" s="40"/>
    </row>
    <row r="26" s="1" customFormat="1" ht="14.4" customHeight="1">
      <c r="B26" s="38"/>
      <c r="C26" s="39"/>
      <c r="D26" s="131" t="s">
        <v>89</v>
      </c>
      <c r="E26" s="39"/>
      <c r="F26" s="39"/>
      <c r="G26" s="39"/>
      <c r="H26" s="39"/>
      <c r="I26" s="39"/>
      <c r="J26" s="39"/>
      <c r="K26" s="39"/>
      <c r="L26" s="39"/>
      <c r="M26" s="37">
        <f>N87</f>
        <v>0</v>
      </c>
      <c r="N26" s="37"/>
      <c r="O26" s="37"/>
      <c r="P26" s="37"/>
      <c r="Q26" s="39"/>
      <c r="R26" s="40"/>
    </row>
    <row r="27" s="1" customFormat="1" ht="14.4" customHeight="1">
      <c r="B27" s="38"/>
      <c r="C27" s="39"/>
      <c r="D27" s="36" t="s">
        <v>90</v>
      </c>
      <c r="E27" s="39"/>
      <c r="F27" s="39"/>
      <c r="G27" s="39"/>
      <c r="H27" s="39"/>
      <c r="I27" s="39"/>
      <c r="J27" s="39"/>
      <c r="K27" s="39"/>
      <c r="L27" s="39"/>
      <c r="M27" s="37">
        <f>N93</f>
        <v>0</v>
      </c>
      <c r="N27" s="37"/>
      <c r="O27" s="37"/>
      <c r="P27" s="37"/>
      <c r="Q27" s="39"/>
      <c r="R27" s="40"/>
    </row>
    <row r="28" s="1" customFormat="1" ht="6.96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s="1" customFormat="1" ht="25.44" customHeight="1">
      <c r="B29" s="38"/>
      <c r="C29" s="39"/>
      <c r="D29" s="132" t="s">
        <v>35</v>
      </c>
      <c r="E29" s="39"/>
      <c r="F29" s="39"/>
      <c r="G29" s="39"/>
      <c r="H29" s="39"/>
      <c r="I29" s="39"/>
      <c r="J29" s="39"/>
      <c r="K29" s="39"/>
      <c r="L29" s="39"/>
      <c r="M29" s="133">
        <f>ROUND(M26+M27,2)</f>
        <v>0</v>
      </c>
      <c r="N29" s="39"/>
      <c r="O29" s="39"/>
      <c r="P29" s="39"/>
      <c r="Q29" s="39"/>
      <c r="R29" s="40"/>
    </row>
    <row r="30" s="1" customFormat="1" ht="6.96" customHeight="1">
      <c r="B30" s="38"/>
      <c r="C30" s="3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39"/>
      <c r="R30" s="40"/>
    </row>
    <row r="31" s="1" customFormat="1" ht="14.4" customHeight="1">
      <c r="B31" s="38"/>
      <c r="C31" s="39"/>
      <c r="D31" s="46" t="s">
        <v>36</v>
      </c>
      <c r="E31" s="46" t="s">
        <v>37</v>
      </c>
      <c r="F31" s="47">
        <v>0.20000000000000001</v>
      </c>
      <c r="G31" s="134" t="s">
        <v>38</v>
      </c>
      <c r="H31" s="135">
        <f>ROUND((SUM(BE93:BE94)+SUM(BE111:BE137)), 2)</f>
        <v>0</v>
      </c>
      <c r="I31" s="39"/>
      <c r="J31" s="39"/>
      <c r="K31" s="39"/>
      <c r="L31" s="39"/>
      <c r="M31" s="135">
        <f>ROUND(ROUND((SUM(BE93:BE94)+SUM(BE111:BE137)), 2)*F31, 2)</f>
        <v>0</v>
      </c>
      <c r="N31" s="39"/>
      <c r="O31" s="39"/>
      <c r="P31" s="39"/>
      <c r="Q31" s="39"/>
      <c r="R31" s="40"/>
    </row>
    <row r="32" s="1" customFormat="1" ht="14.4" customHeight="1">
      <c r="B32" s="38"/>
      <c r="C32" s="39"/>
      <c r="D32" s="39"/>
      <c r="E32" s="46" t="s">
        <v>39</v>
      </c>
      <c r="F32" s="47">
        <v>0.20000000000000001</v>
      </c>
      <c r="G32" s="134" t="s">
        <v>38</v>
      </c>
      <c r="H32" s="135">
        <f>ROUND((SUM(BF93:BF94)+SUM(BF111:BF137)), 2)</f>
        <v>0</v>
      </c>
      <c r="I32" s="39"/>
      <c r="J32" s="39"/>
      <c r="K32" s="39"/>
      <c r="L32" s="39"/>
      <c r="M32" s="135">
        <f>ROUND(ROUND((SUM(BF93:BF94)+SUM(BF111:BF137)), 2)*F32, 2)</f>
        <v>0</v>
      </c>
      <c r="N32" s="39"/>
      <c r="O32" s="39"/>
      <c r="P32" s="39"/>
      <c r="Q32" s="39"/>
      <c r="R32" s="40"/>
    </row>
    <row r="33" hidden="1" s="1" customFormat="1" ht="14.4" customHeight="1">
      <c r="B33" s="38"/>
      <c r="C33" s="39"/>
      <c r="D33" s="39"/>
      <c r="E33" s="46" t="s">
        <v>40</v>
      </c>
      <c r="F33" s="47">
        <v>0.20000000000000001</v>
      </c>
      <c r="G33" s="134" t="s">
        <v>38</v>
      </c>
      <c r="H33" s="135">
        <f>ROUND((SUM(BG93:BG94)+SUM(BG111:BG137)), 2)</f>
        <v>0</v>
      </c>
      <c r="I33" s="39"/>
      <c r="J33" s="39"/>
      <c r="K33" s="39"/>
      <c r="L33" s="39"/>
      <c r="M33" s="135">
        <v>0</v>
      </c>
      <c r="N33" s="39"/>
      <c r="O33" s="39"/>
      <c r="P33" s="39"/>
      <c r="Q33" s="39"/>
      <c r="R33" s="40"/>
    </row>
    <row r="34" hidden="1" s="1" customFormat="1" ht="14.4" customHeight="1">
      <c r="B34" s="38"/>
      <c r="C34" s="39"/>
      <c r="D34" s="39"/>
      <c r="E34" s="46" t="s">
        <v>41</v>
      </c>
      <c r="F34" s="47">
        <v>0.20000000000000001</v>
      </c>
      <c r="G34" s="134" t="s">
        <v>38</v>
      </c>
      <c r="H34" s="135">
        <f>ROUND((SUM(BH93:BH94)+SUM(BH111:BH137)), 2)</f>
        <v>0</v>
      </c>
      <c r="I34" s="39"/>
      <c r="J34" s="39"/>
      <c r="K34" s="39"/>
      <c r="L34" s="39"/>
      <c r="M34" s="135">
        <v>0</v>
      </c>
      <c r="N34" s="39"/>
      <c r="O34" s="39"/>
      <c r="P34" s="39"/>
      <c r="Q34" s="39"/>
      <c r="R34" s="40"/>
    </row>
    <row r="35" hidden="1" s="1" customFormat="1" ht="14.4" customHeight="1">
      <c r="B35" s="38"/>
      <c r="C35" s="39"/>
      <c r="D35" s="39"/>
      <c r="E35" s="46" t="s">
        <v>42</v>
      </c>
      <c r="F35" s="47">
        <v>0</v>
      </c>
      <c r="G35" s="134" t="s">
        <v>38</v>
      </c>
      <c r="H35" s="135">
        <f>ROUND((SUM(BI93:BI94)+SUM(BI111:BI137)), 2)</f>
        <v>0</v>
      </c>
      <c r="I35" s="39"/>
      <c r="J35" s="39"/>
      <c r="K35" s="39"/>
      <c r="L35" s="39"/>
      <c r="M35" s="135">
        <v>0</v>
      </c>
      <c r="N35" s="39"/>
      <c r="O35" s="39"/>
      <c r="P35" s="39"/>
      <c r="Q35" s="39"/>
      <c r="R35" s="40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="1" customFormat="1" ht="25.44" customHeight="1">
      <c r="B37" s="38"/>
      <c r="C37" s="127"/>
      <c r="D37" s="136" t="s">
        <v>43</v>
      </c>
      <c r="E37" s="95"/>
      <c r="F37" s="95"/>
      <c r="G37" s="137" t="s">
        <v>44</v>
      </c>
      <c r="H37" s="138" t="s">
        <v>45</v>
      </c>
      <c r="I37" s="95"/>
      <c r="J37" s="95"/>
      <c r="K37" s="95"/>
      <c r="L37" s="139">
        <f>SUM(M29:M35)</f>
        <v>0</v>
      </c>
      <c r="M37" s="139"/>
      <c r="N37" s="139"/>
      <c r="O37" s="139"/>
      <c r="P37" s="140"/>
      <c r="Q37" s="127"/>
      <c r="R37" s="40"/>
    </row>
    <row r="38" s="1" customFormat="1" ht="14.4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="1" customFormat="1" ht="14.4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7"/>
    </row>
    <row r="41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="1" customFormat="1">
      <c r="B50" s="38"/>
      <c r="C50" s="39"/>
      <c r="D50" s="58" t="s">
        <v>46</v>
      </c>
      <c r="E50" s="59"/>
      <c r="F50" s="59"/>
      <c r="G50" s="59"/>
      <c r="H50" s="60"/>
      <c r="I50" s="39"/>
      <c r="J50" s="58" t="s">
        <v>47</v>
      </c>
      <c r="K50" s="59"/>
      <c r="L50" s="59"/>
      <c r="M50" s="59"/>
      <c r="N50" s="59"/>
      <c r="O50" s="59"/>
      <c r="P50" s="60"/>
      <c r="Q50" s="39"/>
      <c r="R50" s="40"/>
    </row>
    <row r="51">
      <c r="B51" s="24"/>
      <c r="C51" s="28"/>
      <c r="D51" s="61"/>
      <c r="E51" s="28"/>
      <c r="F51" s="28"/>
      <c r="G51" s="28"/>
      <c r="H51" s="62"/>
      <c r="I51" s="28"/>
      <c r="J51" s="61"/>
      <c r="K51" s="28"/>
      <c r="L51" s="28"/>
      <c r="M51" s="28"/>
      <c r="N51" s="28"/>
      <c r="O51" s="28"/>
      <c r="P51" s="62"/>
      <c r="Q51" s="28"/>
      <c r="R51" s="27"/>
    </row>
    <row r="52">
      <c r="B52" s="24"/>
      <c r="C52" s="28"/>
      <c r="D52" s="61"/>
      <c r="E52" s="28"/>
      <c r="F52" s="28"/>
      <c r="G52" s="28"/>
      <c r="H52" s="62"/>
      <c r="I52" s="28"/>
      <c r="J52" s="61"/>
      <c r="K52" s="28"/>
      <c r="L52" s="28"/>
      <c r="M52" s="28"/>
      <c r="N52" s="28"/>
      <c r="O52" s="28"/>
      <c r="P52" s="62"/>
      <c r="Q52" s="28"/>
      <c r="R52" s="27"/>
    </row>
    <row r="53">
      <c r="B53" s="24"/>
      <c r="C53" s="28"/>
      <c r="D53" s="61"/>
      <c r="E53" s="28"/>
      <c r="F53" s="28"/>
      <c r="G53" s="28"/>
      <c r="H53" s="62"/>
      <c r="I53" s="28"/>
      <c r="J53" s="61"/>
      <c r="K53" s="28"/>
      <c r="L53" s="28"/>
      <c r="M53" s="28"/>
      <c r="N53" s="28"/>
      <c r="O53" s="28"/>
      <c r="P53" s="62"/>
      <c r="Q53" s="28"/>
      <c r="R53" s="27"/>
    </row>
    <row r="54">
      <c r="B54" s="24"/>
      <c r="C54" s="28"/>
      <c r="D54" s="61"/>
      <c r="E54" s="28"/>
      <c r="F54" s="28"/>
      <c r="G54" s="28"/>
      <c r="H54" s="62"/>
      <c r="I54" s="28"/>
      <c r="J54" s="61"/>
      <c r="K54" s="28"/>
      <c r="L54" s="28"/>
      <c r="M54" s="28"/>
      <c r="N54" s="28"/>
      <c r="O54" s="28"/>
      <c r="P54" s="62"/>
      <c r="Q54" s="28"/>
      <c r="R54" s="27"/>
    </row>
    <row r="55">
      <c r="B55" s="24"/>
      <c r="C55" s="28"/>
      <c r="D55" s="61"/>
      <c r="E55" s="28"/>
      <c r="F55" s="28"/>
      <c r="G55" s="28"/>
      <c r="H55" s="62"/>
      <c r="I55" s="28"/>
      <c r="J55" s="61"/>
      <c r="K55" s="28"/>
      <c r="L55" s="28"/>
      <c r="M55" s="28"/>
      <c r="N55" s="28"/>
      <c r="O55" s="28"/>
      <c r="P55" s="62"/>
      <c r="Q55" s="28"/>
      <c r="R55" s="27"/>
    </row>
    <row r="56">
      <c r="B56" s="24"/>
      <c r="C56" s="28"/>
      <c r="D56" s="61"/>
      <c r="E56" s="28"/>
      <c r="F56" s="28"/>
      <c r="G56" s="28"/>
      <c r="H56" s="62"/>
      <c r="I56" s="28"/>
      <c r="J56" s="61"/>
      <c r="K56" s="28"/>
      <c r="L56" s="28"/>
      <c r="M56" s="28"/>
      <c r="N56" s="28"/>
      <c r="O56" s="28"/>
      <c r="P56" s="62"/>
      <c r="Q56" s="28"/>
      <c r="R56" s="27"/>
    </row>
    <row r="57">
      <c r="B57" s="24"/>
      <c r="C57" s="28"/>
      <c r="D57" s="61"/>
      <c r="E57" s="28"/>
      <c r="F57" s="28"/>
      <c r="G57" s="28"/>
      <c r="H57" s="62"/>
      <c r="I57" s="28"/>
      <c r="J57" s="61"/>
      <c r="K57" s="28"/>
      <c r="L57" s="28"/>
      <c r="M57" s="28"/>
      <c r="N57" s="28"/>
      <c r="O57" s="28"/>
      <c r="P57" s="62"/>
      <c r="Q57" s="28"/>
      <c r="R57" s="27"/>
    </row>
    <row r="58">
      <c r="B58" s="24"/>
      <c r="C58" s="28"/>
      <c r="D58" s="61"/>
      <c r="E58" s="28"/>
      <c r="F58" s="28"/>
      <c r="G58" s="28"/>
      <c r="H58" s="62"/>
      <c r="I58" s="28"/>
      <c r="J58" s="61"/>
      <c r="K58" s="28"/>
      <c r="L58" s="28"/>
      <c r="M58" s="28"/>
      <c r="N58" s="28"/>
      <c r="O58" s="28"/>
      <c r="P58" s="62"/>
      <c r="Q58" s="28"/>
      <c r="R58" s="27"/>
    </row>
    <row r="59" s="1" customFormat="1">
      <c r="B59" s="38"/>
      <c r="C59" s="39"/>
      <c r="D59" s="63" t="s">
        <v>48</v>
      </c>
      <c r="E59" s="64"/>
      <c r="F59" s="64"/>
      <c r="G59" s="65" t="s">
        <v>49</v>
      </c>
      <c r="H59" s="66"/>
      <c r="I59" s="39"/>
      <c r="J59" s="63" t="s">
        <v>48</v>
      </c>
      <c r="K59" s="64"/>
      <c r="L59" s="64"/>
      <c r="M59" s="64"/>
      <c r="N59" s="65" t="s">
        <v>49</v>
      </c>
      <c r="O59" s="64"/>
      <c r="P59" s="66"/>
      <c r="Q59" s="39"/>
      <c r="R59" s="40"/>
    </row>
    <row r="60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="1" customFormat="1">
      <c r="B61" s="38"/>
      <c r="C61" s="39"/>
      <c r="D61" s="58" t="s">
        <v>50</v>
      </c>
      <c r="E61" s="59"/>
      <c r="F61" s="59"/>
      <c r="G61" s="59"/>
      <c r="H61" s="60"/>
      <c r="I61" s="39"/>
      <c r="J61" s="58" t="s">
        <v>51</v>
      </c>
      <c r="K61" s="59"/>
      <c r="L61" s="59"/>
      <c r="M61" s="59"/>
      <c r="N61" s="59"/>
      <c r="O61" s="59"/>
      <c r="P61" s="60"/>
      <c r="Q61" s="39"/>
      <c r="R61" s="40"/>
    </row>
    <row r="62">
      <c r="B62" s="24"/>
      <c r="C62" s="28"/>
      <c r="D62" s="61"/>
      <c r="E62" s="28"/>
      <c r="F62" s="28"/>
      <c r="G62" s="28"/>
      <c r="H62" s="62"/>
      <c r="I62" s="28"/>
      <c r="J62" s="61"/>
      <c r="K62" s="28"/>
      <c r="L62" s="28"/>
      <c r="M62" s="28"/>
      <c r="N62" s="28"/>
      <c r="O62" s="28"/>
      <c r="P62" s="62"/>
      <c r="Q62" s="28"/>
      <c r="R62" s="27"/>
    </row>
    <row r="63">
      <c r="B63" s="24"/>
      <c r="C63" s="28"/>
      <c r="D63" s="61"/>
      <c r="E63" s="28"/>
      <c r="F63" s="28"/>
      <c r="G63" s="28"/>
      <c r="H63" s="62"/>
      <c r="I63" s="28"/>
      <c r="J63" s="61"/>
      <c r="K63" s="28"/>
      <c r="L63" s="28"/>
      <c r="M63" s="28"/>
      <c r="N63" s="28"/>
      <c r="O63" s="28"/>
      <c r="P63" s="62"/>
      <c r="Q63" s="28"/>
      <c r="R63" s="27"/>
    </row>
    <row r="64">
      <c r="B64" s="24"/>
      <c r="C64" s="28"/>
      <c r="D64" s="61"/>
      <c r="E64" s="28"/>
      <c r="F64" s="28"/>
      <c r="G64" s="28"/>
      <c r="H64" s="62"/>
      <c r="I64" s="28"/>
      <c r="J64" s="61"/>
      <c r="K64" s="28"/>
      <c r="L64" s="28"/>
      <c r="M64" s="28"/>
      <c r="N64" s="28"/>
      <c r="O64" s="28"/>
      <c r="P64" s="62"/>
      <c r="Q64" s="28"/>
      <c r="R64" s="27"/>
    </row>
    <row r="65">
      <c r="B65" s="24"/>
      <c r="C65" s="28"/>
      <c r="D65" s="61"/>
      <c r="E65" s="28"/>
      <c r="F65" s="28"/>
      <c r="G65" s="28"/>
      <c r="H65" s="62"/>
      <c r="I65" s="28"/>
      <c r="J65" s="61"/>
      <c r="K65" s="28"/>
      <c r="L65" s="28"/>
      <c r="M65" s="28"/>
      <c r="N65" s="28"/>
      <c r="O65" s="28"/>
      <c r="P65" s="62"/>
      <c r="Q65" s="28"/>
      <c r="R65" s="27"/>
    </row>
    <row r="66">
      <c r="B66" s="24"/>
      <c r="C66" s="28"/>
      <c r="D66" s="61"/>
      <c r="E66" s="28"/>
      <c r="F66" s="28"/>
      <c r="G66" s="28"/>
      <c r="H66" s="62"/>
      <c r="I66" s="28"/>
      <c r="J66" s="61"/>
      <c r="K66" s="28"/>
      <c r="L66" s="28"/>
      <c r="M66" s="28"/>
      <c r="N66" s="28"/>
      <c r="O66" s="28"/>
      <c r="P66" s="62"/>
      <c r="Q66" s="28"/>
      <c r="R66" s="27"/>
    </row>
    <row r="67">
      <c r="B67" s="24"/>
      <c r="C67" s="28"/>
      <c r="D67" s="61"/>
      <c r="E67" s="28"/>
      <c r="F67" s="28"/>
      <c r="G67" s="28"/>
      <c r="H67" s="62"/>
      <c r="I67" s="28"/>
      <c r="J67" s="61"/>
      <c r="K67" s="28"/>
      <c r="L67" s="28"/>
      <c r="M67" s="28"/>
      <c r="N67" s="28"/>
      <c r="O67" s="28"/>
      <c r="P67" s="62"/>
      <c r="Q67" s="28"/>
      <c r="R67" s="27"/>
    </row>
    <row r="68">
      <c r="B68" s="24"/>
      <c r="C68" s="28"/>
      <c r="D68" s="61"/>
      <c r="E68" s="28"/>
      <c r="F68" s="28"/>
      <c r="G68" s="28"/>
      <c r="H68" s="62"/>
      <c r="I68" s="28"/>
      <c r="J68" s="61"/>
      <c r="K68" s="28"/>
      <c r="L68" s="28"/>
      <c r="M68" s="28"/>
      <c r="N68" s="28"/>
      <c r="O68" s="28"/>
      <c r="P68" s="62"/>
      <c r="Q68" s="28"/>
      <c r="R68" s="27"/>
    </row>
    <row r="69">
      <c r="B69" s="24"/>
      <c r="C69" s="28"/>
      <c r="D69" s="61"/>
      <c r="E69" s="28"/>
      <c r="F69" s="28"/>
      <c r="G69" s="28"/>
      <c r="H69" s="62"/>
      <c r="I69" s="28"/>
      <c r="J69" s="61"/>
      <c r="K69" s="28"/>
      <c r="L69" s="28"/>
      <c r="M69" s="28"/>
      <c r="N69" s="28"/>
      <c r="O69" s="28"/>
      <c r="P69" s="62"/>
      <c r="Q69" s="28"/>
      <c r="R69" s="27"/>
    </row>
    <row r="70" s="1" customFormat="1">
      <c r="B70" s="38"/>
      <c r="C70" s="39"/>
      <c r="D70" s="63" t="s">
        <v>48</v>
      </c>
      <c r="E70" s="64"/>
      <c r="F70" s="64"/>
      <c r="G70" s="65" t="s">
        <v>49</v>
      </c>
      <c r="H70" s="66"/>
      <c r="I70" s="39"/>
      <c r="J70" s="63" t="s">
        <v>48</v>
      </c>
      <c r="K70" s="64"/>
      <c r="L70" s="64"/>
      <c r="M70" s="64"/>
      <c r="N70" s="65" t="s">
        <v>49</v>
      </c>
      <c r="O70" s="64"/>
      <c r="P70" s="66"/>
      <c r="Q70" s="39"/>
      <c r="R70" s="40"/>
    </row>
    <row r="71" s="1" customFormat="1" ht="14.4" customHeight="1">
      <c r="B71" s="6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9"/>
    </row>
    <row r="75" s="1" customFormat="1" ht="6.96" customHeight="1"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3"/>
    </row>
    <row r="76" s="1" customFormat="1" ht="36.96" customHeight="1">
      <c r="B76" s="38"/>
      <c r="C76" s="25" t="s">
        <v>91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0"/>
      <c r="T76" s="144"/>
      <c r="U76" s="144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T77" s="144"/>
      <c r="U77" s="144"/>
    </row>
    <row r="78" s="1" customFormat="1" ht="36.96" customHeight="1">
      <c r="B78" s="38"/>
      <c r="C78" s="77" t="s">
        <v>15</v>
      </c>
      <c r="D78" s="39"/>
      <c r="E78" s="39"/>
      <c r="F78" s="79" t="str">
        <f>F6</f>
        <v>Variakov zásuvkové obvody_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0"/>
      <c r="T78" s="144"/>
      <c r="U78" s="144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0"/>
      <c r="T79" s="144"/>
      <c r="U79" s="144"/>
    </row>
    <row r="80" s="1" customFormat="1" ht="18" customHeight="1">
      <c r="B80" s="38"/>
      <c r="C80" s="33" t="s">
        <v>20</v>
      </c>
      <c r="D80" s="39"/>
      <c r="E80" s="39"/>
      <c r="F80" s="30" t="str">
        <f>F8</f>
        <v xml:space="preserve"> </v>
      </c>
      <c r="G80" s="39"/>
      <c r="H80" s="39"/>
      <c r="I80" s="39"/>
      <c r="J80" s="39"/>
      <c r="K80" s="33" t="s">
        <v>22</v>
      </c>
      <c r="L80" s="39"/>
      <c r="M80" s="82" t="str">
        <f>IF(O8="","",O8)</f>
        <v>19. 10. 2018</v>
      </c>
      <c r="N80" s="82"/>
      <c r="O80" s="82"/>
      <c r="P80" s="82"/>
      <c r="Q80" s="39"/>
      <c r="R80" s="40"/>
      <c r="T80" s="144"/>
      <c r="U80" s="144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  <c r="T81" s="144"/>
      <c r="U81" s="144"/>
    </row>
    <row r="82" s="1" customFormat="1">
      <c r="B82" s="38"/>
      <c r="C82" s="33" t="s">
        <v>24</v>
      </c>
      <c r="D82" s="39"/>
      <c r="E82" s="39"/>
      <c r="F82" s="30" t="str">
        <f>E11</f>
        <v xml:space="preserve"> </v>
      </c>
      <c r="G82" s="39"/>
      <c r="H82" s="39"/>
      <c r="I82" s="39"/>
      <c r="J82" s="39"/>
      <c r="K82" s="33" t="s">
        <v>28</v>
      </c>
      <c r="L82" s="39"/>
      <c r="M82" s="30" t="str">
        <f>E17</f>
        <v xml:space="preserve"> </v>
      </c>
      <c r="N82" s="30"/>
      <c r="O82" s="30"/>
      <c r="P82" s="30"/>
      <c r="Q82" s="30"/>
      <c r="R82" s="40"/>
      <c r="T82" s="144"/>
      <c r="U82" s="144"/>
    </row>
    <row r="83" s="1" customFormat="1" ht="14.4" customHeight="1">
      <c r="B83" s="38"/>
      <c r="C83" s="33" t="s">
        <v>27</v>
      </c>
      <c r="D83" s="39"/>
      <c r="E83" s="39"/>
      <c r="F83" s="30" t="str">
        <f>IF(E14="","",E14)</f>
        <v xml:space="preserve"> </v>
      </c>
      <c r="G83" s="39"/>
      <c r="H83" s="39"/>
      <c r="I83" s="39"/>
      <c r="J83" s="39"/>
      <c r="K83" s="33" t="s">
        <v>30</v>
      </c>
      <c r="L83" s="39"/>
      <c r="M83" s="30" t="str">
        <f>E20</f>
        <v>Ján Černický ELAZ</v>
      </c>
      <c r="N83" s="30"/>
      <c r="O83" s="30"/>
      <c r="P83" s="30"/>
      <c r="Q83" s="30"/>
      <c r="R83" s="40"/>
      <c r="T83" s="144"/>
      <c r="U83" s="144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40"/>
      <c r="T84" s="144"/>
      <c r="U84" s="144"/>
    </row>
    <row r="85" s="1" customFormat="1" ht="29.28" customHeight="1">
      <c r="B85" s="38"/>
      <c r="C85" s="145" t="s">
        <v>92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45" t="s">
        <v>93</v>
      </c>
      <c r="O85" s="127"/>
      <c r="P85" s="127"/>
      <c r="Q85" s="127"/>
      <c r="R85" s="40"/>
      <c r="T85" s="144"/>
      <c r="U85" s="144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  <c r="T86" s="144"/>
      <c r="U86" s="144"/>
    </row>
    <row r="87" s="1" customFormat="1" ht="29.28" customHeight="1">
      <c r="B87" s="38"/>
      <c r="C87" s="146" t="s">
        <v>94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105">
        <f>N111</f>
        <v>0</v>
      </c>
      <c r="O87" s="147"/>
      <c r="P87" s="147"/>
      <c r="Q87" s="147"/>
      <c r="R87" s="40"/>
      <c r="T87" s="144"/>
      <c r="U87" s="144"/>
      <c r="AU87" s="20" t="s">
        <v>95</v>
      </c>
    </row>
    <row r="88" s="6" customFormat="1" ht="24.96" customHeight="1">
      <c r="B88" s="148"/>
      <c r="C88" s="149"/>
      <c r="D88" s="150" t="s">
        <v>96</v>
      </c>
      <c r="E88" s="149"/>
      <c r="F88" s="149"/>
      <c r="G88" s="149"/>
      <c r="H88" s="149"/>
      <c r="I88" s="149"/>
      <c r="J88" s="149"/>
      <c r="K88" s="149"/>
      <c r="L88" s="149"/>
      <c r="M88" s="149"/>
      <c r="N88" s="151">
        <f>N112</f>
        <v>0</v>
      </c>
      <c r="O88" s="149"/>
      <c r="P88" s="149"/>
      <c r="Q88" s="149"/>
      <c r="R88" s="152"/>
      <c r="T88" s="153"/>
      <c r="U88" s="153"/>
    </row>
    <row r="89" s="7" customFormat="1" ht="19.92" customHeight="1">
      <c r="B89" s="154"/>
      <c r="C89" s="155"/>
      <c r="D89" s="156" t="s">
        <v>97</v>
      </c>
      <c r="E89" s="155"/>
      <c r="F89" s="155"/>
      <c r="G89" s="155"/>
      <c r="H89" s="155"/>
      <c r="I89" s="155"/>
      <c r="J89" s="155"/>
      <c r="K89" s="155"/>
      <c r="L89" s="155"/>
      <c r="M89" s="155"/>
      <c r="N89" s="157">
        <f>N113</f>
        <v>0</v>
      </c>
      <c r="O89" s="155"/>
      <c r="P89" s="155"/>
      <c r="Q89" s="155"/>
      <c r="R89" s="158"/>
      <c r="T89" s="159"/>
      <c r="U89" s="159"/>
    </row>
    <row r="90" s="6" customFormat="1" ht="24.96" customHeight="1">
      <c r="B90" s="148"/>
      <c r="C90" s="149"/>
      <c r="D90" s="150" t="s">
        <v>98</v>
      </c>
      <c r="E90" s="149"/>
      <c r="F90" s="149"/>
      <c r="G90" s="149"/>
      <c r="H90" s="149"/>
      <c r="I90" s="149"/>
      <c r="J90" s="149"/>
      <c r="K90" s="149"/>
      <c r="L90" s="149"/>
      <c r="M90" s="149"/>
      <c r="N90" s="151">
        <f>N117</f>
        <v>0</v>
      </c>
      <c r="O90" s="149"/>
      <c r="P90" s="149"/>
      <c r="Q90" s="149"/>
      <c r="R90" s="152"/>
      <c r="T90" s="153"/>
      <c r="U90" s="153"/>
    </row>
    <row r="91" s="7" customFormat="1" ht="19.92" customHeight="1">
      <c r="B91" s="154"/>
      <c r="C91" s="155"/>
      <c r="D91" s="156" t="s">
        <v>99</v>
      </c>
      <c r="E91" s="155"/>
      <c r="F91" s="155"/>
      <c r="G91" s="155"/>
      <c r="H91" s="155"/>
      <c r="I91" s="155"/>
      <c r="J91" s="155"/>
      <c r="K91" s="155"/>
      <c r="L91" s="155"/>
      <c r="M91" s="155"/>
      <c r="N91" s="157">
        <f>N118</f>
        <v>0</v>
      </c>
      <c r="O91" s="155"/>
      <c r="P91" s="155"/>
      <c r="Q91" s="155"/>
      <c r="R91" s="158"/>
      <c r="T91" s="159"/>
      <c r="U91" s="159"/>
    </row>
    <row r="92" s="1" customFormat="1" ht="21.84" customHeight="1"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  <c r="T92" s="144"/>
      <c r="U92" s="144"/>
    </row>
    <row r="93" s="1" customFormat="1" ht="29.28" customHeight="1">
      <c r="B93" s="38"/>
      <c r="C93" s="146" t="s">
        <v>100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147">
        <v>0</v>
      </c>
      <c r="O93" s="160"/>
      <c r="P93" s="160"/>
      <c r="Q93" s="160"/>
      <c r="R93" s="40"/>
      <c r="T93" s="161"/>
      <c r="U93" s="162" t="s">
        <v>36</v>
      </c>
    </row>
    <row r="94" s="1" customFormat="1" ht="18" customHeight="1"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40"/>
      <c r="T94" s="144"/>
      <c r="U94" s="144"/>
    </row>
    <row r="95" s="1" customFormat="1" ht="29.28" customHeight="1">
      <c r="B95" s="38"/>
      <c r="C95" s="126" t="s">
        <v>82</v>
      </c>
      <c r="D95" s="127"/>
      <c r="E95" s="127"/>
      <c r="F95" s="127"/>
      <c r="G95" s="127"/>
      <c r="H95" s="127"/>
      <c r="I95" s="127"/>
      <c r="J95" s="127"/>
      <c r="K95" s="127"/>
      <c r="L95" s="128">
        <f>ROUND(SUM(N87+N93),2)</f>
        <v>0</v>
      </c>
      <c r="M95" s="128"/>
      <c r="N95" s="128"/>
      <c r="O95" s="128"/>
      <c r="P95" s="128"/>
      <c r="Q95" s="128"/>
      <c r="R95" s="40"/>
      <c r="T95" s="144"/>
      <c r="U95" s="144"/>
    </row>
    <row r="96" s="1" customFormat="1" ht="6.96" customHeight="1">
      <c r="B96" s="6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9"/>
      <c r="T96" s="144"/>
      <c r="U96" s="144"/>
    </row>
    <row r="100" s="1" customFormat="1" ht="6.96" customHeight="1">
      <c r="B100" s="70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="1" customFormat="1" ht="36.96" customHeight="1">
      <c r="B101" s="38"/>
      <c r="C101" s="25" t="s">
        <v>101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40"/>
    </row>
    <row r="102" s="1" customFormat="1" ht="6.96" customHeight="1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</row>
    <row r="103" s="1" customFormat="1" ht="36.96" customHeight="1">
      <c r="B103" s="38"/>
      <c r="C103" s="77" t="s">
        <v>15</v>
      </c>
      <c r="D103" s="39"/>
      <c r="E103" s="39"/>
      <c r="F103" s="79" t="str">
        <f>F6</f>
        <v>Variakov zásuvkové obvody_</v>
      </c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="1" customFormat="1" ht="6.96" customHeigh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</row>
    <row r="105" s="1" customFormat="1" ht="18" customHeight="1">
      <c r="B105" s="38"/>
      <c r="C105" s="33" t="s">
        <v>20</v>
      </c>
      <c r="D105" s="39"/>
      <c r="E105" s="39"/>
      <c r="F105" s="30" t="str">
        <f>F8</f>
        <v xml:space="preserve"> </v>
      </c>
      <c r="G105" s="39"/>
      <c r="H105" s="39"/>
      <c r="I105" s="39"/>
      <c r="J105" s="39"/>
      <c r="K105" s="33" t="s">
        <v>22</v>
      </c>
      <c r="L105" s="39"/>
      <c r="M105" s="82" t="str">
        <f>IF(O8="","",O8)</f>
        <v>19. 10. 2018</v>
      </c>
      <c r="N105" s="82"/>
      <c r="O105" s="82"/>
      <c r="P105" s="82"/>
      <c r="Q105" s="39"/>
      <c r="R105" s="40"/>
    </row>
    <row r="106" s="1" customFormat="1" ht="6.96" customHeigh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="1" customFormat="1">
      <c r="B107" s="38"/>
      <c r="C107" s="33" t="s">
        <v>24</v>
      </c>
      <c r="D107" s="39"/>
      <c r="E107" s="39"/>
      <c r="F107" s="30" t="str">
        <f>E11</f>
        <v xml:space="preserve"> </v>
      </c>
      <c r="G107" s="39"/>
      <c r="H107" s="39"/>
      <c r="I107" s="39"/>
      <c r="J107" s="39"/>
      <c r="K107" s="33" t="s">
        <v>28</v>
      </c>
      <c r="L107" s="39"/>
      <c r="M107" s="30" t="str">
        <f>E17</f>
        <v xml:space="preserve"> </v>
      </c>
      <c r="N107" s="30"/>
      <c r="O107" s="30"/>
      <c r="P107" s="30"/>
      <c r="Q107" s="30"/>
      <c r="R107" s="40"/>
    </row>
    <row r="108" s="1" customFormat="1" ht="14.4" customHeight="1">
      <c r="B108" s="38"/>
      <c r="C108" s="33" t="s">
        <v>27</v>
      </c>
      <c r="D108" s="39"/>
      <c r="E108" s="39"/>
      <c r="F108" s="30" t="str">
        <f>IF(E14="","",E14)</f>
        <v xml:space="preserve"> </v>
      </c>
      <c r="G108" s="39"/>
      <c r="H108" s="39"/>
      <c r="I108" s="39"/>
      <c r="J108" s="39"/>
      <c r="K108" s="33" t="s">
        <v>30</v>
      </c>
      <c r="L108" s="39"/>
      <c r="M108" s="30" t="str">
        <f>E20</f>
        <v>Ján Černický ELAZ</v>
      </c>
      <c r="N108" s="30"/>
      <c r="O108" s="30"/>
      <c r="P108" s="30"/>
      <c r="Q108" s="30"/>
      <c r="R108" s="40"/>
    </row>
    <row r="109" s="1" customFormat="1" ht="10.32" customHeight="1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40"/>
    </row>
    <row r="110" s="8" customFormat="1" ht="29.28" customHeight="1">
      <c r="B110" s="163"/>
      <c r="C110" s="164" t="s">
        <v>102</v>
      </c>
      <c r="D110" s="165" t="s">
        <v>103</v>
      </c>
      <c r="E110" s="165" t="s">
        <v>54</v>
      </c>
      <c r="F110" s="165" t="s">
        <v>104</v>
      </c>
      <c r="G110" s="165"/>
      <c r="H110" s="165"/>
      <c r="I110" s="165"/>
      <c r="J110" s="165" t="s">
        <v>105</v>
      </c>
      <c r="K110" s="165" t="s">
        <v>106</v>
      </c>
      <c r="L110" s="165" t="s">
        <v>107</v>
      </c>
      <c r="M110" s="165"/>
      <c r="N110" s="165" t="s">
        <v>93</v>
      </c>
      <c r="O110" s="165"/>
      <c r="P110" s="165"/>
      <c r="Q110" s="166"/>
      <c r="R110" s="167"/>
      <c r="T110" s="98" t="s">
        <v>108</v>
      </c>
      <c r="U110" s="99" t="s">
        <v>36</v>
      </c>
      <c r="V110" s="99" t="s">
        <v>109</v>
      </c>
      <c r="W110" s="99" t="s">
        <v>110</v>
      </c>
      <c r="X110" s="99" t="s">
        <v>111</v>
      </c>
      <c r="Y110" s="99" t="s">
        <v>112</v>
      </c>
      <c r="Z110" s="99" t="s">
        <v>113</v>
      </c>
      <c r="AA110" s="100" t="s">
        <v>114</v>
      </c>
    </row>
    <row r="111" s="1" customFormat="1" ht="29.28" customHeight="1">
      <c r="B111" s="38"/>
      <c r="C111" s="102" t="s">
        <v>89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168">
        <f>BK111</f>
        <v>0</v>
      </c>
      <c r="O111" s="169"/>
      <c r="P111" s="169"/>
      <c r="Q111" s="169"/>
      <c r="R111" s="40"/>
      <c r="T111" s="101"/>
      <c r="U111" s="59"/>
      <c r="V111" s="59"/>
      <c r="W111" s="170">
        <f>W112+W117</f>
        <v>65.426000000000002</v>
      </c>
      <c r="X111" s="59"/>
      <c r="Y111" s="170">
        <f>Y112+Y117</f>
        <v>0.020840000000000001</v>
      </c>
      <c r="Z111" s="59"/>
      <c r="AA111" s="171">
        <f>AA112+AA117</f>
        <v>0.27800000000000002</v>
      </c>
      <c r="AT111" s="20" t="s">
        <v>71</v>
      </c>
      <c r="AU111" s="20" t="s">
        <v>95</v>
      </c>
      <c r="BK111" s="172">
        <f>BK112+BK117</f>
        <v>0</v>
      </c>
    </row>
    <row r="112" s="9" customFormat="1" ht="37.44001" customHeight="1">
      <c r="B112" s="173"/>
      <c r="C112" s="174"/>
      <c r="D112" s="175" t="s">
        <v>96</v>
      </c>
      <c r="E112" s="175"/>
      <c r="F112" s="175"/>
      <c r="G112" s="175"/>
      <c r="H112" s="175"/>
      <c r="I112" s="175"/>
      <c r="J112" s="175"/>
      <c r="K112" s="175"/>
      <c r="L112" s="175"/>
      <c r="M112" s="175"/>
      <c r="N112" s="176">
        <f>BK112</f>
        <v>0</v>
      </c>
      <c r="O112" s="151"/>
      <c r="P112" s="151"/>
      <c r="Q112" s="151"/>
      <c r="R112" s="177"/>
      <c r="T112" s="178"/>
      <c r="U112" s="174"/>
      <c r="V112" s="174"/>
      <c r="W112" s="179">
        <f>W113</f>
        <v>20.018000000000001</v>
      </c>
      <c r="X112" s="174"/>
      <c r="Y112" s="179">
        <f>Y113</f>
        <v>0</v>
      </c>
      <c r="Z112" s="174"/>
      <c r="AA112" s="180">
        <f>AA113</f>
        <v>0.27800000000000002</v>
      </c>
      <c r="AR112" s="181" t="s">
        <v>77</v>
      </c>
      <c r="AT112" s="182" t="s">
        <v>71</v>
      </c>
      <c r="AU112" s="182" t="s">
        <v>72</v>
      </c>
      <c r="AY112" s="181" t="s">
        <v>115</v>
      </c>
      <c r="BK112" s="183">
        <f>BK113</f>
        <v>0</v>
      </c>
    </row>
    <row r="113" s="9" customFormat="1" ht="19.92" customHeight="1">
      <c r="B113" s="173"/>
      <c r="C113" s="174"/>
      <c r="D113" s="184" t="s">
        <v>97</v>
      </c>
      <c r="E113" s="184"/>
      <c r="F113" s="184"/>
      <c r="G113" s="184"/>
      <c r="H113" s="184"/>
      <c r="I113" s="184"/>
      <c r="J113" s="184"/>
      <c r="K113" s="184"/>
      <c r="L113" s="184"/>
      <c r="M113" s="184"/>
      <c r="N113" s="185">
        <f>BK113</f>
        <v>0</v>
      </c>
      <c r="O113" s="186"/>
      <c r="P113" s="186"/>
      <c r="Q113" s="186"/>
      <c r="R113" s="177"/>
      <c r="T113" s="178"/>
      <c r="U113" s="174"/>
      <c r="V113" s="174"/>
      <c r="W113" s="179">
        <f>SUM(W114:W116)</f>
        <v>20.018000000000001</v>
      </c>
      <c r="X113" s="174"/>
      <c r="Y113" s="179">
        <f>SUM(Y114:Y116)</f>
        <v>0</v>
      </c>
      <c r="Z113" s="174"/>
      <c r="AA113" s="180">
        <f>SUM(AA114:AA116)</f>
        <v>0.27800000000000002</v>
      </c>
      <c r="AR113" s="181" t="s">
        <v>77</v>
      </c>
      <c r="AT113" s="182" t="s">
        <v>71</v>
      </c>
      <c r="AU113" s="182" t="s">
        <v>77</v>
      </c>
      <c r="AY113" s="181" t="s">
        <v>115</v>
      </c>
      <c r="BK113" s="183">
        <f>SUM(BK114:BK116)</f>
        <v>0</v>
      </c>
    </row>
    <row r="114" s="1" customFormat="1" ht="38.25" customHeight="1">
      <c r="B114" s="38"/>
      <c r="C114" s="187" t="s">
        <v>77</v>
      </c>
      <c r="D114" s="187" t="s">
        <v>116</v>
      </c>
      <c r="E114" s="188" t="s">
        <v>117</v>
      </c>
      <c r="F114" s="189" t="s">
        <v>118</v>
      </c>
      <c r="G114" s="189"/>
      <c r="H114" s="189"/>
      <c r="I114" s="189"/>
      <c r="J114" s="190" t="s">
        <v>119</v>
      </c>
      <c r="K114" s="191">
        <v>200</v>
      </c>
      <c r="L114" s="191">
        <v>0</v>
      </c>
      <c r="M114" s="191"/>
      <c r="N114" s="191">
        <f>ROUND(L114*K114,2)</f>
        <v>0</v>
      </c>
      <c r="O114" s="191"/>
      <c r="P114" s="191"/>
      <c r="Q114" s="191"/>
      <c r="R114" s="40"/>
      <c r="T114" s="192" t="s">
        <v>18</v>
      </c>
      <c r="U114" s="48" t="s">
        <v>39</v>
      </c>
      <c r="V114" s="193">
        <v>0.0050000000000000001</v>
      </c>
      <c r="W114" s="193">
        <f>V114*K114</f>
        <v>1</v>
      </c>
      <c r="X114" s="193">
        <v>0</v>
      </c>
      <c r="Y114" s="193">
        <f>X114*K114</f>
        <v>0</v>
      </c>
      <c r="Z114" s="193">
        <v>3.0000000000000001E-05</v>
      </c>
      <c r="AA114" s="194">
        <f>Z114*K114</f>
        <v>0.0060000000000000001</v>
      </c>
      <c r="AR114" s="20" t="s">
        <v>120</v>
      </c>
      <c r="AT114" s="20" t="s">
        <v>116</v>
      </c>
      <c r="AU114" s="20" t="s">
        <v>121</v>
      </c>
      <c r="AY114" s="20" t="s">
        <v>115</v>
      </c>
      <c r="BE114" s="195">
        <f>IF(U114="základná",N114,0)</f>
        <v>0</v>
      </c>
      <c r="BF114" s="195">
        <f>IF(U114="znížená",N114,0)</f>
        <v>0</v>
      </c>
      <c r="BG114" s="195">
        <f>IF(U114="zákl. prenesená",N114,0)</f>
        <v>0</v>
      </c>
      <c r="BH114" s="195">
        <f>IF(U114="zníž. prenesená",N114,0)</f>
        <v>0</v>
      </c>
      <c r="BI114" s="195">
        <f>IF(U114="nulová",N114,0)</f>
        <v>0</v>
      </c>
      <c r="BJ114" s="20" t="s">
        <v>121</v>
      </c>
      <c r="BK114" s="195">
        <f>ROUND(L114*K114,2)</f>
        <v>0</v>
      </c>
      <c r="BL114" s="20" t="s">
        <v>120</v>
      </c>
      <c r="BM114" s="20" t="s">
        <v>122</v>
      </c>
    </row>
    <row r="115" s="1" customFormat="1" ht="38.25" customHeight="1">
      <c r="B115" s="38"/>
      <c r="C115" s="187" t="s">
        <v>121</v>
      </c>
      <c r="D115" s="187" t="s">
        <v>116</v>
      </c>
      <c r="E115" s="188" t="s">
        <v>123</v>
      </c>
      <c r="F115" s="189" t="s">
        <v>124</v>
      </c>
      <c r="G115" s="189"/>
      <c r="H115" s="189"/>
      <c r="I115" s="189"/>
      <c r="J115" s="190" t="s">
        <v>125</v>
      </c>
      <c r="K115" s="191">
        <v>22</v>
      </c>
      <c r="L115" s="191">
        <v>0</v>
      </c>
      <c r="M115" s="191"/>
      <c r="N115" s="191">
        <f>ROUND(L115*K115,2)</f>
        <v>0</v>
      </c>
      <c r="O115" s="191"/>
      <c r="P115" s="191"/>
      <c r="Q115" s="191"/>
      <c r="R115" s="40"/>
      <c r="T115" s="192" t="s">
        <v>18</v>
      </c>
      <c r="U115" s="48" t="s">
        <v>39</v>
      </c>
      <c r="V115" s="193">
        <v>0.17899999999999999</v>
      </c>
      <c r="W115" s="193">
        <f>V115*K115</f>
        <v>3.9379999999999997</v>
      </c>
      <c r="X115" s="193">
        <v>0</v>
      </c>
      <c r="Y115" s="193">
        <f>X115*K115</f>
        <v>0</v>
      </c>
      <c r="Z115" s="193">
        <v>0.001</v>
      </c>
      <c r="AA115" s="194">
        <f>Z115*K115</f>
        <v>0.021999999999999999</v>
      </c>
      <c r="AR115" s="20" t="s">
        <v>120</v>
      </c>
      <c r="AT115" s="20" t="s">
        <v>116</v>
      </c>
      <c r="AU115" s="20" t="s">
        <v>121</v>
      </c>
      <c r="AY115" s="20" t="s">
        <v>115</v>
      </c>
      <c r="BE115" s="195">
        <f>IF(U115="základná",N115,0)</f>
        <v>0</v>
      </c>
      <c r="BF115" s="195">
        <f>IF(U115="znížená",N115,0)</f>
        <v>0</v>
      </c>
      <c r="BG115" s="195">
        <f>IF(U115="zákl. prenesená",N115,0)</f>
        <v>0</v>
      </c>
      <c r="BH115" s="195">
        <f>IF(U115="zníž. prenesená",N115,0)</f>
        <v>0</v>
      </c>
      <c r="BI115" s="195">
        <f>IF(U115="nulová",N115,0)</f>
        <v>0</v>
      </c>
      <c r="BJ115" s="20" t="s">
        <v>121</v>
      </c>
      <c r="BK115" s="195">
        <f>ROUND(L115*K115,2)</f>
        <v>0</v>
      </c>
      <c r="BL115" s="20" t="s">
        <v>120</v>
      </c>
      <c r="BM115" s="20" t="s">
        <v>126</v>
      </c>
    </row>
    <row r="116" s="1" customFormat="1" ht="38.25" customHeight="1">
      <c r="B116" s="38"/>
      <c r="C116" s="187" t="s">
        <v>127</v>
      </c>
      <c r="D116" s="187" t="s">
        <v>116</v>
      </c>
      <c r="E116" s="188" t="s">
        <v>128</v>
      </c>
      <c r="F116" s="189" t="s">
        <v>129</v>
      </c>
      <c r="G116" s="189"/>
      <c r="H116" s="189"/>
      <c r="I116" s="189"/>
      <c r="J116" s="190" t="s">
        <v>130</v>
      </c>
      <c r="K116" s="191">
        <v>125</v>
      </c>
      <c r="L116" s="191">
        <v>0</v>
      </c>
      <c r="M116" s="191"/>
      <c r="N116" s="191">
        <f>ROUND(L116*K116,2)</f>
        <v>0</v>
      </c>
      <c r="O116" s="191"/>
      <c r="P116" s="191"/>
      <c r="Q116" s="191"/>
      <c r="R116" s="40"/>
      <c r="T116" s="192" t="s">
        <v>18</v>
      </c>
      <c r="U116" s="48" t="s">
        <v>39</v>
      </c>
      <c r="V116" s="193">
        <v>0.12064</v>
      </c>
      <c r="W116" s="193">
        <f>V116*K116</f>
        <v>15.08</v>
      </c>
      <c r="X116" s="193">
        <v>0</v>
      </c>
      <c r="Y116" s="193">
        <f>X116*K116</f>
        <v>0</v>
      </c>
      <c r="Z116" s="193">
        <v>0.002</v>
      </c>
      <c r="AA116" s="194">
        <f>Z116*K116</f>
        <v>0.25</v>
      </c>
      <c r="AR116" s="20" t="s">
        <v>120</v>
      </c>
      <c r="AT116" s="20" t="s">
        <v>116</v>
      </c>
      <c r="AU116" s="20" t="s">
        <v>121</v>
      </c>
      <c r="AY116" s="20" t="s">
        <v>115</v>
      </c>
      <c r="BE116" s="195">
        <f>IF(U116="základná",N116,0)</f>
        <v>0</v>
      </c>
      <c r="BF116" s="195">
        <f>IF(U116="znížená",N116,0)</f>
        <v>0</v>
      </c>
      <c r="BG116" s="195">
        <f>IF(U116="zákl. prenesená",N116,0)</f>
        <v>0</v>
      </c>
      <c r="BH116" s="195">
        <f>IF(U116="zníž. prenesená",N116,0)</f>
        <v>0</v>
      </c>
      <c r="BI116" s="195">
        <f>IF(U116="nulová",N116,0)</f>
        <v>0</v>
      </c>
      <c r="BJ116" s="20" t="s">
        <v>121</v>
      </c>
      <c r="BK116" s="195">
        <f>ROUND(L116*K116,2)</f>
        <v>0</v>
      </c>
      <c r="BL116" s="20" t="s">
        <v>120</v>
      </c>
      <c r="BM116" s="20" t="s">
        <v>131</v>
      </c>
    </row>
    <row r="117" s="9" customFormat="1" ht="37.44001" customHeight="1">
      <c r="B117" s="173"/>
      <c r="C117" s="174"/>
      <c r="D117" s="175" t="s">
        <v>98</v>
      </c>
      <c r="E117" s="175"/>
      <c r="F117" s="175"/>
      <c r="G117" s="175"/>
      <c r="H117" s="175"/>
      <c r="I117" s="175"/>
      <c r="J117" s="175"/>
      <c r="K117" s="175"/>
      <c r="L117" s="175"/>
      <c r="M117" s="175"/>
      <c r="N117" s="196">
        <f>BK117</f>
        <v>0</v>
      </c>
      <c r="O117" s="197"/>
      <c r="P117" s="197"/>
      <c r="Q117" s="197"/>
      <c r="R117" s="177"/>
      <c r="T117" s="178"/>
      <c r="U117" s="174"/>
      <c r="V117" s="174"/>
      <c r="W117" s="179">
        <f>W118</f>
        <v>45.408000000000001</v>
      </c>
      <c r="X117" s="174"/>
      <c r="Y117" s="179">
        <f>Y118</f>
        <v>0.020840000000000001</v>
      </c>
      <c r="Z117" s="174"/>
      <c r="AA117" s="180">
        <f>AA118</f>
        <v>0</v>
      </c>
      <c r="AR117" s="181" t="s">
        <v>127</v>
      </c>
      <c r="AT117" s="182" t="s">
        <v>71</v>
      </c>
      <c r="AU117" s="182" t="s">
        <v>72</v>
      </c>
      <c r="AY117" s="181" t="s">
        <v>115</v>
      </c>
      <c r="BK117" s="183">
        <f>BK118</f>
        <v>0</v>
      </c>
    </row>
    <row r="118" s="9" customFormat="1" ht="19.92" customHeight="1">
      <c r="B118" s="173"/>
      <c r="C118" s="174"/>
      <c r="D118" s="184" t="s">
        <v>99</v>
      </c>
      <c r="E118" s="184"/>
      <c r="F118" s="184"/>
      <c r="G118" s="184"/>
      <c r="H118" s="184"/>
      <c r="I118" s="184"/>
      <c r="J118" s="184"/>
      <c r="K118" s="184"/>
      <c r="L118" s="184"/>
      <c r="M118" s="184"/>
      <c r="N118" s="185">
        <f>BK118</f>
        <v>0</v>
      </c>
      <c r="O118" s="186"/>
      <c r="P118" s="186"/>
      <c r="Q118" s="186"/>
      <c r="R118" s="177"/>
      <c r="T118" s="178"/>
      <c r="U118" s="174"/>
      <c r="V118" s="174"/>
      <c r="W118" s="179">
        <f>SUM(W119:W137)</f>
        <v>45.408000000000001</v>
      </c>
      <c r="X118" s="174"/>
      <c r="Y118" s="179">
        <f>SUM(Y119:Y137)</f>
        <v>0.020840000000000001</v>
      </c>
      <c r="Z118" s="174"/>
      <c r="AA118" s="180">
        <f>SUM(AA119:AA137)</f>
        <v>0</v>
      </c>
      <c r="AR118" s="181" t="s">
        <v>127</v>
      </c>
      <c r="AT118" s="182" t="s">
        <v>71</v>
      </c>
      <c r="AU118" s="182" t="s">
        <v>77</v>
      </c>
      <c r="AY118" s="181" t="s">
        <v>115</v>
      </c>
      <c r="BK118" s="183">
        <f>SUM(BK119:BK137)</f>
        <v>0</v>
      </c>
    </row>
    <row r="119" s="1" customFormat="1" ht="25.5" customHeight="1">
      <c r="B119" s="38"/>
      <c r="C119" s="187" t="s">
        <v>120</v>
      </c>
      <c r="D119" s="187" t="s">
        <v>116</v>
      </c>
      <c r="E119" s="188" t="s">
        <v>132</v>
      </c>
      <c r="F119" s="189" t="s">
        <v>133</v>
      </c>
      <c r="G119" s="189"/>
      <c r="H119" s="189"/>
      <c r="I119" s="189"/>
      <c r="J119" s="190" t="s">
        <v>130</v>
      </c>
      <c r="K119" s="191">
        <v>30</v>
      </c>
      <c r="L119" s="191">
        <v>0</v>
      </c>
      <c r="M119" s="191"/>
      <c r="N119" s="191">
        <f>ROUND(L119*K119,2)</f>
        <v>0</v>
      </c>
      <c r="O119" s="191"/>
      <c r="P119" s="191"/>
      <c r="Q119" s="191"/>
      <c r="R119" s="40"/>
      <c r="T119" s="192" t="s">
        <v>18</v>
      </c>
      <c r="U119" s="48" t="s">
        <v>39</v>
      </c>
      <c r="V119" s="193">
        <v>0.085000000000000006</v>
      </c>
      <c r="W119" s="193">
        <f>V119*K119</f>
        <v>2.5500000000000003</v>
      </c>
      <c r="X119" s="193">
        <v>0</v>
      </c>
      <c r="Y119" s="193">
        <f>X119*K119</f>
        <v>0</v>
      </c>
      <c r="Z119" s="193">
        <v>0</v>
      </c>
      <c r="AA119" s="194">
        <f>Z119*K119</f>
        <v>0</v>
      </c>
      <c r="AR119" s="20" t="s">
        <v>134</v>
      </c>
      <c r="AT119" s="20" t="s">
        <v>116</v>
      </c>
      <c r="AU119" s="20" t="s">
        <v>121</v>
      </c>
      <c r="AY119" s="20" t="s">
        <v>115</v>
      </c>
      <c r="BE119" s="195">
        <f>IF(U119="základná",N119,0)</f>
        <v>0</v>
      </c>
      <c r="BF119" s="195">
        <f>IF(U119="znížená",N119,0)</f>
        <v>0</v>
      </c>
      <c r="BG119" s="195">
        <f>IF(U119="zákl. prenesená",N119,0)</f>
        <v>0</v>
      </c>
      <c r="BH119" s="195">
        <f>IF(U119="zníž. prenesená",N119,0)</f>
        <v>0</v>
      </c>
      <c r="BI119" s="195">
        <f>IF(U119="nulová",N119,0)</f>
        <v>0</v>
      </c>
      <c r="BJ119" s="20" t="s">
        <v>121</v>
      </c>
      <c r="BK119" s="195">
        <f>ROUND(L119*K119,2)</f>
        <v>0</v>
      </c>
      <c r="BL119" s="20" t="s">
        <v>134</v>
      </c>
      <c r="BM119" s="20" t="s">
        <v>135</v>
      </c>
    </row>
    <row r="120" s="1" customFormat="1" ht="25.5" customHeight="1">
      <c r="B120" s="38"/>
      <c r="C120" s="198" t="s">
        <v>136</v>
      </c>
      <c r="D120" s="198" t="s">
        <v>137</v>
      </c>
      <c r="E120" s="199" t="s">
        <v>138</v>
      </c>
      <c r="F120" s="200" t="s">
        <v>139</v>
      </c>
      <c r="G120" s="200"/>
      <c r="H120" s="200"/>
      <c r="I120" s="200"/>
      <c r="J120" s="201" t="s">
        <v>130</v>
      </c>
      <c r="K120" s="202">
        <v>30</v>
      </c>
      <c r="L120" s="202">
        <v>0</v>
      </c>
      <c r="M120" s="202"/>
      <c r="N120" s="202">
        <f>ROUND(L120*K120,2)</f>
        <v>0</v>
      </c>
      <c r="O120" s="191"/>
      <c r="P120" s="191"/>
      <c r="Q120" s="191"/>
      <c r="R120" s="40"/>
      <c r="T120" s="192" t="s">
        <v>18</v>
      </c>
      <c r="U120" s="48" t="s">
        <v>39</v>
      </c>
      <c r="V120" s="193">
        <v>0</v>
      </c>
      <c r="W120" s="193">
        <f>V120*K120</f>
        <v>0</v>
      </c>
      <c r="X120" s="193">
        <v>0.00017000000000000001</v>
      </c>
      <c r="Y120" s="193">
        <f>X120*K120</f>
        <v>0.0051000000000000004</v>
      </c>
      <c r="Z120" s="193">
        <v>0</v>
      </c>
      <c r="AA120" s="194">
        <f>Z120*K120</f>
        <v>0</v>
      </c>
      <c r="AR120" s="20" t="s">
        <v>140</v>
      </c>
      <c r="AT120" s="20" t="s">
        <v>137</v>
      </c>
      <c r="AU120" s="20" t="s">
        <v>121</v>
      </c>
      <c r="AY120" s="20" t="s">
        <v>115</v>
      </c>
      <c r="BE120" s="195">
        <f>IF(U120="základná",N120,0)</f>
        <v>0</v>
      </c>
      <c r="BF120" s="195">
        <f>IF(U120="znížená",N120,0)</f>
        <v>0</v>
      </c>
      <c r="BG120" s="195">
        <f>IF(U120="zákl. prenesená",N120,0)</f>
        <v>0</v>
      </c>
      <c r="BH120" s="195">
        <f>IF(U120="zníž. prenesená",N120,0)</f>
        <v>0</v>
      </c>
      <c r="BI120" s="195">
        <f>IF(U120="nulová",N120,0)</f>
        <v>0</v>
      </c>
      <c r="BJ120" s="20" t="s">
        <v>121</v>
      </c>
      <c r="BK120" s="195">
        <f>ROUND(L120*K120,2)</f>
        <v>0</v>
      </c>
      <c r="BL120" s="20" t="s">
        <v>140</v>
      </c>
      <c r="BM120" s="20" t="s">
        <v>141</v>
      </c>
    </row>
    <row r="121" s="1" customFormat="1" ht="16.5" customHeight="1">
      <c r="B121" s="38"/>
      <c r="C121" s="198" t="s">
        <v>142</v>
      </c>
      <c r="D121" s="198" t="s">
        <v>137</v>
      </c>
      <c r="E121" s="199" t="s">
        <v>143</v>
      </c>
      <c r="F121" s="200" t="s">
        <v>144</v>
      </c>
      <c r="G121" s="200"/>
      <c r="H121" s="200"/>
      <c r="I121" s="200"/>
      <c r="J121" s="201" t="s">
        <v>125</v>
      </c>
      <c r="K121" s="202">
        <v>18</v>
      </c>
      <c r="L121" s="202">
        <v>0</v>
      </c>
      <c r="M121" s="202"/>
      <c r="N121" s="202">
        <f>ROUND(L121*K121,2)</f>
        <v>0</v>
      </c>
      <c r="O121" s="191"/>
      <c r="P121" s="191"/>
      <c r="Q121" s="191"/>
      <c r="R121" s="40"/>
      <c r="T121" s="192" t="s">
        <v>18</v>
      </c>
      <c r="U121" s="48" t="s">
        <v>39</v>
      </c>
      <c r="V121" s="193">
        <v>0</v>
      </c>
      <c r="W121" s="193">
        <f>V121*K121</f>
        <v>0</v>
      </c>
      <c r="X121" s="193">
        <v>1.0000000000000001E-05</v>
      </c>
      <c r="Y121" s="193">
        <f>X121*K121</f>
        <v>0.00018000000000000001</v>
      </c>
      <c r="Z121" s="193">
        <v>0</v>
      </c>
      <c r="AA121" s="194">
        <f>Z121*K121</f>
        <v>0</v>
      </c>
      <c r="AR121" s="20" t="s">
        <v>140</v>
      </c>
      <c r="AT121" s="20" t="s">
        <v>137</v>
      </c>
      <c r="AU121" s="20" t="s">
        <v>121</v>
      </c>
      <c r="AY121" s="20" t="s">
        <v>115</v>
      </c>
      <c r="BE121" s="195">
        <f>IF(U121="základná",N121,0)</f>
        <v>0</v>
      </c>
      <c r="BF121" s="195">
        <f>IF(U121="znížená",N121,0)</f>
        <v>0</v>
      </c>
      <c r="BG121" s="195">
        <f>IF(U121="zákl. prenesená",N121,0)</f>
        <v>0</v>
      </c>
      <c r="BH121" s="195">
        <f>IF(U121="zníž. prenesená",N121,0)</f>
        <v>0</v>
      </c>
      <c r="BI121" s="195">
        <f>IF(U121="nulová",N121,0)</f>
        <v>0</v>
      </c>
      <c r="BJ121" s="20" t="s">
        <v>121</v>
      </c>
      <c r="BK121" s="195">
        <f>ROUND(L121*K121,2)</f>
        <v>0</v>
      </c>
      <c r="BL121" s="20" t="s">
        <v>140</v>
      </c>
      <c r="BM121" s="20" t="s">
        <v>145</v>
      </c>
    </row>
    <row r="122" s="1" customFormat="1" ht="16.5" customHeight="1">
      <c r="B122" s="38"/>
      <c r="C122" s="198" t="s">
        <v>146</v>
      </c>
      <c r="D122" s="198" t="s">
        <v>137</v>
      </c>
      <c r="E122" s="199" t="s">
        <v>147</v>
      </c>
      <c r="F122" s="200" t="s">
        <v>148</v>
      </c>
      <c r="G122" s="200"/>
      <c r="H122" s="200"/>
      <c r="I122" s="200"/>
      <c r="J122" s="201" t="s">
        <v>125</v>
      </c>
      <c r="K122" s="202">
        <v>60</v>
      </c>
      <c r="L122" s="202">
        <v>0</v>
      </c>
      <c r="M122" s="202"/>
      <c r="N122" s="202">
        <f>ROUND(L122*K122,2)</f>
        <v>0</v>
      </c>
      <c r="O122" s="191"/>
      <c r="P122" s="191"/>
      <c r="Q122" s="191"/>
      <c r="R122" s="40"/>
      <c r="T122" s="192" t="s">
        <v>18</v>
      </c>
      <c r="U122" s="48" t="s">
        <v>39</v>
      </c>
      <c r="V122" s="193">
        <v>0</v>
      </c>
      <c r="W122" s="193">
        <f>V122*K122</f>
        <v>0</v>
      </c>
      <c r="X122" s="193">
        <v>2.0000000000000002E-05</v>
      </c>
      <c r="Y122" s="193">
        <f>X122*K122</f>
        <v>0.0012000000000000001</v>
      </c>
      <c r="Z122" s="193">
        <v>0</v>
      </c>
      <c r="AA122" s="194">
        <f>Z122*K122</f>
        <v>0</v>
      </c>
      <c r="AR122" s="20" t="s">
        <v>140</v>
      </c>
      <c r="AT122" s="20" t="s">
        <v>137</v>
      </c>
      <c r="AU122" s="20" t="s">
        <v>121</v>
      </c>
      <c r="AY122" s="20" t="s">
        <v>115</v>
      </c>
      <c r="BE122" s="195">
        <f>IF(U122="základná",N122,0)</f>
        <v>0</v>
      </c>
      <c r="BF122" s="195">
        <f>IF(U122="znížená",N122,0)</f>
        <v>0</v>
      </c>
      <c r="BG122" s="195">
        <f>IF(U122="zákl. prenesená",N122,0)</f>
        <v>0</v>
      </c>
      <c r="BH122" s="195">
        <f>IF(U122="zníž. prenesená",N122,0)</f>
        <v>0</v>
      </c>
      <c r="BI122" s="195">
        <f>IF(U122="nulová",N122,0)</f>
        <v>0</v>
      </c>
      <c r="BJ122" s="20" t="s">
        <v>121</v>
      </c>
      <c r="BK122" s="195">
        <f>ROUND(L122*K122,2)</f>
        <v>0</v>
      </c>
      <c r="BL122" s="20" t="s">
        <v>140</v>
      </c>
      <c r="BM122" s="20" t="s">
        <v>149</v>
      </c>
    </row>
    <row r="123" s="1" customFormat="1" ht="25.5" customHeight="1">
      <c r="B123" s="38"/>
      <c r="C123" s="187" t="s">
        <v>150</v>
      </c>
      <c r="D123" s="187" t="s">
        <v>116</v>
      </c>
      <c r="E123" s="188" t="s">
        <v>151</v>
      </c>
      <c r="F123" s="189" t="s">
        <v>152</v>
      </c>
      <c r="G123" s="189"/>
      <c r="H123" s="189"/>
      <c r="I123" s="189"/>
      <c r="J123" s="190" t="s">
        <v>130</v>
      </c>
      <c r="K123" s="191">
        <v>75</v>
      </c>
      <c r="L123" s="191">
        <v>0</v>
      </c>
      <c r="M123" s="191"/>
      <c r="N123" s="191">
        <f>ROUND(L123*K123,2)</f>
        <v>0</v>
      </c>
      <c r="O123" s="191"/>
      <c r="P123" s="191"/>
      <c r="Q123" s="191"/>
      <c r="R123" s="40"/>
      <c r="T123" s="192" t="s">
        <v>18</v>
      </c>
      <c r="U123" s="48" t="s">
        <v>39</v>
      </c>
      <c r="V123" s="193">
        <v>0.085000000000000006</v>
      </c>
      <c r="W123" s="193">
        <f>V123*K123</f>
        <v>6.3750000000000009</v>
      </c>
      <c r="X123" s="193">
        <v>0</v>
      </c>
      <c r="Y123" s="193">
        <f>X123*K123</f>
        <v>0</v>
      </c>
      <c r="Z123" s="193">
        <v>0</v>
      </c>
      <c r="AA123" s="194">
        <f>Z123*K123</f>
        <v>0</v>
      </c>
      <c r="AR123" s="20" t="s">
        <v>134</v>
      </c>
      <c r="AT123" s="20" t="s">
        <v>116</v>
      </c>
      <c r="AU123" s="20" t="s">
        <v>121</v>
      </c>
      <c r="AY123" s="20" t="s">
        <v>115</v>
      </c>
      <c r="BE123" s="195">
        <f>IF(U123="základná",N123,0)</f>
        <v>0</v>
      </c>
      <c r="BF123" s="195">
        <f>IF(U123="znížená",N123,0)</f>
        <v>0</v>
      </c>
      <c r="BG123" s="195">
        <f>IF(U123="zákl. prenesená",N123,0)</f>
        <v>0</v>
      </c>
      <c r="BH123" s="195">
        <f>IF(U123="zníž. prenesená",N123,0)</f>
        <v>0</v>
      </c>
      <c r="BI123" s="195">
        <f>IF(U123="nulová",N123,0)</f>
        <v>0</v>
      </c>
      <c r="BJ123" s="20" t="s">
        <v>121</v>
      </c>
      <c r="BK123" s="195">
        <f>ROUND(L123*K123,2)</f>
        <v>0</v>
      </c>
      <c r="BL123" s="20" t="s">
        <v>134</v>
      </c>
      <c r="BM123" s="20" t="s">
        <v>153</v>
      </c>
    </row>
    <row r="124" s="1" customFormat="1" ht="25.5" customHeight="1">
      <c r="B124" s="38"/>
      <c r="C124" s="198" t="s">
        <v>154</v>
      </c>
      <c r="D124" s="198" t="s">
        <v>137</v>
      </c>
      <c r="E124" s="199" t="s">
        <v>155</v>
      </c>
      <c r="F124" s="200" t="s">
        <v>156</v>
      </c>
      <c r="G124" s="200"/>
      <c r="H124" s="200"/>
      <c r="I124" s="200"/>
      <c r="J124" s="201" t="s">
        <v>130</v>
      </c>
      <c r="K124" s="202">
        <v>75</v>
      </c>
      <c r="L124" s="202">
        <v>0</v>
      </c>
      <c r="M124" s="202"/>
      <c r="N124" s="202">
        <f>ROUND(L124*K124,2)</f>
        <v>0</v>
      </c>
      <c r="O124" s="191"/>
      <c r="P124" s="191"/>
      <c r="Q124" s="191"/>
      <c r="R124" s="40"/>
      <c r="T124" s="192" t="s">
        <v>18</v>
      </c>
      <c r="U124" s="48" t="s">
        <v>39</v>
      </c>
      <c r="V124" s="193">
        <v>0</v>
      </c>
      <c r="W124" s="193">
        <f>V124*K124</f>
        <v>0</v>
      </c>
      <c r="X124" s="193">
        <v>0.00013999999999999999</v>
      </c>
      <c r="Y124" s="193">
        <f>X124*K124</f>
        <v>0.010499999999999999</v>
      </c>
      <c r="Z124" s="193">
        <v>0</v>
      </c>
      <c r="AA124" s="194">
        <f>Z124*K124</f>
        <v>0</v>
      </c>
      <c r="AR124" s="20" t="s">
        <v>140</v>
      </c>
      <c r="AT124" s="20" t="s">
        <v>137</v>
      </c>
      <c r="AU124" s="20" t="s">
        <v>121</v>
      </c>
      <c r="AY124" s="20" t="s">
        <v>115</v>
      </c>
      <c r="BE124" s="195">
        <f>IF(U124="základná",N124,0)</f>
        <v>0</v>
      </c>
      <c r="BF124" s="195">
        <f>IF(U124="znížená",N124,0)</f>
        <v>0</v>
      </c>
      <c r="BG124" s="195">
        <f>IF(U124="zákl. prenesená",N124,0)</f>
        <v>0</v>
      </c>
      <c r="BH124" s="195">
        <f>IF(U124="zníž. prenesená",N124,0)</f>
        <v>0</v>
      </c>
      <c r="BI124" s="195">
        <f>IF(U124="nulová",N124,0)</f>
        <v>0</v>
      </c>
      <c r="BJ124" s="20" t="s">
        <v>121</v>
      </c>
      <c r="BK124" s="195">
        <f>ROUND(L124*K124,2)</f>
        <v>0</v>
      </c>
      <c r="BL124" s="20" t="s">
        <v>140</v>
      </c>
      <c r="BM124" s="20" t="s">
        <v>157</v>
      </c>
    </row>
    <row r="125" s="1" customFormat="1" ht="25.5" customHeight="1">
      <c r="B125" s="38"/>
      <c r="C125" s="187" t="s">
        <v>158</v>
      </c>
      <c r="D125" s="187" t="s">
        <v>116</v>
      </c>
      <c r="E125" s="188" t="s">
        <v>159</v>
      </c>
      <c r="F125" s="189" t="s">
        <v>160</v>
      </c>
      <c r="G125" s="189"/>
      <c r="H125" s="189"/>
      <c r="I125" s="189"/>
      <c r="J125" s="190" t="s">
        <v>125</v>
      </c>
      <c r="K125" s="191">
        <v>22</v>
      </c>
      <c r="L125" s="191">
        <v>0</v>
      </c>
      <c r="M125" s="191"/>
      <c r="N125" s="191">
        <f>ROUND(L125*K125,2)</f>
        <v>0</v>
      </c>
      <c r="O125" s="191"/>
      <c r="P125" s="191"/>
      <c r="Q125" s="191"/>
      <c r="R125" s="40"/>
      <c r="T125" s="192" t="s">
        <v>18</v>
      </c>
      <c r="U125" s="48" t="s">
        <v>39</v>
      </c>
      <c r="V125" s="193">
        <v>0.085999999999999993</v>
      </c>
      <c r="W125" s="193">
        <f>V125*K125</f>
        <v>1.8919999999999999</v>
      </c>
      <c r="X125" s="193">
        <v>0</v>
      </c>
      <c r="Y125" s="193">
        <f>X125*K125</f>
        <v>0</v>
      </c>
      <c r="Z125" s="193">
        <v>0</v>
      </c>
      <c r="AA125" s="194">
        <f>Z125*K125</f>
        <v>0</v>
      </c>
      <c r="AR125" s="20" t="s">
        <v>134</v>
      </c>
      <c r="AT125" s="20" t="s">
        <v>116</v>
      </c>
      <c r="AU125" s="20" t="s">
        <v>121</v>
      </c>
      <c r="AY125" s="20" t="s">
        <v>115</v>
      </c>
      <c r="BE125" s="195">
        <f>IF(U125="základná",N125,0)</f>
        <v>0</v>
      </c>
      <c r="BF125" s="195">
        <f>IF(U125="znížená",N125,0)</f>
        <v>0</v>
      </c>
      <c r="BG125" s="195">
        <f>IF(U125="zákl. prenesená",N125,0)</f>
        <v>0</v>
      </c>
      <c r="BH125" s="195">
        <f>IF(U125="zníž. prenesená",N125,0)</f>
        <v>0</v>
      </c>
      <c r="BI125" s="195">
        <f>IF(U125="nulová",N125,0)</f>
        <v>0</v>
      </c>
      <c r="BJ125" s="20" t="s">
        <v>121</v>
      </c>
      <c r="BK125" s="195">
        <f>ROUND(L125*K125,2)</f>
        <v>0</v>
      </c>
      <c r="BL125" s="20" t="s">
        <v>134</v>
      </c>
      <c r="BM125" s="20" t="s">
        <v>161</v>
      </c>
    </row>
    <row r="126" s="1" customFormat="1" ht="25.5" customHeight="1">
      <c r="B126" s="38"/>
      <c r="C126" s="198" t="s">
        <v>162</v>
      </c>
      <c r="D126" s="198" t="s">
        <v>137</v>
      </c>
      <c r="E126" s="199" t="s">
        <v>163</v>
      </c>
      <c r="F126" s="200" t="s">
        <v>164</v>
      </c>
      <c r="G126" s="200"/>
      <c r="H126" s="200"/>
      <c r="I126" s="200"/>
      <c r="J126" s="201" t="s">
        <v>125</v>
      </c>
      <c r="K126" s="202">
        <v>22</v>
      </c>
      <c r="L126" s="202">
        <v>0</v>
      </c>
      <c r="M126" s="202"/>
      <c r="N126" s="202">
        <f>ROUND(L126*K126,2)</f>
        <v>0</v>
      </c>
      <c r="O126" s="191"/>
      <c r="P126" s="191"/>
      <c r="Q126" s="191"/>
      <c r="R126" s="40"/>
      <c r="T126" s="192" t="s">
        <v>18</v>
      </c>
      <c r="U126" s="48" t="s">
        <v>39</v>
      </c>
      <c r="V126" s="193">
        <v>0</v>
      </c>
      <c r="W126" s="193">
        <f>V126*K126</f>
        <v>0</v>
      </c>
      <c r="X126" s="193">
        <v>3.0000000000000001E-05</v>
      </c>
      <c r="Y126" s="193">
        <f>X126*K126</f>
        <v>0.00066</v>
      </c>
      <c r="Z126" s="193">
        <v>0</v>
      </c>
      <c r="AA126" s="194">
        <f>Z126*K126</f>
        <v>0</v>
      </c>
      <c r="AR126" s="20" t="s">
        <v>140</v>
      </c>
      <c r="AT126" s="20" t="s">
        <v>137</v>
      </c>
      <c r="AU126" s="20" t="s">
        <v>121</v>
      </c>
      <c r="AY126" s="20" t="s">
        <v>115</v>
      </c>
      <c r="BE126" s="195">
        <f>IF(U126="základná",N126,0)</f>
        <v>0</v>
      </c>
      <c r="BF126" s="195">
        <f>IF(U126="znížená",N126,0)</f>
        <v>0</v>
      </c>
      <c r="BG126" s="195">
        <f>IF(U126="zákl. prenesená",N126,0)</f>
        <v>0</v>
      </c>
      <c r="BH126" s="195">
        <f>IF(U126="zníž. prenesená",N126,0)</f>
        <v>0</v>
      </c>
      <c r="BI126" s="195">
        <f>IF(U126="nulová",N126,0)</f>
        <v>0</v>
      </c>
      <c r="BJ126" s="20" t="s">
        <v>121</v>
      </c>
      <c r="BK126" s="195">
        <f>ROUND(L126*K126,2)</f>
        <v>0</v>
      </c>
      <c r="BL126" s="20" t="s">
        <v>140</v>
      </c>
      <c r="BM126" s="20" t="s">
        <v>165</v>
      </c>
    </row>
    <row r="127" s="1" customFormat="1" ht="25.5" customHeight="1">
      <c r="B127" s="38"/>
      <c r="C127" s="187" t="s">
        <v>166</v>
      </c>
      <c r="D127" s="187" t="s">
        <v>116</v>
      </c>
      <c r="E127" s="188" t="s">
        <v>167</v>
      </c>
      <c r="F127" s="189" t="s">
        <v>168</v>
      </c>
      <c r="G127" s="189"/>
      <c r="H127" s="189"/>
      <c r="I127" s="189"/>
      <c r="J127" s="190" t="s">
        <v>125</v>
      </c>
      <c r="K127" s="191">
        <v>16</v>
      </c>
      <c r="L127" s="191">
        <v>0</v>
      </c>
      <c r="M127" s="191"/>
      <c r="N127" s="191">
        <f>ROUND(L127*K127,2)</f>
        <v>0</v>
      </c>
      <c r="O127" s="191"/>
      <c r="P127" s="191"/>
      <c r="Q127" s="191"/>
      <c r="R127" s="40"/>
      <c r="T127" s="192" t="s">
        <v>18</v>
      </c>
      <c r="U127" s="48" t="s">
        <v>39</v>
      </c>
      <c r="V127" s="193">
        <v>0.02</v>
      </c>
      <c r="W127" s="193">
        <f>V127*K127</f>
        <v>0.32000000000000001</v>
      </c>
      <c r="X127" s="193">
        <v>0</v>
      </c>
      <c r="Y127" s="193">
        <f>X127*K127</f>
        <v>0</v>
      </c>
      <c r="Z127" s="193">
        <v>0</v>
      </c>
      <c r="AA127" s="194">
        <f>Z127*K127</f>
        <v>0</v>
      </c>
      <c r="AR127" s="20" t="s">
        <v>134</v>
      </c>
      <c r="AT127" s="20" t="s">
        <v>116</v>
      </c>
      <c r="AU127" s="20" t="s">
        <v>121</v>
      </c>
      <c r="AY127" s="20" t="s">
        <v>115</v>
      </c>
      <c r="BE127" s="195">
        <f>IF(U127="základná",N127,0)</f>
        <v>0</v>
      </c>
      <c r="BF127" s="195">
        <f>IF(U127="znížená",N127,0)</f>
        <v>0</v>
      </c>
      <c r="BG127" s="195">
        <f>IF(U127="zákl. prenesená",N127,0)</f>
        <v>0</v>
      </c>
      <c r="BH127" s="195">
        <f>IF(U127="zníž. prenesená",N127,0)</f>
        <v>0</v>
      </c>
      <c r="BI127" s="195">
        <f>IF(U127="nulová",N127,0)</f>
        <v>0</v>
      </c>
      <c r="BJ127" s="20" t="s">
        <v>121</v>
      </c>
      <c r="BK127" s="195">
        <f>ROUND(L127*K127,2)</f>
        <v>0</v>
      </c>
      <c r="BL127" s="20" t="s">
        <v>134</v>
      </c>
      <c r="BM127" s="20" t="s">
        <v>169</v>
      </c>
    </row>
    <row r="128" s="1" customFormat="1" ht="25.5" customHeight="1">
      <c r="B128" s="38"/>
      <c r="C128" s="187" t="s">
        <v>170</v>
      </c>
      <c r="D128" s="187" t="s">
        <v>116</v>
      </c>
      <c r="E128" s="188" t="s">
        <v>171</v>
      </c>
      <c r="F128" s="189" t="s">
        <v>172</v>
      </c>
      <c r="G128" s="189"/>
      <c r="H128" s="189"/>
      <c r="I128" s="189"/>
      <c r="J128" s="190" t="s">
        <v>125</v>
      </c>
      <c r="K128" s="191">
        <v>100</v>
      </c>
      <c r="L128" s="191">
        <v>0</v>
      </c>
      <c r="M128" s="191"/>
      <c r="N128" s="191">
        <f>ROUND(L128*K128,2)</f>
        <v>0</v>
      </c>
      <c r="O128" s="191"/>
      <c r="P128" s="191"/>
      <c r="Q128" s="191"/>
      <c r="R128" s="40"/>
      <c r="T128" s="192" t="s">
        <v>18</v>
      </c>
      <c r="U128" s="48" t="s">
        <v>39</v>
      </c>
      <c r="V128" s="193">
        <v>0.056000000000000001</v>
      </c>
      <c r="W128" s="193">
        <f>V128*K128</f>
        <v>5.6000000000000005</v>
      </c>
      <c r="X128" s="193">
        <v>0</v>
      </c>
      <c r="Y128" s="193">
        <f>X128*K128</f>
        <v>0</v>
      </c>
      <c r="Z128" s="193">
        <v>0</v>
      </c>
      <c r="AA128" s="194">
        <f>Z128*K128</f>
        <v>0</v>
      </c>
      <c r="AR128" s="20" t="s">
        <v>134</v>
      </c>
      <c r="AT128" s="20" t="s">
        <v>116</v>
      </c>
      <c r="AU128" s="20" t="s">
        <v>121</v>
      </c>
      <c r="AY128" s="20" t="s">
        <v>115</v>
      </c>
      <c r="BE128" s="195">
        <f>IF(U128="základná",N128,0)</f>
        <v>0</v>
      </c>
      <c r="BF128" s="195">
        <f>IF(U128="znížená",N128,0)</f>
        <v>0</v>
      </c>
      <c r="BG128" s="195">
        <f>IF(U128="zákl. prenesená",N128,0)</f>
        <v>0</v>
      </c>
      <c r="BH128" s="195">
        <f>IF(U128="zníž. prenesená",N128,0)</f>
        <v>0</v>
      </c>
      <c r="BI128" s="195">
        <f>IF(U128="nulová",N128,0)</f>
        <v>0</v>
      </c>
      <c r="BJ128" s="20" t="s">
        <v>121</v>
      </c>
      <c r="BK128" s="195">
        <f>ROUND(L128*K128,2)</f>
        <v>0</v>
      </c>
      <c r="BL128" s="20" t="s">
        <v>134</v>
      </c>
      <c r="BM128" s="20" t="s">
        <v>173</v>
      </c>
    </row>
    <row r="129" s="1" customFormat="1" ht="25.5" customHeight="1">
      <c r="B129" s="38"/>
      <c r="C129" s="198" t="s">
        <v>174</v>
      </c>
      <c r="D129" s="198" t="s">
        <v>137</v>
      </c>
      <c r="E129" s="199" t="s">
        <v>175</v>
      </c>
      <c r="F129" s="200" t="s">
        <v>176</v>
      </c>
      <c r="G129" s="200"/>
      <c r="H129" s="200"/>
      <c r="I129" s="200"/>
      <c r="J129" s="201" t="s">
        <v>125</v>
      </c>
      <c r="K129" s="202">
        <v>100</v>
      </c>
      <c r="L129" s="202">
        <v>0</v>
      </c>
      <c r="M129" s="202"/>
      <c r="N129" s="202">
        <f>ROUND(L129*K129,2)</f>
        <v>0</v>
      </c>
      <c r="O129" s="191"/>
      <c r="P129" s="191"/>
      <c r="Q129" s="191"/>
      <c r="R129" s="40"/>
      <c r="T129" s="192" t="s">
        <v>18</v>
      </c>
      <c r="U129" s="48" t="s">
        <v>39</v>
      </c>
      <c r="V129" s="193">
        <v>0</v>
      </c>
      <c r="W129" s="193">
        <f>V129*K129</f>
        <v>0</v>
      </c>
      <c r="X129" s="193">
        <v>1.0000000000000001E-05</v>
      </c>
      <c r="Y129" s="193">
        <f>X129*K129</f>
        <v>0.001</v>
      </c>
      <c r="Z129" s="193">
        <v>0</v>
      </c>
      <c r="AA129" s="194">
        <f>Z129*K129</f>
        <v>0</v>
      </c>
      <c r="AR129" s="20" t="s">
        <v>140</v>
      </c>
      <c r="AT129" s="20" t="s">
        <v>137</v>
      </c>
      <c r="AU129" s="20" t="s">
        <v>121</v>
      </c>
      <c r="AY129" s="20" t="s">
        <v>115</v>
      </c>
      <c r="BE129" s="195">
        <f>IF(U129="základná",N129,0)</f>
        <v>0</v>
      </c>
      <c r="BF129" s="195">
        <f>IF(U129="znížená",N129,0)</f>
        <v>0</v>
      </c>
      <c r="BG129" s="195">
        <f>IF(U129="zákl. prenesená",N129,0)</f>
        <v>0</v>
      </c>
      <c r="BH129" s="195">
        <f>IF(U129="zníž. prenesená",N129,0)</f>
        <v>0</v>
      </c>
      <c r="BI129" s="195">
        <f>IF(U129="nulová",N129,0)</f>
        <v>0</v>
      </c>
      <c r="BJ129" s="20" t="s">
        <v>121</v>
      </c>
      <c r="BK129" s="195">
        <f>ROUND(L129*K129,2)</f>
        <v>0</v>
      </c>
      <c r="BL129" s="20" t="s">
        <v>140</v>
      </c>
      <c r="BM129" s="20" t="s">
        <v>177</v>
      </c>
    </row>
    <row r="130" s="1" customFormat="1" ht="38.25" customHeight="1">
      <c r="B130" s="38"/>
      <c r="C130" s="187" t="s">
        <v>178</v>
      </c>
      <c r="D130" s="187" t="s">
        <v>116</v>
      </c>
      <c r="E130" s="188" t="s">
        <v>179</v>
      </c>
      <c r="F130" s="189" t="s">
        <v>180</v>
      </c>
      <c r="G130" s="189"/>
      <c r="H130" s="189"/>
      <c r="I130" s="189"/>
      <c r="J130" s="190" t="s">
        <v>125</v>
      </c>
      <c r="K130" s="191">
        <v>35</v>
      </c>
      <c r="L130" s="191">
        <v>0</v>
      </c>
      <c r="M130" s="191"/>
      <c r="N130" s="191">
        <f>ROUND(L130*K130,2)</f>
        <v>0</v>
      </c>
      <c r="O130" s="191"/>
      <c r="P130" s="191"/>
      <c r="Q130" s="191"/>
      <c r="R130" s="40"/>
      <c r="T130" s="192" t="s">
        <v>18</v>
      </c>
      <c r="U130" s="48" t="s">
        <v>39</v>
      </c>
      <c r="V130" s="193">
        <v>0.047</v>
      </c>
      <c r="W130" s="193">
        <f>V130*K130</f>
        <v>1.645</v>
      </c>
      <c r="X130" s="193">
        <v>0</v>
      </c>
      <c r="Y130" s="193">
        <f>X130*K130</f>
        <v>0</v>
      </c>
      <c r="Z130" s="193">
        <v>0</v>
      </c>
      <c r="AA130" s="194">
        <f>Z130*K130</f>
        <v>0</v>
      </c>
      <c r="AR130" s="20" t="s">
        <v>134</v>
      </c>
      <c r="AT130" s="20" t="s">
        <v>116</v>
      </c>
      <c r="AU130" s="20" t="s">
        <v>121</v>
      </c>
      <c r="AY130" s="20" t="s">
        <v>115</v>
      </c>
      <c r="BE130" s="195">
        <f>IF(U130="základná",N130,0)</f>
        <v>0</v>
      </c>
      <c r="BF130" s="195">
        <f>IF(U130="znížená",N130,0)</f>
        <v>0</v>
      </c>
      <c r="BG130" s="195">
        <f>IF(U130="zákl. prenesená",N130,0)</f>
        <v>0</v>
      </c>
      <c r="BH130" s="195">
        <f>IF(U130="zníž. prenesená",N130,0)</f>
        <v>0</v>
      </c>
      <c r="BI130" s="195">
        <f>IF(U130="nulová",N130,0)</f>
        <v>0</v>
      </c>
      <c r="BJ130" s="20" t="s">
        <v>121</v>
      </c>
      <c r="BK130" s="195">
        <f>ROUND(L130*K130,2)</f>
        <v>0</v>
      </c>
      <c r="BL130" s="20" t="s">
        <v>134</v>
      </c>
      <c r="BM130" s="20" t="s">
        <v>181</v>
      </c>
    </row>
    <row r="131" s="1" customFormat="1" ht="38.25" customHeight="1">
      <c r="B131" s="38"/>
      <c r="C131" s="187" t="s">
        <v>182</v>
      </c>
      <c r="D131" s="187" t="s">
        <v>116</v>
      </c>
      <c r="E131" s="188" t="s">
        <v>183</v>
      </c>
      <c r="F131" s="189" t="s">
        <v>184</v>
      </c>
      <c r="G131" s="189"/>
      <c r="H131" s="189"/>
      <c r="I131" s="189"/>
      <c r="J131" s="190" t="s">
        <v>125</v>
      </c>
      <c r="K131" s="191">
        <v>22</v>
      </c>
      <c r="L131" s="191">
        <v>0</v>
      </c>
      <c r="M131" s="191"/>
      <c r="N131" s="191">
        <f>ROUND(L131*K131,2)</f>
        <v>0</v>
      </c>
      <c r="O131" s="191"/>
      <c r="P131" s="191"/>
      <c r="Q131" s="191"/>
      <c r="R131" s="40"/>
      <c r="T131" s="192" t="s">
        <v>18</v>
      </c>
      <c r="U131" s="48" t="s">
        <v>39</v>
      </c>
      <c r="V131" s="193">
        <v>0.308</v>
      </c>
      <c r="W131" s="193">
        <f>V131*K131</f>
        <v>6.7759999999999998</v>
      </c>
      <c r="X131" s="193">
        <v>0</v>
      </c>
      <c r="Y131" s="193">
        <f>X131*K131</f>
        <v>0</v>
      </c>
      <c r="Z131" s="193">
        <v>0</v>
      </c>
      <c r="AA131" s="194">
        <f>Z131*K131</f>
        <v>0</v>
      </c>
      <c r="AR131" s="20" t="s">
        <v>134</v>
      </c>
      <c r="AT131" s="20" t="s">
        <v>116</v>
      </c>
      <c r="AU131" s="20" t="s">
        <v>121</v>
      </c>
      <c r="AY131" s="20" t="s">
        <v>115</v>
      </c>
      <c r="BE131" s="195">
        <f>IF(U131="základná",N131,0)</f>
        <v>0</v>
      </c>
      <c r="BF131" s="195">
        <f>IF(U131="znížená",N131,0)</f>
        <v>0</v>
      </c>
      <c r="BG131" s="195">
        <f>IF(U131="zákl. prenesená",N131,0)</f>
        <v>0</v>
      </c>
      <c r="BH131" s="195">
        <f>IF(U131="zníž. prenesená",N131,0)</f>
        <v>0</v>
      </c>
      <c r="BI131" s="195">
        <f>IF(U131="nulová",N131,0)</f>
        <v>0</v>
      </c>
      <c r="BJ131" s="20" t="s">
        <v>121</v>
      </c>
      <c r="BK131" s="195">
        <f>ROUND(L131*K131,2)</f>
        <v>0</v>
      </c>
      <c r="BL131" s="20" t="s">
        <v>134</v>
      </c>
      <c r="BM131" s="20" t="s">
        <v>185</v>
      </c>
    </row>
    <row r="132" s="1" customFormat="1" ht="25.5" customHeight="1">
      <c r="B132" s="38"/>
      <c r="C132" s="198" t="s">
        <v>186</v>
      </c>
      <c r="D132" s="198" t="s">
        <v>137</v>
      </c>
      <c r="E132" s="199" t="s">
        <v>187</v>
      </c>
      <c r="F132" s="200" t="s">
        <v>188</v>
      </c>
      <c r="G132" s="200"/>
      <c r="H132" s="200"/>
      <c r="I132" s="200"/>
      <c r="J132" s="201" t="s">
        <v>125</v>
      </c>
      <c r="K132" s="202">
        <v>22</v>
      </c>
      <c r="L132" s="202">
        <v>0</v>
      </c>
      <c r="M132" s="202"/>
      <c r="N132" s="202">
        <f>ROUND(L132*K132,2)</f>
        <v>0</v>
      </c>
      <c r="O132" s="191"/>
      <c r="P132" s="191"/>
      <c r="Q132" s="191"/>
      <c r="R132" s="40"/>
      <c r="T132" s="192" t="s">
        <v>18</v>
      </c>
      <c r="U132" s="48" t="s">
        <v>39</v>
      </c>
      <c r="V132" s="193">
        <v>0</v>
      </c>
      <c r="W132" s="193">
        <f>V132*K132</f>
        <v>0</v>
      </c>
      <c r="X132" s="193">
        <v>0.00010000000000000001</v>
      </c>
      <c r="Y132" s="193">
        <f>X132*K132</f>
        <v>0.0022000000000000001</v>
      </c>
      <c r="Z132" s="193">
        <v>0</v>
      </c>
      <c r="AA132" s="194">
        <f>Z132*K132</f>
        <v>0</v>
      </c>
      <c r="AR132" s="20" t="s">
        <v>140</v>
      </c>
      <c r="AT132" s="20" t="s">
        <v>137</v>
      </c>
      <c r="AU132" s="20" t="s">
        <v>121</v>
      </c>
      <c r="AY132" s="20" t="s">
        <v>115</v>
      </c>
      <c r="BE132" s="195">
        <f>IF(U132="základná",N132,0)</f>
        <v>0</v>
      </c>
      <c r="BF132" s="195">
        <f>IF(U132="znížená",N132,0)</f>
        <v>0</v>
      </c>
      <c r="BG132" s="195">
        <f>IF(U132="zákl. prenesená",N132,0)</f>
        <v>0</v>
      </c>
      <c r="BH132" s="195">
        <f>IF(U132="zníž. prenesená",N132,0)</f>
        <v>0</v>
      </c>
      <c r="BI132" s="195">
        <f>IF(U132="nulová",N132,0)</f>
        <v>0</v>
      </c>
      <c r="BJ132" s="20" t="s">
        <v>121</v>
      </c>
      <c r="BK132" s="195">
        <f>ROUND(L132*K132,2)</f>
        <v>0</v>
      </c>
      <c r="BL132" s="20" t="s">
        <v>140</v>
      </c>
      <c r="BM132" s="20" t="s">
        <v>189</v>
      </c>
    </row>
    <row r="133" s="1" customFormat="1" ht="25.5" customHeight="1">
      <c r="B133" s="38"/>
      <c r="C133" s="187" t="s">
        <v>190</v>
      </c>
      <c r="D133" s="187" t="s">
        <v>116</v>
      </c>
      <c r="E133" s="188" t="s">
        <v>191</v>
      </c>
      <c r="F133" s="189" t="s">
        <v>192</v>
      </c>
      <c r="G133" s="189"/>
      <c r="H133" s="189"/>
      <c r="I133" s="189"/>
      <c r="J133" s="190" t="s">
        <v>130</v>
      </c>
      <c r="K133" s="191">
        <v>375</v>
      </c>
      <c r="L133" s="191">
        <v>0</v>
      </c>
      <c r="M133" s="191"/>
      <c r="N133" s="191">
        <f>ROUND(L133*K133,2)</f>
        <v>0</v>
      </c>
      <c r="O133" s="191"/>
      <c r="P133" s="191"/>
      <c r="Q133" s="191"/>
      <c r="R133" s="40"/>
      <c r="T133" s="192" t="s">
        <v>18</v>
      </c>
      <c r="U133" s="48" t="s">
        <v>39</v>
      </c>
      <c r="V133" s="193">
        <v>0.053999999999999999</v>
      </c>
      <c r="W133" s="193">
        <f>V133*K133</f>
        <v>20.25</v>
      </c>
      <c r="X133" s="193">
        <v>0</v>
      </c>
      <c r="Y133" s="193">
        <f>X133*K133</f>
        <v>0</v>
      </c>
      <c r="Z133" s="193">
        <v>0</v>
      </c>
      <c r="AA133" s="194">
        <f>Z133*K133</f>
        <v>0</v>
      </c>
      <c r="AR133" s="20" t="s">
        <v>134</v>
      </c>
      <c r="AT133" s="20" t="s">
        <v>116</v>
      </c>
      <c r="AU133" s="20" t="s">
        <v>121</v>
      </c>
      <c r="AY133" s="20" t="s">
        <v>115</v>
      </c>
      <c r="BE133" s="195">
        <f>IF(U133="základná",N133,0)</f>
        <v>0</v>
      </c>
      <c r="BF133" s="195">
        <f>IF(U133="znížená",N133,0)</f>
        <v>0</v>
      </c>
      <c r="BG133" s="195">
        <f>IF(U133="zákl. prenesená",N133,0)</f>
        <v>0</v>
      </c>
      <c r="BH133" s="195">
        <f>IF(U133="zníž. prenesená",N133,0)</f>
        <v>0</v>
      </c>
      <c r="BI133" s="195">
        <f>IF(U133="nulová",N133,0)</f>
        <v>0</v>
      </c>
      <c r="BJ133" s="20" t="s">
        <v>121</v>
      </c>
      <c r="BK133" s="195">
        <f>ROUND(L133*K133,2)</f>
        <v>0</v>
      </c>
      <c r="BL133" s="20" t="s">
        <v>134</v>
      </c>
      <c r="BM133" s="20" t="s">
        <v>193</v>
      </c>
    </row>
    <row r="134" s="1" customFormat="1" ht="16.5" customHeight="1">
      <c r="B134" s="38"/>
      <c r="C134" s="187" t="s">
        <v>194</v>
      </c>
      <c r="D134" s="187" t="s">
        <v>116</v>
      </c>
      <c r="E134" s="188" t="s">
        <v>195</v>
      </c>
      <c r="F134" s="189" t="s">
        <v>196</v>
      </c>
      <c r="G134" s="189"/>
      <c r="H134" s="189"/>
      <c r="I134" s="189"/>
      <c r="J134" s="190" t="s">
        <v>197</v>
      </c>
      <c r="K134" s="191">
        <v>1</v>
      </c>
      <c r="L134" s="191">
        <v>0</v>
      </c>
      <c r="M134" s="191"/>
      <c r="N134" s="191">
        <f>ROUND(L134*K134,2)</f>
        <v>0</v>
      </c>
      <c r="O134" s="191"/>
      <c r="P134" s="191"/>
      <c r="Q134" s="191"/>
      <c r="R134" s="40"/>
      <c r="T134" s="192" t="s">
        <v>18</v>
      </c>
      <c r="U134" s="48" t="s">
        <v>39</v>
      </c>
      <c r="V134" s="193">
        <v>0</v>
      </c>
      <c r="W134" s="193">
        <f>V134*K134</f>
        <v>0</v>
      </c>
      <c r="X134" s="193">
        <v>0</v>
      </c>
      <c r="Y134" s="193">
        <f>X134*K134</f>
        <v>0</v>
      </c>
      <c r="Z134" s="193">
        <v>0</v>
      </c>
      <c r="AA134" s="194">
        <f>Z134*K134</f>
        <v>0</v>
      </c>
      <c r="AR134" s="20" t="s">
        <v>134</v>
      </c>
      <c r="AT134" s="20" t="s">
        <v>116</v>
      </c>
      <c r="AU134" s="20" t="s">
        <v>121</v>
      </c>
      <c r="AY134" s="20" t="s">
        <v>115</v>
      </c>
      <c r="BE134" s="195">
        <f>IF(U134="základná",N134,0)</f>
        <v>0</v>
      </c>
      <c r="BF134" s="195">
        <f>IF(U134="znížená",N134,0)</f>
        <v>0</v>
      </c>
      <c r="BG134" s="195">
        <f>IF(U134="zákl. prenesená",N134,0)</f>
        <v>0</v>
      </c>
      <c r="BH134" s="195">
        <f>IF(U134="zníž. prenesená",N134,0)</f>
        <v>0</v>
      </c>
      <c r="BI134" s="195">
        <f>IF(U134="nulová",N134,0)</f>
        <v>0</v>
      </c>
      <c r="BJ134" s="20" t="s">
        <v>121</v>
      </c>
      <c r="BK134" s="195">
        <f>ROUND(L134*K134,2)</f>
        <v>0</v>
      </c>
      <c r="BL134" s="20" t="s">
        <v>134</v>
      </c>
      <c r="BM134" s="20" t="s">
        <v>198</v>
      </c>
    </row>
    <row r="135" s="1" customFormat="1" ht="16.5" customHeight="1">
      <c r="B135" s="38"/>
      <c r="C135" s="187" t="s">
        <v>10</v>
      </c>
      <c r="D135" s="187" t="s">
        <v>116</v>
      </c>
      <c r="E135" s="188" t="s">
        <v>199</v>
      </c>
      <c r="F135" s="189" t="s">
        <v>200</v>
      </c>
      <c r="G135" s="189"/>
      <c r="H135" s="189"/>
      <c r="I135" s="189"/>
      <c r="J135" s="190" t="s">
        <v>201</v>
      </c>
      <c r="K135" s="191">
        <v>0</v>
      </c>
      <c r="L135" s="191">
        <v>1</v>
      </c>
      <c r="M135" s="191"/>
      <c r="N135" s="191">
        <f>ROUND(L135*K135,2)</f>
        <v>0</v>
      </c>
      <c r="O135" s="191"/>
      <c r="P135" s="191"/>
      <c r="Q135" s="191"/>
      <c r="R135" s="40"/>
      <c r="T135" s="192" t="s">
        <v>18</v>
      </c>
      <c r="U135" s="48" t="s">
        <v>39</v>
      </c>
      <c r="V135" s="193">
        <v>0</v>
      </c>
      <c r="W135" s="193">
        <f>V135*K135</f>
        <v>0</v>
      </c>
      <c r="X135" s="193">
        <v>0</v>
      </c>
      <c r="Y135" s="193">
        <f>X135*K135</f>
        <v>0</v>
      </c>
      <c r="Z135" s="193">
        <v>0</v>
      </c>
      <c r="AA135" s="194">
        <f>Z135*K135</f>
        <v>0</v>
      </c>
      <c r="AR135" s="20" t="s">
        <v>134</v>
      </c>
      <c r="AT135" s="20" t="s">
        <v>116</v>
      </c>
      <c r="AU135" s="20" t="s">
        <v>121</v>
      </c>
      <c r="AY135" s="20" t="s">
        <v>115</v>
      </c>
      <c r="BE135" s="195">
        <f>IF(U135="základná",N135,0)</f>
        <v>0</v>
      </c>
      <c r="BF135" s="195">
        <f>IF(U135="znížená",N135,0)</f>
        <v>0</v>
      </c>
      <c r="BG135" s="195">
        <f>IF(U135="zákl. prenesená",N135,0)</f>
        <v>0</v>
      </c>
      <c r="BH135" s="195">
        <f>IF(U135="zníž. prenesená",N135,0)</f>
        <v>0</v>
      </c>
      <c r="BI135" s="195">
        <f>IF(U135="nulová",N135,0)</f>
        <v>0</v>
      </c>
      <c r="BJ135" s="20" t="s">
        <v>121</v>
      </c>
      <c r="BK135" s="195">
        <f>ROUND(L135*K135,2)</f>
        <v>0</v>
      </c>
      <c r="BL135" s="20" t="s">
        <v>134</v>
      </c>
      <c r="BM135" s="20" t="s">
        <v>202</v>
      </c>
    </row>
    <row r="136" s="1" customFormat="1" ht="16.5" customHeight="1">
      <c r="B136" s="38"/>
      <c r="C136" s="187" t="s">
        <v>203</v>
      </c>
      <c r="D136" s="187" t="s">
        <v>116</v>
      </c>
      <c r="E136" s="188" t="s">
        <v>204</v>
      </c>
      <c r="F136" s="189" t="s">
        <v>205</v>
      </c>
      <c r="G136" s="189"/>
      <c r="H136" s="189"/>
      <c r="I136" s="189"/>
      <c r="J136" s="190" t="s">
        <v>201</v>
      </c>
      <c r="K136" s="191">
        <v>0</v>
      </c>
      <c r="L136" s="191">
        <v>3</v>
      </c>
      <c r="M136" s="191"/>
      <c r="N136" s="191">
        <f>ROUND(L136*K136,2)</f>
        <v>0</v>
      </c>
      <c r="O136" s="191"/>
      <c r="P136" s="191"/>
      <c r="Q136" s="191"/>
      <c r="R136" s="40"/>
      <c r="T136" s="192" t="s">
        <v>18</v>
      </c>
      <c r="U136" s="48" t="s">
        <v>39</v>
      </c>
      <c r="V136" s="193">
        <v>0</v>
      </c>
      <c r="W136" s="193">
        <f>V136*K136</f>
        <v>0</v>
      </c>
      <c r="X136" s="193">
        <v>0</v>
      </c>
      <c r="Y136" s="193">
        <f>X136*K136</f>
        <v>0</v>
      </c>
      <c r="Z136" s="193">
        <v>0</v>
      </c>
      <c r="AA136" s="194">
        <f>Z136*K136</f>
        <v>0</v>
      </c>
      <c r="AR136" s="20" t="s">
        <v>140</v>
      </c>
      <c r="AT136" s="20" t="s">
        <v>116</v>
      </c>
      <c r="AU136" s="20" t="s">
        <v>121</v>
      </c>
      <c r="AY136" s="20" t="s">
        <v>115</v>
      </c>
      <c r="BE136" s="195">
        <f>IF(U136="základná",N136,0)</f>
        <v>0</v>
      </c>
      <c r="BF136" s="195">
        <f>IF(U136="znížená",N136,0)</f>
        <v>0</v>
      </c>
      <c r="BG136" s="195">
        <f>IF(U136="zákl. prenesená",N136,0)</f>
        <v>0</v>
      </c>
      <c r="BH136" s="195">
        <f>IF(U136="zníž. prenesená",N136,0)</f>
        <v>0</v>
      </c>
      <c r="BI136" s="195">
        <f>IF(U136="nulová",N136,0)</f>
        <v>0</v>
      </c>
      <c r="BJ136" s="20" t="s">
        <v>121</v>
      </c>
      <c r="BK136" s="195">
        <f>ROUND(L136*K136,2)</f>
        <v>0</v>
      </c>
      <c r="BL136" s="20" t="s">
        <v>140</v>
      </c>
      <c r="BM136" s="20" t="s">
        <v>206</v>
      </c>
    </row>
    <row r="137" s="1" customFormat="1" ht="16.5" customHeight="1">
      <c r="B137" s="38"/>
      <c r="C137" s="187" t="s">
        <v>207</v>
      </c>
      <c r="D137" s="187" t="s">
        <v>116</v>
      </c>
      <c r="E137" s="188" t="s">
        <v>208</v>
      </c>
      <c r="F137" s="189" t="s">
        <v>209</v>
      </c>
      <c r="G137" s="189"/>
      <c r="H137" s="189"/>
      <c r="I137" s="189"/>
      <c r="J137" s="190" t="s">
        <v>201</v>
      </c>
      <c r="K137" s="191">
        <v>0</v>
      </c>
      <c r="L137" s="191">
        <v>1</v>
      </c>
      <c r="M137" s="191"/>
      <c r="N137" s="191">
        <f>ROUND(L137*K137,2)</f>
        <v>0</v>
      </c>
      <c r="O137" s="191"/>
      <c r="P137" s="191"/>
      <c r="Q137" s="191"/>
      <c r="R137" s="40"/>
      <c r="T137" s="192" t="s">
        <v>18</v>
      </c>
      <c r="U137" s="203" t="s">
        <v>39</v>
      </c>
      <c r="V137" s="204">
        <v>0</v>
      </c>
      <c r="W137" s="204">
        <f>V137*K137</f>
        <v>0</v>
      </c>
      <c r="X137" s="204">
        <v>0</v>
      </c>
      <c r="Y137" s="204">
        <f>X137*K137</f>
        <v>0</v>
      </c>
      <c r="Z137" s="204">
        <v>0</v>
      </c>
      <c r="AA137" s="205">
        <f>Z137*K137</f>
        <v>0</v>
      </c>
      <c r="AR137" s="20" t="s">
        <v>134</v>
      </c>
      <c r="AT137" s="20" t="s">
        <v>116</v>
      </c>
      <c r="AU137" s="20" t="s">
        <v>121</v>
      </c>
      <c r="AY137" s="20" t="s">
        <v>115</v>
      </c>
      <c r="BE137" s="195">
        <f>IF(U137="základná",N137,0)</f>
        <v>0</v>
      </c>
      <c r="BF137" s="195">
        <f>IF(U137="znížená",N137,0)</f>
        <v>0</v>
      </c>
      <c r="BG137" s="195">
        <f>IF(U137="zákl. prenesená",N137,0)</f>
        <v>0</v>
      </c>
      <c r="BH137" s="195">
        <f>IF(U137="zníž. prenesená",N137,0)</f>
        <v>0</v>
      </c>
      <c r="BI137" s="195">
        <f>IF(U137="nulová",N137,0)</f>
        <v>0</v>
      </c>
      <c r="BJ137" s="20" t="s">
        <v>121</v>
      </c>
      <c r="BK137" s="195">
        <f>ROUND(L137*K137,2)</f>
        <v>0</v>
      </c>
      <c r="BL137" s="20" t="s">
        <v>134</v>
      </c>
      <c r="BM137" s="20" t="s">
        <v>210</v>
      </c>
    </row>
    <row r="138" s="1" customFormat="1" ht="6.96" customHeight="1">
      <c r="B138" s="6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</sheetData>
  <sheetProtection sheet="1" formatColumns="0" formatRows="0" objects="1" scenarios="1" spinCount="10" saltValue="YIfRtxCgkUohAX7ICJnFVmN4mhJr8aaS34ADKCFxFxnCGZeAz3R8O/U9tzw4O+IrrAZ4834mINE+7vFRZDB2Vg==" hashValue="Ciqscttr/fmFbHu3NB970bl1d7z9R8AP49+hLwW24z8fAvJXZc2x05IrK9JEt39iOHVl0euxoy6DsbwISG4w2g==" algorithmName="SHA-512" password="CC35"/>
  <mergeCells count="122">
    <mergeCell ref="F136:I136"/>
    <mergeCell ref="F134:I134"/>
    <mergeCell ref="L134:M134"/>
    <mergeCell ref="N134:Q134"/>
    <mergeCell ref="F135:I135"/>
    <mergeCell ref="L135:M135"/>
    <mergeCell ref="N135:Q135"/>
    <mergeCell ref="L136:M136"/>
    <mergeCell ref="N136:Q136"/>
    <mergeCell ref="F137:I137"/>
    <mergeCell ref="L137:M137"/>
    <mergeCell ref="N137:Q137"/>
    <mergeCell ref="M27:P27"/>
    <mergeCell ref="M26:P26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M83:Q83"/>
    <mergeCell ref="F78:P78"/>
    <mergeCell ref="M80:P80"/>
    <mergeCell ref="M82:Q82"/>
    <mergeCell ref="C85:G85"/>
    <mergeCell ref="N85:Q85"/>
    <mergeCell ref="N87:Q87"/>
    <mergeCell ref="N88:Q88"/>
    <mergeCell ref="N89:Q89"/>
    <mergeCell ref="N90:Q90"/>
    <mergeCell ref="N91:Q91"/>
    <mergeCell ref="N93:Q93"/>
    <mergeCell ref="L95:Q95"/>
    <mergeCell ref="C101:Q101"/>
    <mergeCell ref="F103:P103"/>
    <mergeCell ref="M105:P105"/>
    <mergeCell ref="M107:Q107"/>
    <mergeCell ref="M108:Q108"/>
    <mergeCell ref="F110:I110"/>
    <mergeCell ref="L110:M110"/>
    <mergeCell ref="N110:Q110"/>
    <mergeCell ref="N111:Q111"/>
    <mergeCell ref="N112:Q112"/>
    <mergeCell ref="N113:Q113"/>
    <mergeCell ref="F114:I114"/>
    <mergeCell ref="F116:I116"/>
    <mergeCell ref="L114:M114"/>
    <mergeCell ref="N114:Q114"/>
    <mergeCell ref="F115:I115"/>
    <mergeCell ref="L115:M115"/>
    <mergeCell ref="N115:Q115"/>
    <mergeCell ref="L116:M116"/>
    <mergeCell ref="N116:Q116"/>
    <mergeCell ref="N117:Q117"/>
    <mergeCell ref="F119:I119"/>
    <mergeCell ref="F121:I121"/>
    <mergeCell ref="F120:I120"/>
    <mergeCell ref="L119:M119"/>
    <mergeCell ref="N119:Q119"/>
    <mergeCell ref="L120:M120"/>
    <mergeCell ref="N120:Q120"/>
    <mergeCell ref="L121:M121"/>
    <mergeCell ref="N121:Q121"/>
    <mergeCell ref="N118:Q118"/>
    <mergeCell ref="F122:I122"/>
    <mergeCell ref="F124:I124"/>
    <mergeCell ref="L122:M122"/>
    <mergeCell ref="N122:Q122"/>
    <mergeCell ref="F123:I123"/>
    <mergeCell ref="L123:M123"/>
    <mergeCell ref="N123:Q123"/>
    <mergeCell ref="L124:M124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L128:M128"/>
    <mergeCell ref="N128:Q128"/>
    <mergeCell ref="F129:I129"/>
    <mergeCell ref="L129:M129"/>
    <mergeCell ref="N129:Q129"/>
    <mergeCell ref="L130:M130"/>
    <mergeCell ref="N130:Q130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H1:K1"/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S2:AC2"/>
  </mergeCells>
  <hyperlinks>
    <hyperlink ref="F1:G1" location="C2" display="1) Krycí list rozpočtu"/>
    <hyperlink ref="H1:K1" location="C85" display="2) Rekapitulácia rozpočtu"/>
    <hyperlink ref="L1" location="C110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DELL\Uzivatel</dc:creator>
  <cp:lastModifiedBy>DELL\Uzivatel</cp:lastModifiedBy>
  <dcterms:created xsi:type="dcterms:W3CDTF">2018-11-13T07:23:40Z</dcterms:created>
  <dcterms:modified xsi:type="dcterms:W3CDTF">2018-11-13T07:23:42Z</dcterms:modified>
</cp:coreProperties>
</file>