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Variakov - Variakov Osvet..." sheetId="2" r:id="rId2"/>
  </sheets>
  <definedNames>
    <definedName name="_xlnm.Print_Area" localSheetId="0">'Rekapitulácia stavby'!$C$4:$AP$70,'Rekapitulácia stavby'!$C$76:$AP$92</definedName>
    <definedName name="_xlnm.Print_Titles" localSheetId="0">'Rekapitulácia stavby'!$85:$85</definedName>
    <definedName name="_xlnm.Print_Area" localSheetId="1">'Variakov - Variakov Osvet...'!$C$4:$Q$70,'Variakov - Variakov Osvet...'!$C$76:$Q$96,'Variakov - Variakov Osvet...'!$C$102:$Q$193</definedName>
    <definedName name="_xlnm.Print_Titles" localSheetId="1">'Variakov - Variakov Osvet...'!$111:$111</definedName>
  </definedNames>
  <calcPr/>
</workbook>
</file>

<file path=xl/calcChain.xml><?xml version="1.0" encoding="utf-8"?>
<calcChain xmlns="http://schemas.openxmlformats.org/spreadsheetml/2006/main">
  <c i="1" r="AY88"/>
  <c r="AX88"/>
  <c i="2"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AA190"/>
  <c r="Y191"/>
  <c r="Y190"/>
  <c r="W191"/>
  <c r="W190"/>
  <c r="BK191"/>
  <c r="BK190"/>
  <c r="N190"/>
  <c r="N191"/>
  <c r="BF191"/>
  <c r="N92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Y168"/>
  <c r="W168"/>
  <c r="BK168"/>
  <c r="N168"/>
  <c r="BF168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Y129"/>
  <c r="W129"/>
  <c r="BK129"/>
  <c r="N129"/>
  <c r="BF129"/>
  <c r="BI128"/>
  <c r="BH128"/>
  <c r="BG128"/>
  <c r="BE128"/>
  <c r="AA128"/>
  <c r="Y128"/>
  <c r="W128"/>
  <c r="BK128"/>
  <c r="N128"/>
  <c r="BF128"/>
  <c r="BI127"/>
  <c r="BH127"/>
  <c r="BG127"/>
  <c r="BE127"/>
  <c r="AA127"/>
  <c r="Y127"/>
  <c r="W127"/>
  <c r="BK127"/>
  <c r="N127"/>
  <c r="BF127"/>
  <c r="BI126"/>
  <c r="BH126"/>
  <c r="BG126"/>
  <c r="BE126"/>
  <c r="AA126"/>
  <c r="Y126"/>
  <c r="W126"/>
  <c r="BK126"/>
  <c r="N126"/>
  <c r="BF126"/>
  <c r="BI125"/>
  <c r="BH125"/>
  <c r="BG125"/>
  <c r="BE125"/>
  <c r="AA125"/>
  <c r="Y125"/>
  <c r="W125"/>
  <c r="BK125"/>
  <c r="N125"/>
  <c r="BF125"/>
  <c r="BI124"/>
  <c r="BH124"/>
  <c r="BG124"/>
  <c r="BE124"/>
  <c r="AA124"/>
  <c r="Y124"/>
  <c r="W124"/>
  <c r="BK124"/>
  <c r="N124"/>
  <c r="BF124"/>
  <c r="BI123"/>
  <c r="BH123"/>
  <c r="BG123"/>
  <c r="BE123"/>
  <c r="AA123"/>
  <c r="Y123"/>
  <c r="W123"/>
  <c r="BK123"/>
  <c r="N123"/>
  <c r="BF123"/>
  <c r="BI122"/>
  <c r="BH122"/>
  <c r="BG122"/>
  <c r="BE122"/>
  <c r="AA122"/>
  <c r="Y122"/>
  <c r="W122"/>
  <c r="BK122"/>
  <c r="N122"/>
  <c r="BF122"/>
  <c r="BI121"/>
  <c r="BH121"/>
  <c r="BG121"/>
  <c r="BE121"/>
  <c r="AA121"/>
  <c r="Y121"/>
  <c r="W121"/>
  <c r="BK121"/>
  <c r="N121"/>
  <c r="BF121"/>
  <c r="BI120"/>
  <c r="BH120"/>
  <c r="BG120"/>
  <c r="BE120"/>
  <c r="AA120"/>
  <c r="AA119"/>
  <c r="AA118"/>
  <c r="Y120"/>
  <c r="Y119"/>
  <c r="Y118"/>
  <c r="W120"/>
  <c r="W119"/>
  <c r="W118"/>
  <c r="BK120"/>
  <c r="BK119"/>
  <c r="N119"/>
  <c r="BK118"/>
  <c r="N118"/>
  <c r="N120"/>
  <c r="BF120"/>
  <c r="N91"/>
  <c r="N90"/>
  <c r="BI117"/>
  <c r="BH117"/>
  <c r="BG117"/>
  <c r="BE117"/>
  <c r="AA117"/>
  <c r="Y117"/>
  <c r="W117"/>
  <c r="BK117"/>
  <c r="N117"/>
  <c r="BF117"/>
  <c r="BI116"/>
  <c r="BH116"/>
  <c r="BG116"/>
  <c r="BE116"/>
  <c r="AA116"/>
  <c r="Y116"/>
  <c r="W116"/>
  <c r="BK116"/>
  <c r="N116"/>
  <c r="BF116"/>
  <c r="BI115"/>
  <c r="H35"/>
  <c i="1" r="BD88"/>
  <c i="2" r="BH115"/>
  <c r="H34"/>
  <c i="1" r="BC88"/>
  <c i="2" r="BG115"/>
  <c r="H33"/>
  <c i="1" r="BB88"/>
  <c i="2" r="BE115"/>
  <c r="M31"/>
  <c i="1" r="AV88"/>
  <c i="2" r="H31"/>
  <c i="1" r="AZ88"/>
  <c i="2" r="AA115"/>
  <c r="AA114"/>
  <c r="AA113"/>
  <c r="AA112"/>
  <c r="Y115"/>
  <c r="Y114"/>
  <c r="Y113"/>
  <c r="Y112"/>
  <c r="W115"/>
  <c r="W114"/>
  <c r="W113"/>
  <c r="W112"/>
  <c i="1" r="AU88"/>
  <c i="2" r="BK115"/>
  <c r="BK114"/>
  <c r="N114"/>
  <c r="BK113"/>
  <c r="N113"/>
  <c r="BK112"/>
  <c r="N112"/>
  <c r="N87"/>
  <c r="N115"/>
  <c r="BF115"/>
  <c r="M32"/>
  <c i="1" r="AW88"/>
  <c i="2" r="H32"/>
  <c i="1" r="BA88"/>
  <c i="2" r="N89"/>
  <c r="N88"/>
  <c r="M109"/>
  <c r="F106"/>
  <c r="F104"/>
  <c r="L96"/>
  <c r="M27"/>
  <c i="1" r="AS88"/>
  <c i="2" r="M26"/>
  <c r="M83"/>
  <c r="F80"/>
  <c r="F78"/>
  <c r="M29"/>
  <c i="1" r="AG88"/>
  <c i="2" r="L37"/>
  <c r="O17"/>
  <c r="E17"/>
  <c r="M108"/>
  <c r="M82"/>
  <c r="O16"/>
  <c r="O14"/>
  <c r="E14"/>
  <c r="F109"/>
  <c r="F83"/>
  <c r="O13"/>
  <c r="O11"/>
  <c r="E11"/>
  <c r="F108"/>
  <c r="F82"/>
  <c r="O10"/>
  <c r="O8"/>
  <c r="M106"/>
  <c r="M80"/>
  <c i="1" r="AK27"/>
  <c r="BD87"/>
  <c r="W35"/>
  <c r="BC87"/>
  <c r="W34"/>
  <c r="BB87"/>
  <c r="W33"/>
  <c r="BA87"/>
  <c r="W32"/>
  <c r="AZ87"/>
  <c r="W31"/>
  <c r="AY87"/>
  <c r="AX87"/>
  <c r="AW87"/>
  <c r="AK32"/>
  <c r="AV87"/>
  <c r="AK31"/>
  <c r="AU87"/>
  <c r="AT87"/>
  <c r="AS87"/>
  <c r="AG87"/>
  <c r="AK26"/>
  <c r="AG92"/>
  <c r="AT88"/>
  <c r="AN88"/>
  <c r="AN87"/>
  <c r="AN92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<sst xmlns="http://schemas.openxmlformats.org/spreadsheetml/2006/main">
  <si>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</si>
  <si>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</si>
  <si>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</si>
  <si>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</si>
  <si>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</si>
  <si>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</si>
  <si>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</si>
  <si>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</si>
  <si>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 xml:space="preserve">&gt;&gt;  skryté stĺpce  &lt;&lt;</t>
  </si>
  <si>
    <t>0,01</t>
  </si>
  <si>
    <t>20</t>
  </si>
  <si>
    <t>SÚHRNNÝ LIST STAVBY</t>
  </si>
  <si>
    <t xml:space="preserve">v ---  nižšie sa nachádzajú doplnkové a pomocné údaje k zostavám  --- v</t>
  </si>
  <si>
    <t>Kód:</t>
  </si>
  <si>
    <t>Variakov</t>
  </si>
  <si>
    <t>Stavba:</t>
  </si>
  <si>
    <t>Variakov Osvetlenie a vykúrovanie_</t>
  </si>
  <si>
    <t>JKSO:</t>
  </si>
  <si>
    <t>KS:</t>
  </si>
  <si>
    <t>Miesto:</t>
  </si>
  <si>
    <t xml:space="preserve"> </t>
  </si>
  <si>
    <t>Dátum:</t>
  </si>
  <si>
    <t>19. 10. 2018</t>
  </si>
  <si>
    <t>Objednávateľ:</t>
  </si>
  <si>
    <t>IČO:</t>
  </si>
  <si>
    <t>IČO DPH:</t>
  </si>
  <si>
    <t>Zhotoviteľ:</t>
  </si>
  <si>
    <t>Projektant:</t>
  </si>
  <si>
    <t>True</t>
  </si>
  <si>
    <t>Spracovateľ:</t>
  </si>
  <si>
    <t>Ján Černický ELAZ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</si>
  <si>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</si>
  <si>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</si>
  <si>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</si>
  <si>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</si>
  <si>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</si>
  <si>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</si>
  <si>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</si>
  <si>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</si>
  <si>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</si>
  <si>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</si>
  <si>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</si>
  <si>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</si>
  <si>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</si>
  <si>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</si>
  <si>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</si>
  <si>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</si>
  <si>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</si>
  <si>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</si>
  <si>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</si>
  <si>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</si>
  <si>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</si>
  <si>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</si>
  <si>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</si>
  <si>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</si>
  <si>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</si>
  <si>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</si>
  <si>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</si>
  <si>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</si>
  <si>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</si>
  <si>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</si>
  <si>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</si>
  <si>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</si>
  <si>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</si>
  <si>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</si>
  <si>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</si>
  <si>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</si>
  <si>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</si>
  <si>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</si>
  <si>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</si>
  <si>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</si>
  <si>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</si>
  <si>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</si>
  <si>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{d6c3a0df-326f-453a-8465-8ee737f57a0a}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</si>
  <si>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</si>
  <si>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</si>
  <si>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</si>
  <si>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</si>
  <si>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</si>
  <si>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</si>
  <si>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</si>
  <si>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</si>
  <si>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</si>
  <si>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</si>
  <si>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</si>
  <si>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</si>
  <si>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</si>
  <si>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</si>
  <si>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</si>
  <si>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</si>
  <si>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</si>
  <si>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</si>
  <si>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</si>
  <si>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</si>
  <si>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</si>
  <si>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</si>
  <si>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</si>
  <si>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M - Práce a dodávky M</t>
  </si>
  <si>
    <t xml:space="preserve">    21-M - Elektromontáže</t>
  </si>
  <si>
    <t>HZS - Hodinové zúčtovacie sadzby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</si>
  <si>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</si>
  <si>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</si>
  <si>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</si>
  <si>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</si>
  <si>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</si>
  <si>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</si>
  <si>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</si>
  <si>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</si>
  <si>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</si>
  <si>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</si>
  <si>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</si>
  <si>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</si>
  <si>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</si>
  <si>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</si>
  <si>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</si>
  <si>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</si>
  <si>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</si>
  <si>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971035821</t>
  </si>
  <si>
    <t>Vrty príklepovým prerážacím vrtákom do D 45 mm do stien alebo smerom dole do tehál -0.00003t</t>
  </si>
  <si>
    <t>cm</t>
  </si>
  <si>
    <t>4</t>
  </si>
  <si>
    <t>2</t>
  </si>
  <si>
    <t>-2137538671</t>
  </si>
  <si>
    <t>973026161</t>
  </si>
  <si>
    <t xml:space="preserve">Vysekanie v murive z kameňa, kapsy pre klátiky a krabice, veľ. do 100x100x50 mm,  -0,00100t</t>
  </si>
  <si>
    <t>ks</t>
  </si>
  <si>
    <t>1499173111</t>
  </si>
  <si>
    <t>3</t>
  </si>
  <si>
    <t>974031121</t>
  </si>
  <si>
    <t xml:space="preserve">Vysekanie rýh v akomkoľvek murive tehlovom na akúkoľvek maltu do hĺbky 30 mm a š. do 30 mm,  -0,00200 t</t>
  </si>
  <si>
    <t>m</t>
  </si>
  <si>
    <t>774660887</t>
  </si>
  <si>
    <t>210010026</t>
  </si>
  <si>
    <t>Rúrka ohybná elektroinštalačná z PVC typ FXP 25, uložená pevne</t>
  </si>
  <si>
    <t>64</t>
  </si>
  <si>
    <t>-769642436</t>
  </si>
  <si>
    <t>5</t>
  </si>
  <si>
    <t>M</t>
  </si>
  <si>
    <t>345710009200</t>
  </si>
  <si>
    <t>Rúrka ohybná vlnitá pancierová PVC-U, FXP DN 25</t>
  </si>
  <si>
    <t>128</t>
  </si>
  <si>
    <t>1472809986</t>
  </si>
  <si>
    <t>6</t>
  </si>
  <si>
    <t>345710017900</t>
  </si>
  <si>
    <t>Spojka nasúvacia PVC-U SM 25</t>
  </si>
  <si>
    <t>-1270525589</t>
  </si>
  <si>
    <t>7</t>
  </si>
  <si>
    <t>345710037400</t>
  </si>
  <si>
    <t>Príchytka pre rúrku z PVC CL 25</t>
  </si>
  <si>
    <t>-861083312</t>
  </si>
  <si>
    <t>8</t>
  </si>
  <si>
    <t>210010027</t>
  </si>
  <si>
    <t>Rúrka ohybná elektroinštalačná z PVC typ FXP 32, uložená pevne</t>
  </si>
  <si>
    <t>276242206</t>
  </si>
  <si>
    <t>9</t>
  </si>
  <si>
    <t>345710009300</t>
  </si>
  <si>
    <t>Rúrka ohybná vlnitá pancierová PVC-U, FXP DN 32</t>
  </si>
  <si>
    <t>-134648419</t>
  </si>
  <si>
    <t>10</t>
  </si>
  <si>
    <t>345710018000</t>
  </si>
  <si>
    <t>Spojka nasúvacia PVC-U SM 32</t>
  </si>
  <si>
    <t>2036397895</t>
  </si>
  <si>
    <t>11</t>
  </si>
  <si>
    <t>345710037500</t>
  </si>
  <si>
    <t>Príchytka pre rúrku z PVC CL 32</t>
  </si>
  <si>
    <t>-1679063245</t>
  </si>
  <si>
    <t>12</t>
  </si>
  <si>
    <t>210010028</t>
  </si>
  <si>
    <t>Rúrka ohybná elektroinštalačná z PVC typ FXP 40, uložená pevne</t>
  </si>
  <si>
    <t>-1078141351</t>
  </si>
  <si>
    <t>13</t>
  </si>
  <si>
    <t>345710009400</t>
  </si>
  <si>
    <t>Rúrka ohybná vlnitá pancierová PVC-U, FXP DN 40</t>
  </si>
  <si>
    <t>484348881</t>
  </si>
  <si>
    <t>14</t>
  </si>
  <si>
    <t>345710018100</t>
  </si>
  <si>
    <t>Spojka nasúvacia PVC-U SM 40</t>
  </si>
  <si>
    <t>-62818715</t>
  </si>
  <si>
    <t>15</t>
  </si>
  <si>
    <t>345710037600</t>
  </si>
  <si>
    <t>Príchytka pre rúrku z PVC CL 40</t>
  </si>
  <si>
    <t>752451459</t>
  </si>
  <si>
    <t>16</t>
  </si>
  <si>
    <t>210010039</t>
  </si>
  <si>
    <t>Rúrka tuhá elektroinštalačná z PVC typ 1525, uložená voľne alebo pod omietkou</t>
  </si>
  <si>
    <t>-1952967613</t>
  </si>
  <si>
    <t>17</t>
  </si>
  <si>
    <t>345710002200</t>
  </si>
  <si>
    <t>Rúrka tuhá pancierová PVC-U, UPRM DN 25</t>
  </si>
  <si>
    <t>-1091185921</t>
  </si>
  <si>
    <t>18</t>
  </si>
  <si>
    <t>210010059</t>
  </si>
  <si>
    <t>Rúrka tuhá elektroinštalačná z PVC typ 1525, uložená pevne</t>
  </si>
  <si>
    <t>-551207883</t>
  </si>
  <si>
    <t>19</t>
  </si>
  <si>
    <t>345710002300</t>
  </si>
  <si>
    <t>Rúrka tuhá pancierová PVC-U, UPRM DN 32</t>
  </si>
  <si>
    <t>380863568</t>
  </si>
  <si>
    <t>210010067</t>
  </si>
  <si>
    <t>Rúrka tuhá elektroinštalačná z PVC typ 1540, uložená pevne</t>
  </si>
  <si>
    <t>-29289154</t>
  </si>
  <si>
    <t>21</t>
  </si>
  <si>
    <t>345710002400</t>
  </si>
  <si>
    <t>Rúrka tuhá pancierová PVC-U, UPRM DN 40</t>
  </si>
  <si>
    <t>1493968340</t>
  </si>
  <si>
    <t>22</t>
  </si>
  <si>
    <t>210010301</t>
  </si>
  <si>
    <t>Krabica prístrojová bez zapojenia (1901, KP 68, KZ 3)</t>
  </si>
  <si>
    <t>-1447156861</t>
  </si>
  <si>
    <t>23</t>
  </si>
  <si>
    <t>345410002400</t>
  </si>
  <si>
    <t>Krabica univerzálna z PVC pod omietku KU 68-1901,Dxh 73x42 mm, KOPOS</t>
  </si>
  <si>
    <t>261133758</t>
  </si>
  <si>
    <t>24</t>
  </si>
  <si>
    <t>210010321</t>
  </si>
  <si>
    <t>Krabica (1903, KR 68) odbočná s viečkom, svorkovnicou vrátane zapojenia, kruhová</t>
  </si>
  <si>
    <t>1334243846</t>
  </si>
  <si>
    <t>25</t>
  </si>
  <si>
    <t>345410002600</t>
  </si>
  <si>
    <t>Krabica univerzálna z PVC s viečkom a svorkovnicou pod omietku KU 68-1903, Dxh 73x42 mm, KOPOS</t>
  </si>
  <si>
    <t>1925254273</t>
  </si>
  <si>
    <t>26</t>
  </si>
  <si>
    <t>210010351</t>
  </si>
  <si>
    <t>Krabicová rozvodka z lisovaného izolantu vrátane ukončenia káblov a zapojenia vodičov typ 6455-11 do 4 m</t>
  </si>
  <si>
    <t>-1810223088</t>
  </si>
  <si>
    <t>27</t>
  </si>
  <si>
    <t>345410013000</t>
  </si>
  <si>
    <t>Krabica rozvodná PVC na stenu 6455-11 šxvxh 124x112x50 mm</t>
  </si>
  <si>
    <t>1211830558</t>
  </si>
  <si>
    <t>28</t>
  </si>
  <si>
    <t>210010521</t>
  </si>
  <si>
    <t>Odviečkovanie alebo zaviečkovanie krabíc - viečko na závit</t>
  </si>
  <si>
    <t>2137158755</t>
  </si>
  <si>
    <t>29</t>
  </si>
  <si>
    <t>210011302</t>
  </si>
  <si>
    <t>Osadenie polyamidovej príchytky HM 8, do tehlového muriva</t>
  </si>
  <si>
    <t>-1342119094</t>
  </si>
  <si>
    <t>30</t>
  </si>
  <si>
    <t>311310002800</t>
  </si>
  <si>
    <t>Hmoždinka klasická, sivá, M 8x40 mm, typ T8-PA, TRACON Elektric</t>
  </si>
  <si>
    <t>-869421971</t>
  </si>
  <si>
    <t>31</t>
  </si>
  <si>
    <t>210100001</t>
  </si>
  <si>
    <t>Ukončenie vodičov v rozvádzač. vrátane zapojenia a vodičovej koncovky do 2.5 mm2</t>
  </si>
  <si>
    <t>-1215608103</t>
  </si>
  <si>
    <t>32</t>
  </si>
  <si>
    <t>210100003</t>
  </si>
  <si>
    <t>Ukončenie vodičov v rozvádzač. vrátane zapojenia a vodičovej koncovky do 16 mm2</t>
  </si>
  <si>
    <t>395882946</t>
  </si>
  <si>
    <t>33</t>
  </si>
  <si>
    <t>210110041</t>
  </si>
  <si>
    <t>Spínače polozapustené a zapustené vrátane zapojenia jednopólový - radenie 1</t>
  </si>
  <si>
    <t>1255584119</t>
  </si>
  <si>
    <t>34</t>
  </si>
  <si>
    <t>345320000500</t>
  </si>
  <si>
    <t>Vypínač Legrand NILOE č.1</t>
  </si>
  <si>
    <t>-594017288</t>
  </si>
  <si>
    <t>35</t>
  </si>
  <si>
    <t>210110043</t>
  </si>
  <si>
    <t>Spínač polozapustený a zapustený vrátane zapojenia sériový prep.stried. - radenie 5 A</t>
  </si>
  <si>
    <t>-1674997118</t>
  </si>
  <si>
    <t>36</t>
  </si>
  <si>
    <t>345330000100</t>
  </si>
  <si>
    <t>Prepínač Legrand NILOE č. 5</t>
  </si>
  <si>
    <t>-1582545501</t>
  </si>
  <si>
    <t>37</t>
  </si>
  <si>
    <t>210110095</t>
  </si>
  <si>
    <t>Spínače snímač pohybu do stropu</t>
  </si>
  <si>
    <t>-1204051880</t>
  </si>
  <si>
    <t>38</t>
  </si>
  <si>
    <t>404610002800</t>
  </si>
  <si>
    <t>Pohybový snímač alebo čidlo LUXA 101-150 čierne</t>
  </si>
  <si>
    <t>-201075295</t>
  </si>
  <si>
    <t>39</t>
  </si>
  <si>
    <t>210120401</t>
  </si>
  <si>
    <t>Istič vzduchový jednopólový do 63 A</t>
  </si>
  <si>
    <t>706546803</t>
  </si>
  <si>
    <t>40</t>
  </si>
  <si>
    <t>358220000300</t>
  </si>
  <si>
    <t>Istič PL6 B, 10 A, 6000 A, 1 modul, LEGRAND</t>
  </si>
  <si>
    <t>1443669845</t>
  </si>
  <si>
    <t>41</t>
  </si>
  <si>
    <t>358220000500</t>
  </si>
  <si>
    <t>Istič PL6 B, 16 A, 6000 A, 1 modul, LEGRAND</t>
  </si>
  <si>
    <t>530751201</t>
  </si>
  <si>
    <t>42</t>
  </si>
  <si>
    <t>00001</t>
  </si>
  <si>
    <t>Lišta prepojovacia 80A</t>
  </si>
  <si>
    <t>-249093803</t>
  </si>
  <si>
    <t>43</t>
  </si>
  <si>
    <t>00002</t>
  </si>
  <si>
    <t>Nový rošt do pôvodného rozvádzača</t>
  </si>
  <si>
    <t>-2009371173</t>
  </si>
  <si>
    <t>44</t>
  </si>
  <si>
    <t>00003</t>
  </si>
  <si>
    <t>Materiál podružný</t>
  </si>
  <si>
    <t>kpl.</t>
  </si>
  <si>
    <t>1472915498</t>
  </si>
  <si>
    <t>45</t>
  </si>
  <si>
    <t>210120404</t>
  </si>
  <si>
    <t>Istič vzduchový trojpólový do 63 A</t>
  </si>
  <si>
    <t>84414938</t>
  </si>
  <si>
    <t>46</t>
  </si>
  <si>
    <t>358220042600</t>
  </si>
  <si>
    <t>Istič PL6 B, 32 A, 6000 A, 3 moduly, LEGRAND</t>
  </si>
  <si>
    <t>335537729</t>
  </si>
  <si>
    <t>47</t>
  </si>
  <si>
    <t>358220042800</t>
  </si>
  <si>
    <t>Istič PL6 C, 50 A, 6000 A, 3 moduly, LEGRAND doplnenie HR</t>
  </si>
  <si>
    <t>1118010568</t>
  </si>
  <si>
    <t>48</t>
  </si>
  <si>
    <t>210120411</t>
  </si>
  <si>
    <t>Prúdové chrániče štvorpólové 25 - 80 A</t>
  </si>
  <si>
    <t>1219185570</t>
  </si>
  <si>
    <t>49</t>
  </si>
  <si>
    <t>358230017400</t>
  </si>
  <si>
    <t>Prúdový chránič RX3 4P, 40 A, 30 mA, typ AC, 4 moduly, LEGRAND</t>
  </si>
  <si>
    <t>-1482272451</t>
  </si>
  <si>
    <t>50</t>
  </si>
  <si>
    <t>210201510</t>
  </si>
  <si>
    <t>Zapojenie svietidla 1x svetelný zdroj, núdzového, LED - núdzový režim</t>
  </si>
  <si>
    <t>2063001266</t>
  </si>
  <si>
    <t>51</t>
  </si>
  <si>
    <t>348150000500</t>
  </si>
  <si>
    <t>Svietidlo núdzové nástenné so svetelným zdrojom LED 1x3,2W, 360x140 mm, 1 hod., IP22, len núdzový režim</t>
  </si>
  <si>
    <t>115731837</t>
  </si>
  <si>
    <t>52</t>
  </si>
  <si>
    <t>210201610</t>
  </si>
  <si>
    <t>Zapojenie svietidla 1x svetelný zdroj, nevýbušné, svetlomet, LED</t>
  </si>
  <si>
    <t>-1791746446</t>
  </si>
  <si>
    <t>53</t>
  </si>
  <si>
    <t>348330000100</t>
  </si>
  <si>
    <t>Svietidlo priemyselné LED Galeon 100W</t>
  </si>
  <si>
    <t>-568585501</t>
  </si>
  <si>
    <t>54</t>
  </si>
  <si>
    <t>210203051</t>
  </si>
  <si>
    <t>Montáž a zapojenie LED panelu 600x600 mm do kazetového stropu</t>
  </si>
  <si>
    <t>211402021</t>
  </si>
  <si>
    <t>55</t>
  </si>
  <si>
    <t>348130002400</t>
  </si>
  <si>
    <t>LED panel 600x600 mm studená biela 48W</t>
  </si>
  <si>
    <t>-632863514</t>
  </si>
  <si>
    <t>56</t>
  </si>
  <si>
    <t>210203052</t>
  </si>
  <si>
    <t>Montáž a zapojenie LED panelu Ø180 mm do kazetového stropu</t>
  </si>
  <si>
    <t>-629096457</t>
  </si>
  <si>
    <t>57</t>
  </si>
  <si>
    <t>348130002600</t>
  </si>
  <si>
    <t>LED panel kruh d 180 mm studená biela 8W</t>
  </si>
  <si>
    <t>1336393882</t>
  </si>
  <si>
    <t>58</t>
  </si>
  <si>
    <t>210290751</t>
  </si>
  <si>
    <t>Montáž motorického spotrebiča, ventilátora do 1.5 kW, bez zapojenia</t>
  </si>
  <si>
    <t>-1959063466</t>
  </si>
  <si>
    <t>59</t>
  </si>
  <si>
    <t>00004</t>
  </si>
  <si>
    <t>Ventilátor Ventis 100 s dobehom</t>
  </si>
  <si>
    <t>256</t>
  </si>
  <si>
    <t>-1883737209</t>
  </si>
  <si>
    <t>60</t>
  </si>
  <si>
    <t>210800146</t>
  </si>
  <si>
    <t>Kábel medený uložený pevne CYKY 450/750 V 3x1,5</t>
  </si>
  <si>
    <t>831326622</t>
  </si>
  <si>
    <t>61</t>
  </si>
  <si>
    <t>341110000700</t>
  </si>
  <si>
    <t>Kábel medený CYKY 3x1,5 mm2</t>
  </si>
  <si>
    <t>667309594</t>
  </si>
  <si>
    <t>62</t>
  </si>
  <si>
    <t>210800147</t>
  </si>
  <si>
    <t>Kábel medený uložený pevne CYKY 450/750 V 3x2,5</t>
  </si>
  <si>
    <t>10666367</t>
  </si>
  <si>
    <t>63</t>
  </si>
  <si>
    <t>341110000800</t>
  </si>
  <si>
    <t>Kábel medený CYKY 3x2,5 mm2</t>
  </si>
  <si>
    <t>1525538984</t>
  </si>
  <si>
    <t>210800158</t>
  </si>
  <si>
    <t>Kábel medený uložený pevne CYKY 450/750 V 5x1,5</t>
  </si>
  <si>
    <t>-1010363988</t>
  </si>
  <si>
    <t>65</t>
  </si>
  <si>
    <t>341110001900</t>
  </si>
  <si>
    <t>Kábel medený CYKY 5x1,5 mm2</t>
  </si>
  <si>
    <t>-982062589</t>
  </si>
  <si>
    <t>66</t>
  </si>
  <si>
    <t>210800202</t>
  </si>
  <si>
    <t>Kábel medený uložený v trubke CYKY 450/750 V 5x10</t>
  </si>
  <si>
    <t>1303195657</t>
  </si>
  <si>
    <t>67</t>
  </si>
  <si>
    <t>341110002300</t>
  </si>
  <si>
    <t>Kábel medený CYKY 5x10 mm2</t>
  </si>
  <si>
    <t>177351723</t>
  </si>
  <si>
    <t>68</t>
  </si>
  <si>
    <t>DOP</t>
  </si>
  <si>
    <t>Doprava</t>
  </si>
  <si>
    <t>KPL</t>
  </si>
  <si>
    <t>-838947084</t>
  </si>
  <si>
    <t>69</t>
  </si>
  <si>
    <t>DOP PLOŠ.</t>
  </si>
  <si>
    <t>Doprava plošín</t>
  </si>
  <si>
    <t>1467580667</t>
  </si>
  <si>
    <t>70</t>
  </si>
  <si>
    <t>MV</t>
  </si>
  <si>
    <t>Murárske výpomoci</t>
  </si>
  <si>
    <t>%</t>
  </si>
  <si>
    <t>-1687429002</t>
  </si>
  <si>
    <t>71</t>
  </si>
  <si>
    <t>PLOŠ</t>
  </si>
  <si>
    <t>Prenájom plošín do 15m</t>
  </si>
  <si>
    <t>deň</t>
  </si>
  <si>
    <t>-1753030196</t>
  </si>
  <si>
    <t>72</t>
  </si>
  <si>
    <t>PM</t>
  </si>
  <si>
    <t>Podružný materiál</t>
  </si>
  <si>
    <t>-1675550836</t>
  </si>
  <si>
    <t>73</t>
  </si>
  <si>
    <t>PPV</t>
  </si>
  <si>
    <t>Podiel pridružených výkonov</t>
  </si>
  <si>
    <t>2133938983</t>
  </si>
  <si>
    <t>74</t>
  </si>
  <si>
    <t>HZS000113</t>
  </si>
  <si>
    <t>Demontáže starej inštalácie a starých ohrievačov</t>
  </si>
  <si>
    <t>hod</t>
  </si>
  <si>
    <t>512</t>
  </si>
  <si>
    <t>857918904</t>
  </si>
  <si>
    <t>75</t>
  </si>
  <si>
    <t>HZS000114</t>
  </si>
  <si>
    <t>Stavebno montážne práce najnáročnejšie na odbornosť - prehliadky pracoviska a revízie (Tr. 4) v rozsahu viac ako 8 hodín</t>
  </si>
  <si>
    <t>-814972127</t>
  </si>
  <si>
    <t>76</t>
  </si>
  <si>
    <t>HZS000125</t>
  </si>
  <si>
    <t>Úprava HR vo výrobnej hale</t>
  </si>
  <si>
    <t>-1358051067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</si>
</sst>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0" fillId="2" borderId="0" xfId="0" applyFill="1" applyProtection="1"/>
    <xf numFmtId="0" fontId="11" fillId="2" borderId="0" xfId="1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4" fontId="27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ht="36.96" customHeight="1">
      <c r="B4" s="24"/>
      <c r="C4" s="25" t="s">
        <v>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12</v>
      </c>
      <c r="BS4" s="20" t="s">
        <v>9</v>
      </c>
    </row>
    <row r="5" ht="14.4" customHeight="1">
      <c r="B5" s="24"/>
      <c r="C5" s="28"/>
      <c r="D5" s="29" t="s">
        <v>13</v>
      </c>
      <c r="E5" s="28"/>
      <c r="F5" s="28"/>
      <c r="G5" s="28"/>
      <c r="H5" s="28"/>
      <c r="I5" s="28"/>
      <c r="J5" s="28"/>
      <c r="K5" s="30" t="s">
        <v>14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7"/>
      <c r="BS5" s="20" t="s">
        <v>9</v>
      </c>
    </row>
    <row r="6" ht="36.96" customHeight="1">
      <c r="B6" s="24"/>
      <c r="C6" s="28"/>
      <c r="D6" s="31" t="s">
        <v>15</v>
      </c>
      <c r="E6" s="28"/>
      <c r="F6" s="28"/>
      <c r="G6" s="28"/>
      <c r="H6" s="28"/>
      <c r="I6" s="28"/>
      <c r="J6" s="28"/>
      <c r="K6" s="32" t="s">
        <v>16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7"/>
      <c r="BS6" s="20" t="s">
        <v>9</v>
      </c>
    </row>
    <row r="7" ht="14.4" customHeight="1">
      <c r="B7" s="24"/>
      <c r="C7" s="28"/>
      <c r="D7" s="33" t="s">
        <v>17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3" t="s">
        <v>18</v>
      </c>
      <c r="AL7" s="28"/>
      <c r="AM7" s="28"/>
      <c r="AN7" s="30" t="s">
        <v>5</v>
      </c>
      <c r="AO7" s="28"/>
      <c r="AP7" s="28"/>
      <c r="AQ7" s="27"/>
      <c r="BS7" s="20" t="s">
        <v>9</v>
      </c>
    </row>
    <row r="8" ht="14.4" customHeight="1">
      <c r="B8" s="24"/>
      <c r="C8" s="28"/>
      <c r="D8" s="33" t="s">
        <v>19</v>
      </c>
      <c r="E8" s="28"/>
      <c r="F8" s="28"/>
      <c r="G8" s="28"/>
      <c r="H8" s="28"/>
      <c r="I8" s="28"/>
      <c r="J8" s="28"/>
      <c r="K8" s="30" t="s">
        <v>20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3" t="s">
        <v>21</v>
      </c>
      <c r="AL8" s="28"/>
      <c r="AM8" s="28"/>
      <c r="AN8" s="30" t="s">
        <v>22</v>
      </c>
      <c r="AO8" s="28"/>
      <c r="AP8" s="28"/>
      <c r="AQ8" s="27"/>
      <c r="BS8" s="20" t="s">
        <v>9</v>
      </c>
    </row>
    <row r="9" ht="14.4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BS9" s="20" t="s">
        <v>9</v>
      </c>
    </row>
    <row r="10" ht="14.4" customHeight="1">
      <c r="B10" s="24"/>
      <c r="C10" s="28"/>
      <c r="D10" s="33" t="s">
        <v>23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3" t="s">
        <v>24</v>
      </c>
      <c r="AL10" s="28"/>
      <c r="AM10" s="28"/>
      <c r="AN10" s="30" t="s">
        <v>5</v>
      </c>
      <c r="AO10" s="28"/>
      <c r="AP10" s="28"/>
      <c r="AQ10" s="27"/>
      <c r="BS10" s="20" t="s">
        <v>9</v>
      </c>
    </row>
    <row r="11" ht="18.48" customHeight="1">
      <c r="B11" s="24"/>
      <c r="C11" s="28"/>
      <c r="D11" s="28"/>
      <c r="E11" s="30" t="s">
        <v>20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3" t="s">
        <v>25</v>
      </c>
      <c r="AL11" s="28"/>
      <c r="AM11" s="28"/>
      <c r="AN11" s="30" t="s">
        <v>5</v>
      </c>
      <c r="AO11" s="28"/>
      <c r="AP11" s="28"/>
      <c r="AQ11" s="27"/>
      <c r="BS11" s="20" t="s">
        <v>9</v>
      </c>
    </row>
    <row r="12" ht="6.96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7"/>
      <c r="BS12" s="20" t="s">
        <v>9</v>
      </c>
    </row>
    <row r="13" ht="14.4" customHeight="1">
      <c r="B13" s="24"/>
      <c r="C13" s="28"/>
      <c r="D13" s="33" t="s">
        <v>26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3" t="s">
        <v>24</v>
      </c>
      <c r="AL13" s="28"/>
      <c r="AM13" s="28"/>
      <c r="AN13" s="30" t="s">
        <v>5</v>
      </c>
      <c r="AO13" s="28"/>
      <c r="AP13" s="28"/>
      <c r="AQ13" s="27"/>
      <c r="BS13" s="20" t="s">
        <v>9</v>
      </c>
    </row>
    <row r="14">
      <c r="B14" s="24"/>
      <c r="C14" s="28"/>
      <c r="D14" s="28"/>
      <c r="E14" s="30" t="s">
        <v>20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3" t="s">
        <v>25</v>
      </c>
      <c r="AL14" s="28"/>
      <c r="AM14" s="28"/>
      <c r="AN14" s="30" t="s">
        <v>5</v>
      </c>
      <c r="AO14" s="28"/>
      <c r="AP14" s="28"/>
      <c r="AQ14" s="27"/>
      <c r="BS14" s="20" t="s">
        <v>9</v>
      </c>
    </row>
    <row r="15" ht="6.96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7"/>
      <c r="BS15" s="20" t="s">
        <v>6</v>
      </c>
    </row>
    <row r="16" ht="14.4" customHeight="1">
      <c r="B16" s="24"/>
      <c r="C16" s="28"/>
      <c r="D16" s="33" t="s">
        <v>27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3" t="s">
        <v>24</v>
      </c>
      <c r="AL16" s="28"/>
      <c r="AM16" s="28"/>
      <c r="AN16" s="30" t="s">
        <v>5</v>
      </c>
      <c r="AO16" s="28"/>
      <c r="AP16" s="28"/>
      <c r="AQ16" s="27"/>
      <c r="BS16" s="20" t="s">
        <v>6</v>
      </c>
    </row>
    <row r="17" ht="18.48" customHeight="1">
      <c r="B17" s="24"/>
      <c r="C17" s="28"/>
      <c r="D17" s="28"/>
      <c r="E17" s="30" t="s">
        <v>20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3" t="s">
        <v>25</v>
      </c>
      <c r="AL17" s="28"/>
      <c r="AM17" s="28"/>
      <c r="AN17" s="30" t="s">
        <v>5</v>
      </c>
      <c r="AO17" s="28"/>
      <c r="AP17" s="28"/>
      <c r="AQ17" s="27"/>
      <c r="BS17" s="20" t="s">
        <v>28</v>
      </c>
    </row>
    <row r="18" ht="6.96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7"/>
      <c r="BS18" s="20" t="s">
        <v>9</v>
      </c>
    </row>
    <row r="19" ht="14.4" customHeight="1">
      <c r="B19" s="24"/>
      <c r="C19" s="28"/>
      <c r="D19" s="33" t="s">
        <v>29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3" t="s">
        <v>24</v>
      </c>
      <c r="AL19" s="28"/>
      <c r="AM19" s="28"/>
      <c r="AN19" s="30" t="s">
        <v>5</v>
      </c>
      <c r="AO19" s="28"/>
      <c r="AP19" s="28"/>
      <c r="AQ19" s="27"/>
      <c r="BS19" s="20" t="s">
        <v>9</v>
      </c>
    </row>
    <row r="20" ht="18.48" customHeight="1">
      <c r="B20" s="24"/>
      <c r="C20" s="28"/>
      <c r="D20" s="28"/>
      <c r="E20" s="30" t="s">
        <v>30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3" t="s">
        <v>25</v>
      </c>
      <c r="AL20" s="28"/>
      <c r="AM20" s="28"/>
      <c r="AN20" s="30" t="s">
        <v>5</v>
      </c>
      <c r="AO20" s="28"/>
      <c r="AP20" s="28"/>
      <c r="AQ20" s="27"/>
    </row>
    <row r="21" ht="6.96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7"/>
    </row>
    <row r="22">
      <c r="B22" s="24"/>
      <c r="C22" s="28"/>
      <c r="D22" s="33" t="s">
        <v>31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7"/>
    </row>
    <row r="23" ht="16.5" customHeight="1">
      <c r="B23" s="24"/>
      <c r="C23" s="28"/>
      <c r="D23" s="28"/>
      <c r="E23" s="34" t="s">
        <v>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8"/>
      <c r="AP23" s="28"/>
      <c r="AQ23" s="27"/>
    </row>
    <row r="24" ht="6.96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7"/>
    </row>
    <row r="25" ht="6.96" customHeight="1">
      <c r="B25" s="24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7"/>
    </row>
    <row r="26" ht="14.4" customHeight="1">
      <c r="B26" s="24"/>
      <c r="C26" s="28"/>
      <c r="D26" s="36" t="s">
        <v>32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37">
        <f>ROUND(AG87,2)</f>
        <v>0</v>
      </c>
      <c r="AL26" s="28"/>
      <c r="AM26" s="28"/>
      <c r="AN26" s="28"/>
      <c r="AO26" s="28"/>
      <c r="AP26" s="28"/>
      <c r="AQ26" s="27"/>
    </row>
    <row r="27" ht="14.4" customHeight="1">
      <c r="B27" s="24"/>
      <c r="C27" s="28"/>
      <c r="D27" s="36" t="s">
        <v>33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7">
        <f>ROUND(AG90,2)</f>
        <v>0</v>
      </c>
      <c r="AL27" s="37"/>
      <c r="AM27" s="37"/>
      <c r="AN27" s="37"/>
      <c r="AO27" s="37"/>
      <c r="AP27" s="28"/>
      <c r="AQ27" s="27"/>
    </row>
    <row r="28" s="1" customFormat="1" ht="6.96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</row>
    <row r="29" s="1" customFormat="1" ht="25.92" customHeight="1">
      <c r="B29" s="38"/>
      <c r="C29" s="39"/>
      <c r="D29" s="41" t="s">
        <v>34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>
        <f>ROUND(AK26+AK27,2)</f>
        <v>0</v>
      </c>
      <c r="AL29" s="42"/>
      <c r="AM29" s="42"/>
      <c r="AN29" s="42"/>
      <c r="AO29" s="42"/>
      <c r="AP29" s="39"/>
      <c r="AQ29" s="40"/>
    </row>
    <row r="30" s="1" customFormat="1" ht="6.96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</row>
    <row r="31" s="2" customFormat="1" ht="14.4" customHeight="1">
      <c r="B31" s="44"/>
      <c r="C31" s="45"/>
      <c r="D31" s="46" t="s">
        <v>35</v>
      </c>
      <c r="E31" s="45"/>
      <c r="F31" s="46" t="s">
        <v>36</v>
      </c>
      <c r="G31" s="45"/>
      <c r="H31" s="45"/>
      <c r="I31" s="45"/>
      <c r="J31" s="45"/>
      <c r="K31" s="45"/>
      <c r="L31" s="47">
        <v>0.20000000000000001</v>
      </c>
      <c r="M31" s="45"/>
      <c r="N31" s="45"/>
      <c r="O31" s="45"/>
      <c r="P31" s="45"/>
      <c r="Q31" s="45"/>
      <c r="R31" s="45"/>
      <c r="S31" s="45"/>
      <c r="T31" s="48" t="s">
        <v>37</v>
      </c>
      <c r="U31" s="45"/>
      <c r="V31" s="45"/>
      <c r="W31" s="49">
        <f>ROUND(AZ87+SUM(CD91),2)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9">
        <f>ROUND(AV87+SUM(BY91),2)</f>
        <v>0</v>
      </c>
      <c r="AL31" s="45"/>
      <c r="AM31" s="45"/>
      <c r="AN31" s="45"/>
      <c r="AO31" s="45"/>
      <c r="AP31" s="45"/>
      <c r="AQ31" s="50"/>
    </row>
    <row r="32" s="2" customFormat="1" ht="14.4" customHeight="1">
      <c r="B32" s="44"/>
      <c r="C32" s="45"/>
      <c r="D32" s="45"/>
      <c r="E32" s="45"/>
      <c r="F32" s="46" t="s">
        <v>38</v>
      </c>
      <c r="G32" s="45"/>
      <c r="H32" s="45"/>
      <c r="I32" s="45"/>
      <c r="J32" s="45"/>
      <c r="K32" s="45"/>
      <c r="L32" s="47">
        <v>0.20000000000000001</v>
      </c>
      <c r="M32" s="45"/>
      <c r="N32" s="45"/>
      <c r="O32" s="45"/>
      <c r="P32" s="45"/>
      <c r="Q32" s="45"/>
      <c r="R32" s="45"/>
      <c r="S32" s="45"/>
      <c r="T32" s="48" t="s">
        <v>37</v>
      </c>
      <c r="U32" s="45"/>
      <c r="V32" s="45"/>
      <c r="W32" s="49">
        <f>ROUND(BA87+SUM(CE91),2)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9">
        <f>ROUND(AW87+SUM(BZ91),2)</f>
        <v>0</v>
      </c>
      <c r="AL32" s="45"/>
      <c r="AM32" s="45"/>
      <c r="AN32" s="45"/>
      <c r="AO32" s="45"/>
      <c r="AP32" s="45"/>
      <c r="AQ32" s="50"/>
    </row>
    <row r="33" hidden="1" s="2" customFormat="1" ht="14.4" customHeight="1">
      <c r="B33" s="44"/>
      <c r="C33" s="45"/>
      <c r="D33" s="45"/>
      <c r="E33" s="45"/>
      <c r="F33" s="46" t="s">
        <v>39</v>
      </c>
      <c r="G33" s="45"/>
      <c r="H33" s="45"/>
      <c r="I33" s="45"/>
      <c r="J33" s="45"/>
      <c r="K33" s="45"/>
      <c r="L33" s="47">
        <v>0.20000000000000001</v>
      </c>
      <c r="M33" s="45"/>
      <c r="N33" s="45"/>
      <c r="O33" s="45"/>
      <c r="P33" s="45"/>
      <c r="Q33" s="45"/>
      <c r="R33" s="45"/>
      <c r="S33" s="45"/>
      <c r="T33" s="48" t="s">
        <v>37</v>
      </c>
      <c r="U33" s="45"/>
      <c r="V33" s="45"/>
      <c r="W33" s="49">
        <f>ROUND(BB87+SUM(CF91),2)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9">
        <v>0</v>
      </c>
      <c r="AL33" s="45"/>
      <c r="AM33" s="45"/>
      <c r="AN33" s="45"/>
      <c r="AO33" s="45"/>
      <c r="AP33" s="45"/>
      <c r="AQ33" s="50"/>
    </row>
    <row r="34" hidden="1" s="2" customFormat="1" ht="14.4" customHeight="1">
      <c r="B34" s="44"/>
      <c r="C34" s="45"/>
      <c r="D34" s="45"/>
      <c r="E34" s="45"/>
      <c r="F34" s="46" t="s">
        <v>40</v>
      </c>
      <c r="G34" s="45"/>
      <c r="H34" s="45"/>
      <c r="I34" s="45"/>
      <c r="J34" s="45"/>
      <c r="K34" s="45"/>
      <c r="L34" s="47">
        <v>0.20000000000000001</v>
      </c>
      <c r="M34" s="45"/>
      <c r="N34" s="45"/>
      <c r="O34" s="45"/>
      <c r="P34" s="45"/>
      <c r="Q34" s="45"/>
      <c r="R34" s="45"/>
      <c r="S34" s="45"/>
      <c r="T34" s="48" t="s">
        <v>37</v>
      </c>
      <c r="U34" s="45"/>
      <c r="V34" s="45"/>
      <c r="W34" s="49">
        <f>ROUND(BC87+SUM(CG91),2)</f>
        <v>0</v>
      </c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9">
        <v>0</v>
      </c>
      <c r="AL34" s="45"/>
      <c r="AM34" s="45"/>
      <c r="AN34" s="45"/>
      <c r="AO34" s="45"/>
      <c r="AP34" s="45"/>
      <c r="AQ34" s="50"/>
    </row>
    <row r="35" hidden="1" s="2" customFormat="1" ht="14.4" customHeight="1">
      <c r="B35" s="44"/>
      <c r="C35" s="45"/>
      <c r="D35" s="45"/>
      <c r="E35" s="45"/>
      <c r="F35" s="46" t="s">
        <v>41</v>
      </c>
      <c r="G35" s="45"/>
      <c r="H35" s="45"/>
      <c r="I35" s="45"/>
      <c r="J35" s="45"/>
      <c r="K35" s="45"/>
      <c r="L35" s="47">
        <v>0</v>
      </c>
      <c r="M35" s="45"/>
      <c r="N35" s="45"/>
      <c r="O35" s="45"/>
      <c r="P35" s="45"/>
      <c r="Q35" s="45"/>
      <c r="R35" s="45"/>
      <c r="S35" s="45"/>
      <c r="T35" s="48" t="s">
        <v>37</v>
      </c>
      <c r="U35" s="45"/>
      <c r="V35" s="45"/>
      <c r="W35" s="49">
        <f>ROUND(BD87+SUM(CH91),2)</f>
        <v>0</v>
      </c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9">
        <v>0</v>
      </c>
      <c r="AL35" s="45"/>
      <c r="AM35" s="45"/>
      <c r="AN35" s="45"/>
      <c r="AO35" s="45"/>
      <c r="AP35" s="45"/>
      <c r="AQ35" s="50"/>
    </row>
    <row r="36" s="1" customFormat="1" ht="6.9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="1" customFormat="1" ht="25.92" customHeight="1">
      <c r="B37" s="38"/>
      <c r="C37" s="51"/>
      <c r="D37" s="52" t="s">
        <v>42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 t="s">
        <v>43</v>
      </c>
      <c r="U37" s="53"/>
      <c r="V37" s="53"/>
      <c r="W37" s="53"/>
      <c r="X37" s="55" t="s">
        <v>44</v>
      </c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6">
        <f>SUM(AK29:AK35)</f>
        <v>0</v>
      </c>
      <c r="AL37" s="53"/>
      <c r="AM37" s="53"/>
      <c r="AN37" s="53"/>
      <c r="AO37" s="57"/>
      <c r="AP37" s="51"/>
      <c r="AQ37" s="40"/>
    </row>
    <row r="38" s="1" customFormat="1" ht="14.4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7"/>
    </row>
    <row r="40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7"/>
    </row>
    <row r="41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</row>
    <row r="42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</row>
    <row r="43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7"/>
    </row>
    <row r="44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7"/>
    </row>
    <row r="4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7"/>
    </row>
    <row r="46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7"/>
    </row>
    <row r="47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7"/>
    </row>
    <row r="48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7"/>
    </row>
    <row r="49" s="1" customFormat="1">
      <c r="B49" s="38"/>
      <c r="C49" s="39"/>
      <c r="D49" s="58" t="s">
        <v>45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60"/>
      <c r="AA49" s="39"/>
      <c r="AB49" s="39"/>
      <c r="AC49" s="58" t="s">
        <v>46</v>
      </c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60"/>
      <c r="AP49" s="39"/>
      <c r="AQ49" s="40"/>
    </row>
    <row r="50">
      <c r="B50" s="24"/>
      <c r="C50" s="28"/>
      <c r="D50" s="61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62"/>
      <c r="AA50" s="28"/>
      <c r="AB50" s="28"/>
      <c r="AC50" s="61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62"/>
      <c r="AP50" s="28"/>
      <c r="AQ50" s="27"/>
    </row>
    <row r="51">
      <c r="B51" s="24"/>
      <c r="C51" s="28"/>
      <c r="D51" s="61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62"/>
      <c r="AA51" s="28"/>
      <c r="AB51" s="28"/>
      <c r="AC51" s="61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62"/>
      <c r="AP51" s="28"/>
      <c r="AQ51" s="27"/>
    </row>
    <row r="52">
      <c r="B52" s="24"/>
      <c r="C52" s="28"/>
      <c r="D52" s="61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62"/>
      <c r="AA52" s="28"/>
      <c r="AB52" s="28"/>
      <c r="AC52" s="61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62"/>
      <c r="AP52" s="28"/>
      <c r="AQ52" s="27"/>
    </row>
    <row r="53">
      <c r="B53" s="24"/>
      <c r="C53" s="28"/>
      <c r="D53" s="61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62"/>
      <c r="AA53" s="28"/>
      <c r="AB53" s="28"/>
      <c r="AC53" s="61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62"/>
      <c r="AP53" s="28"/>
      <c r="AQ53" s="27"/>
    </row>
    <row r="54">
      <c r="B54" s="24"/>
      <c r="C54" s="28"/>
      <c r="D54" s="61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62"/>
      <c r="AA54" s="28"/>
      <c r="AB54" s="28"/>
      <c r="AC54" s="61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62"/>
      <c r="AP54" s="28"/>
      <c r="AQ54" s="27"/>
    </row>
    <row r="55">
      <c r="B55" s="24"/>
      <c r="C55" s="28"/>
      <c r="D55" s="61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62"/>
      <c r="AA55" s="28"/>
      <c r="AB55" s="28"/>
      <c r="AC55" s="61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62"/>
      <c r="AP55" s="28"/>
      <c r="AQ55" s="27"/>
    </row>
    <row r="56">
      <c r="B56" s="24"/>
      <c r="C56" s="28"/>
      <c r="D56" s="61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62"/>
      <c r="AA56" s="28"/>
      <c r="AB56" s="28"/>
      <c r="AC56" s="61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62"/>
      <c r="AP56" s="28"/>
      <c r="AQ56" s="27"/>
    </row>
    <row r="57">
      <c r="B57" s="24"/>
      <c r="C57" s="28"/>
      <c r="D57" s="61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62"/>
      <c r="AA57" s="28"/>
      <c r="AB57" s="28"/>
      <c r="AC57" s="61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62"/>
      <c r="AP57" s="28"/>
      <c r="AQ57" s="27"/>
    </row>
    <row r="58" s="1" customFormat="1">
      <c r="B58" s="38"/>
      <c r="C58" s="39"/>
      <c r="D58" s="63" t="s">
        <v>47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5" t="s">
        <v>48</v>
      </c>
      <c r="S58" s="64"/>
      <c r="T58" s="64"/>
      <c r="U58" s="64"/>
      <c r="V58" s="64"/>
      <c r="W58" s="64"/>
      <c r="X58" s="64"/>
      <c r="Y58" s="64"/>
      <c r="Z58" s="66"/>
      <c r="AA58" s="39"/>
      <c r="AB58" s="39"/>
      <c r="AC58" s="63" t="s">
        <v>47</v>
      </c>
      <c r="AD58" s="64"/>
      <c r="AE58" s="64"/>
      <c r="AF58" s="64"/>
      <c r="AG58" s="64"/>
      <c r="AH58" s="64"/>
      <c r="AI58" s="64"/>
      <c r="AJ58" s="64"/>
      <c r="AK58" s="64"/>
      <c r="AL58" s="64"/>
      <c r="AM58" s="65" t="s">
        <v>48</v>
      </c>
      <c r="AN58" s="64"/>
      <c r="AO58" s="66"/>
      <c r="AP58" s="39"/>
      <c r="AQ58" s="40"/>
    </row>
    <row r="59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</row>
    <row r="60" s="1" customFormat="1">
      <c r="B60" s="38"/>
      <c r="C60" s="39"/>
      <c r="D60" s="58" t="s">
        <v>49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60"/>
      <c r="AA60" s="39"/>
      <c r="AB60" s="39"/>
      <c r="AC60" s="58" t="s">
        <v>50</v>
      </c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60"/>
      <c r="AP60" s="39"/>
      <c r="AQ60" s="40"/>
    </row>
    <row r="61">
      <c r="B61" s="24"/>
      <c r="C61" s="28"/>
      <c r="D61" s="61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62"/>
      <c r="AA61" s="28"/>
      <c r="AB61" s="28"/>
      <c r="AC61" s="61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62"/>
      <c r="AP61" s="28"/>
      <c r="AQ61" s="27"/>
    </row>
    <row r="62">
      <c r="B62" s="24"/>
      <c r="C62" s="28"/>
      <c r="D62" s="61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62"/>
      <c r="AA62" s="28"/>
      <c r="AB62" s="28"/>
      <c r="AC62" s="61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62"/>
      <c r="AP62" s="28"/>
      <c r="AQ62" s="27"/>
    </row>
    <row r="63">
      <c r="B63" s="24"/>
      <c r="C63" s="28"/>
      <c r="D63" s="61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62"/>
      <c r="AA63" s="28"/>
      <c r="AB63" s="28"/>
      <c r="AC63" s="61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62"/>
      <c r="AP63" s="28"/>
      <c r="AQ63" s="27"/>
    </row>
    <row r="64">
      <c r="B64" s="24"/>
      <c r="C64" s="28"/>
      <c r="D64" s="61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62"/>
      <c r="AA64" s="28"/>
      <c r="AB64" s="28"/>
      <c r="AC64" s="61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62"/>
      <c r="AP64" s="28"/>
      <c r="AQ64" s="27"/>
    </row>
    <row r="65">
      <c r="B65" s="24"/>
      <c r="C65" s="28"/>
      <c r="D65" s="61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62"/>
      <c r="AA65" s="28"/>
      <c r="AB65" s="28"/>
      <c r="AC65" s="61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62"/>
      <c r="AP65" s="28"/>
      <c r="AQ65" s="27"/>
    </row>
    <row r="66">
      <c r="B66" s="24"/>
      <c r="C66" s="28"/>
      <c r="D66" s="61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62"/>
      <c r="AA66" s="28"/>
      <c r="AB66" s="28"/>
      <c r="AC66" s="61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62"/>
      <c r="AP66" s="28"/>
      <c r="AQ66" s="27"/>
    </row>
    <row r="67">
      <c r="B67" s="24"/>
      <c r="C67" s="28"/>
      <c r="D67" s="61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62"/>
      <c r="AA67" s="28"/>
      <c r="AB67" s="28"/>
      <c r="AC67" s="61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62"/>
      <c r="AP67" s="28"/>
      <c r="AQ67" s="27"/>
    </row>
    <row r="68">
      <c r="B68" s="24"/>
      <c r="C68" s="28"/>
      <c r="D68" s="61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62"/>
      <c r="AA68" s="28"/>
      <c r="AB68" s="28"/>
      <c r="AC68" s="61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62"/>
      <c r="AP68" s="28"/>
      <c r="AQ68" s="27"/>
    </row>
    <row r="69" s="1" customFormat="1">
      <c r="B69" s="38"/>
      <c r="C69" s="39"/>
      <c r="D69" s="63" t="s">
        <v>47</v>
      </c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 t="s">
        <v>48</v>
      </c>
      <c r="S69" s="64"/>
      <c r="T69" s="64"/>
      <c r="U69" s="64"/>
      <c r="V69" s="64"/>
      <c r="W69" s="64"/>
      <c r="X69" s="64"/>
      <c r="Y69" s="64"/>
      <c r="Z69" s="66"/>
      <c r="AA69" s="39"/>
      <c r="AB69" s="39"/>
      <c r="AC69" s="63" t="s">
        <v>47</v>
      </c>
      <c r="AD69" s="64"/>
      <c r="AE69" s="64"/>
      <c r="AF69" s="64"/>
      <c r="AG69" s="64"/>
      <c r="AH69" s="64"/>
      <c r="AI69" s="64"/>
      <c r="AJ69" s="64"/>
      <c r="AK69" s="64"/>
      <c r="AL69" s="64"/>
      <c r="AM69" s="65" t="s">
        <v>48</v>
      </c>
      <c r="AN69" s="64"/>
      <c r="AO69" s="66"/>
      <c r="AP69" s="39"/>
      <c r="AQ69" s="40"/>
    </row>
    <row r="70" s="1" customFormat="1" ht="6.96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="1" customFormat="1" ht="6.96" customHeight="1">
      <c r="B71" s="6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9"/>
    </row>
    <row r="75" s="1" customFormat="1" ht="6.96" customHeight="1"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2"/>
    </row>
    <row r="76" s="1" customFormat="1" ht="36.96" customHeight="1">
      <c r="B76" s="38"/>
      <c r="C76" s="25" t="s">
        <v>51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0"/>
    </row>
    <row r="77" s="3" customFormat="1" ht="14.4" customHeight="1">
      <c r="B77" s="73"/>
      <c r="C77" s="33" t="s">
        <v>13</v>
      </c>
      <c r="D77" s="74"/>
      <c r="E77" s="74"/>
      <c r="F77" s="74"/>
      <c r="G77" s="74"/>
      <c r="H77" s="74"/>
      <c r="I77" s="74"/>
      <c r="J77" s="74"/>
      <c r="K77" s="74"/>
      <c r="L77" s="74" t="str">
        <f>K5</f>
        <v>Variakov</v>
      </c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5"/>
    </row>
    <row r="78" s="4" customFormat="1" ht="36.96" customHeight="1">
      <c r="B78" s="76"/>
      <c r="C78" s="77" t="s">
        <v>15</v>
      </c>
      <c r="D78" s="78"/>
      <c r="E78" s="78"/>
      <c r="F78" s="78"/>
      <c r="G78" s="78"/>
      <c r="H78" s="78"/>
      <c r="I78" s="78"/>
      <c r="J78" s="78"/>
      <c r="K78" s="78"/>
      <c r="L78" s="79" t="str">
        <f>K6</f>
        <v>Variakov Osvetlenie a vykúrovanie_</v>
      </c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80"/>
    </row>
    <row r="79" s="1" customFormat="1" ht="6.96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="1" customFormat="1">
      <c r="B80" s="38"/>
      <c r="C80" s="33" t="s">
        <v>19</v>
      </c>
      <c r="D80" s="39"/>
      <c r="E80" s="39"/>
      <c r="F80" s="39"/>
      <c r="G80" s="39"/>
      <c r="H80" s="39"/>
      <c r="I80" s="39"/>
      <c r="J80" s="39"/>
      <c r="K80" s="39"/>
      <c r="L80" s="81" t="str">
        <f>IF(K8="","",K8)</f>
        <v xml:space="preserve"> 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21</v>
      </c>
      <c r="AJ80" s="39"/>
      <c r="AK80" s="39"/>
      <c r="AL80" s="39"/>
      <c r="AM80" s="82" t="str">
        <f> IF(AN8= "","",AN8)</f>
        <v>19. 10. 2018</v>
      </c>
      <c r="AN80" s="39"/>
      <c r="AO80" s="39"/>
      <c r="AP80" s="39"/>
      <c r="AQ80" s="40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="1" customFormat="1">
      <c r="B82" s="38"/>
      <c r="C82" s="33" t="s">
        <v>23</v>
      </c>
      <c r="D82" s="39"/>
      <c r="E82" s="39"/>
      <c r="F82" s="39"/>
      <c r="G82" s="39"/>
      <c r="H82" s="39"/>
      <c r="I82" s="39"/>
      <c r="J82" s="39"/>
      <c r="K82" s="39"/>
      <c r="L82" s="74" t="str">
        <f>IF(E11= "","",E11)</f>
        <v xml:space="preserve"> 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27</v>
      </c>
      <c r="AJ82" s="39"/>
      <c r="AK82" s="39"/>
      <c r="AL82" s="39"/>
      <c r="AM82" s="74" t="str">
        <f>IF(E17="","",E17)</f>
        <v xml:space="preserve"> </v>
      </c>
      <c r="AN82" s="74"/>
      <c r="AO82" s="74"/>
      <c r="AP82" s="74"/>
      <c r="AQ82" s="40"/>
      <c r="AS82" s="83" t="s">
        <v>52</v>
      </c>
      <c r="AT82" s="84"/>
      <c r="AU82" s="59"/>
      <c r="AV82" s="59"/>
      <c r="AW82" s="59"/>
      <c r="AX82" s="59"/>
      <c r="AY82" s="59"/>
      <c r="AZ82" s="59"/>
      <c r="BA82" s="59"/>
      <c r="BB82" s="59"/>
      <c r="BC82" s="59"/>
      <c r="BD82" s="60"/>
    </row>
    <row r="83" s="1" customFormat="1">
      <c r="B83" s="38"/>
      <c r="C83" s="33" t="s">
        <v>26</v>
      </c>
      <c r="D83" s="39"/>
      <c r="E83" s="39"/>
      <c r="F83" s="39"/>
      <c r="G83" s="39"/>
      <c r="H83" s="39"/>
      <c r="I83" s="39"/>
      <c r="J83" s="39"/>
      <c r="K83" s="39"/>
      <c r="L83" s="74" t="str">
        <f>IF(E14="","",E14)</f>
        <v xml:space="preserve"> </v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29</v>
      </c>
      <c r="AJ83" s="39"/>
      <c r="AK83" s="39"/>
      <c r="AL83" s="39"/>
      <c r="AM83" s="74" t="str">
        <f>IF(E20="","",E20)</f>
        <v>Ján Černický ELAZ</v>
      </c>
      <c r="AN83" s="74"/>
      <c r="AO83" s="74"/>
      <c r="AP83" s="74"/>
      <c r="AQ83" s="40"/>
      <c r="AS83" s="85"/>
      <c r="AT83" s="46"/>
      <c r="AU83" s="39"/>
      <c r="AV83" s="39"/>
      <c r="AW83" s="39"/>
      <c r="AX83" s="39"/>
      <c r="AY83" s="39"/>
      <c r="AZ83" s="39"/>
      <c r="BA83" s="39"/>
      <c r="BB83" s="39"/>
      <c r="BC83" s="39"/>
      <c r="BD83" s="86"/>
    </row>
    <row r="84" s="1" customFormat="1" ht="10.8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85"/>
      <c r="AT84" s="46"/>
      <c r="AU84" s="39"/>
      <c r="AV84" s="39"/>
      <c r="AW84" s="39"/>
      <c r="AX84" s="39"/>
      <c r="AY84" s="39"/>
      <c r="AZ84" s="39"/>
      <c r="BA84" s="39"/>
      <c r="BB84" s="39"/>
      <c r="BC84" s="39"/>
      <c r="BD84" s="86"/>
    </row>
    <row r="85" s="1" customFormat="1" ht="29.28" customHeight="1">
      <c r="B85" s="38"/>
      <c r="C85" s="87" t="s">
        <v>53</v>
      </c>
      <c r="D85" s="88"/>
      <c r="E85" s="88"/>
      <c r="F85" s="88"/>
      <c r="G85" s="88"/>
      <c r="H85" s="89"/>
      <c r="I85" s="90" t="s">
        <v>54</v>
      </c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90" t="s">
        <v>55</v>
      </c>
      <c r="AH85" s="88"/>
      <c r="AI85" s="88"/>
      <c r="AJ85" s="88"/>
      <c r="AK85" s="88"/>
      <c r="AL85" s="88"/>
      <c r="AM85" s="88"/>
      <c r="AN85" s="90" t="s">
        <v>56</v>
      </c>
      <c r="AO85" s="88"/>
      <c r="AP85" s="91"/>
      <c r="AQ85" s="40"/>
      <c r="AS85" s="92" t="s">
        <v>57</v>
      </c>
      <c r="AT85" s="93" t="s">
        <v>58</v>
      </c>
      <c r="AU85" s="93" t="s">
        <v>59</v>
      </c>
      <c r="AV85" s="93" t="s">
        <v>60</v>
      </c>
      <c r="AW85" s="93" t="s">
        <v>61</v>
      </c>
      <c r="AX85" s="93" t="s">
        <v>62</v>
      </c>
      <c r="AY85" s="93" t="s">
        <v>63</v>
      </c>
      <c r="AZ85" s="93" t="s">
        <v>64</v>
      </c>
      <c r="BA85" s="93" t="s">
        <v>65</v>
      </c>
      <c r="BB85" s="93" t="s">
        <v>66</v>
      </c>
      <c r="BC85" s="93" t="s">
        <v>67</v>
      </c>
      <c r="BD85" s="94" t="s">
        <v>68</v>
      </c>
    </row>
    <row r="86" s="1" customFormat="1" ht="10.8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95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60"/>
    </row>
    <row r="87" s="4" customFormat="1" ht="32.4" customHeight="1">
      <c r="B87" s="76"/>
      <c r="C87" s="96" t="s">
        <v>69</v>
      </c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8">
        <f>ROUND(AG88,2)</f>
        <v>0</v>
      </c>
      <c r="AH87" s="98"/>
      <c r="AI87" s="98"/>
      <c r="AJ87" s="98"/>
      <c r="AK87" s="98"/>
      <c r="AL87" s="98"/>
      <c r="AM87" s="98"/>
      <c r="AN87" s="99">
        <f>SUM(AG87,AT87)</f>
        <v>0</v>
      </c>
      <c r="AO87" s="99"/>
      <c r="AP87" s="99"/>
      <c r="AQ87" s="80"/>
      <c r="AS87" s="100">
        <f>ROUND(AS88,2)</f>
        <v>0</v>
      </c>
      <c r="AT87" s="101">
        <f>ROUND(SUM(AV87:AW87),2)</f>
        <v>0</v>
      </c>
      <c r="AU87" s="102">
        <f>ROUND(AU88,5)</f>
        <v>344.54951999999997</v>
      </c>
      <c r="AV87" s="101">
        <f>ROUND(AZ87*L31,2)</f>
        <v>0</v>
      </c>
      <c r="AW87" s="101">
        <f>ROUND(BA87*L32,2)</f>
        <v>0</v>
      </c>
      <c r="AX87" s="101">
        <f>ROUND(BB87*L31,2)</f>
        <v>0</v>
      </c>
      <c r="AY87" s="101">
        <f>ROUND(BC87*L32,2)</f>
        <v>0</v>
      </c>
      <c r="AZ87" s="101">
        <f>ROUND(AZ88,2)</f>
        <v>0</v>
      </c>
      <c r="BA87" s="101">
        <f>ROUND(BA88,2)</f>
        <v>0</v>
      </c>
      <c r="BB87" s="101">
        <f>ROUND(BB88,2)</f>
        <v>0</v>
      </c>
      <c r="BC87" s="101">
        <f>ROUND(BC88,2)</f>
        <v>0</v>
      </c>
      <c r="BD87" s="103">
        <f>ROUND(BD88,2)</f>
        <v>0</v>
      </c>
      <c r="BS87" s="104" t="s">
        <v>70</v>
      </c>
      <c r="BT87" s="104" t="s">
        <v>71</v>
      </c>
      <c r="BV87" s="104" t="s">
        <v>72</v>
      </c>
      <c r="BW87" s="104" t="s">
        <v>73</v>
      </c>
      <c r="BX87" s="104" t="s">
        <v>74</v>
      </c>
    </row>
    <row r="88" s="5" customFormat="1" ht="31.5" customHeight="1">
      <c r="A88" s="105" t="s">
        <v>75</v>
      </c>
      <c r="B88" s="106"/>
      <c r="C88" s="107"/>
      <c r="D88" s="108" t="s">
        <v>14</v>
      </c>
      <c r="E88" s="108"/>
      <c r="F88" s="108"/>
      <c r="G88" s="108"/>
      <c r="H88" s="108"/>
      <c r="I88" s="109"/>
      <c r="J88" s="108" t="s">
        <v>16</v>
      </c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10">
        <f>'Variakov - Variakov Osvet...'!M29</f>
        <v>0</v>
      </c>
      <c r="AH88" s="109"/>
      <c r="AI88" s="109"/>
      <c r="AJ88" s="109"/>
      <c r="AK88" s="109"/>
      <c r="AL88" s="109"/>
      <c r="AM88" s="109"/>
      <c r="AN88" s="110">
        <f>SUM(AG88,AT88)</f>
        <v>0</v>
      </c>
      <c r="AO88" s="109"/>
      <c r="AP88" s="109"/>
      <c r="AQ88" s="111"/>
      <c r="AS88" s="112">
        <f>'Variakov - Variakov Osvet...'!M27</f>
        <v>0</v>
      </c>
      <c r="AT88" s="113">
        <f>ROUND(SUM(AV88:AW88),2)</f>
        <v>0</v>
      </c>
      <c r="AU88" s="114">
        <f>'Variakov - Variakov Osvet...'!W112</f>
        <v>344.54951999999997</v>
      </c>
      <c r="AV88" s="113">
        <f>'Variakov - Variakov Osvet...'!M31</f>
        <v>0</v>
      </c>
      <c r="AW88" s="113">
        <f>'Variakov - Variakov Osvet...'!M32</f>
        <v>0</v>
      </c>
      <c r="AX88" s="113">
        <f>'Variakov - Variakov Osvet...'!M33</f>
        <v>0</v>
      </c>
      <c r="AY88" s="113">
        <f>'Variakov - Variakov Osvet...'!M34</f>
        <v>0</v>
      </c>
      <c r="AZ88" s="113">
        <f>'Variakov - Variakov Osvet...'!H31</f>
        <v>0</v>
      </c>
      <c r="BA88" s="113">
        <f>'Variakov - Variakov Osvet...'!H32</f>
        <v>0</v>
      </c>
      <c r="BB88" s="113">
        <f>'Variakov - Variakov Osvet...'!H33</f>
        <v>0</v>
      </c>
      <c r="BC88" s="113">
        <f>'Variakov - Variakov Osvet...'!H34</f>
        <v>0</v>
      </c>
      <c r="BD88" s="115">
        <f>'Variakov - Variakov Osvet...'!H35</f>
        <v>0</v>
      </c>
      <c r="BT88" s="116" t="s">
        <v>76</v>
      </c>
      <c r="BU88" s="116" t="s">
        <v>77</v>
      </c>
      <c r="BV88" s="116" t="s">
        <v>72</v>
      </c>
      <c r="BW88" s="116" t="s">
        <v>73</v>
      </c>
      <c r="BX88" s="116" t="s">
        <v>74</v>
      </c>
    </row>
    <row r="89">
      <c r="B89" s="24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</row>
    <row r="90" s="1" customFormat="1" ht="30" customHeight="1">
      <c r="B90" s="38"/>
      <c r="C90" s="96" t="s">
        <v>78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99">
        <v>0</v>
      </c>
      <c r="AH90" s="99"/>
      <c r="AI90" s="99"/>
      <c r="AJ90" s="99"/>
      <c r="AK90" s="99"/>
      <c r="AL90" s="99"/>
      <c r="AM90" s="99"/>
      <c r="AN90" s="99">
        <v>0</v>
      </c>
      <c r="AO90" s="99"/>
      <c r="AP90" s="99"/>
      <c r="AQ90" s="40"/>
      <c r="AS90" s="92" t="s">
        <v>79</v>
      </c>
      <c r="AT90" s="93" t="s">
        <v>80</v>
      </c>
      <c r="AU90" s="93" t="s">
        <v>35</v>
      </c>
      <c r="AV90" s="94" t="s">
        <v>58</v>
      </c>
    </row>
    <row r="91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40"/>
      <c r="AS91" s="117"/>
      <c r="AT91" s="64"/>
      <c r="AU91" s="64"/>
      <c r="AV91" s="66"/>
    </row>
    <row r="92" s="1" customFormat="1" ht="30" customHeight="1">
      <c r="B92" s="38"/>
      <c r="C92" s="118" t="s">
        <v>81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20">
        <f>ROUND(AG87+AG90,2)</f>
        <v>0</v>
      </c>
      <c r="AH92" s="120"/>
      <c r="AI92" s="120"/>
      <c r="AJ92" s="120"/>
      <c r="AK92" s="120"/>
      <c r="AL92" s="120"/>
      <c r="AM92" s="120"/>
      <c r="AN92" s="120">
        <f>AN87+AN90</f>
        <v>0</v>
      </c>
      <c r="AO92" s="120"/>
      <c r="AP92" s="120"/>
      <c r="AQ92" s="40"/>
    </row>
    <row r="93" s="1" customFormat="1" ht="6.96" customHeight="1">
      <c r="B93" s="67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9"/>
    </row>
  </sheetData>
  <mergeCells count="45">
    <mergeCell ref="L35:O35"/>
    <mergeCell ref="L33:O33"/>
    <mergeCell ref="L31:O31"/>
    <mergeCell ref="L32:O32"/>
    <mergeCell ref="L34:O34"/>
    <mergeCell ref="C2:AP2"/>
    <mergeCell ref="C4:AP4"/>
    <mergeCell ref="K5:AO5"/>
    <mergeCell ref="K6:AO6"/>
    <mergeCell ref="AR2:BE2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D88:H88"/>
    <mergeCell ref="J88:AF88"/>
  </mergeCells>
  <hyperlinks>
    <hyperlink ref="K1:S1" location="C2" display="1) Súhrnný list stavby"/>
    <hyperlink ref="W1:AF1" location="C87" display="2) Rekapitulácia objektov"/>
    <hyperlink ref="A88" location="'Variakov - Variakov Osvet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21"/>
      <c r="B1" s="11"/>
      <c r="C1" s="11"/>
      <c r="D1" s="12" t="s">
        <v>1</v>
      </c>
      <c r="E1" s="11"/>
      <c r="F1" s="13" t="s">
        <v>82</v>
      </c>
      <c r="G1" s="13"/>
      <c r="H1" s="122" t="s">
        <v>83</v>
      </c>
      <c r="I1" s="122"/>
      <c r="J1" s="122"/>
      <c r="K1" s="122"/>
      <c r="L1" s="13" t="s">
        <v>84</v>
      </c>
      <c r="M1" s="11"/>
      <c r="N1" s="11"/>
      <c r="O1" s="12" t="s">
        <v>85</v>
      </c>
      <c r="P1" s="11"/>
      <c r="Q1" s="11"/>
      <c r="R1" s="11"/>
      <c r="S1" s="13" t="s">
        <v>86</v>
      </c>
      <c r="T1" s="13"/>
      <c r="U1" s="121"/>
      <c r="V1" s="12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ht="36.96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73</v>
      </c>
    </row>
    <row r="3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71</v>
      </c>
    </row>
    <row r="4" ht="36.96" customHeight="1">
      <c r="B4" s="24"/>
      <c r="C4" s="25" t="s">
        <v>87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12</v>
      </c>
      <c r="AT4" s="20" t="s">
        <v>6</v>
      </c>
    </row>
    <row r="5" ht="6.96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7"/>
    </row>
    <row r="6" s="1" customFormat="1" ht="32.88" customHeight="1">
      <c r="B6" s="38"/>
      <c r="C6" s="39"/>
      <c r="D6" s="31" t="s">
        <v>15</v>
      </c>
      <c r="E6" s="39"/>
      <c r="F6" s="32" t="s">
        <v>16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="1" customFormat="1" ht="14.4" customHeight="1">
      <c r="B7" s="38"/>
      <c r="C7" s="39"/>
      <c r="D7" s="33" t="s">
        <v>17</v>
      </c>
      <c r="E7" s="39"/>
      <c r="F7" s="30" t="s">
        <v>5</v>
      </c>
      <c r="G7" s="39"/>
      <c r="H7" s="39"/>
      <c r="I7" s="39"/>
      <c r="J7" s="39"/>
      <c r="K7" s="39"/>
      <c r="L7" s="39"/>
      <c r="M7" s="33" t="s">
        <v>18</v>
      </c>
      <c r="N7" s="39"/>
      <c r="O7" s="30" t="s">
        <v>5</v>
      </c>
      <c r="P7" s="39"/>
      <c r="Q7" s="39"/>
      <c r="R7" s="40"/>
    </row>
    <row r="8" s="1" customFormat="1" ht="14.4" customHeight="1">
      <c r="B8" s="38"/>
      <c r="C8" s="39"/>
      <c r="D8" s="33" t="s">
        <v>19</v>
      </c>
      <c r="E8" s="39"/>
      <c r="F8" s="30" t="s">
        <v>20</v>
      </c>
      <c r="G8" s="39"/>
      <c r="H8" s="39"/>
      <c r="I8" s="39"/>
      <c r="J8" s="39"/>
      <c r="K8" s="39"/>
      <c r="L8" s="39"/>
      <c r="M8" s="33" t="s">
        <v>21</v>
      </c>
      <c r="N8" s="39"/>
      <c r="O8" s="82" t="str">
        <f>'Rekapitulácia stavby'!AN8</f>
        <v>19. 10. 2018</v>
      </c>
      <c r="P8" s="82"/>
      <c r="Q8" s="39"/>
      <c r="R8" s="40"/>
    </row>
    <row r="9" s="1" customFormat="1" ht="10.8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="1" customFormat="1" ht="14.4" customHeight="1">
      <c r="B10" s="38"/>
      <c r="C10" s="39"/>
      <c r="D10" s="33" t="s">
        <v>23</v>
      </c>
      <c r="E10" s="39"/>
      <c r="F10" s="39"/>
      <c r="G10" s="39"/>
      <c r="H10" s="39"/>
      <c r="I10" s="39"/>
      <c r="J10" s="39"/>
      <c r="K10" s="39"/>
      <c r="L10" s="39"/>
      <c r="M10" s="33" t="s">
        <v>24</v>
      </c>
      <c r="N10" s="39"/>
      <c r="O10" s="30" t="str">
        <f>IF('Rekapitulácia stavby'!AN10="","",'Rekapitulácia stavby'!AN10)</f>
        <v/>
      </c>
      <c r="P10" s="30"/>
      <c r="Q10" s="39"/>
      <c r="R10" s="40"/>
    </row>
    <row r="11" s="1" customFormat="1" ht="18" customHeight="1">
      <c r="B11" s="38"/>
      <c r="C11" s="39"/>
      <c r="D11" s="39"/>
      <c r="E11" s="30" t="str">
        <f>IF('Rekapitulácia stavby'!E11="","",'Rekapitulácia stavby'!E11)</f>
        <v xml:space="preserve"> </v>
      </c>
      <c r="F11" s="39"/>
      <c r="G11" s="39"/>
      <c r="H11" s="39"/>
      <c r="I11" s="39"/>
      <c r="J11" s="39"/>
      <c r="K11" s="39"/>
      <c r="L11" s="39"/>
      <c r="M11" s="33" t="s">
        <v>25</v>
      </c>
      <c r="N11" s="39"/>
      <c r="O11" s="30" t="str">
        <f>IF('Rekapitulácia stavby'!AN11="","",'Rekapitulácia stavby'!AN11)</f>
        <v/>
      </c>
      <c r="P11" s="30"/>
      <c r="Q11" s="39"/>
      <c r="R11" s="40"/>
    </row>
    <row r="12" s="1" customFormat="1" ht="6.96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="1" customFormat="1" ht="14.4" customHeight="1">
      <c r="B13" s="38"/>
      <c r="C13" s="39"/>
      <c r="D13" s="33" t="s">
        <v>26</v>
      </c>
      <c r="E13" s="39"/>
      <c r="F13" s="39"/>
      <c r="G13" s="39"/>
      <c r="H13" s="39"/>
      <c r="I13" s="39"/>
      <c r="J13" s="39"/>
      <c r="K13" s="39"/>
      <c r="L13" s="39"/>
      <c r="M13" s="33" t="s">
        <v>24</v>
      </c>
      <c r="N13" s="39"/>
      <c r="O13" s="30" t="str">
        <f>IF('Rekapitulácia stavby'!AN13="","",'Rekapitulácia stavby'!AN13)</f>
        <v/>
      </c>
      <c r="P13" s="30"/>
      <c r="Q13" s="39"/>
      <c r="R13" s="40"/>
    </row>
    <row r="14" s="1" customFormat="1" ht="18" customHeight="1">
      <c r="B14" s="38"/>
      <c r="C14" s="39"/>
      <c r="D14" s="39"/>
      <c r="E14" s="30" t="str">
        <f>IF('Rekapitulácia stavby'!E14="","",'Rekapitulácia stavby'!E14)</f>
        <v xml:space="preserve"> </v>
      </c>
      <c r="F14" s="39"/>
      <c r="G14" s="39"/>
      <c r="H14" s="39"/>
      <c r="I14" s="39"/>
      <c r="J14" s="39"/>
      <c r="K14" s="39"/>
      <c r="L14" s="39"/>
      <c r="M14" s="33" t="s">
        <v>25</v>
      </c>
      <c r="N14" s="39"/>
      <c r="O14" s="30" t="str">
        <f>IF('Rekapitulácia stavby'!AN14="","",'Rekapitulácia stavby'!AN14)</f>
        <v/>
      </c>
      <c r="P14" s="30"/>
      <c r="Q14" s="39"/>
      <c r="R14" s="40"/>
    </row>
    <row r="15" s="1" customFormat="1" ht="6.96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="1" customFormat="1" ht="14.4" customHeight="1">
      <c r="B16" s="38"/>
      <c r="C16" s="39"/>
      <c r="D16" s="33" t="s">
        <v>27</v>
      </c>
      <c r="E16" s="39"/>
      <c r="F16" s="39"/>
      <c r="G16" s="39"/>
      <c r="H16" s="39"/>
      <c r="I16" s="39"/>
      <c r="J16" s="39"/>
      <c r="K16" s="39"/>
      <c r="L16" s="39"/>
      <c r="M16" s="33" t="s">
        <v>24</v>
      </c>
      <c r="N16" s="39"/>
      <c r="O16" s="30" t="str">
        <f>IF('Rekapitulácia stavby'!AN16="","",'Rekapitulácia stavby'!AN16)</f>
        <v/>
      </c>
      <c r="P16" s="30"/>
      <c r="Q16" s="39"/>
      <c r="R16" s="40"/>
    </row>
    <row r="17" s="1" customFormat="1" ht="18" customHeight="1">
      <c r="B17" s="38"/>
      <c r="C17" s="39"/>
      <c r="D17" s="39"/>
      <c r="E17" s="30" t="str">
        <f>IF('Rekapitulácia stavby'!E17="","",'Rekapitulácia stavby'!E17)</f>
        <v xml:space="preserve"> </v>
      </c>
      <c r="F17" s="39"/>
      <c r="G17" s="39"/>
      <c r="H17" s="39"/>
      <c r="I17" s="39"/>
      <c r="J17" s="39"/>
      <c r="K17" s="39"/>
      <c r="L17" s="39"/>
      <c r="M17" s="33" t="s">
        <v>25</v>
      </c>
      <c r="N17" s="39"/>
      <c r="O17" s="30" t="str">
        <f>IF('Rekapitulácia stavby'!AN17="","",'Rekapitulácia stavby'!AN17)</f>
        <v/>
      </c>
      <c r="P17" s="30"/>
      <c r="Q17" s="39"/>
      <c r="R17" s="40"/>
    </row>
    <row r="18" s="1" customFormat="1" ht="6.96" customHeight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="1" customFormat="1" ht="14.4" customHeight="1">
      <c r="B19" s="38"/>
      <c r="C19" s="39"/>
      <c r="D19" s="33" t="s">
        <v>29</v>
      </c>
      <c r="E19" s="39"/>
      <c r="F19" s="39"/>
      <c r="G19" s="39"/>
      <c r="H19" s="39"/>
      <c r="I19" s="39"/>
      <c r="J19" s="39"/>
      <c r="K19" s="39"/>
      <c r="L19" s="39"/>
      <c r="M19" s="33" t="s">
        <v>24</v>
      </c>
      <c r="N19" s="39"/>
      <c r="O19" s="30" t="s">
        <v>5</v>
      </c>
      <c r="P19" s="30"/>
      <c r="Q19" s="39"/>
      <c r="R19" s="40"/>
    </row>
    <row r="20" s="1" customFormat="1" ht="18" customHeight="1">
      <c r="B20" s="38"/>
      <c r="C20" s="39"/>
      <c r="D20" s="39"/>
      <c r="E20" s="30" t="s">
        <v>30</v>
      </c>
      <c r="F20" s="39"/>
      <c r="G20" s="39"/>
      <c r="H20" s="39"/>
      <c r="I20" s="39"/>
      <c r="J20" s="39"/>
      <c r="K20" s="39"/>
      <c r="L20" s="39"/>
      <c r="M20" s="33" t="s">
        <v>25</v>
      </c>
      <c r="N20" s="39"/>
      <c r="O20" s="30" t="s">
        <v>5</v>
      </c>
      <c r="P20" s="30"/>
      <c r="Q20" s="39"/>
      <c r="R20" s="40"/>
    </row>
    <row r="21" s="1" customFormat="1" ht="6.96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="1" customFormat="1" ht="14.4" customHeight="1">
      <c r="B22" s="38"/>
      <c r="C22" s="39"/>
      <c r="D22" s="33" t="s">
        <v>31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="1" customFormat="1" ht="16.5" customHeight="1">
      <c r="B23" s="38"/>
      <c r="C23" s="39"/>
      <c r="D23" s="39"/>
      <c r="E23" s="34" t="s">
        <v>5</v>
      </c>
      <c r="F23" s="34"/>
      <c r="G23" s="34"/>
      <c r="H23" s="34"/>
      <c r="I23" s="34"/>
      <c r="J23" s="34"/>
      <c r="K23" s="34"/>
      <c r="L23" s="34"/>
      <c r="M23" s="39"/>
      <c r="N23" s="39"/>
      <c r="O23" s="39"/>
      <c r="P23" s="39"/>
      <c r="Q23" s="39"/>
      <c r="R23" s="40"/>
    </row>
    <row r="24" s="1" customFormat="1" ht="6.96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="1" customFormat="1" ht="6.96" customHeight="1">
      <c r="B25" s="38"/>
      <c r="C25" s="3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39"/>
      <c r="R25" s="40"/>
    </row>
    <row r="26" s="1" customFormat="1" ht="14.4" customHeight="1">
      <c r="B26" s="38"/>
      <c r="C26" s="39"/>
      <c r="D26" s="123" t="s">
        <v>88</v>
      </c>
      <c r="E26" s="39"/>
      <c r="F26" s="39"/>
      <c r="G26" s="39"/>
      <c r="H26" s="39"/>
      <c r="I26" s="39"/>
      <c r="J26" s="39"/>
      <c r="K26" s="39"/>
      <c r="L26" s="39"/>
      <c r="M26" s="37">
        <f>N87</f>
        <v>0</v>
      </c>
      <c r="N26" s="37"/>
      <c r="O26" s="37"/>
      <c r="P26" s="37"/>
      <c r="Q26" s="39"/>
      <c r="R26" s="40"/>
    </row>
    <row r="27" s="1" customFormat="1" ht="14.4" customHeight="1">
      <c r="B27" s="38"/>
      <c r="C27" s="39"/>
      <c r="D27" s="36" t="s">
        <v>89</v>
      </c>
      <c r="E27" s="39"/>
      <c r="F27" s="39"/>
      <c r="G27" s="39"/>
      <c r="H27" s="39"/>
      <c r="I27" s="39"/>
      <c r="J27" s="39"/>
      <c r="K27" s="39"/>
      <c r="L27" s="39"/>
      <c r="M27" s="37">
        <f>N94</f>
        <v>0</v>
      </c>
      <c r="N27" s="37"/>
      <c r="O27" s="37"/>
      <c r="P27" s="37"/>
      <c r="Q27" s="39"/>
      <c r="R27" s="40"/>
    </row>
    <row r="28" s="1" customFormat="1" ht="6.96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s="1" customFormat="1" ht="25.44" customHeight="1">
      <c r="B29" s="38"/>
      <c r="C29" s="39"/>
      <c r="D29" s="124" t="s">
        <v>34</v>
      </c>
      <c r="E29" s="39"/>
      <c r="F29" s="39"/>
      <c r="G29" s="39"/>
      <c r="H29" s="39"/>
      <c r="I29" s="39"/>
      <c r="J29" s="39"/>
      <c r="K29" s="39"/>
      <c r="L29" s="39"/>
      <c r="M29" s="125">
        <f>ROUND(M26+M27,2)</f>
        <v>0</v>
      </c>
      <c r="N29" s="39"/>
      <c r="O29" s="39"/>
      <c r="P29" s="39"/>
      <c r="Q29" s="39"/>
      <c r="R29" s="40"/>
    </row>
    <row r="30" s="1" customFormat="1" ht="6.96" customHeight="1">
      <c r="B30" s="38"/>
      <c r="C30" s="3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39"/>
      <c r="R30" s="40"/>
    </row>
    <row r="31" s="1" customFormat="1" ht="14.4" customHeight="1">
      <c r="B31" s="38"/>
      <c r="C31" s="39"/>
      <c r="D31" s="46" t="s">
        <v>35</v>
      </c>
      <c r="E31" s="46" t="s">
        <v>36</v>
      </c>
      <c r="F31" s="47">
        <v>0.20000000000000001</v>
      </c>
      <c r="G31" s="126" t="s">
        <v>37</v>
      </c>
      <c r="H31" s="127">
        <f>ROUND((SUM(BE94:BE95)+SUM(BE112:BE193)), 2)</f>
        <v>0</v>
      </c>
      <c r="I31" s="39"/>
      <c r="J31" s="39"/>
      <c r="K31" s="39"/>
      <c r="L31" s="39"/>
      <c r="M31" s="127">
        <f>ROUND(ROUND((SUM(BE94:BE95)+SUM(BE112:BE193)), 2)*F31, 2)</f>
        <v>0</v>
      </c>
      <c r="N31" s="39"/>
      <c r="O31" s="39"/>
      <c r="P31" s="39"/>
      <c r="Q31" s="39"/>
      <c r="R31" s="40"/>
    </row>
    <row r="32" s="1" customFormat="1" ht="14.4" customHeight="1">
      <c r="B32" s="38"/>
      <c r="C32" s="39"/>
      <c r="D32" s="39"/>
      <c r="E32" s="46" t="s">
        <v>38</v>
      </c>
      <c r="F32" s="47">
        <v>0.20000000000000001</v>
      </c>
      <c r="G32" s="126" t="s">
        <v>37</v>
      </c>
      <c r="H32" s="127">
        <f>ROUND((SUM(BF94:BF95)+SUM(BF112:BF193)), 2)</f>
        <v>0</v>
      </c>
      <c r="I32" s="39"/>
      <c r="J32" s="39"/>
      <c r="K32" s="39"/>
      <c r="L32" s="39"/>
      <c r="M32" s="127">
        <f>ROUND(ROUND((SUM(BF94:BF95)+SUM(BF112:BF193)), 2)*F32, 2)</f>
        <v>0</v>
      </c>
      <c r="N32" s="39"/>
      <c r="O32" s="39"/>
      <c r="P32" s="39"/>
      <c r="Q32" s="39"/>
      <c r="R32" s="40"/>
    </row>
    <row r="33" hidden="1" s="1" customFormat="1" ht="14.4" customHeight="1">
      <c r="B33" s="38"/>
      <c r="C33" s="39"/>
      <c r="D33" s="39"/>
      <c r="E33" s="46" t="s">
        <v>39</v>
      </c>
      <c r="F33" s="47">
        <v>0.20000000000000001</v>
      </c>
      <c r="G33" s="126" t="s">
        <v>37</v>
      </c>
      <c r="H33" s="127">
        <f>ROUND((SUM(BG94:BG95)+SUM(BG112:BG193)), 2)</f>
        <v>0</v>
      </c>
      <c r="I33" s="39"/>
      <c r="J33" s="39"/>
      <c r="K33" s="39"/>
      <c r="L33" s="39"/>
      <c r="M33" s="127">
        <v>0</v>
      </c>
      <c r="N33" s="39"/>
      <c r="O33" s="39"/>
      <c r="P33" s="39"/>
      <c r="Q33" s="39"/>
      <c r="R33" s="40"/>
    </row>
    <row r="34" hidden="1" s="1" customFormat="1" ht="14.4" customHeight="1">
      <c r="B34" s="38"/>
      <c r="C34" s="39"/>
      <c r="D34" s="39"/>
      <c r="E34" s="46" t="s">
        <v>40</v>
      </c>
      <c r="F34" s="47">
        <v>0.20000000000000001</v>
      </c>
      <c r="G34" s="126" t="s">
        <v>37</v>
      </c>
      <c r="H34" s="127">
        <f>ROUND((SUM(BH94:BH95)+SUM(BH112:BH193)), 2)</f>
        <v>0</v>
      </c>
      <c r="I34" s="39"/>
      <c r="J34" s="39"/>
      <c r="K34" s="39"/>
      <c r="L34" s="39"/>
      <c r="M34" s="127">
        <v>0</v>
      </c>
      <c r="N34" s="39"/>
      <c r="O34" s="39"/>
      <c r="P34" s="39"/>
      <c r="Q34" s="39"/>
      <c r="R34" s="40"/>
    </row>
    <row r="35" hidden="1" s="1" customFormat="1" ht="14.4" customHeight="1">
      <c r="B35" s="38"/>
      <c r="C35" s="39"/>
      <c r="D35" s="39"/>
      <c r="E35" s="46" t="s">
        <v>41</v>
      </c>
      <c r="F35" s="47">
        <v>0</v>
      </c>
      <c r="G35" s="126" t="s">
        <v>37</v>
      </c>
      <c r="H35" s="127">
        <f>ROUND((SUM(BI94:BI95)+SUM(BI112:BI193)), 2)</f>
        <v>0</v>
      </c>
      <c r="I35" s="39"/>
      <c r="J35" s="39"/>
      <c r="K35" s="39"/>
      <c r="L35" s="39"/>
      <c r="M35" s="127">
        <v>0</v>
      </c>
      <c r="N35" s="39"/>
      <c r="O35" s="39"/>
      <c r="P35" s="39"/>
      <c r="Q35" s="39"/>
      <c r="R35" s="40"/>
    </row>
    <row r="36" s="1" customFormat="1" ht="6.9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="1" customFormat="1" ht="25.44" customHeight="1">
      <c r="B37" s="38"/>
      <c r="C37" s="119"/>
      <c r="D37" s="128" t="s">
        <v>42</v>
      </c>
      <c r="E37" s="89"/>
      <c r="F37" s="89"/>
      <c r="G37" s="129" t="s">
        <v>43</v>
      </c>
      <c r="H37" s="130" t="s">
        <v>44</v>
      </c>
      <c r="I37" s="89"/>
      <c r="J37" s="89"/>
      <c r="K37" s="89"/>
      <c r="L37" s="131">
        <f>SUM(M29:M35)</f>
        <v>0</v>
      </c>
      <c r="M37" s="131"/>
      <c r="N37" s="131"/>
      <c r="O37" s="131"/>
      <c r="P37" s="132"/>
      <c r="Q37" s="119"/>
      <c r="R37" s="40"/>
    </row>
    <row r="38" s="1" customFormat="1" ht="14.4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="1" customFormat="1" ht="14.4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7"/>
    </row>
    <row r="41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7"/>
    </row>
    <row r="42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7"/>
    </row>
    <row r="43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7"/>
    </row>
    <row r="44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7"/>
    </row>
    <row r="45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7"/>
    </row>
    <row r="46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7"/>
    </row>
    <row r="47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7"/>
    </row>
    <row r="48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7"/>
    </row>
    <row r="49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7"/>
    </row>
    <row r="50" s="1" customFormat="1">
      <c r="B50" s="38"/>
      <c r="C50" s="39"/>
      <c r="D50" s="58" t="s">
        <v>45</v>
      </c>
      <c r="E50" s="59"/>
      <c r="F50" s="59"/>
      <c r="G50" s="59"/>
      <c r="H50" s="60"/>
      <c r="I50" s="39"/>
      <c r="J50" s="58" t="s">
        <v>46</v>
      </c>
      <c r="K50" s="59"/>
      <c r="L50" s="59"/>
      <c r="M50" s="59"/>
      <c r="N50" s="59"/>
      <c r="O50" s="59"/>
      <c r="P50" s="60"/>
      <c r="Q50" s="39"/>
      <c r="R50" s="40"/>
    </row>
    <row r="51">
      <c r="B51" s="24"/>
      <c r="C51" s="28"/>
      <c r="D51" s="61"/>
      <c r="E51" s="28"/>
      <c r="F51" s="28"/>
      <c r="G51" s="28"/>
      <c r="H51" s="62"/>
      <c r="I51" s="28"/>
      <c r="J51" s="61"/>
      <c r="K51" s="28"/>
      <c r="L51" s="28"/>
      <c r="M51" s="28"/>
      <c r="N51" s="28"/>
      <c r="O51" s="28"/>
      <c r="P51" s="62"/>
      <c r="Q51" s="28"/>
      <c r="R51" s="27"/>
    </row>
    <row r="52">
      <c r="B52" s="24"/>
      <c r="C52" s="28"/>
      <c r="D52" s="61"/>
      <c r="E52" s="28"/>
      <c r="F52" s="28"/>
      <c r="G52" s="28"/>
      <c r="H52" s="62"/>
      <c r="I52" s="28"/>
      <c r="J52" s="61"/>
      <c r="K52" s="28"/>
      <c r="L52" s="28"/>
      <c r="M52" s="28"/>
      <c r="N52" s="28"/>
      <c r="O52" s="28"/>
      <c r="P52" s="62"/>
      <c r="Q52" s="28"/>
      <c r="R52" s="27"/>
    </row>
    <row r="53">
      <c r="B53" s="24"/>
      <c r="C53" s="28"/>
      <c r="D53" s="61"/>
      <c r="E53" s="28"/>
      <c r="F53" s="28"/>
      <c r="G53" s="28"/>
      <c r="H53" s="62"/>
      <c r="I53" s="28"/>
      <c r="J53" s="61"/>
      <c r="K53" s="28"/>
      <c r="L53" s="28"/>
      <c r="M53" s="28"/>
      <c r="N53" s="28"/>
      <c r="O53" s="28"/>
      <c r="P53" s="62"/>
      <c r="Q53" s="28"/>
      <c r="R53" s="27"/>
    </row>
    <row r="54">
      <c r="B54" s="24"/>
      <c r="C54" s="28"/>
      <c r="D54" s="61"/>
      <c r="E54" s="28"/>
      <c r="F54" s="28"/>
      <c r="G54" s="28"/>
      <c r="H54" s="62"/>
      <c r="I54" s="28"/>
      <c r="J54" s="61"/>
      <c r="K54" s="28"/>
      <c r="L54" s="28"/>
      <c r="M54" s="28"/>
      <c r="N54" s="28"/>
      <c r="O54" s="28"/>
      <c r="P54" s="62"/>
      <c r="Q54" s="28"/>
      <c r="R54" s="27"/>
    </row>
    <row r="55">
      <c r="B55" s="24"/>
      <c r="C55" s="28"/>
      <c r="D55" s="61"/>
      <c r="E55" s="28"/>
      <c r="F55" s="28"/>
      <c r="G55" s="28"/>
      <c r="H55" s="62"/>
      <c r="I55" s="28"/>
      <c r="J55" s="61"/>
      <c r="K55" s="28"/>
      <c r="L55" s="28"/>
      <c r="M55" s="28"/>
      <c r="N55" s="28"/>
      <c r="O55" s="28"/>
      <c r="P55" s="62"/>
      <c r="Q55" s="28"/>
      <c r="R55" s="27"/>
    </row>
    <row r="56">
      <c r="B56" s="24"/>
      <c r="C56" s="28"/>
      <c r="D56" s="61"/>
      <c r="E56" s="28"/>
      <c r="F56" s="28"/>
      <c r="G56" s="28"/>
      <c r="H56" s="62"/>
      <c r="I56" s="28"/>
      <c r="J56" s="61"/>
      <c r="K56" s="28"/>
      <c r="L56" s="28"/>
      <c r="M56" s="28"/>
      <c r="N56" s="28"/>
      <c r="O56" s="28"/>
      <c r="P56" s="62"/>
      <c r="Q56" s="28"/>
      <c r="R56" s="27"/>
    </row>
    <row r="57">
      <c r="B57" s="24"/>
      <c r="C57" s="28"/>
      <c r="D57" s="61"/>
      <c r="E57" s="28"/>
      <c r="F57" s="28"/>
      <c r="G57" s="28"/>
      <c r="H57" s="62"/>
      <c r="I57" s="28"/>
      <c r="J57" s="61"/>
      <c r="K57" s="28"/>
      <c r="L57" s="28"/>
      <c r="M57" s="28"/>
      <c r="N57" s="28"/>
      <c r="O57" s="28"/>
      <c r="P57" s="62"/>
      <c r="Q57" s="28"/>
      <c r="R57" s="27"/>
    </row>
    <row r="58">
      <c r="B58" s="24"/>
      <c r="C58" s="28"/>
      <c r="D58" s="61"/>
      <c r="E58" s="28"/>
      <c r="F58" s="28"/>
      <c r="G58" s="28"/>
      <c r="H58" s="62"/>
      <c r="I58" s="28"/>
      <c r="J58" s="61"/>
      <c r="K58" s="28"/>
      <c r="L58" s="28"/>
      <c r="M58" s="28"/>
      <c r="N58" s="28"/>
      <c r="O58" s="28"/>
      <c r="P58" s="62"/>
      <c r="Q58" s="28"/>
      <c r="R58" s="27"/>
    </row>
    <row r="59" s="1" customFormat="1">
      <c r="B59" s="38"/>
      <c r="C59" s="39"/>
      <c r="D59" s="63" t="s">
        <v>47</v>
      </c>
      <c r="E59" s="64"/>
      <c r="F59" s="64"/>
      <c r="G59" s="65" t="s">
        <v>48</v>
      </c>
      <c r="H59" s="66"/>
      <c r="I59" s="39"/>
      <c r="J59" s="63" t="s">
        <v>47</v>
      </c>
      <c r="K59" s="64"/>
      <c r="L59" s="64"/>
      <c r="M59" s="64"/>
      <c r="N59" s="65" t="s">
        <v>48</v>
      </c>
      <c r="O59" s="64"/>
      <c r="P59" s="66"/>
      <c r="Q59" s="39"/>
      <c r="R59" s="40"/>
    </row>
    <row r="60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7"/>
    </row>
    <row r="61" s="1" customFormat="1">
      <c r="B61" s="38"/>
      <c r="C61" s="39"/>
      <c r="D61" s="58" t="s">
        <v>49</v>
      </c>
      <c r="E61" s="59"/>
      <c r="F61" s="59"/>
      <c r="G61" s="59"/>
      <c r="H61" s="60"/>
      <c r="I61" s="39"/>
      <c r="J61" s="58" t="s">
        <v>50</v>
      </c>
      <c r="K61" s="59"/>
      <c r="L61" s="59"/>
      <c r="M61" s="59"/>
      <c r="N61" s="59"/>
      <c r="O61" s="59"/>
      <c r="P61" s="60"/>
      <c r="Q61" s="39"/>
      <c r="R61" s="40"/>
    </row>
    <row r="62">
      <c r="B62" s="24"/>
      <c r="C62" s="28"/>
      <c r="D62" s="61"/>
      <c r="E62" s="28"/>
      <c r="F62" s="28"/>
      <c r="G62" s="28"/>
      <c r="H62" s="62"/>
      <c r="I62" s="28"/>
      <c r="J62" s="61"/>
      <c r="K62" s="28"/>
      <c r="L62" s="28"/>
      <c r="M62" s="28"/>
      <c r="N62" s="28"/>
      <c r="O62" s="28"/>
      <c r="P62" s="62"/>
      <c r="Q62" s="28"/>
      <c r="R62" s="27"/>
    </row>
    <row r="63">
      <c r="B63" s="24"/>
      <c r="C63" s="28"/>
      <c r="D63" s="61"/>
      <c r="E63" s="28"/>
      <c r="F63" s="28"/>
      <c r="G63" s="28"/>
      <c r="H63" s="62"/>
      <c r="I63" s="28"/>
      <c r="J63" s="61"/>
      <c r="K63" s="28"/>
      <c r="L63" s="28"/>
      <c r="M63" s="28"/>
      <c r="N63" s="28"/>
      <c r="O63" s="28"/>
      <c r="P63" s="62"/>
      <c r="Q63" s="28"/>
      <c r="R63" s="27"/>
    </row>
    <row r="64">
      <c r="B64" s="24"/>
      <c r="C64" s="28"/>
      <c r="D64" s="61"/>
      <c r="E64" s="28"/>
      <c r="F64" s="28"/>
      <c r="G64" s="28"/>
      <c r="H64" s="62"/>
      <c r="I64" s="28"/>
      <c r="J64" s="61"/>
      <c r="K64" s="28"/>
      <c r="L64" s="28"/>
      <c r="M64" s="28"/>
      <c r="N64" s="28"/>
      <c r="O64" s="28"/>
      <c r="P64" s="62"/>
      <c r="Q64" s="28"/>
      <c r="R64" s="27"/>
    </row>
    <row r="65">
      <c r="B65" s="24"/>
      <c r="C65" s="28"/>
      <c r="D65" s="61"/>
      <c r="E65" s="28"/>
      <c r="F65" s="28"/>
      <c r="G65" s="28"/>
      <c r="H65" s="62"/>
      <c r="I65" s="28"/>
      <c r="J65" s="61"/>
      <c r="K65" s="28"/>
      <c r="L65" s="28"/>
      <c r="M65" s="28"/>
      <c r="N65" s="28"/>
      <c r="O65" s="28"/>
      <c r="P65" s="62"/>
      <c r="Q65" s="28"/>
      <c r="R65" s="27"/>
    </row>
    <row r="66">
      <c r="B66" s="24"/>
      <c r="C66" s="28"/>
      <c r="D66" s="61"/>
      <c r="E66" s="28"/>
      <c r="F66" s="28"/>
      <c r="G66" s="28"/>
      <c r="H66" s="62"/>
      <c r="I66" s="28"/>
      <c r="J66" s="61"/>
      <c r="K66" s="28"/>
      <c r="L66" s="28"/>
      <c r="M66" s="28"/>
      <c r="N66" s="28"/>
      <c r="O66" s="28"/>
      <c r="P66" s="62"/>
      <c r="Q66" s="28"/>
      <c r="R66" s="27"/>
    </row>
    <row r="67">
      <c r="B67" s="24"/>
      <c r="C67" s="28"/>
      <c r="D67" s="61"/>
      <c r="E67" s="28"/>
      <c r="F67" s="28"/>
      <c r="G67" s="28"/>
      <c r="H67" s="62"/>
      <c r="I67" s="28"/>
      <c r="J67" s="61"/>
      <c r="K67" s="28"/>
      <c r="L67" s="28"/>
      <c r="M67" s="28"/>
      <c r="N67" s="28"/>
      <c r="O67" s="28"/>
      <c r="P67" s="62"/>
      <c r="Q67" s="28"/>
      <c r="R67" s="27"/>
    </row>
    <row r="68">
      <c r="B68" s="24"/>
      <c r="C68" s="28"/>
      <c r="D68" s="61"/>
      <c r="E68" s="28"/>
      <c r="F68" s="28"/>
      <c r="G68" s="28"/>
      <c r="H68" s="62"/>
      <c r="I68" s="28"/>
      <c r="J68" s="61"/>
      <c r="K68" s="28"/>
      <c r="L68" s="28"/>
      <c r="M68" s="28"/>
      <c r="N68" s="28"/>
      <c r="O68" s="28"/>
      <c r="P68" s="62"/>
      <c r="Q68" s="28"/>
      <c r="R68" s="27"/>
    </row>
    <row r="69">
      <c r="B69" s="24"/>
      <c r="C69" s="28"/>
      <c r="D69" s="61"/>
      <c r="E69" s="28"/>
      <c r="F69" s="28"/>
      <c r="G69" s="28"/>
      <c r="H69" s="62"/>
      <c r="I69" s="28"/>
      <c r="J69" s="61"/>
      <c r="K69" s="28"/>
      <c r="L69" s="28"/>
      <c r="M69" s="28"/>
      <c r="N69" s="28"/>
      <c r="O69" s="28"/>
      <c r="P69" s="62"/>
      <c r="Q69" s="28"/>
      <c r="R69" s="27"/>
    </row>
    <row r="70" s="1" customFormat="1">
      <c r="B70" s="38"/>
      <c r="C70" s="39"/>
      <c r="D70" s="63" t="s">
        <v>47</v>
      </c>
      <c r="E70" s="64"/>
      <c r="F70" s="64"/>
      <c r="G70" s="65" t="s">
        <v>48</v>
      </c>
      <c r="H70" s="66"/>
      <c r="I70" s="39"/>
      <c r="J70" s="63" t="s">
        <v>47</v>
      </c>
      <c r="K70" s="64"/>
      <c r="L70" s="64"/>
      <c r="M70" s="64"/>
      <c r="N70" s="65" t="s">
        <v>48</v>
      </c>
      <c r="O70" s="64"/>
      <c r="P70" s="66"/>
      <c r="Q70" s="39"/>
      <c r="R70" s="40"/>
    </row>
    <row r="71" s="1" customFormat="1" ht="14.4" customHeight="1">
      <c r="B71" s="67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9"/>
    </row>
    <row r="75" s="1" customFormat="1" ht="6.96" customHeight="1">
      <c r="B75" s="70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2"/>
    </row>
    <row r="76" s="1" customFormat="1" ht="36.96" customHeight="1">
      <c r="B76" s="38"/>
      <c r="C76" s="25" t="s">
        <v>90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0"/>
    </row>
    <row r="77" s="1" customFormat="1" ht="6.96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="1" customFormat="1" ht="36.96" customHeight="1">
      <c r="B78" s="38"/>
      <c r="C78" s="77" t="s">
        <v>15</v>
      </c>
      <c r="D78" s="39"/>
      <c r="E78" s="39"/>
      <c r="F78" s="79" t="str">
        <f>F6</f>
        <v>Variakov Osvetlenie a vykúrovanie_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40"/>
    </row>
    <row r="79" s="1" customFormat="1" ht="6.96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</row>
    <row r="80" s="1" customFormat="1" ht="18" customHeight="1">
      <c r="B80" s="38"/>
      <c r="C80" s="33" t="s">
        <v>19</v>
      </c>
      <c r="D80" s="39"/>
      <c r="E80" s="39"/>
      <c r="F80" s="30" t="str">
        <f>F8</f>
        <v xml:space="preserve"> </v>
      </c>
      <c r="G80" s="39"/>
      <c r="H80" s="39"/>
      <c r="I80" s="39"/>
      <c r="J80" s="39"/>
      <c r="K80" s="33" t="s">
        <v>21</v>
      </c>
      <c r="L80" s="39"/>
      <c r="M80" s="82" t="str">
        <f>IF(O8="","",O8)</f>
        <v>19. 10. 2018</v>
      </c>
      <c r="N80" s="82"/>
      <c r="O80" s="82"/>
      <c r="P80" s="82"/>
      <c r="Q80" s="39"/>
      <c r="R80" s="40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="1" customFormat="1">
      <c r="B82" s="38"/>
      <c r="C82" s="33" t="s">
        <v>23</v>
      </c>
      <c r="D82" s="39"/>
      <c r="E82" s="39"/>
      <c r="F82" s="30" t="str">
        <f>E11</f>
        <v xml:space="preserve"> </v>
      </c>
      <c r="G82" s="39"/>
      <c r="H82" s="39"/>
      <c r="I82" s="39"/>
      <c r="J82" s="39"/>
      <c r="K82" s="33" t="s">
        <v>27</v>
      </c>
      <c r="L82" s="39"/>
      <c r="M82" s="30" t="str">
        <f>E17</f>
        <v xml:space="preserve"> </v>
      </c>
      <c r="N82" s="30"/>
      <c r="O82" s="30"/>
      <c r="P82" s="30"/>
      <c r="Q82" s="30"/>
      <c r="R82" s="40"/>
    </row>
    <row r="83" s="1" customFormat="1" ht="14.4" customHeight="1">
      <c r="B83" s="38"/>
      <c r="C83" s="33" t="s">
        <v>26</v>
      </c>
      <c r="D83" s="39"/>
      <c r="E83" s="39"/>
      <c r="F83" s="30" t="str">
        <f>IF(E14="","",E14)</f>
        <v xml:space="preserve"> </v>
      </c>
      <c r="G83" s="39"/>
      <c r="H83" s="39"/>
      <c r="I83" s="39"/>
      <c r="J83" s="39"/>
      <c r="K83" s="33" t="s">
        <v>29</v>
      </c>
      <c r="L83" s="39"/>
      <c r="M83" s="30" t="str">
        <f>E20</f>
        <v>Ján Černický ELAZ</v>
      </c>
      <c r="N83" s="30"/>
      <c r="O83" s="30"/>
      <c r="P83" s="30"/>
      <c r="Q83" s="30"/>
      <c r="R83" s="40"/>
    </row>
    <row r="84" s="1" customFormat="1" ht="10.32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</row>
    <row r="85" s="1" customFormat="1" ht="29.28" customHeight="1">
      <c r="B85" s="38"/>
      <c r="C85" s="133" t="s">
        <v>91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33" t="s">
        <v>92</v>
      </c>
      <c r="O85" s="119"/>
      <c r="P85" s="119"/>
      <c r="Q85" s="119"/>
      <c r="R85" s="40"/>
    </row>
    <row r="86" s="1" customFormat="1" ht="10.32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="1" customFormat="1" ht="29.28" customHeight="1">
      <c r="B87" s="38"/>
      <c r="C87" s="134" t="s">
        <v>93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99">
        <f>N112</f>
        <v>0</v>
      </c>
      <c r="O87" s="135"/>
      <c r="P87" s="135"/>
      <c r="Q87" s="135"/>
      <c r="R87" s="40"/>
      <c r="AU87" s="20" t="s">
        <v>94</v>
      </c>
    </row>
    <row r="88" s="6" customFormat="1" ht="24.96" customHeight="1">
      <c r="B88" s="136"/>
      <c r="C88" s="137"/>
      <c r="D88" s="138" t="s">
        <v>95</v>
      </c>
      <c r="E88" s="137"/>
      <c r="F88" s="137"/>
      <c r="G88" s="137"/>
      <c r="H88" s="137"/>
      <c r="I88" s="137"/>
      <c r="J88" s="137"/>
      <c r="K88" s="137"/>
      <c r="L88" s="137"/>
      <c r="M88" s="137"/>
      <c r="N88" s="139">
        <f>N113</f>
        <v>0</v>
      </c>
      <c r="O88" s="137"/>
      <c r="P88" s="137"/>
      <c r="Q88" s="137"/>
      <c r="R88" s="140"/>
    </row>
    <row r="89" s="7" customFormat="1" ht="19.92" customHeight="1">
      <c r="B89" s="141"/>
      <c r="C89" s="142"/>
      <c r="D89" s="143" t="s">
        <v>96</v>
      </c>
      <c r="E89" s="142"/>
      <c r="F89" s="142"/>
      <c r="G89" s="142"/>
      <c r="H89" s="142"/>
      <c r="I89" s="142"/>
      <c r="J89" s="142"/>
      <c r="K89" s="142"/>
      <c r="L89" s="142"/>
      <c r="M89" s="142"/>
      <c r="N89" s="144">
        <f>N114</f>
        <v>0</v>
      </c>
      <c r="O89" s="142"/>
      <c r="P89" s="142"/>
      <c r="Q89" s="142"/>
      <c r="R89" s="145"/>
    </row>
    <row r="90" s="6" customFormat="1" ht="24.96" customHeight="1">
      <c r="B90" s="136"/>
      <c r="C90" s="137"/>
      <c r="D90" s="138" t="s">
        <v>97</v>
      </c>
      <c r="E90" s="137"/>
      <c r="F90" s="137"/>
      <c r="G90" s="137"/>
      <c r="H90" s="137"/>
      <c r="I90" s="137"/>
      <c r="J90" s="137"/>
      <c r="K90" s="137"/>
      <c r="L90" s="137"/>
      <c r="M90" s="137"/>
      <c r="N90" s="139">
        <f>N118</f>
        <v>0</v>
      </c>
      <c r="O90" s="137"/>
      <c r="P90" s="137"/>
      <c r="Q90" s="137"/>
      <c r="R90" s="140"/>
    </row>
    <row r="91" s="7" customFormat="1" ht="19.92" customHeight="1">
      <c r="B91" s="141"/>
      <c r="C91" s="142"/>
      <c r="D91" s="143" t="s">
        <v>98</v>
      </c>
      <c r="E91" s="142"/>
      <c r="F91" s="142"/>
      <c r="G91" s="142"/>
      <c r="H91" s="142"/>
      <c r="I91" s="142"/>
      <c r="J91" s="142"/>
      <c r="K91" s="142"/>
      <c r="L91" s="142"/>
      <c r="M91" s="142"/>
      <c r="N91" s="144">
        <f>N119</f>
        <v>0</v>
      </c>
      <c r="O91" s="142"/>
      <c r="P91" s="142"/>
      <c r="Q91" s="142"/>
      <c r="R91" s="145"/>
    </row>
    <row r="92" s="6" customFormat="1" ht="24.96" customHeight="1">
      <c r="B92" s="136"/>
      <c r="C92" s="137"/>
      <c r="D92" s="138" t="s">
        <v>99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9">
        <f>N190</f>
        <v>0</v>
      </c>
      <c r="O92" s="137"/>
      <c r="P92" s="137"/>
      <c r="Q92" s="137"/>
      <c r="R92" s="140"/>
    </row>
    <row r="93" s="1" customFormat="1" ht="21.84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40"/>
    </row>
    <row r="94" s="1" customFormat="1" ht="29.28" customHeight="1">
      <c r="B94" s="38"/>
      <c r="C94" s="134" t="s">
        <v>100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135">
        <v>0</v>
      </c>
      <c r="O94" s="146"/>
      <c r="P94" s="146"/>
      <c r="Q94" s="146"/>
      <c r="R94" s="40"/>
      <c r="T94" s="147"/>
      <c r="U94" s="148" t="s">
        <v>35</v>
      </c>
    </row>
    <row r="95" s="1" customFormat="1" ht="18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40"/>
    </row>
    <row r="96" s="1" customFormat="1" ht="29.28" customHeight="1">
      <c r="B96" s="38"/>
      <c r="C96" s="118" t="s">
        <v>81</v>
      </c>
      <c r="D96" s="119"/>
      <c r="E96" s="119"/>
      <c r="F96" s="119"/>
      <c r="G96" s="119"/>
      <c r="H96" s="119"/>
      <c r="I96" s="119"/>
      <c r="J96" s="119"/>
      <c r="K96" s="119"/>
      <c r="L96" s="120">
        <f>ROUND(SUM(N87+N94),2)</f>
        <v>0</v>
      </c>
      <c r="M96" s="120"/>
      <c r="N96" s="120"/>
      <c r="O96" s="120"/>
      <c r="P96" s="120"/>
      <c r="Q96" s="120"/>
      <c r="R96" s="40"/>
    </row>
    <row r="97" s="1" customFormat="1" ht="6.96" customHeight="1"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9"/>
    </row>
    <row r="101" s="1" customFormat="1" ht="6.96" customHeight="1">
      <c r="B101" s="70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2"/>
    </row>
    <row r="102" s="1" customFormat="1" ht="36.96" customHeight="1">
      <c r="B102" s="38"/>
      <c r="C102" s="25" t="s">
        <v>101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40"/>
    </row>
    <row r="103" s="1" customFormat="1" ht="6.96" customHeight="1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</row>
    <row r="104" s="1" customFormat="1" ht="36.96" customHeight="1">
      <c r="B104" s="38"/>
      <c r="C104" s="77" t="s">
        <v>15</v>
      </c>
      <c r="D104" s="39"/>
      <c r="E104" s="39"/>
      <c r="F104" s="79" t="str">
        <f>F6</f>
        <v>Variakov Osvetlenie a vykúrovanie_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</row>
    <row r="105" s="1" customFormat="1" ht="6.96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40"/>
    </row>
    <row r="106" s="1" customFormat="1" ht="18" customHeight="1">
      <c r="B106" s="38"/>
      <c r="C106" s="33" t="s">
        <v>19</v>
      </c>
      <c r="D106" s="39"/>
      <c r="E106" s="39"/>
      <c r="F106" s="30" t="str">
        <f>F8</f>
        <v xml:space="preserve"> </v>
      </c>
      <c r="G106" s="39"/>
      <c r="H106" s="39"/>
      <c r="I106" s="39"/>
      <c r="J106" s="39"/>
      <c r="K106" s="33" t="s">
        <v>21</v>
      </c>
      <c r="L106" s="39"/>
      <c r="M106" s="82" t="str">
        <f>IF(O8="","",O8)</f>
        <v>19. 10. 2018</v>
      </c>
      <c r="N106" s="82"/>
      <c r="O106" s="82"/>
      <c r="P106" s="82"/>
      <c r="Q106" s="39"/>
      <c r="R106" s="40"/>
    </row>
    <row r="107" s="1" customFormat="1" ht="6.96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</row>
    <row r="108" s="1" customFormat="1">
      <c r="B108" s="38"/>
      <c r="C108" s="33" t="s">
        <v>23</v>
      </c>
      <c r="D108" s="39"/>
      <c r="E108" s="39"/>
      <c r="F108" s="30" t="str">
        <f>E11</f>
        <v xml:space="preserve"> </v>
      </c>
      <c r="G108" s="39"/>
      <c r="H108" s="39"/>
      <c r="I108" s="39"/>
      <c r="J108" s="39"/>
      <c r="K108" s="33" t="s">
        <v>27</v>
      </c>
      <c r="L108" s="39"/>
      <c r="M108" s="30" t="str">
        <f>E17</f>
        <v xml:space="preserve"> </v>
      </c>
      <c r="N108" s="30"/>
      <c r="O108" s="30"/>
      <c r="P108" s="30"/>
      <c r="Q108" s="30"/>
      <c r="R108" s="40"/>
    </row>
    <row r="109" s="1" customFormat="1" ht="14.4" customHeight="1">
      <c r="B109" s="38"/>
      <c r="C109" s="33" t="s">
        <v>26</v>
      </c>
      <c r="D109" s="39"/>
      <c r="E109" s="39"/>
      <c r="F109" s="30" t="str">
        <f>IF(E14="","",E14)</f>
        <v xml:space="preserve"> </v>
      </c>
      <c r="G109" s="39"/>
      <c r="H109" s="39"/>
      <c r="I109" s="39"/>
      <c r="J109" s="39"/>
      <c r="K109" s="33" t="s">
        <v>29</v>
      </c>
      <c r="L109" s="39"/>
      <c r="M109" s="30" t="str">
        <f>E20</f>
        <v>Ján Černický ELAZ</v>
      </c>
      <c r="N109" s="30"/>
      <c r="O109" s="30"/>
      <c r="P109" s="30"/>
      <c r="Q109" s="30"/>
      <c r="R109" s="40"/>
    </row>
    <row r="110" s="1" customFormat="1" ht="10.32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</row>
    <row r="111" s="8" customFormat="1" ht="29.28" customHeight="1">
      <c r="B111" s="149"/>
      <c r="C111" s="150" t="s">
        <v>102</v>
      </c>
      <c r="D111" s="151" t="s">
        <v>103</v>
      </c>
      <c r="E111" s="151" t="s">
        <v>53</v>
      </c>
      <c r="F111" s="151" t="s">
        <v>104</v>
      </c>
      <c r="G111" s="151"/>
      <c r="H111" s="151"/>
      <c r="I111" s="151"/>
      <c r="J111" s="151" t="s">
        <v>105</v>
      </c>
      <c r="K111" s="151" t="s">
        <v>106</v>
      </c>
      <c r="L111" s="151" t="s">
        <v>107</v>
      </c>
      <c r="M111" s="151"/>
      <c r="N111" s="151" t="s">
        <v>92</v>
      </c>
      <c r="O111" s="151"/>
      <c r="P111" s="151"/>
      <c r="Q111" s="152"/>
      <c r="R111" s="153"/>
      <c r="T111" s="92" t="s">
        <v>108</v>
      </c>
      <c r="U111" s="93" t="s">
        <v>35</v>
      </c>
      <c r="V111" s="93" t="s">
        <v>109</v>
      </c>
      <c r="W111" s="93" t="s">
        <v>110</v>
      </c>
      <c r="X111" s="93" t="s">
        <v>111</v>
      </c>
      <c r="Y111" s="93" t="s">
        <v>112</v>
      </c>
      <c r="Z111" s="93" t="s">
        <v>113</v>
      </c>
      <c r="AA111" s="94" t="s">
        <v>114</v>
      </c>
    </row>
    <row r="112" s="1" customFormat="1" ht="29.28" customHeight="1">
      <c r="B112" s="38"/>
      <c r="C112" s="96" t="s">
        <v>88</v>
      </c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154">
        <f>BK112</f>
        <v>0</v>
      </c>
      <c r="O112" s="155"/>
      <c r="P112" s="155"/>
      <c r="Q112" s="155"/>
      <c r="R112" s="40"/>
      <c r="T112" s="95"/>
      <c r="U112" s="59"/>
      <c r="V112" s="59"/>
      <c r="W112" s="156">
        <f>W113+W118+W190</f>
        <v>344.54951999999997</v>
      </c>
      <c r="X112" s="59"/>
      <c r="Y112" s="156">
        <f>Y113+Y118+Y190</f>
        <v>0.70697500000000002</v>
      </c>
      <c r="Z112" s="59"/>
      <c r="AA112" s="157">
        <f>AA113+AA118+AA190</f>
        <v>0.18099999999999999</v>
      </c>
      <c r="AT112" s="20" t="s">
        <v>70</v>
      </c>
      <c r="AU112" s="20" t="s">
        <v>94</v>
      </c>
      <c r="BK112" s="158">
        <f>BK113+BK118+BK190</f>
        <v>0</v>
      </c>
    </row>
    <row r="113" s="9" customFormat="1" ht="37.44001" customHeight="1">
      <c r="B113" s="159"/>
      <c r="C113" s="160"/>
      <c r="D113" s="161" t="s">
        <v>95</v>
      </c>
      <c r="E113" s="161"/>
      <c r="F113" s="161"/>
      <c r="G113" s="161"/>
      <c r="H113" s="161"/>
      <c r="I113" s="161"/>
      <c r="J113" s="161"/>
      <c r="K113" s="161"/>
      <c r="L113" s="161"/>
      <c r="M113" s="161"/>
      <c r="N113" s="162">
        <f>BK113</f>
        <v>0</v>
      </c>
      <c r="O113" s="139"/>
      <c r="P113" s="139"/>
      <c r="Q113" s="139"/>
      <c r="R113" s="163"/>
      <c r="T113" s="164"/>
      <c r="U113" s="160"/>
      <c r="V113" s="160"/>
      <c r="W113" s="165">
        <f>W114</f>
        <v>16.073519999999998</v>
      </c>
      <c r="X113" s="160"/>
      <c r="Y113" s="165">
        <f>Y114</f>
        <v>0</v>
      </c>
      <c r="Z113" s="160"/>
      <c r="AA113" s="166">
        <f>AA114</f>
        <v>0.18099999999999999</v>
      </c>
      <c r="AR113" s="167" t="s">
        <v>76</v>
      </c>
      <c r="AT113" s="168" t="s">
        <v>70</v>
      </c>
      <c r="AU113" s="168" t="s">
        <v>71</v>
      </c>
      <c r="AY113" s="167" t="s">
        <v>115</v>
      </c>
      <c r="BK113" s="169">
        <f>BK114</f>
        <v>0</v>
      </c>
    </row>
    <row r="114" s="9" customFormat="1" ht="19.92" customHeight="1">
      <c r="B114" s="159"/>
      <c r="C114" s="160"/>
      <c r="D114" s="170" t="s">
        <v>96</v>
      </c>
      <c r="E114" s="170"/>
      <c r="F114" s="170"/>
      <c r="G114" s="170"/>
      <c r="H114" s="170"/>
      <c r="I114" s="170"/>
      <c r="J114" s="170"/>
      <c r="K114" s="170"/>
      <c r="L114" s="170"/>
      <c r="M114" s="170"/>
      <c r="N114" s="171">
        <f>BK114</f>
        <v>0</v>
      </c>
      <c r="O114" s="172"/>
      <c r="P114" s="172"/>
      <c r="Q114" s="172"/>
      <c r="R114" s="163"/>
      <c r="T114" s="164"/>
      <c r="U114" s="160"/>
      <c r="V114" s="160"/>
      <c r="W114" s="165">
        <f>SUM(W115:W117)</f>
        <v>16.073519999999998</v>
      </c>
      <c r="X114" s="160"/>
      <c r="Y114" s="165">
        <f>SUM(Y115:Y117)</f>
        <v>0</v>
      </c>
      <c r="Z114" s="160"/>
      <c r="AA114" s="166">
        <f>SUM(AA115:AA117)</f>
        <v>0.18099999999999999</v>
      </c>
      <c r="AR114" s="167" t="s">
        <v>76</v>
      </c>
      <c r="AT114" s="168" t="s">
        <v>70</v>
      </c>
      <c r="AU114" s="168" t="s">
        <v>76</v>
      </c>
      <c r="AY114" s="167" t="s">
        <v>115</v>
      </c>
      <c r="BK114" s="169">
        <f>SUM(BK115:BK117)</f>
        <v>0</v>
      </c>
    </row>
    <row r="115" s="1" customFormat="1" ht="38.25" customHeight="1">
      <c r="B115" s="173"/>
      <c r="C115" s="174" t="s">
        <v>76</v>
      </c>
      <c r="D115" s="174" t="s">
        <v>116</v>
      </c>
      <c r="E115" s="175" t="s">
        <v>117</v>
      </c>
      <c r="F115" s="176" t="s">
        <v>118</v>
      </c>
      <c r="G115" s="176"/>
      <c r="H115" s="176"/>
      <c r="I115" s="176"/>
      <c r="J115" s="177" t="s">
        <v>119</v>
      </c>
      <c r="K115" s="178">
        <v>500</v>
      </c>
      <c r="L115" s="178">
        <v>0</v>
      </c>
      <c r="M115" s="178"/>
      <c r="N115" s="178">
        <f>ROUND(L115*K115,2)</f>
        <v>0</v>
      </c>
      <c r="O115" s="178"/>
      <c r="P115" s="178"/>
      <c r="Q115" s="178"/>
      <c r="R115" s="179"/>
      <c r="T115" s="180" t="s">
        <v>5</v>
      </c>
      <c r="U115" s="48" t="s">
        <v>38</v>
      </c>
      <c r="V115" s="181">
        <v>0.0050000000000000001</v>
      </c>
      <c r="W115" s="181">
        <f>V115*K115</f>
        <v>2.5</v>
      </c>
      <c r="X115" s="181">
        <v>0</v>
      </c>
      <c r="Y115" s="181">
        <f>X115*K115</f>
        <v>0</v>
      </c>
      <c r="Z115" s="181">
        <v>3.0000000000000001E-05</v>
      </c>
      <c r="AA115" s="182">
        <f>Z115*K115</f>
        <v>0.015000000000000001</v>
      </c>
      <c r="AR115" s="20" t="s">
        <v>120</v>
      </c>
      <c r="AT115" s="20" t="s">
        <v>116</v>
      </c>
      <c r="AU115" s="20" t="s">
        <v>121</v>
      </c>
      <c r="AY115" s="20" t="s">
        <v>115</v>
      </c>
      <c r="BE115" s="183">
        <f>IF(U115="základná",N115,0)</f>
        <v>0</v>
      </c>
      <c r="BF115" s="183">
        <f>IF(U115="znížená",N115,0)</f>
        <v>0</v>
      </c>
      <c r="BG115" s="183">
        <f>IF(U115="zákl. prenesená",N115,0)</f>
        <v>0</v>
      </c>
      <c r="BH115" s="183">
        <f>IF(U115="zníž. prenesená",N115,0)</f>
        <v>0</v>
      </c>
      <c r="BI115" s="183">
        <f>IF(U115="nulová",N115,0)</f>
        <v>0</v>
      </c>
      <c r="BJ115" s="20" t="s">
        <v>121</v>
      </c>
      <c r="BK115" s="183">
        <f>ROUND(L115*K115,2)</f>
        <v>0</v>
      </c>
      <c r="BL115" s="20" t="s">
        <v>120</v>
      </c>
      <c r="BM115" s="20" t="s">
        <v>122</v>
      </c>
    </row>
    <row r="116" s="1" customFormat="1" ht="38.25" customHeight="1">
      <c r="B116" s="173"/>
      <c r="C116" s="174" t="s">
        <v>121</v>
      </c>
      <c r="D116" s="174" t="s">
        <v>116</v>
      </c>
      <c r="E116" s="175" t="s">
        <v>123</v>
      </c>
      <c r="F116" s="176" t="s">
        <v>124</v>
      </c>
      <c r="G116" s="176"/>
      <c r="H116" s="176"/>
      <c r="I116" s="176"/>
      <c r="J116" s="177" t="s">
        <v>125</v>
      </c>
      <c r="K116" s="178">
        <v>30</v>
      </c>
      <c r="L116" s="178">
        <v>0</v>
      </c>
      <c r="M116" s="178"/>
      <c r="N116" s="178">
        <f>ROUND(L116*K116,2)</f>
        <v>0</v>
      </c>
      <c r="O116" s="178"/>
      <c r="P116" s="178"/>
      <c r="Q116" s="178"/>
      <c r="R116" s="179"/>
      <c r="T116" s="180" t="s">
        <v>5</v>
      </c>
      <c r="U116" s="48" t="s">
        <v>38</v>
      </c>
      <c r="V116" s="181">
        <v>0.17899999999999999</v>
      </c>
      <c r="W116" s="181">
        <f>V116*K116</f>
        <v>5.3700000000000001</v>
      </c>
      <c r="X116" s="181">
        <v>0</v>
      </c>
      <c r="Y116" s="181">
        <f>X116*K116</f>
        <v>0</v>
      </c>
      <c r="Z116" s="181">
        <v>0.001</v>
      </c>
      <c r="AA116" s="182">
        <f>Z116*K116</f>
        <v>0.029999999999999999</v>
      </c>
      <c r="AR116" s="20" t="s">
        <v>120</v>
      </c>
      <c r="AT116" s="20" t="s">
        <v>116</v>
      </c>
      <c r="AU116" s="20" t="s">
        <v>121</v>
      </c>
      <c r="AY116" s="20" t="s">
        <v>115</v>
      </c>
      <c r="BE116" s="183">
        <f>IF(U116="základná",N116,0)</f>
        <v>0</v>
      </c>
      <c r="BF116" s="183">
        <f>IF(U116="znížená",N116,0)</f>
        <v>0</v>
      </c>
      <c r="BG116" s="183">
        <f>IF(U116="zákl. prenesená",N116,0)</f>
        <v>0</v>
      </c>
      <c r="BH116" s="183">
        <f>IF(U116="zníž. prenesená",N116,0)</f>
        <v>0</v>
      </c>
      <c r="BI116" s="183">
        <f>IF(U116="nulová",N116,0)</f>
        <v>0</v>
      </c>
      <c r="BJ116" s="20" t="s">
        <v>121</v>
      </c>
      <c r="BK116" s="183">
        <f>ROUND(L116*K116,2)</f>
        <v>0</v>
      </c>
      <c r="BL116" s="20" t="s">
        <v>120</v>
      </c>
      <c r="BM116" s="20" t="s">
        <v>126</v>
      </c>
    </row>
    <row r="117" s="1" customFormat="1" ht="38.25" customHeight="1">
      <c r="B117" s="173"/>
      <c r="C117" s="174" t="s">
        <v>127</v>
      </c>
      <c r="D117" s="174" t="s">
        <v>116</v>
      </c>
      <c r="E117" s="175" t="s">
        <v>128</v>
      </c>
      <c r="F117" s="176" t="s">
        <v>129</v>
      </c>
      <c r="G117" s="176"/>
      <c r="H117" s="176"/>
      <c r="I117" s="176"/>
      <c r="J117" s="177" t="s">
        <v>130</v>
      </c>
      <c r="K117" s="178">
        <v>68</v>
      </c>
      <c r="L117" s="178">
        <v>0</v>
      </c>
      <c r="M117" s="178"/>
      <c r="N117" s="178">
        <f>ROUND(L117*K117,2)</f>
        <v>0</v>
      </c>
      <c r="O117" s="178"/>
      <c r="P117" s="178"/>
      <c r="Q117" s="178"/>
      <c r="R117" s="179"/>
      <c r="T117" s="180" t="s">
        <v>5</v>
      </c>
      <c r="U117" s="48" t="s">
        <v>38</v>
      </c>
      <c r="V117" s="181">
        <v>0.12064</v>
      </c>
      <c r="W117" s="181">
        <f>V117*K117</f>
        <v>8.2035199999999993</v>
      </c>
      <c r="X117" s="181">
        <v>0</v>
      </c>
      <c r="Y117" s="181">
        <f>X117*K117</f>
        <v>0</v>
      </c>
      <c r="Z117" s="181">
        <v>0.002</v>
      </c>
      <c r="AA117" s="182">
        <f>Z117*K117</f>
        <v>0.13600000000000001</v>
      </c>
      <c r="AR117" s="20" t="s">
        <v>120</v>
      </c>
      <c r="AT117" s="20" t="s">
        <v>116</v>
      </c>
      <c r="AU117" s="20" t="s">
        <v>121</v>
      </c>
      <c r="AY117" s="20" t="s">
        <v>115</v>
      </c>
      <c r="BE117" s="183">
        <f>IF(U117="základná",N117,0)</f>
        <v>0</v>
      </c>
      <c r="BF117" s="183">
        <f>IF(U117="znížená",N117,0)</f>
        <v>0</v>
      </c>
      <c r="BG117" s="183">
        <f>IF(U117="zákl. prenesená",N117,0)</f>
        <v>0</v>
      </c>
      <c r="BH117" s="183">
        <f>IF(U117="zníž. prenesená",N117,0)</f>
        <v>0</v>
      </c>
      <c r="BI117" s="183">
        <f>IF(U117="nulová",N117,0)</f>
        <v>0</v>
      </c>
      <c r="BJ117" s="20" t="s">
        <v>121</v>
      </c>
      <c r="BK117" s="183">
        <f>ROUND(L117*K117,2)</f>
        <v>0</v>
      </c>
      <c r="BL117" s="20" t="s">
        <v>120</v>
      </c>
      <c r="BM117" s="20" t="s">
        <v>131</v>
      </c>
    </row>
    <row r="118" s="9" customFormat="1" ht="37.44001" customHeight="1">
      <c r="B118" s="159"/>
      <c r="C118" s="160"/>
      <c r="D118" s="161" t="s">
        <v>97</v>
      </c>
      <c r="E118" s="161"/>
      <c r="F118" s="161"/>
      <c r="G118" s="161"/>
      <c r="H118" s="161"/>
      <c r="I118" s="161"/>
      <c r="J118" s="161"/>
      <c r="K118" s="161"/>
      <c r="L118" s="161"/>
      <c r="M118" s="161"/>
      <c r="N118" s="184">
        <f>BK118</f>
        <v>0</v>
      </c>
      <c r="O118" s="185"/>
      <c r="P118" s="185"/>
      <c r="Q118" s="185"/>
      <c r="R118" s="163"/>
      <c r="T118" s="164"/>
      <c r="U118" s="160"/>
      <c r="V118" s="160"/>
      <c r="W118" s="165">
        <f>W119</f>
        <v>212.93599999999995</v>
      </c>
      <c r="X118" s="160"/>
      <c r="Y118" s="165">
        <f>Y119</f>
        <v>0.70697500000000002</v>
      </c>
      <c r="Z118" s="160"/>
      <c r="AA118" s="166">
        <f>AA119</f>
        <v>0</v>
      </c>
      <c r="AR118" s="167" t="s">
        <v>127</v>
      </c>
      <c r="AT118" s="168" t="s">
        <v>70</v>
      </c>
      <c r="AU118" s="168" t="s">
        <v>71</v>
      </c>
      <c r="AY118" s="167" t="s">
        <v>115</v>
      </c>
      <c r="BK118" s="169">
        <f>BK119</f>
        <v>0</v>
      </c>
    </row>
    <row r="119" s="9" customFormat="1" ht="19.92" customHeight="1">
      <c r="B119" s="159"/>
      <c r="C119" s="160"/>
      <c r="D119" s="170" t="s">
        <v>98</v>
      </c>
      <c r="E119" s="170"/>
      <c r="F119" s="170"/>
      <c r="G119" s="170"/>
      <c r="H119" s="170"/>
      <c r="I119" s="170"/>
      <c r="J119" s="170"/>
      <c r="K119" s="170"/>
      <c r="L119" s="170"/>
      <c r="M119" s="170"/>
      <c r="N119" s="171">
        <f>BK119</f>
        <v>0</v>
      </c>
      <c r="O119" s="172"/>
      <c r="P119" s="172"/>
      <c r="Q119" s="172"/>
      <c r="R119" s="163"/>
      <c r="T119" s="164"/>
      <c r="U119" s="160"/>
      <c r="V119" s="160"/>
      <c r="W119" s="165">
        <f>SUM(W120:W189)</f>
        <v>212.93599999999995</v>
      </c>
      <c r="X119" s="160"/>
      <c r="Y119" s="165">
        <f>SUM(Y120:Y189)</f>
        <v>0.70697500000000002</v>
      </c>
      <c r="Z119" s="160"/>
      <c r="AA119" s="166">
        <f>SUM(AA120:AA189)</f>
        <v>0</v>
      </c>
      <c r="AR119" s="167" t="s">
        <v>127</v>
      </c>
      <c r="AT119" s="168" t="s">
        <v>70</v>
      </c>
      <c r="AU119" s="168" t="s">
        <v>76</v>
      </c>
      <c r="AY119" s="167" t="s">
        <v>115</v>
      </c>
      <c r="BK119" s="169">
        <f>SUM(BK120:BK189)</f>
        <v>0</v>
      </c>
    </row>
    <row r="120" s="1" customFormat="1" ht="25.5" customHeight="1">
      <c r="B120" s="173"/>
      <c r="C120" s="174" t="s">
        <v>120</v>
      </c>
      <c r="D120" s="174" t="s">
        <v>116</v>
      </c>
      <c r="E120" s="175" t="s">
        <v>132</v>
      </c>
      <c r="F120" s="176" t="s">
        <v>133</v>
      </c>
      <c r="G120" s="176"/>
      <c r="H120" s="176"/>
      <c r="I120" s="176"/>
      <c r="J120" s="177" t="s">
        <v>130</v>
      </c>
      <c r="K120" s="178">
        <v>50</v>
      </c>
      <c r="L120" s="178">
        <v>0</v>
      </c>
      <c r="M120" s="178"/>
      <c r="N120" s="178">
        <f>ROUND(L120*K120,2)</f>
        <v>0</v>
      </c>
      <c r="O120" s="178"/>
      <c r="P120" s="178"/>
      <c r="Q120" s="178"/>
      <c r="R120" s="179"/>
      <c r="T120" s="180" t="s">
        <v>5</v>
      </c>
      <c r="U120" s="48" t="s">
        <v>38</v>
      </c>
      <c r="V120" s="181">
        <v>0.085000000000000006</v>
      </c>
      <c r="W120" s="181">
        <f>V120*K120</f>
        <v>4.25</v>
      </c>
      <c r="X120" s="181">
        <v>0</v>
      </c>
      <c r="Y120" s="181">
        <f>X120*K120</f>
        <v>0</v>
      </c>
      <c r="Z120" s="181">
        <v>0</v>
      </c>
      <c r="AA120" s="182">
        <f>Z120*K120</f>
        <v>0</v>
      </c>
      <c r="AR120" s="20" t="s">
        <v>134</v>
      </c>
      <c r="AT120" s="20" t="s">
        <v>116</v>
      </c>
      <c r="AU120" s="20" t="s">
        <v>121</v>
      </c>
      <c r="AY120" s="20" t="s">
        <v>115</v>
      </c>
      <c r="BE120" s="183">
        <f>IF(U120="základná",N120,0)</f>
        <v>0</v>
      </c>
      <c r="BF120" s="183">
        <f>IF(U120="znížená",N120,0)</f>
        <v>0</v>
      </c>
      <c r="BG120" s="183">
        <f>IF(U120="zákl. prenesená",N120,0)</f>
        <v>0</v>
      </c>
      <c r="BH120" s="183">
        <f>IF(U120="zníž. prenesená",N120,0)</f>
        <v>0</v>
      </c>
      <c r="BI120" s="183">
        <f>IF(U120="nulová",N120,0)</f>
        <v>0</v>
      </c>
      <c r="BJ120" s="20" t="s">
        <v>121</v>
      </c>
      <c r="BK120" s="183">
        <f>ROUND(L120*K120,2)</f>
        <v>0</v>
      </c>
      <c r="BL120" s="20" t="s">
        <v>134</v>
      </c>
      <c r="BM120" s="20" t="s">
        <v>135</v>
      </c>
    </row>
    <row r="121" s="1" customFormat="1" ht="25.5" customHeight="1">
      <c r="B121" s="173"/>
      <c r="C121" s="186" t="s">
        <v>136</v>
      </c>
      <c r="D121" s="186" t="s">
        <v>137</v>
      </c>
      <c r="E121" s="187" t="s">
        <v>138</v>
      </c>
      <c r="F121" s="188" t="s">
        <v>139</v>
      </c>
      <c r="G121" s="188"/>
      <c r="H121" s="188"/>
      <c r="I121" s="188"/>
      <c r="J121" s="189" t="s">
        <v>130</v>
      </c>
      <c r="K121" s="190">
        <v>50</v>
      </c>
      <c r="L121" s="190">
        <v>0</v>
      </c>
      <c r="M121" s="190"/>
      <c r="N121" s="190">
        <f>ROUND(L121*K121,2)</f>
        <v>0</v>
      </c>
      <c r="O121" s="178"/>
      <c r="P121" s="178"/>
      <c r="Q121" s="178"/>
      <c r="R121" s="179"/>
      <c r="T121" s="180" t="s">
        <v>5</v>
      </c>
      <c r="U121" s="48" t="s">
        <v>38</v>
      </c>
      <c r="V121" s="181">
        <v>0</v>
      </c>
      <c r="W121" s="181">
        <f>V121*K121</f>
        <v>0</v>
      </c>
      <c r="X121" s="181">
        <v>0.00017000000000000001</v>
      </c>
      <c r="Y121" s="181">
        <f>X121*K121</f>
        <v>0.0085000000000000006</v>
      </c>
      <c r="Z121" s="181">
        <v>0</v>
      </c>
      <c r="AA121" s="182">
        <f>Z121*K121</f>
        <v>0</v>
      </c>
      <c r="AR121" s="20" t="s">
        <v>140</v>
      </c>
      <c r="AT121" s="20" t="s">
        <v>137</v>
      </c>
      <c r="AU121" s="20" t="s">
        <v>121</v>
      </c>
      <c r="AY121" s="20" t="s">
        <v>115</v>
      </c>
      <c r="BE121" s="183">
        <f>IF(U121="základná",N121,0)</f>
        <v>0</v>
      </c>
      <c r="BF121" s="183">
        <f>IF(U121="znížená",N121,0)</f>
        <v>0</v>
      </c>
      <c r="BG121" s="183">
        <f>IF(U121="zákl. prenesená",N121,0)</f>
        <v>0</v>
      </c>
      <c r="BH121" s="183">
        <f>IF(U121="zníž. prenesená",N121,0)</f>
        <v>0</v>
      </c>
      <c r="BI121" s="183">
        <f>IF(U121="nulová",N121,0)</f>
        <v>0</v>
      </c>
      <c r="BJ121" s="20" t="s">
        <v>121</v>
      </c>
      <c r="BK121" s="183">
        <f>ROUND(L121*K121,2)</f>
        <v>0</v>
      </c>
      <c r="BL121" s="20" t="s">
        <v>140</v>
      </c>
      <c r="BM121" s="20" t="s">
        <v>141</v>
      </c>
    </row>
    <row r="122" s="1" customFormat="1" ht="16.5" customHeight="1">
      <c r="B122" s="173"/>
      <c r="C122" s="186" t="s">
        <v>142</v>
      </c>
      <c r="D122" s="186" t="s">
        <v>137</v>
      </c>
      <c r="E122" s="187" t="s">
        <v>143</v>
      </c>
      <c r="F122" s="188" t="s">
        <v>144</v>
      </c>
      <c r="G122" s="188"/>
      <c r="H122" s="188"/>
      <c r="I122" s="188"/>
      <c r="J122" s="189" t="s">
        <v>125</v>
      </c>
      <c r="K122" s="190">
        <v>125</v>
      </c>
      <c r="L122" s="190">
        <v>0</v>
      </c>
      <c r="M122" s="190"/>
      <c r="N122" s="190">
        <f>ROUND(L122*K122,2)</f>
        <v>0</v>
      </c>
      <c r="O122" s="178"/>
      <c r="P122" s="178"/>
      <c r="Q122" s="178"/>
      <c r="R122" s="179"/>
      <c r="T122" s="180" t="s">
        <v>5</v>
      </c>
      <c r="U122" s="48" t="s">
        <v>38</v>
      </c>
      <c r="V122" s="181">
        <v>0</v>
      </c>
      <c r="W122" s="181">
        <f>V122*K122</f>
        <v>0</v>
      </c>
      <c r="X122" s="181">
        <v>1.0000000000000001E-05</v>
      </c>
      <c r="Y122" s="181">
        <f>X122*K122</f>
        <v>0.00125</v>
      </c>
      <c r="Z122" s="181">
        <v>0</v>
      </c>
      <c r="AA122" s="182">
        <f>Z122*K122</f>
        <v>0</v>
      </c>
      <c r="AR122" s="20" t="s">
        <v>140</v>
      </c>
      <c r="AT122" s="20" t="s">
        <v>137</v>
      </c>
      <c r="AU122" s="20" t="s">
        <v>121</v>
      </c>
      <c r="AY122" s="20" t="s">
        <v>115</v>
      </c>
      <c r="BE122" s="183">
        <f>IF(U122="základná",N122,0)</f>
        <v>0</v>
      </c>
      <c r="BF122" s="183">
        <f>IF(U122="znížená",N122,0)</f>
        <v>0</v>
      </c>
      <c r="BG122" s="183">
        <f>IF(U122="zákl. prenesená",N122,0)</f>
        <v>0</v>
      </c>
      <c r="BH122" s="183">
        <f>IF(U122="zníž. prenesená",N122,0)</f>
        <v>0</v>
      </c>
      <c r="BI122" s="183">
        <f>IF(U122="nulová",N122,0)</f>
        <v>0</v>
      </c>
      <c r="BJ122" s="20" t="s">
        <v>121</v>
      </c>
      <c r="BK122" s="183">
        <f>ROUND(L122*K122,2)</f>
        <v>0</v>
      </c>
      <c r="BL122" s="20" t="s">
        <v>140</v>
      </c>
      <c r="BM122" s="20" t="s">
        <v>145</v>
      </c>
    </row>
    <row r="123" s="1" customFormat="1" ht="16.5" customHeight="1">
      <c r="B123" s="173"/>
      <c r="C123" s="186" t="s">
        <v>146</v>
      </c>
      <c r="D123" s="186" t="s">
        <v>137</v>
      </c>
      <c r="E123" s="187" t="s">
        <v>147</v>
      </c>
      <c r="F123" s="188" t="s">
        <v>148</v>
      </c>
      <c r="G123" s="188"/>
      <c r="H123" s="188"/>
      <c r="I123" s="188"/>
      <c r="J123" s="189" t="s">
        <v>125</v>
      </c>
      <c r="K123" s="190">
        <v>1160</v>
      </c>
      <c r="L123" s="190">
        <v>0</v>
      </c>
      <c r="M123" s="190"/>
      <c r="N123" s="190">
        <f>ROUND(L123*K123,2)</f>
        <v>0</v>
      </c>
      <c r="O123" s="178"/>
      <c r="P123" s="178"/>
      <c r="Q123" s="178"/>
      <c r="R123" s="179"/>
      <c r="T123" s="180" t="s">
        <v>5</v>
      </c>
      <c r="U123" s="48" t="s">
        <v>38</v>
      </c>
      <c r="V123" s="181">
        <v>0</v>
      </c>
      <c r="W123" s="181">
        <f>V123*K123</f>
        <v>0</v>
      </c>
      <c r="X123" s="181">
        <v>2.0000000000000002E-05</v>
      </c>
      <c r="Y123" s="181">
        <f>X123*K123</f>
        <v>0.023200000000000002</v>
      </c>
      <c r="Z123" s="181">
        <v>0</v>
      </c>
      <c r="AA123" s="182">
        <f>Z123*K123</f>
        <v>0</v>
      </c>
      <c r="AR123" s="20" t="s">
        <v>140</v>
      </c>
      <c r="AT123" s="20" t="s">
        <v>137</v>
      </c>
      <c r="AU123" s="20" t="s">
        <v>121</v>
      </c>
      <c r="AY123" s="20" t="s">
        <v>115</v>
      </c>
      <c r="BE123" s="183">
        <f>IF(U123="základná",N123,0)</f>
        <v>0</v>
      </c>
      <c r="BF123" s="183">
        <f>IF(U123="znížená",N123,0)</f>
        <v>0</v>
      </c>
      <c r="BG123" s="183">
        <f>IF(U123="zákl. prenesená",N123,0)</f>
        <v>0</v>
      </c>
      <c r="BH123" s="183">
        <f>IF(U123="zníž. prenesená",N123,0)</f>
        <v>0</v>
      </c>
      <c r="BI123" s="183">
        <f>IF(U123="nulová",N123,0)</f>
        <v>0</v>
      </c>
      <c r="BJ123" s="20" t="s">
        <v>121</v>
      </c>
      <c r="BK123" s="183">
        <f>ROUND(L123*K123,2)</f>
        <v>0</v>
      </c>
      <c r="BL123" s="20" t="s">
        <v>140</v>
      </c>
      <c r="BM123" s="20" t="s">
        <v>149</v>
      </c>
    </row>
    <row r="124" s="1" customFormat="1" ht="25.5" customHeight="1">
      <c r="B124" s="173"/>
      <c r="C124" s="174" t="s">
        <v>150</v>
      </c>
      <c r="D124" s="174" t="s">
        <v>116</v>
      </c>
      <c r="E124" s="175" t="s">
        <v>151</v>
      </c>
      <c r="F124" s="176" t="s">
        <v>152</v>
      </c>
      <c r="G124" s="176"/>
      <c r="H124" s="176"/>
      <c r="I124" s="176"/>
      <c r="J124" s="177" t="s">
        <v>130</v>
      </c>
      <c r="K124" s="178">
        <v>10</v>
      </c>
      <c r="L124" s="178">
        <v>0</v>
      </c>
      <c r="M124" s="178"/>
      <c r="N124" s="178">
        <f>ROUND(L124*K124,2)</f>
        <v>0</v>
      </c>
      <c r="O124" s="178"/>
      <c r="P124" s="178"/>
      <c r="Q124" s="178"/>
      <c r="R124" s="179"/>
      <c r="T124" s="180" t="s">
        <v>5</v>
      </c>
      <c r="U124" s="48" t="s">
        <v>38</v>
      </c>
      <c r="V124" s="181">
        <v>0.092999999999999999</v>
      </c>
      <c r="W124" s="181">
        <f>V124*K124</f>
        <v>0.92999999999999994</v>
      </c>
      <c r="X124" s="181">
        <v>0</v>
      </c>
      <c r="Y124" s="181">
        <f>X124*K124</f>
        <v>0</v>
      </c>
      <c r="Z124" s="181">
        <v>0</v>
      </c>
      <c r="AA124" s="182">
        <f>Z124*K124</f>
        <v>0</v>
      </c>
      <c r="AR124" s="20" t="s">
        <v>134</v>
      </c>
      <c r="AT124" s="20" t="s">
        <v>116</v>
      </c>
      <c r="AU124" s="20" t="s">
        <v>121</v>
      </c>
      <c r="AY124" s="20" t="s">
        <v>115</v>
      </c>
      <c r="BE124" s="183">
        <f>IF(U124="základná",N124,0)</f>
        <v>0</v>
      </c>
      <c r="BF124" s="183">
        <f>IF(U124="znížená",N124,0)</f>
        <v>0</v>
      </c>
      <c r="BG124" s="183">
        <f>IF(U124="zákl. prenesená",N124,0)</f>
        <v>0</v>
      </c>
      <c r="BH124" s="183">
        <f>IF(U124="zníž. prenesená",N124,0)</f>
        <v>0</v>
      </c>
      <c r="BI124" s="183">
        <f>IF(U124="nulová",N124,0)</f>
        <v>0</v>
      </c>
      <c r="BJ124" s="20" t="s">
        <v>121</v>
      </c>
      <c r="BK124" s="183">
        <f>ROUND(L124*K124,2)</f>
        <v>0</v>
      </c>
      <c r="BL124" s="20" t="s">
        <v>134</v>
      </c>
      <c r="BM124" s="20" t="s">
        <v>153</v>
      </c>
    </row>
    <row r="125" s="1" customFormat="1" ht="25.5" customHeight="1">
      <c r="B125" s="173"/>
      <c r="C125" s="186" t="s">
        <v>154</v>
      </c>
      <c r="D125" s="186" t="s">
        <v>137</v>
      </c>
      <c r="E125" s="187" t="s">
        <v>155</v>
      </c>
      <c r="F125" s="188" t="s">
        <v>156</v>
      </c>
      <c r="G125" s="188"/>
      <c r="H125" s="188"/>
      <c r="I125" s="188"/>
      <c r="J125" s="189" t="s">
        <v>130</v>
      </c>
      <c r="K125" s="190">
        <v>10</v>
      </c>
      <c r="L125" s="190">
        <v>0</v>
      </c>
      <c r="M125" s="190"/>
      <c r="N125" s="190">
        <f>ROUND(L125*K125,2)</f>
        <v>0</v>
      </c>
      <c r="O125" s="178"/>
      <c r="P125" s="178"/>
      <c r="Q125" s="178"/>
      <c r="R125" s="179"/>
      <c r="T125" s="180" t="s">
        <v>5</v>
      </c>
      <c r="U125" s="48" t="s">
        <v>38</v>
      </c>
      <c r="V125" s="181">
        <v>0</v>
      </c>
      <c r="W125" s="181">
        <f>V125*K125</f>
        <v>0</v>
      </c>
      <c r="X125" s="181">
        <v>0.00017000000000000001</v>
      </c>
      <c r="Y125" s="181">
        <f>X125*K125</f>
        <v>0.0017000000000000001</v>
      </c>
      <c r="Z125" s="181">
        <v>0</v>
      </c>
      <c r="AA125" s="182">
        <f>Z125*K125</f>
        <v>0</v>
      </c>
      <c r="AR125" s="20" t="s">
        <v>140</v>
      </c>
      <c r="AT125" s="20" t="s">
        <v>137</v>
      </c>
      <c r="AU125" s="20" t="s">
        <v>121</v>
      </c>
      <c r="AY125" s="20" t="s">
        <v>115</v>
      </c>
      <c r="BE125" s="183">
        <f>IF(U125="základná",N125,0)</f>
        <v>0</v>
      </c>
      <c r="BF125" s="183">
        <f>IF(U125="znížená",N125,0)</f>
        <v>0</v>
      </c>
      <c r="BG125" s="183">
        <f>IF(U125="zákl. prenesená",N125,0)</f>
        <v>0</v>
      </c>
      <c r="BH125" s="183">
        <f>IF(U125="zníž. prenesená",N125,0)</f>
        <v>0</v>
      </c>
      <c r="BI125" s="183">
        <f>IF(U125="nulová",N125,0)</f>
        <v>0</v>
      </c>
      <c r="BJ125" s="20" t="s">
        <v>121</v>
      </c>
      <c r="BK125" s="183">
        <f>ROUND(L125*K125,2)</f>
        <v>0</v>
      </c>
      <c r="BL125" s="20" t="s">
        <v>140</v>
      </c>
      <c r="BM125" s="20" t="s">
        <v>157</v>
      </c>
    </row>
    <row r="126" s="1" customFormat="1" ht="16.5" customHeight="1">
      <c r="B126" s="173"/>
      <c r="C126" s="186" t="s">
        <v>158</v>
      </c>
      <c r="D126" s="186" t="s">
        <v>137</v>
      </c>
      <c r="E126" s="187" t="s">
        <v>159</v>
      </c>
      <c r="F126" s="188" t="s">
        <v>160</v>
      </c>
      <c r="G126" s="188"/>
      <c r="H126" s="188"/>
      <c r="I126" s="188"/>
      <c r="J126" s="189" t="s">
        <v>125</v>
      </c>
      <c r="K126" s="190">
        <v>7</v>
      </c>
      <c r="L126" s="190">
        <v>0</v>
      </c>
      <c r="M126" s="190"/>
      <c r="N126" s="190">
        <f>ROUND(L126*K126,2)</f>
        <v>0</v>
      </c>
      <c r="O126" s="178"/>
      <c r="P126" s="178"/>
      <c r="Q126" s="178"/>
      <c r="R126" s="179"/>
      <c r="T126" s="180" t="s">
        <v>5</v>
      </c>
      <c r="U126" s="48" t="s">
        <v>38</v>
      </c>
      <c r="V126" s="181">
        <v>0</v>
      </c>
      <c r="W126" s="181">
        <f>V126*K126</f>
        <v>0</v>
      </c>
      <c r="X126" s="181">
        <v>1.0000000000000001E-05</v>
      </c>
      <c r="Y126" s="181">
        <f>X126*K126</f>
        <v>7.0000000000000007E-05</v>
      </c>
      <c r="Z126" s="181">
        <v>0</v>
      </c>
      <c r="AA126" s="182">
        <f>Z126*K126</f>
        <v>0</v>
      </c>
      <c r="AR126" s="20" t="s">
        <v>140</v>
      </c>
      <c r="AT126" s="20" t="s">
        <v>137</v>
      </c>
      <c r="AU126" s="20" t="s">
        <v>121</v>
      </c>
      <c r="AY126" s="20" t="s">
        <v>115</v>
      </c>
      <c r="BE126" s="183">
        <f>IF(U126="základná",N126,0)</f>
        <v>0</v>
      </c>
      <c r="BF126" s="183">
        <f>IF(U126="znížená",N126,0)</f>
        <v>0</v>
      </c>
      <c r="BG126" s="183">
        <f>IF(U126="zákl. prenesená",N126,0)</f>
        <v>0</v>
      </c>
      <c r="BH126" s="183">
        <f>IF(U126="zníž. prenesená",N126,0)</f>
        <v>0</v>
      </c>
      <c r="BI126" s="183">
        <f>IF(U126="nulová",N126,0)</f>
        <v>0</v>
      </c>
      <c r="BJ126" s="20" t="s">
        <v>121</v>
      </c>
      <c r="BK126" s="183">
        <f>ROUND(L126*K126,2)</f>
        <v>0</v>
      </c>
      <c r="BL126" s="20" t="s">
        <v>140</v>
      </c>
      <c r="BM126" s="20" t="s">
        <v>161</v>
      </c>
    </row>
    <row r="127" s="1" customFormat="1" ht="16.5" customHeight="1">
      <c r="B127" s="173"/>
      <c r="C127" s="186" t="s">
        <v>162</v>
      </c>
      <c r="D127" s="186" t="s">
        <v>137</v>
      </c>
      <c r="E127" s="187" t="s">
        <v>163</v>
      </c>
      <c r="F127" s="188" t="s">
        <v>164</v>
      </c>
      <c r="G127" s="188"/>
      <c r="H127" s="188"/>
      <c r="I127" s="188"/>
      <c r="J127" s="189" t="s">
        <v>125</v>
      </c>
      <c r="K127" s="190">
        <v>100</v>
      </c>
      <c r="L127" s="190">
        <v>0</v>
      </c>
      <c r="M127" s="190"/>
      <c r="N127" s="190">
        <f>ROUND(L127*K127,2)</f>
        <v>0</v>
      </c>
      <c r="O127" s="178"/>
      <c r="P127" s="178"/>
      <c r="Q127" s="178"/>
      <c r="R127" s="179"/>
      <c r="T127" s="180" t="s">
        <v>5</v>
      </c>
      <c r="U127" s="48" t="s">
        <v>38</v>
      </c>
      <c r="V127" s="181">
        <v>0</v>
      </c>
      <c r="W127" s="181">
        <f>V127*K127</f>
        <v>0</v>
      </c>
      <c r="X127" s="181">
        <v>5.0000000000000004E-06</v>
      </c>
      <c r="Y127" s="181">
        <f>X127*K127</f>
        <v>0.00050000000000000001</v>
      </c>
      <c r="Z127" s="181">
        <v>0</v>
      </c>
      <c r="AA127" s="182">
        <f>Z127*K127</f>
        <v>0</v>
      </c>
      <c r="AR127" s="20" t="s">
        <v>140</v>
      </c>
      <c r="AT127" s="20" t="s">
        <v>137</v>
      </c>
      <c r="AU127" s="20" t="s">
        <v>121</v>
      </c>
      <c r="AY127" s="20" t="s">
        <v>115</v>
      </c>
      <c r="BE127" s="183">
        <f>IF(U127="základná",N127,0)</f>
        <v>0</v>
      </c>
      <c r="BF127" s="183">
        <f>IF(U127="znížená",N127,0)</f>
        <v>0</v>
      </c>
      <c r="BG127" s="183">
        <f>IF(U127="zákl. prenesená",N127,0)</f>
        <v>0</v>
      </c>
      <c r="BH127" s="183">
        <f>IF(U127="zníž. prenesená",N127,0)</f>
        <v>0</v>
      </c>
      <c r="BI127" s="183">
        <f>IF(U127="nulová",N127,0)</f>
        <v>0</v>
      </c>
      <c r="BJ127" s="20" t="s">
        <v>121</v>
      </c>
      <c r="BK127" s="183">
        <f>ROUND(L127*K127,2)</f>
        <v>0</v>
      </c>
      <c r="BL127" s="20" t="s">
        <v>140</v>
      </c>
      <c r="BM127" s="20" t="s">
        <v>165</v>
      </c>
    </row>
    <row r="128" s="1" customFormat="1" ht="25.5" customHeight="1">
      <c r="B128" s="173"/>
      <c r="C128" s="174" t="s">
        <v>166</v>
      </c>
      <c r="D128" s="174" t="s">
        <v>116</v>
      </c>
      <c r="E128" s="175" t="s">
        <v>167</v>
      </c>
      <c r="F128" s="176" t="s">
        <v>168</v>
      </c>
      <c r="G128" s="176"/>
      <c r="H128" s="176"/>
      <c r="I128" s="176"/>
      <c r="J128" s="177" t="s">
        <v>130</v>
      </c>
      <c r="K128" s="178">
        <v>5</v>
      </c>
      <c r="L128" s="178">
        <v>0</v>
      </c>
      <c r="M128" s="178"/>
      <c r="N128" s="178">
        <f>ROUND(L128*K128,2)</f>
        <v>0</v>
      </c>
      <c r="O128" s="178"/>
      <c r="P128" s="178"/>
      <c r="Q128" s="178"/>
      <c r="R128" s="179"/>
      <c r="T128" s="180" t="s">
        <v>5</v>
      </c>
      <c r="U128" s="48" t="s">
        <v>38</v>
      </c>
      <c r="V128" s="181">
        <v>0.107</v>
      </c>
      <c r="W128" s="181">
        <f>V128*K128</f>
        <v>0.53500000000000003</v>
      </c>
      <c r="X128" s="181">
        <v>0</v>
      </c>
      <c r="Y128" s="181">
        <f>X128*K128</f>
        <v>0</v>
      </c>
      <c r="Z128" s="181">
        <v>0</v>
      </c>
      <c r="AA128" s="182">
        <f>Z128*K128</f>
        <v>0</v>
      </c>
      <c r="AR128" s="20" t="s">
        <v>134</v>
      </c>
      <c r="AT128" s="20" t="s">
        <v>116</v>
      </c>
      <c r="AU128" s="20" t="s">
        <v>121</v>
      </c>
      <c r="AY128" s="20" t="s">
        <v>115</v>
      </c>
      <c r="BE128" s="183">
        <f>IF(U128="základná",N128,0)</f>
        <v>0</v>
      </c>
      <c r="BF128" s="183">
        <f>IF(U128="znížená",N128,0)</f>
        <v>0</v>
      </c>
      <c r="BG128" s="183">
        <f>IF(U128="zákl. prenesená",N128,0)</f>
        <v>0</v>
      </c>
      <c r="BH128" s="183">
        <f>IF(U128="zníž. prenesená",N128,0)</f>
        <v>0</v>
      </c>
      <c r="BI128" s="183">
        <f>IF(U128="nulová",N128,0)</f>
        <v>0</v>
      </c>
      <c r="BJ128" s="20" t="s">
        <v>121</v>
      </c>
      <c r="BK128" s="183">
        <f>ROUND(L128*K128,2)</f>
        <v>0</v>
      </c>
      <c r="BL128" s="20" t="s">
        <v>134</v>
      </c>
      <c r="BM128" s="20" t="s">
        <v>169</v>
      </c>
    </row>
    <row r="129" s="1" customFormat="1" ht="25.5" customHeight="1">
      <c r="B129" s="173"/>
      <c r="C129" s="186" t="s">
        <v>170</v>
      </c>
      <c r="D129" s="186" t="s">
        <v>137</v>
      </c>
      <c r="E129" s="187" t="s">
        <v>171</v>
      </c>
      <c r="F129" s="188" t="s">
        <v>172</v>
      </c>
      <c r="G129" s="188"/>
      <c r="H129" s="188"/>
      <c r="I129" s="188"/>
      <c r="J129" s="189" t="s">
        <v>130</v>
      </c>
      <c r="K129" s="190">
        <v>5</v>
      </c>
      <c r="L129" s="190">
        <v>0</v>
      </c>
      <c r="M129" s="190"/>
      <c r="N129" s="190">
        <f>ROUND(L129*K129,2)</f>
        <v>0</v>
      </c>
      <c r="O129" s="178"/>
      <c r="P129" s="178"/>
      <c r="Q129" s="178"/>
      <c r="R129" s="179"/>
      <c r="T129" s="180" t="s">
        <v>5</v>
      </c>
      <c r="U129" s="48" t="s">
        <v>38</v>
      </c>
      <c r="V129" s="181">
        <v>0</v>
      </c>
      <c r="W129" s="181">
        <f>V129*K129</f>
        <v>0</v>
      </c>
      <c r="X129" s="181">
        <v>0.00025000000000000001</v>
      </c>
      <c r="Y129" s="181">
        <f>X129*K129</f>
        <v>0.00125</v>
      </c>
      <c r="Z129" s="181">
        <v>0</v>
      </c>
      <c r="AA129" s="182">
        <f>Z129*K129</f>
        <v>0</v>
      </c>
      <c r="AR129" s="20" t="s">
        <v>140</v>
      </c>
      <c r="AT129" s="20" t="s">
        <v>137</v>
      </c>
      <c r="AU129" s="20" t="s">
        <v>121</v>
      </c>
      <c r="AY129" s="20" t="s">
        <v>115</v>
      </c>
      <c r="BE129" s="183">
        <f>IF(U129="základná",N129,0)</f>
        <v>0</v>
      </c>
      <c r="BF129" s="183">
        <f>IF(U129="znížená",N129,0)</f>
        <v>0</v>
      </c>
      <c r="BG129" s="183">
        <f>IF(U129="zákl. prenesená",N129,0)</f>
        <v>0</v>
      </c>
      <c r="BH129" s="183">
        <f>IF(U129="zníž. prenesená",N129,0)</f>
        <v>0</v>
      </c>
      <c r="BI129" s="183">
        <f>IF(U129="nulová",N129,0)</f>
        <v>0</v>
      </c>
      <c r="BJ129" s="20" t="s">
        <v>121</v>
      </c>
      <c r="BK129" s="183">
        <f>ROUND(L129*K129,2)</f>
        <v>0</v>
      </c>
      <c r="BL129" s="20" t="s">
        <v>140</v>
      </c>
      <c r="BM129" s="20" t="s">
        <v>173</v>
      </c>
    </row>
    <row r="130" s="1" customFormat="1" ht="16.5" customHeight="1">
      <c r="B130" s="173"/>
      <c r="C130" s="186" t="s">
        <v>174</v>
      </c>
      <c r="D130" s="186" t="s">
        <v>137</v>
      </c>
      <c r="E130" s="187" t="s">
        <v>175</v>
      </c>
      <c r="F130" s="188" t="s">
        <v>176</v>
      </c>
      <c r="G130" s="188"/>
      <c r="H130" s="188"/>
      <c r="I130" s="188"/>
      <c r="J130" s="189" t="s">
        <v>125</v>
      </c>
      <c r="K130" s="190">
        <v>12</v>
      </c>
      <c r="L130" s="190">
        <v>0</v>
      </c>
      <c r="M130" s="190"/>
      <c r="N130" s="190">
        <f>ROUND(L130*K130,2)</f>
        <v>0</v>
      </c>
      <c r="O130" s="178"/>
      <c r="P130" s="178"/>
      <c r="Q130" s="178"/>
      <c r="R130" s="179"/>
      <c r="T130" s="180" t="s">
        <v>5</v>
      </c>
      <c r="U130" s="48" t="s">
        <v>38</v>
      </c>
      <c r="V130" s="181">
        <v>0</v>
      </c>
      <c r="W130" s="181">
        <f>V130*K130</f>
        <v>0</v>
      </c>
      <c r="X130" s="181">
        <v>1.0000000000000001E-05</v>
      </c>
      <c r="Y130" s="181">
        <f>X130*K130</f>
        <v>0.00012000000000000002</v>
      </c>
      <c r="Z130" s="181">
        <v>0</v>
      </c>
      <c r="AA130" s="182">
        <f>Z130*K130</f>
        <v>0</v>
      </c>
      <c r="AR130" s="20" t="s">
        <v>140</v>
      </c>
      <c r="AT130" s="20" t="s">
        <v>137</v>
      </c>
      <c r="AU130" s="20" t="s">
        <v>121</v>
      </c>
      <c r="AY130" s="20" t="s">
        <v>115</v>
      </c>
      <c r="BE130" s="183">
        <f>IF(U130="základná",N130,0)</f>
        <v>0</v>
      </c>
      <c r="BF130" s="183">
        <f>IF(U130="znížená",N130,0)</f>
        <v>0</v>
      </c>
      <c r="BG130" s="183">
        <f>IF(U130="zákl. prenesená",N130,0)</f>
        <v>0</v>
      </c>
      <c r="BH130" s="183">
        <f>IF(U130="zníž. prenesená",N130,0)</f>
        <v>0</v>
      </c>
      <c r="BI130" s="183">
        <f>IF(U130="nulová",N130,0)</f>
        <v>0</v>
      </c>
      <c r="BJ130" s="20" t="s">
        <v>121</v>
      </c>
      <c r="BK130" s="183">
        <f>ROUND(L130*K130,2)</f>
        <v>0</v>
      </c>
      <c r="BL130" s="20" t="s">
        <v>140</v>
      </c>
      <c r="BM130" s="20" t="s">
        <v>177</v>
      </c>
    </row>
    <row r="131" s="1" customFormat="1" ht="16.5" customHeight="1">
      <c r="B131" s="173"/>
      <c r="C131" s="186" t="s">
        <v>178</v>
      </c>
      <c r="D131" s="186" t="s">
        <v>137</v>
      </c>
      <c r="E131" s="187" t="s">
        <v>179</v>
      </c>
      <c r="F131" s="188" t="s">
        <v>180</v>
      </c>
      <c r="G131" s="188"/>
      <c r="H131" s="188"/>
      <c r="I131" s="188"/>
      <c r="J131" s="189" t="s">
        <v>125</v>
      </c>
      <c r="K131" s="190">
        <v>75</v>
      </c>
      <c r="L131" s="190">
        <v>0</v>
      </c>
      <c r="M131" s="190"/>
      <c r="N131" s="190">
        <f>ROUND(L131*K131,2)</f>
        <v>0</v>
      </c>
      <c r="O131" s="178"/>
      <c r="P131" s="178"/>
      <c r="Q131" s="178"/>
      <c r="R131" s="179"/>
      <c r="T131" s="180" t="s">
        <v>5</v>
      </c>
      <c r="U131" s="48" t="s">
        <v>38</v>
      </c>
      <c r="V131" s="181">
        <v>0</v>
      </c>
      <c r="W131" s="181">
        <f>V131*K131</f>
        <v>0</v>
      </c>
      <c r="X131" s="181">
        <v>9.0000000000000002E-06</v>
      </c>
      <c r="Y131" s="181">
        <f>X131*K131</f>
        <v>0.00067500000000000004</v>
      </c>
      <c r="Z131" s="181">
        <v>0</v>
      </c>
      <c r="AA131" s="182">
        <f>Z131*K131</f>
        <v>0</v>
      </c>
      <c r="AR131" s="20" t="s">
        <v>140</v>
      </c>
      <c r="AT131" s="20" t="s">
        <v>137</v>
      </c>
      <c r="AU131" s="20" t="s">
        <v>121</v>
      </c>
      <c r="AY131" s="20" t="s">
        <v>115</v>
      </c>
      <c r="BE131" s="183">
        <f>IF(U131="základná",N131,0)</f>
        <v>0</v>
      </c>
      <c r="BF131" s="183">
        <f>IF(U131="znížená",N131,0)</f>
        <v>0</v>
      </c>
      <c r="BG131" s="183">
        <f>IF(U131="zákl. prenesená",N131,0)</f>
        <v>0</v>
      </c>
      <c r="BH131" s="183">
        <f>IF(U131="zníž. prenesená",N131,0)</f>
        <v>0</v>
      </c>
      <c r="BI131" s="183">
        <f>IF(U131="nulová",N131,0)</f>
        <v>0</v>
      </c>
      <c r="BJ131" s="20" t="s">
        <v>121</v>
      </c>
      <c r="BK131" s="183">
        <f>ROUND(L131*K131,2)</f>
        <v>0</v>
      </c>
      <c r="BL131" s="20" t="s">
        <v>140</v>
      </c>
      <c r="BM131" s="20" t="s">
        <v>181</v>
      </c>
    </row>
    <row r="132" s="1" customFormat="1" ht="25.5" customHeight="1">
      <c r="B132" s="173"/>
      <c r="C132" s="174" t="s">
        <v>182</v>
      </c>
      <c r="D132" s="174" t="s">
        <v>116</v>
      </c>
      <c r="E132" s="175" t="s">
        <v>183</v>
      </c>
      <c r="F132" s="176" t="s">
        <v>184</v>
      </c>
      <c r="G132" s="176"/>
      <c r="H132" s="176"/>
      <c r="I132" s="176"/>
      <c r="J132" s="177" t="s">
        <v>130</v>
      </c>
      <c r="K132" s="178">
        <v>580</v>
      </c>
      <c r="L132" s="178">
        <v>0</v>
      </c>
      <c r="M132" s="178"/>
      <c r="N132" s="178">
        <f>ROUND(L132*K132,2)</f>
        <v>0</v>
      </c>
      <c r="O132" s="178"/>
      <c r="P132" s="178"/>
      <c r="Q132" s="178"/>
      <c r="R132" s="179"/>
      <c r="T132" s="180" t="s">
        <v>5</v>
      </c>
      <c r="U132" s="48" t="s">
        <v>38</v>
      </c>
      <c r="V132" s="181">
        <v>0.070999999999999994</v>
      </c>
      <c r="W132" s="181">
        <f>V132*K132</f>
        <v>41.18</v>
      </c>
      <c r="X132" s="181">
        <v>0</v>
      </c>
      <c r="Y132" s="181">
        <f>X132*K132</f>
        <v>0</v>
      </c>
      <c r="Z132" s="181">
        <v>0</v>
      </c>
      <c r="AA132" s="182">
        <f>Z132*K132</f>
        <v>0</v>
      </c>
      <c r="AR132" s="20" t="s">
        <v>134</v>
      </c>
      <c r="AT132" s="20" t="s">
        <v>116</v>
      </c>
      <c r="AU132" s="20" t="s">
        <v>121</v>
      </c>
      <c r="AY132" s="20" t="s">
        <v>115</v>
      </c>
      <c r="BE132" s="183">
        <f>IF(U132="základná",N132,0)</f>
        <v>0</v>
      </c>
      <c r="BF132" s="183">
        <f>IF(U132="znížená",N132,0)</f>
        <v>0</v>
      </c>
      <c r="BG132" s="183">
        <f>IF(U132="zákl. prenesená",N132,0)</f>
        <v>0</v>
      </c>
      <c r="BH132" s="183">
        <f>IF(U132="zníž. prenesená",N132,0)</f>
        <v>0</v>
      </c>
      <c r="BI132" s="183">
        <f>IF(U132="nulová",N132,0)</f>
        <v>0</v>
      </c>
      <c r="BJ132" s="20" t="s">
        <v>121</v>
      </c>
      <c r="BK132" s="183">
        <f>ROUND(L132*K132,2)</f>
        <v>0</v>
      </c>
      <c r="BL132" s="20" t="s">
        <v>134</v>
      </c>
      <c r="BM132" s="20" t="s">
        <v>185</v>
      </c>
    </row>
    <row r="133" s="1" customFormat="1" ht="25.5" customHeight="1">
      <c r="B133" s="173"/>
      <c r="C133" s="186" t="s">
        <v>186</v>
      </c>
      <c r="D133" s="186" t="s">
        <v>137</v>
      </c>
      <c r="E133" s="187" t="s">
        <v>187</v>
      </c>
      <c r="F133" s="188" t="s">
        <v>188</v>
      </c>
      <c r="G133" s="188"/>
      <c r="H133" s="188"/>
      <c r="I133" s="188"/>
      <c r="J133" s="189" t="s">
        <v>130</v>
      </c>
      <c r="K133" s="190">
        <v>580</v>
      </c>
      <c r="L133" s="190">
        <v>0</v>
      </c>
      <c r="M133" s="190"/>
      <c r="N133" s="190">
        <f>ROUND(L133*K133,2)</f>
        <v>0</v>
      </c>
      <c r="O133" s="178"/>
      <c r="P133" s="178"/>
      <c r="Q133" s="178"/>
      <c r="R133" s="179"/>
      <c r="T133" s="180" t="s">
        <v>5</v>
      </c>
      <c r="U133" s="48" t="s">
        <v>38</v>
      </c>
      <c r="V133" s="181">
        <v>0</v>
      </c>
      <c r="W133" s="181">
        <f>V133*K133</f>
        <v>0</v>
      </c>
      <c r="X133" s="181">
        <v>0.00013999999999999999</v>
      </c>
      <c r="Y133" s="181">
        <f>X133*K133</f>
        <v>0.081199999999999994</v>
      </c>
      <c r="Z133" s="181">
        <v>0</v>
      </c>
      <c r="AA133" s="182">
        <f>Z133*K133</f>
        <v>0</v>
      </c>
      <c r="AR133" s="20" t="s">
        <v>140</v>
      </c>
      <c r="AT133" s="20" t="s">
        <v>137</v>
      </c>
      <c r="AU133" s="20" t="s">
        <v>121</v>
      </c>
      <c r="AY133" s="20" t="s">
        <v>115</v>
      </c>
      <c r="BE133" s="183">
        <f>IF(U133="základná",N133,0)</f>
        <v>0</v>
      </c>
      <c r="BF133" s="183">
        <f>IF(U133="znížená",N133,0)</f>
        <v>0</v>
      </c>
      <c r="BG133" s="183">
        <f>IF(U133="zákl. prenesená",N133,0)</f>
        <v>0</v>
      </c>
      <c r="BH133" s="183">
        <f>IF(U133="zníž. prenesená",N133,0)</f>
        <v>0</v>
      </c>
      <c r="BI133" s="183">
        <f>IF(U133="nulová",N133,0)</f>
        <v>0</v>
      </c>
      <c r="BJ133" s="20" t="s">
        <v>121</v>
      </c>
      <c r="BK133" s="183">
        <f>ROUND(L133*K133,2)</f>
        <v>0</v>
      </c>
      <c r="BL133" s="20" t="s">
        <v>140</v>
      </c>
      <c r="BM133" s="20" t="s">
        <v>189</v>
      </c>
    </row>
    <row r="134" s="1" customFormat="1" ht="25.5" customHeight="1">
      <c r="B134" s="173"/>
      <c r="C134" s="174" t="s">
        <v>190</v>
      </c>
      <c r="D134" s="174" t="s">
        <v>116</v>
      </c>
      <c r="E134" s="175" t="s">
        <v>191</v>
      </c>
      <c r="F134" s="176" t="s">
        <v>192</v>
      </c>
      <c r="G134" s="176"/>
      <c r="H134" s="176"/>
      <c r="I134" s="176"/>
      <c r="J134" s="177" t="s">
        <v>130</v>
      </c>
      <c r="K134" s="178">
        <v>50</v>
      </c>
      <c r="L134" s="178">
        <v>0</v>
      </c>
      <c r="M134" s="178"/>
      <c r="N134" s="178">
        <f>ROUND(L134*K134,2)</f>
        <v>0</v>
      </c>
      <c r="O134" s="178"/>
      <c r="P134" s="178"/>
      <c r="Q134" s="178"/>
      <c r="R134" s="179"/>
      <c r="T134" s="180" t="s">
        <v>5</v>
      </c>
      <c r="U134" s="48" t="s">
        <v>38</v>
      </c>
      <c r="V134" s="181">
        <v>0.085000000000000006</v>
      </c>
      <c r="W134" s="181">
        <f>V134*K134</f>
        <v>4.25</v>
      </c>
      <c r="X134" s="181">
        <v>0</v>
      </c>
      <c r="Y134" s="181">
        <f>X134*K134</f>
        <v>0</v>
      </c>
      <c r="Z134" s="181">
        <v>0</v>
      </c>
      <c r="AA134" s="182">
        <f>Z134*K134</f>
        <v>0</v>
      </c>
      <c r="AR134" s="20" t="s">
        <v>134</v>
      </c>
      <c r="AT134" s="20" t="s">
        <v>116</v>
      </c>
      <c r="AU134" s="20" t="s">
        <v>121</v>
      </c>
      <c r="AY134" s="20" t="s">
        <v>115</v>
      </c>
      <c r="BE134" s="183">
        <f>IF(U134="základná",N134,0)</f>
        <v>0</v>
      </c>
      <c r="BF134" s="183">
        <f>IF(U134="znížená",N134,0)</f>
        <v>0</v>
      </c>
      <c r="BG134" s="183">
        <f>IF(U134="zákl. prenesená",N134,0)</f>
        <v>0</v>
      </c>
      <c r="BH134" s="183">
        <f>IF(U134="zníž. prenesená",N134,0)</f>
        <v>0</v>
      </c>
      <c r="BI134" s="183">
        <f>IF(U134="nulová",N134,0)</f>
        <v>0</v>
      </c>
      <c r="BJ134" s="20" t="s">
        <v>121</v>
      </c>
      <c r="BK134" s="183">
        <f>ROUND(L134*K134,2)</f>
        <v>0</v>
      </c>
      <c r="BL134" s="20" t="s">
        <v>134</v>
      </c>
      <c r="BM134" s="20" t="s">
        <v>193</v>
      </c>
    </row>
    <row r="135" s="1" customFormat="1" ht="25.5" customHeight="1">
      <c r="B135" s="173"/>
      <c r="C135" s="186" t="s">
        <v>194</v>
      </c>
      <c r="D135" s="186" t="s">
        <v>137</v>
      </c>
      <c r="E135" s="187" t="s">
        <v>195</v>
      </c>
      <c r="F135" s="188" t="s">
        <v>196</v>
      </c>
      <c r="G135" s="188"/>
      <c r="H135" s="188"/>
      <c r="I135" s="188"/>
      <c r="J135" s="189" t="s">
        <v>130</v>
      </c>
      <c r="K135" s="190">
        <v>50</v>
      </c>
      <c r="L135" s="190">
        <v>0</v>
      </c>
      <c r="M135" s="190"/>
      <c r="N135" s="190">
        <f>ROUND(L135*K135,2)</f>
        <v>0</v>
      </c>
      <c r="O135" s="178"/>
      <c r="P135" s="178"/>
      <c r="Q135" s="178"/>
      <c r="R135" s="179"/>
      <c r="T135" s="180" t="s">
        <v>5</v>
      </c>
      <c r="U135" s="48" t="s">
        <v>38</v>
      </c>
      <c r="V135" s="181">
        <v>0</v>
      </c>
      <c r="W135" s="181">
        <f>V135*K135</f>
        <v>0</v>
      </c>
      <c r="X135" s="181">
        <v>6.0000000000000002E-05</v>
      </c>
      <c r="Y135" s="181">
        <f>X135*K135</f>
        <v>0.0030000000000000001</v>
      </c>
      <c r="Z135" s="181">
        <v>0</v>
      </c>
      <c r="AA135" s="182">
        <f>Z135*K135</f>
        <v>0</v>
      </c>
      <c r="AR135" s="20" t="s">
        <v>140</v>
      </c>
      <c r="AT135" s="20" t="s">
        <v>137</v>
      </c>
      <c r="AU135" s="20" t="s">
        <v>121</v>
      </c>
      <c r="AY135" s="20" t="s">
        <v>115</v>
      </c>
      <c r="BE135" s="183">
        <f>IF(U135="základná",N135,0)</f>
        <v>0</v>
      </c>
      <c r="BF135" s="183">
        <f>IF(U135="znížená",N135,0)</f>
        <v>0</v>
      </c>
      <c r="BG135" s="183">
        <f>IF(U135="zákl. prenesená",N135,0)</f>
        <v>0</v>
      </c>
      <c r="BH135" s="183">
        <f>IF(U135="zníž. prenesená",N135,0)</f>
        <v>0</v>
      </c>
      <c r="BI135" s="183">
        <f>IF(U135="nulová",N135,0)</f>
        <v>0</v>
      </c>
      <c r="BJ135" s="20" t="s">
        <v>121</v>
      </c>
      <c r="BK135" s="183">
        <f>ROUND(L135*K135,2)</f>
        <v>0</v>
      </c>
      <c r="BL135" s="20" t="s">
        <v>140</v>
      </c>
      <c r="BM135" s="20" t="s">
        <v>197</v>
      </c>
    </row>
    <row r="136" s="1" customFormat="1" ht="25.5" customHeight="1">
      <c r="B136" s="173"/>
      <c r="C136" s="174" t="s">
        <v>10</v>
      </c>
      <c r="D136" s="174" t="s">
        <v>116</v>
      </c>
      <c r="E136" s="175" t="s">
        <v>198</v>
      </c>
      <c r="F136" s="176" t="s">
        <v>199</v>
      </c>
      <c r="G136" s="176"/>
      <c r="H136" s="176"/>
      <c r="I136" s="176"/>
      <c r="J136" s="177" t="s">
        <v>130</v>
      </c>
      <c r="K136" s="178">
        <v>50</v>
      </c>
      <c r="L136" s="178">
        <v>0</v>
      </c>
      <c r="M136" s="178"/>
      <c r="N136" s="178">
        <f>ROUND(L136*K136,2)</f>
        <v>0</v>
      </c>
      <c r="O136" s="178"/>
      <c r="P136" s="178"/>
      <c r="Q136" s="178"/>
      <c r="R136" s="179"/>
      <c r="T136" s="180" t="s">
        <v>5</v>
      </c>
      <c r="U136" s="48" t="s">
        <v>38</v>
      </c>
      <c r="V136" s="181">
        <v>0.099000000000000005</v>
      </c>
      <c r="W136" s="181">
        <f>V136*K136</f>
        <v>4.9500000000000002</v>
      </c>
      <c r="X136" s="181">
        <v>0</v>
      </c>
      <c r="Y136" s="181">
        <f>X136*K136</f>
        <v>0</v>
      </c>
      <c r="Z136" s="181">
        <v>0</v>
      </c>
      <c r="AA136" s="182">
        <f>Z136*K136</f>
        <v>0</v>
      </c>
      <c r="AR136" s="20" t="s">
        <v>134</v>
      </c>
      <c r="AT136" s="20" t="s">
        <v>116</v>
      </c>
      <c r="AU136" s="20" t="s">
        <v>121</v>
      </c>
      <c r="AY136" s="20" t="s">
        <v>115</v>
      </c>
      <c r="BE136" s="183">
        <f>IF(U136="základná",N136,0)</f>
        <v>0</v>
      </c>
      <c r="BF136" s="183">
        <f>IF(U136="znížená",N136,0)</f>
        <v>0</v>
      </c>
      <c r="BG136" s="183">
        <f>IF(U136="zákl. prenesená",N136,0)</f>
        <v>0</v>
      </c>
      <c r="BH136" s="183">
        <f>IF(U136="zníž. prenesená",N136,0)</f>
        <v>0</v>
      </c>
      <c r="BI136" s="183">
        <f>IF(U136="nulová",N136,0)</f>
        <v>0</v>
      </c>
      <c r="BJ136" s="20" t="s">
        <v>121</v>
      </c>
      <c r="BK136" s="183">
        <f>ROUND(L136*K136,2)</f>
        <v>0</v>
      </c>
      <c r="BL136" s="20" t="s">
        <v>134</v>
      </c>
      <c r="BM136" s="20" t="s">
        <v>200</v>
      </c>
    </row>
    <row r="137" s="1" customFormat="1" ht="25.5" customHeight="1">
      <c r="B137" s="173"/>
      <c r="C137" s="186" t="s">
        <v>201</v>
      </c>
      <c r="D137" s="186" t="s">
        <v>137</v>
      </c>
      <c r="E137" s="187" t="s">
        <v>202</v>
      </c>
      <c r="F137" s="188" t="s">
        <v>203</v>
      </c>
      <c r="G137" s="188"/>
      <c r="H137" s="188"/>
      <c r="I137" s="188"/>
      <c r="J137" s="189" t="s">
        <v>130</v>
      </c>
      <c r="K137" s="190">
        <v>50</v>
      </c>
      <c r="L137" s="190">
        <v>0</v>
      </c>
      <c r="M137" s="190"/>
      <c r="N137" s="190">
        <f>ROUND(L137*K137,2)</f>
        <v>0</v>
      </c>
      <c r="O137" s="178"/>
      <c r="P137" s="178"/>
      <c r="Q137" s="178"/>
      <c r="R137" s="179"/>
      <c r="T137" s="180" t="s">
        <v>5</v>
      </c>
      <c r="U137" s="48" t="s">
        <v>38</v>
      </c>
      <c r="V137" s="181">
        <v>0</v>
      </c>
      <c r="W137" s="181">
        <f>V137*K137</f>
        <v>0</v>
      </c>
      <c r="X137" s="181">
        <v>0.00013999999999999999</v>
      </c>
      <c r="Y137" s="181">
        <f>X137*K137</f>
        <v>0.0069999999999999993</v>
      </c>
      <c r="Z137" s="181">
        <v>0</v>
      </c>
      <c r="AA137" s="182">
        <f>Z137*K137</f>
        <v>0</v>
      </c>
      <c r="AR137" s="20" t="s">
        <v>140</v>
      </c>
      <c r="AT137" s="20" t="s">
        <v>137</v>
      </c>
      <c r="AU137" s="20" t="s">
        <v>121</v>
      </c>
      <c r="AY137" s="20" t="s">
        <v>115</v>
      </c>
      <c r="BE137" s="183">
        <f>IF(U137="základná",N137,0)</f>
        <v>0</v>
      </c>
      <c r="BF137" s="183">
        <f>IF(U137="znížená",N137,0)</f>
        <v>0</v>
      </c>
      <c r="BG137" s="183">
        <f>IF(U137="zákl. prenesená",N137,0)</f>
        <v>0</v>
      </c>
      <c r="BH137" s="183">
        <f>IF(U137="zníž. prenesená",N137,0)</f>
        <v>0</v>
      </c>
      <c r="BI137" s="183">
        <f>IF(U137="nulová",N137,0)</f>
        <v>0</v>
      </c>
      <c r="BJ137" s="20" t="s">
        <v>121</v>
      </c>
      <c r="BK137" s="183">
        <f>ROUND(L137*K137,2)</f>
        <v>0</v>
      </c>
      <c r="BL137" s="20" t="s">
        <v>140</v>
      </c>
      <c r="BM137" s="20" t="s">
        <v>204</v>
      </c>
    </row>
    <row r="138" s="1" customFormat="1" ht="25.5" customHeight="1">
      <c r="B138" s="173"/>
      <c r="C138" s="174" t="s">
        <v>205</v>
      </c>
      <c r="D138" s="174" t="s">
        <v>116</v>
      </c>
      <c r="E138" s="175" t="s">
        <v>206</v>
      </c>
      <c r="F138" s="176" t="s">
        <v>207</v>
      </c>
      <c r="G138" s="176"/>
      <c r="H138" s="176"/>
      <c r="I138" s="176"/>
      <c r="J138" s="177" t="s">
        <v>125</v>
      </c>
      <c r="K138" s="178">
        <v>32</v>
      </c>
      <c r="L138" s="178">
        <v>0</v>
      </c>
      <c r="M138" s="178"/>
      <c r="N138" s="178">
        <f>ROUND(L138*K138,2)</f>
        <v>0</v>
      </c>
      <c r="O138" s="178"/>
      <c r="P138" s="178"/>
      <c r="Q138" s="178"/>
      <c r="R138" s="179"/>
      <c r="T138" s="180" t="s">
        <v>5</v>
      </c>
      <c r="U138" s="48" t="s">
        <v>38</v>
      </c>
      <c r="V138" s="181">
        <v>0.085999999999999993</v>
      </c>
      <c r="W138" s="181">
        <f>V138*K138</f>
        <v>2.7519999999999998</v>
      </c>
      <c r="X138" s="181">
        <v>0</v>
      </c>
      <c r="Y138" s="181">
        <f>X138*K138</f>
        <v>0</v>
      </c>
      <c r="Z138" s="181">
        <v>0</v>
      </c>
      <c r="AA138" s="182">
        <f>Z138*K138</f>
        <v>0</v>
      </c>
      <c r="AR138" s="20" t="s">
        <v>134</v>
      </c>
      <c r="AT138" s="20" t="s">
        <v>116</v>
      </c>
      <c r="AU138" s="20" t="s">
        <v>121</v>
      </c>
      <c r="AY138" s="20" t="s">
        <v>115</v>
      </c>
      <c r="BE138" s="183">
        <f>IF(U138="základná",N138,0)</f>
        <v>0</v>
      </c>
      <c r="BF138" s="183">
        <f>IF(U138="znížená",N138,0)</f>
        <v>0</v>
      </c>
      <c r="BG138" s="183">
        <f>IF(U138="zákl. prenesená",N138,0)</f>
        <v>0</v>
      </c>
      <c r="BH138" s="183">
        <f>IF(U138="zníž. prenesená",N138,0)</f>
        <v>0</v>
      </c>
      <c r="BI138" s="183">
        <f>IF(U138="nulová",N138,0)</f>
        <v>0</v>
      </c>
      <c r="BJ138" s="20" t="s">
        <v>121</v>
      </c>
      <c r="BK138" s="183">
        <f>ROUND(L138*K138,2)</f>
        <v>0</v>
      </c>
      <c r="BL138" s="20" t="s">
        <v>134</v>
      </c>
      <c r="BM138" s="20" t="s">
        <v>208</v>
      </c>
    </row>
    <row r="139" s="1" customFormat="1" ht="25.5" customHeight="1">
      <c r="B139" s="173"/>
      <c r="C139" s="186" t="s">
        <v>209</v>
      </c>
      <c r="D139" s="186" t="s">
        <v>137</v>
      </c>
      <c r="E139" s="187" t="s">
        <v>210</v>
      </c>
      <c r="F139" s="188" t="s">
        <v>211</v>
      </c>
      <c r="G139" s="188"/>
      <c r="H139" s="188"/>
      <c r="I139" s="188"/>
      <c r="J139" s="189" t="s">
        <v>125</v>
      </c>
      <c r="K139" s="190">
        <v>32</v>
      </c>
      <c r="L139" s="190">
        <v>0</v>
      </c>
      <c r="M139" s="190"/>
      <c r="N139" s="190">
        <f>ROUND(L139*K139,2)</f>
        <v>0</v>
      </c>
      <c r="O139" s="178"/>
      <c r="P139" s="178"/>
      <c r="Q139" s="178"/>
      <c r="R139" s="179"/>
      <c r="T139" s="180" t="s">
        <v>5</v>
      </c>
      <c r="U139" s="48" t="s">
        <v>38</v>
      </c>
      <c r="V139" s="181">
        <v>0</v>
      </c>
      <c r="W139" s="181">
        <f>V139*K139</f>
        <v>0</v>
      </c>
      <c r="X139" s="181">
        <v>3.0000000000000001E-05</v>
      </c>
      <c r="Y139" s="181">
        <f>X139*K139</f>
        <v>0.00096000000000000002</v>
      </c>
      <c r="Z139" s="181">
        <v>0</v>
      </c>
      <c r="AA139" s="182">
        <f>Z139*K139</f>
        <v>0</v>
      </c>
      <c r="AR139" s="20" t="s">
        <v>140</v>
      </c>
      <c r="AT139" s="20" t="s">
        <v>137</v>
      </c>
      <c r="AU139" s="20" t="s">
        <v>121</v>
      </c>
      <c r="AY139" s="20" t="s">
        <v>115</v>
      </c>
      <c r="BE139" s="183">
        <f>IF(U139="základná",N139,0)</f>
        <v>0</v>
      </c>
      <c r="BF139" s="183">
        <f>IF(U139="znížená",N139,0)</f>
        <v>0</v>
      </c>
      <c r="BG139" s="183">
        <f>IF(U139="zákl. prenesená",N139,0)</f>
        <v>0</v>
      </c>
      <c r="BH139" s="183">
        <f>IF(U139="zníž. prenesená",N139,0)</f>
        <v>0</v>
      </c>
      <c r="BI139" s="183">
        <f>IF(U139="nulová",N139,0)</f>
        <v>0</v>
      </c>
      <c r="BJ139" s="20" t="s">
        <v>121</v>
      </c>
      <c r="BK139" s="183">
        <f>ROUND(L139*K139,2)</f>
        <v>0</v>
      </c>
      <c r="BL139" s="20" t="s">
        <v>140</v>
      </c>
      <c r="BM139" s="20" t="s">
        <v>212</v>
      </c>
    </row>
    <row r="140" s="1" customFormat="1" ht="25.5" customHeight="1">
      <c r="B140" s="173"/>
      <c r="C140" s="174" t="s">
        <v>213</v>
      </c>
      <c r="D140" s="174" t="s">
        <v>116</v>
      </c>
      <c r="E140" s="175" t="s">
        <v>214</v>
      </c>
      <c r="F140" s="176" t="s">
        <v>215</v>
      </c>
      <c r="G140" s="176"/>
      <c r="H140" s="176"/>
      <c r="I140" s="176"/>
      <c r="J140" s="177" t="s">
        <v>125</v>
      </c>
      <c r="K140" s="178">
        <v>30</v>
      </c>
      <c r="L140" s="178">
        <v>0</v>
      </c>
      <c r="M140" s="178"/>
      <c r="N140" s="178">
        <f>ROUND(L140*K140,2)</f>
        <v>0</v>
      </c>
      <c r="O140" s="178"/>
      <c r="P140" s="178"/>
      <c r="Q140" s="178"/>
      <c r="R140" s="179"/>
      <c r="T140" s="180" t="s">
        <v>5</v>
      </c>
      <c r="U140" s="48" t="s">
        <v>38</v>
      </c>
      <c r="V140" s="181">
        <v>0.36699999999999999</v>
      </c>
      <c r="W140" s="181">
        <f>V140*K140</f>
        <v>11.01</v>
      </c>
      <c r="X140" s="181">
        <v>0</v>
      </c>
      <c r="Y140" s="181">
        <f>X140*K140</f>
        <v>0</v>
      </c>
      <c r="Z140" s="181">
        <v>0</v>
      </c>
      <c r="AA140" s="182">
        <f>Z140*K140</f>
        <v>0</v>
      </c>
      <c r="AR140" s="20" t="s">
        <v>134</v>
      </c>
      <c r="AT140" s="20" t="s">
        <v>116</v>
      </c>
      <c r="AU140" s="20" t="s">
        <v>121</v>
      </c>
      <c r="AY140" s="20" t="s">
        <v>115</v>
      </c>
      <c r="BE140" s="183">
        <f>IF(U140="základná",N140,0)</f>
        <v>0</v>
      </c>
      <c r="BF140" s="183">
        <f>IF(U140="znížená",N140,0)</f>
        <v>0</v>
      </c>
      <c r="BG140" s="183">
        <f>IF(U140="zákl. prenesená",N140,0)</f>
        <v>0</v>
      </c>
      <c r="BH140" s="183">
        <f>IF(U140="zníž. prenesená",N140,0)</f>
        <v>0</v>
      </c>
      <c r="BI140" s="183">
        <f>IF(U140="nulová",N140,0)</f>
        <v>0</v>
      </c>
      <c r="BJ140" s="20" t="s">
        <v>121</v>
      </c>
      <c r="BK140" s="183">
        <f>ROUND(L140*K140,2)</f>
        <v>0</v>
      </c>
      <c r="BL140" s="20" t="s">
        <v>134</v>
      </c>
      <c r="BM140" s="20" t="s">
        <v>216</v>
      </c>
    </row>
    <row r="141" s="1" customFormat="1" ht="38.25" customHeight="1">
      <c r="B141" s="173"/>
      <c r="C141" s="186" t="s">
        <v>217</v>
      </c>
      <c r="D141" s="186" t="s">
        <v>137</v>
      </c>
      <c r="E141" s="187" t="s">
        <v>218</v>
      </c>
      <c r="F141" s="188" t="s">
        <v>219</v>
      </c>
      <c r="G141" s="188"/>
      <c r="H141" s="188"/>
      <c r="I141" s="188"/>
      <c r="J141" s="189" t="s">
        <v>125</v>
      </c>
      <c r="K141" s="190">
        <v>30</v>
      </c>
      <c r="L141" s="190">
        <v>0</v>
      </c>
      <c r="M141" s="190"/>
      <c r="N141" s="190">
        <f>ROUND(L141*K141,2)</f>
        <v>0</v>
      </c>
      <c r="O141" s="178"/>
      <c r="P141" s="178"/>
      <c r="Q141" s="178"/>
      <c r="R141" s="179"/>
      <c r="T141" s="180" t="s">
        <v>5</v>
      </c>
      <c r="U141" s="48" t="s">
        <v>38</v>
      </c>
      <c r="V141" s="181">
        <v>0</v>
      </c>
      <c r="W141" s="181">
        <f>V141*K141</f>
        <v>0</v>
      </c>
      <c r="X141" s="181">
        <v>9.7E-05</v>
      </c>
      <c r="Y141" s="181">
        <f>X141*K141</f>
        <v>0.0029099999999999998</v>
      </c>
      <c r="Z141" s="181">
        <v>0</v>
      </c>
      <c r="AA141" s="182">
        <f>Z141*K141</f>
        <v>0</v>
      </c>
      <c r="AR141" s="20" t="s">
        <v>140</v>
      </c>
      <c r="AT141" s="20" t="s">
        <v>137</v>
      </c>
      <c r="AU141" s="20" t="s">
        <v>121</v>
      </c>
      <c r="AY141" s="20" t="s">
        <v>115</v>
      </c>
      <c r="BE141" s="183">
        <f>IF(U141="základná",N141,0)</f>
        <v>0</v>
      </c>
      <c r="BF141" s="183">
        <f>IF(U141="znížená",N141,0)</f>
        <v>0</v>
      </c>
      <c r="BG141" s="183">
        <f>IF(U141="zákl. prenesená",N141,0)</f>
        <v>0</v>
      </c>
      <c r="BH141" s="183">
        <f>IF(U141="zníž. prenesená",N141,0)</f>
        <v>0</v>
      </c>
      <c r="BI141" s="183">
        <f>IF(U141="nulová",N141,0)</f>
        <v>0</v>
      </c>
      <c r="BJ141" s="20" t="s">
        <v>121</v>
      </c>
      <c r="BK141" s="183">
        <f>ROUND(L141*K141,2)</f>
        <v>0</v>
      </c>
      <c r="BL141" s="20" t="s">
        <v>140</v>
      </c>
      <c r="BM141" s="20" t="s">
        <v>220</v>
      </c>
    </row>
    <row r="142" s="1" customFormat="1" ht="38.25" customHeight="1">
      <c r="B142" s="173"/>
      <c r="C142" s="174" t="s">
        <v>221</v>
      </c>
      <c r="D142" s="174" t="s">
        <v>116</v>
      </c>
      <c r="E142" s="175" t="s">
        <v>222</v>
      </c>
      <c r="F142" s="176" t="s">
        <v>223</v>
      </c>
      <c r="G142" s="176"/>
      <c r="H142" s="176"/>
      <c r="I142" s="176"/>
      <c r="J142" s="177" t="s">
        <v>125</v>
      </c>
      <c r="K142" s="178">
        <v>16</v>
      </c>
      <c r="L142" s="178">
        <v>0</v>
      </c>
      <c r="M142" s="178"/>
      <c r="N142" s="178">
        <f>ROUND(L142*K142,2)</f>
        <v>0</v>
      </c>
      <c r="O142" s="178"/>
      <c r="P142" s="178"/>
      <c r="Q142" s="178"/>
      <c r="R142" s="179"/>
      <c r="T142" s="180" t="s">
        <v>5</v>
      </c>
      <c r="U142" s="48" t="s">
        <v>38</v>
      </c>
      <c r="V142" s="181">
        <v>0.63500000000000001</v>
      </c>
      <c r="W142" s="181">
        <f>V142*K142</f>
        <v>10.16</v>
      </c>
      <c r="X142" s="181">
        <v>0</v>
      </c>
      <c r="Y142" s="181">
        <f>X142*K142</f>
        <v>0</v>
      </c>
      <c r="Z142" s="181">
        <v>0</v>
      </c>
      <c r="AA142" s="182">
        <f>Z142*K142</f>
        <v>0</v>
      </c>
      <c r="AR142" s="20" t="s">
        <v>134</v>
      </c>
      <c r="AT142" s="20" t="s">
        <v>116</v>
      </c>
      <c r="AU142" s="20" t="s">
        <v>121</v>
      </c>
      <c r="AY142" s="20" t="s">
        <v>115</v>
      </c>
      <c r="BE142" s="183">
        <f>IF(U142="základná",N142,0)</f>
        <v>0</v>
      </c>
      <c r="BF142" s="183">
        <f>IF(U142="znížená",N142,0)</f>
        <v>0</v>
      </c>
      <c r="BG142" s="183">
        <f>IF(U142="zákl. prenesená",N142,0)</f>
        <v>0</v>
      </c>
      <c r="BH142" s="183">
        <f>IF(U142="zníž. prenesená",N142,0)</f>
        <v>0</v>
      </c>
      <c r="BI142" s="183">
        <f>IF(U142="nulová",N142,0)</f>
        <v>0</v>
      </c>
      <c r="BJ142" s="20" t="s">
        <v>121</v>
      </c>
      <c r="BK142" s="183">
        <f>ROUND(L142*K142,2)</f>
        <v>0</v>
      </c>
      <c r="BL142" s="20" t="s">
        <v>134</v>
      </c>
      <c r="BM142" s="20" t="s">
        <v>224</v>
      </c>
    </row>
    <row r="143" s="1" customFormat="1" ht="25.5" customHeight="1">
      <c r="B143" s="173"/>
      <c r="C143" s="186" t="s">
        <v>225</v>
      </c>
      <c r="D143" s="186" t="s">
        <v>137</v>
      </c>
      <c r="E143" s="187" t="s">
        <v>226</v>
      </c>
      <c r="F143" s="188" t="s">
        <v>227</v>
      </c>
      <c r="G143" s="188"/>
      <c r="H143" s="188"/>
      <c r="I143" s="188"/>
      <c r="J143" s="189" t="s">
        <v>125</v>
      </c>
      <c r="K143" s="190">
        <v>16</v>
      </c>
      <c r="L143" s="190">
        <v>0</v>
      </c>
      <c r="M143" s="190"/>
      <c r="N143" s="190">
        <f>ROUND(L143*K143,2)</f>
        <v>0</v>
      </c>
      <c r="O143" s="178"/>
      <c r="P143" s="178"/>
      <c r="Q143" s="178"/>
      <c r="R143" s="179"/>
      <c r="T143" s="180" t="s">
        <v>5</v>
      </c>
      <c r="U143" s="48" t="s">
        <v>38</v>
      </c>
      <c r="V143" s="181">
        <v>0</v>
      </c>
      <c r="W143" s="181">
        <f>V143*K143</f>
        <v>0</v>
      </c>
      <c r="X143" s="181">
        <v>0.00016000000000000001</v>
      </c>
      <c r="Y143" s="181">
        <f>X143*K143</f>
        <v>0.0025600000000000002</v>
      </c>
      <c r="Z143" s="181">
        <v>0</v>
      </c>
      <c r="AA143" s="182">
        <f>Z143*K143</f>
        <v>0</v>
      </c>
      <c r="AR143" s="20" t="s">
        <v>140</v>
      </c>
      <c r="AT143" s="20" t="s">
        <v>137</v>
      </c>
      <c r="AU143" s="20" t="s">
        <v>121</v>
      </c>
      <c r="AY143" s="20" t="s">
        <v>115</v>
      </c>
      <c r="BE143" s="183">
        <f>IF(U143="základná",N143,0)</f>
        <v>0</v>
      </c>
      <c r="BF143" s="183">
        <f>IF(U143="znížená",N143,0)</f>
        <v>0</v>
      </c>
      <c r="BG143" s="183">
        <f>IF(U143="zákl. prenesená",N143,0)</f>
        <v>0</v>
      </c>
      <c r="BH143" s="183">
        <f>IF(U143="zníž. prenesená",N143,0)</f>
        <v>0</v>
      </c>
      <c r="BI143" s="183">
        <f>IF(U143="nulová",N143,0)</f>
        <v>0</v>
      </c>
      <c r="BJ143" s="20" t="s">
        <v>121</v>
      </c>
      <c r="BK143" s="183">
        <f>ROUND(L143*K143,2)</f>
        <v>0</v>
      </c>
      <c r="BL143" s="20" t="s">
        <v>140</v>
      </c>
      <c r="BM143" s="20" t="s">
        <v>228</v>
      </c>
    </row>
    <row r="144" s="1" customFormat="1" ht="25.5" customHeight="1">
      <c r="B144" s="173"/>
      <c r="C144" s="174" t="s">
        <v>229</v>
      </c>
      <c r="D144" s="174" t="s">
        <v>116</v>
      </c>
      <c r="E144" s="175" t="s">
        <v>230</v>
      </c>
      <c r="F144" s="176" t="s">
        <v>231</v>
      </c>
      <c r="G144" s="176"/>
      <c r="H144" s="176"/>
      <c r="I144" s="176"/>
      <c r="J144" s="177" t="s">
        <v>125</v>
      </c>
      <c r="K144" s="178">
        <v>30</v>
      </c>
      <c r="L144" s="178">
        <v>0</v>
      </c>
      <c r="M144" s="178"/>
      <c r="N144" s="178">
        <f>ROUND(L144*K144,2)</f>
        <v>0</v>
      </c>
      <c r="O144" s="178"/>
      <c r="P144" s="178"/>
      <c r="Q144" s="178"/>
      <c r="R144" s="179"/>
      <c r="T144" s="180" t="s">
        <v>5</v>
      </c>
      <c r="U144" s="48" t="s">
        <v>38</v>
      </c>
      <c r="V144" s="181">
        <v>0.0080000000000000002</v>
      </c>
      <c r="W144" s="181">
        <f>V144*K144</f>
        <v>0.23999999999999999</v>
      </c>
      <c r="X144" s="181">
        <v>0</v>
      </c>
      <c r="Y144" s="181">
        <f>X144*K144</f>
        <v>0</v>
      </c>
      <c r="Z144" s="181">
        <v>0</v>
      </c>
      <c r="AA144" s="182">
        <f>Z144*K144</f>
        <v>0</v>
      </c>
      <c r="AR144" s="20" t="s">
        <v>134</v>
      </c>
      <c r="AT144" s="20" t="s">
        <v>116</v>
      </c>
      <c r="AU144" s="20" t="s">
        <v>121</v>
      </c>
      <c r="AY144" s="20" t="s">
        <v>115</v>
      </c>
      <c r="BE144" s="183">
        <f>IF(U144="základná",N144,0)</f>
        <v>0</v>
      </c>
      <c r="BF144" s="183">
        <f>IF(U144="znížená",N144,0)</f>
        <v>0</v>
      </c>
      <c r="BG144" s="183">
        <f>IF(U144="zákl. prenesená",N144,0)</f>
        <v>0</v>
      </c>
      <c r="BH144" s="183">
        <f>IF(U144="zníž. prenesená",N144,0)</f>
        <v>0</v>
      </c>
      <c r="BI144" s="183">
        <f>IF(U144="nulová",N144,0)</f>
        <v>0</v>
      </c>
      <c r="BJ144" s="20" t="s">
        <v>121</v>
      </c>
      <c r="BK144" s="183">
        <f>ROUND(L144*K144,2)</f>
        <v>0</v>
      </c>
      <c r="BL144" s="20" t="s">
        <v>134</v>
      </c>
      <c r="BM144" s="20" t="s">
        <v>232</v>
      </c>
    </row>
    <row r="145" s="1" customFormat="1" ht="25.5" customHeight="1">
      <c r="B145" s="173"/>
      <c r="C145" s="174" t="s">
        <v>233</v>
      </c>
      <c r="D145" s="174" t="s">
        <v>116</v>
      </c>
      <c r="E145" s="175" t="s">
        <v>234</v>
      </c>
      <c r="F145" s="176" t="s">
        <v>235</v>
      </c>
      <c r="G145" s="176"/>
      <c r="H145" s="176"/>
      <c r="I145" s="176"/>
      <c r="J145" s="177" t="s">
        <v>125</v>
      </c>
      <c r="K145" s="178">
        <v>332</v>
      </c>
      <c r="L145" s="178">
        <v>0</v>
      </c>
      <c r="M145" s="178"/>
      <c r="N145" s="178">
        <f>ROUND(L145*K145,2)</f>
        <v>0</v>
      </c>
      <c r="O145" s="178"/>
      <c r="P145" s="178"/>
      <c r="Q145" s="178"/>
      <c r="R145" s="179"/>
      <c r="T145" s="180" t="s">
        <v>5</v>
      </c>
      <c r="U145" s="48" t="s">
        <v>38</v>
      </c>
      <c r="V145" s="181">
        <v>0.056000000000000001</v>
      </c>
      <c r="W145" s="181">
        <f>V145*K145</f>
        <v>18.591999999999999</v>
      </c>
      <c r="X145" s="181">
        <v>0</v>
      </c>
      <c r="Y145" s="181">
        <f>X145*K145</f>
        <v>0</v>
      </c>
      <c r="Z145" s="181">
        <v>0</v>
      </c>
      <c r="AA145" s="182">
        <f>Z145*K145</f>
        <v>0</v>
      </c>
      <c r="AR145" s="20" t="s">
        <v>134</v>
      </c>
      <c r="AT145" s="20" t="s">
        <v>116</v>
      </c>
      <c r="AU145" s="20" t="s">
        <v>121</v>
      </c>
      <c r="AY145" s="20" t="s">
        <v>115</v>
      </c>
      <c r="BE145" s="183">
        <f>IF(U145="základná",N145,0)</f>
        <v>0</v>
      </c>
      <c r="BF145" s="183">
        <f>IF(U145="znížená",N145,0)</f>
        <v>0</v>
      </c>
      <c r="BG145" s="183">
        <f>IF(U145="zákl. prenesená",N145,0)</f>
        <v>0</v>
      </c>
      <c r="BH145" s="183">
        <f>IF(U145="zníž. prenesená",N145,0)</f>
        <v>0</v>
      </c>
      <c r="BI145" s="183">
        <f>IF(U145="nulová",N145,0)</f>
        <v>0</v>
      </c>
      <c r="BJ145" s="20" t="s">
        <v>121</v>
      </c>
      <c r="BK145" s="183">
        <f>ROUND(L145*K145,2)</f>
        <v>0</v>
      </c>
      <c r="BL145" s="20" t="s">
        <v>134</v>
      </c>
      <c r="BM145" s="20" t="s">
        <v>236</v>
      </c>
    </row>
    <row r="146" s="1" customFormat="1" ht="25.5" customHeight="1">
      <c r="B146" s="173"/>
      <c r="C146" s="186" t="s">
        <v>237</v>
      </c>
      <c r="D146" s="186" t="s">
        <v>137</v>
      </c>
      <c r="E146" s="187" t="s">
        <v>238</v>
      </c>
      <c r="F146" s="188" t="s">
        <v>239</v>
      </c>
      <c r="G146" s="188"/>
      <c r="H146" s="188"/>
      <c r="I146" s="188"/>
      <c r="J146" s="189" t="s">
        <v>125</v>
      </c>
      <c r="K146" s="190">
        <v>332</v>
      </c>
      <c r="L146" s="190">
        <v>0</v>
      </c>
      <c r="M146" s="190"/>
      <c r="N146" s="190">
        <f>ROUND(L146*K146,2)</f>
        <v>0</v>
      </c>
      <c r="O146" s="178"/>
      <c r="P146" s="178"/>
      <c r="Q146" s="178"/>
      <c r="R146" s="179"/>
      <c r="T146" s="180" t="s">
        <v>5</v>
      </c>
      <c r="U146" s="48" t="s">
        <v>38</v>
      </c>
      <c r="V146" s="181">
        <v>0</v>
      </c>
      <c r="W146" s="181">
        <f>V146*K146</f>
        <v>0</v>
      </c>
      <c r="X146" s="181">
        <v>1.0000000000000001E-05</v>
      </c>
      <c r="Y146" s="181">
        <f>X146*K146</f>
        <v>0.0033200000000000005</v>
      </c>
      <c r="Z146" s="181">
        <v>0</v>
      </c>
      <c r="AA146" s="182">
        <f>Z146*K146</f>
        <v>0</v>
      </c>
      <c r="AR146" s="20" t="s">
        <v>140</v>
      </c>
      <c r="AT146" s="20" t="s">
        <v>137</v>
      </c>
      <c r="AU146" s="20" t="s">
        <v>121</v>
      </c>
      <c r="AY146" s="20" t="s">
        <v>115</v>
      </c>
      <c r="BE146" s="183">
        <f>IF(U146="základná",N146,0)</f>
        <v>0</v>
      </c>
      <c r="BF146" s="183">
        <f>IF(U146="znížená",N146,0)</f>
        <v>0</v>
      </c>
      <c r="BG146" s="183">
        <f>IF(U146="zákl. prenesená",N146,0)</f>
        <v>0</v>
      </c>
      <c r="BH146" s="183">
        <f>IF(U146="zníž. prenesená",N146,0)</f>
        <v>0</v>
      </c>
      <c r="BI146" s="183">
        <f>IF(U146="nulová",N146,0)</f>
        <v>0</v>
      </c>
      <c r="BJ146" s="20" t="s">
        <v>121</v>
      </c>
      <c r="BK146" s="183">
        <f>ROUND(L146*K146,2)</f>
        <v>0</v>
      </c>
      <c r="BL146" s="20" t="s">
        <v>140</v>
      </c>
      <c r="BM146" s="20" t="s">
        <v>240</v>
      </c>
    </row>
    <row r="147" s="1" customFormat="1" ht="38.25" customHeight="1">
      <c r="B147" s="173"/>
      <c r="C147" s="174" t="s">
        <v>241</v>
      </c>
      <c r="D147" s="174" t="s">
        <v>116</v>
      </c>
      <c r="E147" s="175" t="s">
        <v>242</v>
      </c>
      <c r="F147" s="176" t="s">
        <v>243</v>
      </c>
      <c r="G147" s="176"/>
      <c r="H147" s="176"/>
      <c r="I147" s="176"/>
      <c r="J147" s="177" t="s">
        <v>125</v>
      </c>
      <c r="K147" s="178">
        <v>60</v>
      </c>
      <c r="L147" s="178">
        <v>0</v>
      </c>
      <c r="M147" s="178"/>
      <c r="N147" s="178">
        <f>ROUND(L147*K147,2)</f>
        <v>0</v>
      </c>
      <c r="O147" s="178"/>
      <c r="P147" s="178"/>
      <c r="Q147" s="178"/>
      <c r="R147" s="179"/>
      <c r="T147" s="180" t="s">
        <v>5</v>
      </c>
      <c r="U147" s="48" t="s">
        <v>38</v>
      </c>
      <c r="V147" s="181">
        <v>0.047</v>
      </c>
      <c r="W147" s="181">
        <f>V147*K147</f>
        <v>2.8199999999999998</v>
      </c>
      <c r="X147" s="181">
        <v>0</v>
      </c>
      <c r="Y147" s="181">
        <f>X147*K147</f>
        <v>0</v>
      </c>
      <c r="Z147" s="181">
        <v>0</v>
      </c>
      <c r="AA147" s="182">
        <f>Z147*K147</f>
        <v>0</v>
      </c>
      <c r="AR147" s="20" t="s">
        <v>134</v>
      </c>
      <c r="AT147" s="20" t="s">
        <v>116</v>
      </c>
      <c r="AU147" s="20" t="s">
        <v>121</v>
      </c>
      <c r="AY147" s="20" t="s">
        <v>115</v>
      </c>
      <c r="BE147" s="183">
        <f>IF(U147="základná",N147,0)</f>
        <v>0</v>
      </c>
      <c r="BF147" s="183">
        <f>IF(U147="znížená",N147,0)</f>
        <v>0</v>
      </c>
      <c r="BG147" s="183">
        <f>IF(U147="zákl. prenesená",N147,0)</f>
        <v>0</v>
      </c>
      <c r="BH147" s="183">
        <f>IF(U147="zníž. prenesená",N147,0)</f>
        <v>0</v>
      </c>
      <c r="BI147" s="183">
        <f>IF(U147="nulová",N147,0)</f>
        <v>0</v>
      </c>
      <c r="BJ147" s="20" t="s">
        <v>121</v>
      </c>
      <c r="BK147" s="183">
        <f>ROUND(L147*K147,2)</f>
        <v>0</v>
      </c>
      <c r="BL147" s="20" t="s">
        <v>134</v>
      </c>
      <c r="BM147" s="20" t="s">
        <v>244</v>
      </c>
    </row>
    <row r="148" s="1" customFormat="1" ht="38.25" customHeight="1">
      <c r="B148" s="173"/>
      <c r="C148" s="174" t="s">
        <v>245</v>
      </c>
      <c r="D148" s="174" t="s">
        <v>116</v>
      </c>
      <c r="E148" s="175" t="s">
        <v>246</v>
      </c>
      <c r="F148" s="176" t="s">
        <v>247</v>
      </c>
      <c r="G148" s="176"/>
      <c r="H148" s="176"/>
      <c r="I148" s="176"/>
      <c r="J148" s="177" t="s">
        <v>125</v>
      </c>
      <c r="K148" s="178">
        <v>20</v>
      </c>
      <c r="L148" s="178">
        <v>0</v>
      </c>
      <c r="M148" s="178"/>
      <c r="N148" s="178">
        <f>ROUND(L148*K148,2)</f>
        <v>0</v>
      </c>
      <c r="O148" s="178"/>
      <c r="P148" s="178"/>
      <c r="Q148" s="178"/>
      <c r="R148" s="179"/>
      <c r="T148" s="180" t="s">
        <v>5</v>
      </c>
      <c r="U148" s="48" t="s">
        <v>38</v>
      </c>
      <c r="V148" s="181">
        <v>0.076999999999999999</v>
      </c>
      <c r="W148" s="181">
        <f>V148*K148</f>
        <v>1.54</v>
      </c>
      <c r="X148" s="181">
        <v>0</v>
      </c>
      <c r="Y148" s="181">
        <f>X148*K148</f>
        <v>0</v>
      </c>
      <c r="Z148" s="181">
        <v>0</v>
      </c>
      <c r="AA148" s="182">
        <f>Z148*K148</f>
        <v>0</v>
      </c>
      <c r="AR148" s="20" t="s">
        <v>134</v>
      </c>
      <c r="AT148" s="20" t="s">
        <v>116</v>
      </c>
      <c r="AU148" s="20" t="s">
        <v>121</v>
      </c>
      <c r="AY148" s="20" t="s">
        <v>115</v>
      </c>
      <c r="BE148" s="183">
        <f>IF(U148="základná",N148,0)</f>
        <v>0</v>
      </c>
      <c r="BF148" s="183">
        <f>IF(U148="znížená",N148,0)</f>
        <v>0</v>
      </c>
      <c r="BG148" s="183">
        <f>IF(U148="zákl. prenesená",N148,0)</f>
        <v>0</v>
      </c>
      <c r="BH148" s="183">
        <f>IF(U148="zníž. prenesená",N148,0)</f>
        <v>0</v>
      </c>
      <c r="BI148" s="183">
        <f>IF(U148="nulová",N148,0)</f>
        <v>0</v>
      </c>
      <c r="BJ148" s="20" t="s">
        <v>121</v>
      </c>
      <c r="BK148" s="183">
        <f>ROUND(L148*K148,2)</f>
        <v>0</v>
      </c>
      <c r="BL148" s="20" t="s">
        <v>134</v>
      </c>
      <c r="BM148" s="20" t="s">
        <v>248</v>
      </c>
    </row>
    <row r="149" s="1" customFormat="1" ht="25.5" customHeight="1">
      <c r="B149" s="173"/>
      <c r="C149" s="174" t="s">
        <v>249</v>
      </c>
      <c r="D149" s="174" t="s">
        <v>116</v>
      </c>
      <c r="E149" s="175" t="s">
        <v>250</v>
      </c>
      <c r="F149" s="176" t="s">
        <v>251</v>
      </c>
      <c r="G149" s="176"/>
      <c r="H149" s="176"/>
      <c r="I149" s="176"/>
      <c r="J149" s="177" t="s">
        <v>125</v>
      </c>
      <c r="K149" s="178">
        <v>8</v>
      </c>
      <c r="L149" s="178">
        <v>0</v>
      </c>
      <c r="M149" s="178"/>
      <c r="N149" s="178">
        <f>ROUND(L149*K149,2)</f>
        <v>0</v>
      </c>
      <c r="O149" s="178"/>
      <c r="P149" s="178"/>
      <c r="Q149" s="178"/>
      <c r="R149" s="179"/>
      <c r="T149" s="180" t="s">
        <v>5</v>
      </c>
      <c r="U149" s="48" t="s">
        <v>38</v>
      </c>
      <c r="V149" s="181">
        <v>0.13900000000000001</v>
      </c>
      <c r="W149" s="181">
        <f>V149*K149</f>
        <v>1.1120000000000001</v>
      </c>
      <c r="X149" s="181">
        <v>0</v>
      </c>
      <c r="Y149" s="181">
        <f>X149*K149</f>
        <v>0</v>
      </c>
      <c r="Z149" s="181">
        <v>0</v>
      </c>
      <c r="AA149" s="182">
        <f>Z149*K149</f>
        <v>0</v>
      </c>
      <c r="AR149" s="20" t="s">
        <v>134</v>
      </c>
      <c r="AT149" s="20" t="s">
        <v>116</v>
      </c>
      <c r="AU149" s="20" t="s">
        <v>121</v>
      </c>
      <c r="AY149" s="20" t="s">
        <v>115</v>
      </c>
      <c r="BE149" s="183">
        <f>IF(U149="základná",N149,0)</f>
        <v>0</v>
      </c>
      <c r="BF149" s="183">
        <f>IF(U149="znížená",N149,0)</f>
        <v>0</v>
      </c>
      <c r="BG149" s="183">
        <f>IF(U149="zákl. prenesená",N149,0)</f>
        <v>0</v>
      </c>
      <c r="BH149" s="183">
        <f>IF(U149="zníž. prenesená",N149,0)</f>
        <v>0</v>
      </c>
      <c r="BI149" s="183">
        <f>IF(U149="nulová",N149,0)</f>
        <v>0</v>
      </c>
      <c r="BJ149" s="20" t="s">
        <v>121</v>
      </c>
      <c r="BK149" s="183">
        <f>ROUND(L149*K149,2)</f>
        <v>0</v>
      </c>
      <c r="BL149" s="20" t="s">
        <v>134</v>
      </c>
      <c r="BM149" s="20" t="s">
        <v>252</v>
      </c>
    </row>
    <row r="150" s="1" customFormat="1" ht="16.5" customHeight="1">
      <c r="B150" s="173"/>
      <c r="C150" s="186" t="s">
        <v>253</v>
      </c>
      <c r="D150" s="186" t="s">
        <v>137</v>
      </c>
      <c r="E150" s="187" t="s">
        <v>254</v>
      </c>
      <c r="F150" s="188" t="s">
        <v>255</v>
      </c>
      <c r="G150" s="188"/>
      <c r="H150" s="188"/>
      <c r="I150" s="188"/>
      <c r="J150" s="189" t="s">
        <v>125</v>
      </c>
      <c r="K150" s="190">
        <v>8</v>
      </c>
      <c r="L150" s="190">
        <v>0</v>
      </c>
      <c r="M150" s="190"/>
      <c r="N150" s="190">
        <f>ROUND(L150*K150,2)</f>
        <v>0</v>
      </c>
      <c r="O150" s="178"/>
      <c r="P150" s="178"/>
      <c r="Q150" s="178"/>
      <c r="R150" s="179"/>
      <c r="T150" s="180" t="s">
        <v>5</v>
      </c>
      <c r="U150" s="48" t="s">
        <v>38</v>
      </c>
      <c r="V150" s="181">
        <v>0</v>
      </c>
      <c r="W150" s="181">
        <f>V150*K150</f>
        <v>0</v>
      </c>
      <c r="X150" s="181">
        <v>5.0000000000000002E-05</v>
      </c>
      <c r="Y150" s="181">
        <f>X150*K150</f>
        <v>0.00040000000000000002</v>
      </c>
      <c r="Z150" s="181">
        <v>0</v>
      </c>
      <c r="AA150" s="182">
        <f>Z150*K150</f>
        <v>0</v>
      </c>
      <c r="AR150" s="20" t="s">
        <v>140</v>
      </c>
      <c r="AT150" s="20" t="s">
        <v>137</v>
      </c>
      <c r="AU150" s="20" t="s">
        <v>121</v>
      </c>
      <c r="AY150" s="20" t="s">
        <v>115</v>
      </c>
      <c r="BE150" s="183">
        <f>IF(U150="základná",N150,0)</f>
        <v>0</v>
      </c>
      <c r="BF150" s="183">
        <f>IF(U150="znížená",N150,0)</f>
        <v>0</v>
      </c>
      <c r="BG150" s="183">
        <f>IF(U150="zákl. prenesená",N150,0)</f>
        <v>0</v>
      </c>
      <c r="BH150" s="183">
        <f>IF(U150="zníž. prenesená",N150,0)</f>
        <v>0</v>
      </c>
      <c r="BI150" s="183">
        <f>IF(U150="nulová",N150,0)</f>
        <v>0</v>
      </c>
      <c r="BJ150" s="20" t="s">
        <v>121</v>
      </c>
      <c r="BK150" s="183">
        <f>ROUND(L150*K150,2)</f>
        <v>0</v>
      </c>
      <c r="BL150" s="20" t="s">
        <v>140</v>
      </c>
      <c r="BM150" s="20" t="s">
        <v>256</v>
      </c>
    </row>
    <row r="151" s="1" customFormat="1" ht="38.25" customHeight="1">
      <c r="B151" s="173"/>
      <c r="C151" s="174" t="s">
        <v>257</v>
      </c>
      <c r="D151" s="174" t="s">
        <v>116</v>
      </c>
      <c r="E151" s="175" t="s">
        <v>258</v>
      </c>
      <c r="F151" s="176" t="s">
        <v>259</v>
      </c>
      <c r="G151" s="176"/>
      <c r="H151" s="176"/>
      <c r="I151" s="176"/>
      <c r="J151" s="177" t="s">
        <v>125</v>
      </c>
      <c r="K151" s="178">
        <v>6</v>
      </c>
      <c r="L151" s="178">
        <v>0</v>
      </c>
      <c r="M151" s="178"/>
      <c r="N151" s="178">
        <f>ROUND(L151*K151,2)</f>
        <v>0</v>
      </c>
      <c r="O151" s="178"/>
      <c r="P151" s="178"/>
      <c r="Q151" s="178"/>
      <c r="R151" s="179"/>
      <c r="T151" s="180" t="s">
        <v>5</v>
      </c>
      <c r="U151" s="48" t="s">
        <v>38</v>
      </c>
      <c r="V151" s="181">
        <v>0.159</v>
      </c>
      <c r="W151" s="181">
        <f>V151*K151</f>
        <v>0.95399999999999996</v>
      </c>
      <c r="X151" s="181">
        <v>0</v>
      </c>
      <c r="Y151" s="181">
        <f>X151*K151</f>
        <v>0</v>
      </c>
      <c r="Z151" s="181">
        <v>0</v>
      </c>
      <c r="AA151" s="182">
        <f>Z151*K151</f>
        <v>0</v>
      </c>
      <c r="AR151" s="20" t="s">
        <v>134</v>
      </c>
      <c r="AT151" s="20" t="s">
        <v>116</v>
      </c>
      <c r="AU151" s="20" t="s">
        <v>121</v>
      </c>
      <c r="AY151" s="20" t="s">
        <v>115</v>
      </c>
      <c r="BE151" s="183">
        <f>IF(U151="základná",N151,0)</f>
        <v>0</v>
      </c>
      <c r="BF151" s="183">
        <f>IF(U151="znížená",N151,0)</f>
        <v>0</v>
      </c>
      <c r="BG151" s="183">
        <f>IF(U151="zákl. prenesená",N151,0)</f>
        <v>0</v>
      </c>
      <c r="BH151" s="183">
        <f>IF(U151="zníž. prenesená",N151,0)</f>
        <v>0</v>
      </c>
      <c r="BI151" s="183">
        <f>IF(U151="nulová",N151,0)</f>
        <v>0</v>
      </c>
      <c r="BJ151" s="20" t="s">
        <v>121</v>
      </c>
      <c r="BK151" s="183">
        <f>ROUND(L151*K151,2)</f>
        <v>0</v>
      </c>
      <c r="BL151" s="20" t="s">
        <v>134</v>
      </c>
      <c r="BM151" s="20" t="s">
        <v>260</v>
      </c>
    </row>
    <row r="152" s="1" customFormat="1" ht="16.5" customHeight="1">
      <c r="B152" s="173"/>
      <c r="C152" s="186" t="s">
        <v>261</v>
      </c>
      <c r="D152" s="186" t="s">
        <v>137</v>
      </c>
      <c r="E152" s="187" t="s">
        <v>262</v>
      </c>
      <c r="F152" s="188" t="s">
        <v>263</v>
      </c>
      <c r="G152" s="188"/>
      <c r="H152" s="188"/>
      <c r="I152" s="188"/>
      <c r="J152" s="189" t="s">
        <v>125</v>
      </c>
      <c r="K152" s="190">
        <v>6</v>
      </c>
      <c r="L152" s="190">
        <v>0</v>
      </c>
      <c r="M152" s="190"/>
      <c r="N152" s="190">
        <f>ROUND(L152*K152,2)</f>
        <v>0</v>
      </c>
      <c r="O152" s="178"/>
      <c r="P152" s="178"/>
      <c r="Q152" s="178"/>
      <c r="R152" s="179"/>
      <c r="T152" s="180" t="s">
        <v>5</v>
      </c>
      <c r="U152" s="48" t="s">
        <v>38</v>
      </c>
      <c r="V152" s="181">
        <v>0</v>
      </c>
      <c r="W152" s="181">
        <f>V152*K152</f>
        <v>0</v>
      </c>
      <c r="X152" s="181">
        <v>6.0000000000000002E-05</v>
      </c>
      <c r="Y152" s="181">
        <f>X152*K152</f>
        <v>0.00036000000000000002</v>
      </c>
      <c r="Z152" s="181">
        <v>0</v>
      </c>
      <c r="AA152" s="182">
        <f>Z152*K152</f>
        <v>0</v>
      </c>
      <c r="AR152" s="20" t="s">
        <v>140</v>
      </c>
      <c r="AT152" s="20" t="s">
        <v>137</v>
      </c>
      <c r="AU152" s="20" t="s">
        <v>121</v>
      </c>
      <c r="AY152" s="20" t="s">
        <v>115</v>
      </c>
      <c r="BE152" s="183">
        <f>IF(U152="základná",N152,0)</f>
        <v>0</v>
      </c>
      <c r="BF152" s="183">
        <f>IF(U152="znížená",N152,0)</f>
        <v>0</v>
      </c>
      <c r="BG152" s="183">
        <f>IF(U152="zákl. prenesená",N152,0)</f>
        <v>0</v>
      </c>
      <c r="BH152" s="183">
        <f>IF(U152="zníž. prenesená",N152,0)</f>
        <v>0</v>
      </c>
      <c r="BI152" s="183">
        <f>IF(U152="nulová",N152,0)</f>
        <v>0</v>
      </c>
      <c r="BJ152" s="20" t="s">
        <v>121</v>
      </c>
      <c r="BK152" s="183">
        <f>ROUND(L152*K152,2)</f>
        <v>0</v>
      </c>
      <c r="BL152" s="20" t="s">
        <v>140</v>
      </c>
      <c r="BM152" s="20" t="s">
        <v>264</v>
      </c>
    </row>
    <row r="153" s="1" customFormat="1" ht="16.5" customHeight="1">
      <c r="B153" s="173"/>
      <c r="C153" s="174" t="s">
        <v>265</v>
      </c>
      <c r="D153" s="174" t="s">
        <v>116</v>
      </c>
      <c r="E153" s="175" t="s">
        <v>266</v>
      </c>
      <c r="F153" s="176" t="s">
        <v>267</v>
      </c>
      <c r="G153" s="176"/>
      <c r="H153" s="176"/>
      <c r="I153" s="176"/>
      <c r="J153" s="177" t="s">
        <v>125</v>
      </c>
      <c r="K153" s="178">
        <v>1</v>
      </c>
      <c r="L153" s="178">
        <v>0</v>
      </c>
      <c r="M153" s="178"/>
      <c r="N153" s="178">
        <f>ROUND(L153*K153,2)</f>
        <v>0</v>
      </c>
      <c r="O153" s="178"/>
      <c r="P153" s="178"/>
      <c r="Q153" s="178"/>
      <c r="R153" s="179"/>
      <c r="T153" s="180" t="s">
        <v>5</v>
      </c>
      <c r="U153" s="48" t="s">
        <v>38</v>
      </c>
      <c r="V153" s="181">
        <v>0.36199999999999999</v>
      </c>
      <c r="W153" s="181">
        <f>V153*K153</f>
        <v>0.36199999999999999</v>
      </c>
      <c r="X153" s="181">
        <v>0</v>
      </c>
      <c r="Y153" s="181">
        <f>X153*K153</f>
        <v>0</v>
      </c>
      <c r="Z153" s="181">
        <v>0</v>
      </c>
      <c r="AA153" s="182">
        <f>Z153*K153</f>
        <v>0</v>
      </c>
      <c r="AR153" s="20" t="s">
        <v>134</v>
      </c>
      <c r="AT153" s="20" t="s">
        <v>116</v>
      </c>
      <c r="AU153" s="20" t="s">
        <v>121</v>
      </c>
      <c r="AY153" s="20" t="s">
        <v>115</v>
      </c>
      <c r="BE153" s="183">
        <f>IF(U153="základná",N153,0)</f>
        <v>0</v>
      </c>
      <c r="BF153" s="183">
        <f>IF(U153="znížená",N153,0)</f>
        <v>0</v>
      </c>
      <c r="BG153" s="183">
        <f>IF(U153="zákl. prenesená",N153,0)</f>
        <v>0</v>
      </c>
      <c r="BH153" s="183">
        <f>IF(U153="zníž. prenesená",N153,0)</f>
        <v>0</v>
      </c>
      <c r="BI153" s="183">
        <f>IF(U153="nulová",N153,0)</f>
        <v>0</v>
      </c>
      <c r="BJ153" s="20" t="s">
        <v>121</v>
      </c>
      <c r="BK153" s="183">
        <f>ROUND(L153*K153,2)</f>
        <v>0</v>
      </c>
      <c r="BL153" s="20" t="s">
        <v>134</v>
      </c>
      <c r="BM153" s="20" t="s">
        <v>268</v>
      </c>
    </row>
    <row r="154" s="1" customFormat="1" ht="25.5" customHeight="1">
      <c r="B154" s="173"/>
      <c r="C154" s="186" t="s">
        <v>269</v>
      </c>
      <c r="D154" s="186" t="s">
        <v>137</v>
      </c>
      <c r="E154" s="187" t="s">
        <v>270</v>
      </c>
      <c r="F154" s="188" t="s">
        <v>271</v>
      </c>
      <c r="G154" s="188"/>
      <c r="H154" s="188"/>
      <c r="I154" s="188"/>
      <c r="J154" s="189" t="s">
        <v>125</v>
      </c>
      <c r="K154" s="190">
        <v>1</v>
      </c>
      <c r="L154" s="190">
        <v>0</v>
      </c>
      <c r="M154" s="190"/>
      <c r="N154" s="190">
        <f>ROUND(L154*K154,2)</f>
        <v>0</v>
      </c>
      <c r="O154" s="178"/>
      <c r="P154" s="178"/>
      <c r="Q154" s="178"/>
      <c r="R154" s="179"/>
      <c r="T154" s="180" t="s">
        <v>5</v>
      </c>
      <c r="U154" s="48" t="s">
        <v>38</v>
      </c>
      <c r="V154" s="181">
        <v>0</v>
      </c>
      <c r="W154" s="181">
        <f>V154*K154</f>
        <v>0</v>
      </c>
      <c r="X154" s="181">
        <v>0.00014999999999999999</v>
      </c>
      <c r="Y154" s="181">
        <f>X154*K154</f>
        <v>0.00014999999999999999</v>
      </c>
      <c r="Z154" s="181">
        <v>0</v>
      </c>
      <c r="AA154" s="182">
        <f>Z154*K154</f>
        <v>0</v>
      </c>
      <c r="AR154" s="20" t="s">
        <v>140</v>
      </c>
      <c r="AT154" s="20" t="s">
        <v>137</v>
      </c>
      <c r="AU154" s="20" t="s">
        <v>121</v>
      </c>
      <c r="AY154" s="20" t="s">
        <v>115</v>
      </c>
      <c r="BE154" s="183">
        <f>IF(U154="základná",N154,0)</f>
        <v>0</v>
      </c>
      <c r="BF154" s="183">
        <f>IF(U154="znížená",N154,0)</f>
        <v>0</v>
      </c>
      <c r="BG154" s="183">
        <f>IF(U154="zákl. prenesená",N154,0)</f>
        <v>0</v>
      </c>
      <c r="BH154" s="183">
        <f>IF(U154="zníž. prenesená",N154,0)</f>
        <v>0</v>
      </c>
      <c r="BI154" s="183">
        <f>IF(U154="nulová",N154,0)</f>
        <v>0</v>
      </c>
      <c r="BJ154" s="20" t="s">
        <v>121</v>
      </c>
      <c r="BK154" s="183">
        <f>ROUND(L154*K154,2)</f>
        <v>0</v>
      </c>
      <c r="BL154" s="20" t="s">
        <v>140</v>
      </c>
      <c r="BM154" s="20" t="s">
        <v>272</v>
      </c>
    </row>
    <row r="155" s="1" customFormat="1" ht="16.5" customHeight="1">
      <c r="B155" s="173"/>
      <c r="C155" s="174" t="s">
        <v>273</v>
      </c>
      <c r="D155" s="174" t="s">
        <v>116</v>
      </c>
      <c r="E155" s="175" t="s">
        <v>274</v>
      </c>
      <c r="F155" s="176" t="s">
        <v>275</v>
      </c>
      <c r="G155" s="176"/>
      <c r="H155" s="176"/>
      <c r="I155" s="176"/>
      <c r="J155" s="177" t="s">
        <v>125</v>
      </c>
      <c r="K155" s="178">
        <v>22</v>
      </c>
      <c r="L155" s="178">
        <v>0</v>
      </c>
      <c r="M155" s="178"/>
      <c r="N155" s="178">
        <f>ROUND(L155*K155,2)</f>
        <v>0</v>
      </c>
      <c r="O155" s="178"/>
      <c r="P155" s="178"/>
      <c r="Q155" s="178"/>
      <c r="R155" s="179"/>
      <c r="T155" s="180" t="s">
        <v>5</v>
      </c>
      <c r="U155" s="48" t="s">
        <v>38</v>
      </c>
      <c r="V155" s="181">
        <v>0.26000000000000001</v>
      </c>
      <c r="W155" s="181">
        <f>V155*K155</f>
        <v>5.7200000000000006</v>
      </c>
      <c r="X155" s="181">
        <v>0</v>
      </c>
      <c r="Y155" s="181">
        <f>X155*K155</f>
        <v>0</v>
      </c>
      <c r="Z155" s="181">
        <v>0</v>
      </c>
      <c r="AA155" s="182">
        <f>Z155*K155</f>
        <v>0</v>
      </c>
      <c r="AR155" s="20" t="s">
        <v>134</v>
      </c>
      <c r="AT155" s="20" t="s">
        <v>116</v>
      </c>
      <c r="AU155" s="20" t="s">
        <v>121</v>
      </c>
      <c r="AY155" s="20" t="s">
        <v>115</v>
      </c>
      <c r="BE155" s="183">
        <f>IF(U155="základná",N155,0)</f>
        <v>0</v>
      </c>
      <c r="BF155" s="183">
        <f>IF(U155="znížená",N155,0)</f>
        <v>0</v>
      </c>
      <c r="BG155" s="183">
        <f>IF(U155="zákl. prenesená",N155,0)</f>
        <v>0</v>
      </c>
      <c r="BH155" s="183">
        <f>IF(U155="zníž. prenesená",N155,0)</f>
        <v>0</v>
      </c>
      <c r="BI155" s="183">
        <f>IF(U155="nulová",N155,0)</f>
        <v>0</v>
      </c>
      <c r="BJ155" s="20" t="s">
        <v>121</v>
      </c>
      <c r="BK155" s="183">
        <f>ROUND(L155*K155,2)</f>
        <v>0</v>
      </c>
      <c r="BL155" s="20" t="s">
        <v>134</v>
      </c>
      <c r="BM155" s="20" t="s">
        <v>276</v>
      </c>
    </row>
    <row r="156" s="1" customFormat="1" ht="25.5" customHeight="1">
      <c r="B156" s="173"/>
      <c r="C156" s="186" t="s">
        <v>277</v>
      </c>
      <c r="D156" s="186" t="s">
        <v>137</v>
      </c>
      <c r="E156" s="187" t="s">
        <v>278</v>
      </c>
      <c r="F156" s="188" t="s">
        <v>279</v>
      </c>
      <c r="G156" s="188"/>
      <c r="H156" s="188"/>
      <c r="I156" s="188"/>
      <c r="J156" s="189" t="s">
        <v>125</v>
      </c>
      <c r="K156" s="190">
        <v>5</v>
      </c>
      <c r="L156" s="190">
        <v>0</v>
      </c>
      <c r="M156" s="190"/>
      <c r="N156" s="190">
        <f>ROUND(L156*K156,2)</f>
        <v>0</v>
      </c>
      <c r="O156" s="178"/>
      <c r="P156" s="178"/>
      <c r="Q156" s="178"/>
      <c r="R156" s="179"/>
      <c r="T156" s="180" t="s">
        <v>5</v>
      </c>
      <c r="U156" s="48" t="s">
        <v>38</v>
      </c>
      <c r="V156" s="181">
        <v>0</v>
      </c>
      <c r="W156" s="181">
        <f>V156*K156</f>
        <v>0</v>
      </c>
      <c r="X156" s="181">
        <v>0.00016000000000000001</v>
      </c>
      <c r="Y156" s="181">
        <f>X156*K156</f>
        <v>0.00080000000000000004</v>
      </c>
      <c r="Z156" s="181">
        <v>0</v>
      </c>
      <c r="AA156" s="182">
        <f>Z156*K156</f>
        <v>0</v>
      </c>
      <c r="AR156" s="20" t="s">
        <v>140</v>
      </c>
      <c r="AT156" s="20" t="s">
        <v>137</v>
      </c>
      <c r="AU156" s="20" t="s">
        <v>121</v>
      </c>
      <c r="AY156" s="20" t="s">
        <v>115</v>
      </c>
      <c r="BE156" s="183">
        <f>IF(U156="základná",N156,0)</f>
        <v>0</v>
      </c>
      <c r="BF156" s="183">
        <f>IF(U156="znížená",N156,0)</f>
        <v>0</v>
      </c>
      <c r="BG156" s="183">
        <f>IF(U156="zákl. prenesená",N156,0)</f>
        <v>0</v>
      </c>
      <c r="BH156" s="183">
        <f>IF(U156="zníž. prenesená",N156,0)</f>
        <v>0</v>
      </c>
      <c r="BI156" s="183">
        <f>IF(U156="nulová",N156,0)</f>
        <v>0</v>
      </c>
      <c r="BJ156" s="20" t="s">
        <v>121</v>
      </c>
      <c r="BK156" s="183">
        <f>ROUND(L156*K156,2)</f>
        <v>0</v>
      </c>
      <c r="BL156" s="20" t="s">
        <v>140</v>
      </c>
      <c r="BM156" s="20" t="s">
        <v>280</v>
      </c>
    </row>
    <row r="157" s="1" customFormat="1" ht="25.5" customHeight="1">
      <c r="B157" s="173"/>
      <c r="C157" s="186" t="s">
        <v>281</v>
      </c>
      <c r="D157" s="186" t="s">
        <v>137</v>
      </c>
      <c r="E157" s="187" t="s">
        <v>282</v>
      </c>
      <c r="F157" s="188" t="s">
        <v>283</v>
      </c>
      <c r="G157" s="188"/>
      <c r="H157" s="188"/>
      <c r="I157" s="188"/>
      <c r="J157" s="189" t="s">
        <v>125</v>
      </c>
      <c r="K157" s="190">
        <v>17</v>
      </c>
      <c r="L157" s="190">
        <v>0</v>
      </c>
      <c r="M157" s="190"/>
      <c r="N157" s="190">
        <f>ROUND(L157*K157,2)</f>
        <v>0</v>
      </c>
      <c r="O157" s="178"/>
      <c r="P157" s="178"/>
      <c r="Q157" s="178"/>
      <c r="R157" s="179"/>
      <c r="T157" s="180" t="s">
        <v>5</v>
      </c>
      <c r="U157" s="48" t="s">
        <v>38</v>
      </c>
      <c r="V157" s="181">
        <v>0</v>
      </c>
      <c r="W157" s="181">
        <f>V157*K157</f>
        <v>0</v>
      </c>
      <c r="X157" s="181">
        <v>0.00016000000000000001</v>
      </c>
      <c r="Y157" s="181">
        <f>X157*K157</f>
        <v>0.0027200000000000002</v>
      </c>
      <c r="Z157" s="181">
        <v>0</v>
      </c>
      <c r="AA157" s="182">
        <f>Z157*K157</f>
        <v>0</v>
      </c>
      <c r="AR157" s="20" t="s">
        <v>140</v>
      </c>
      <c r="AT157" s="20" t="s">
        <v>137</v>
      </c>
      <c r="AU157" s="20" t="s">
        <v>121</v>
      </c>
      <c r="AY157" s="20" t="s">
        <v>115</v>
      </c>
      <c r="BE157" s="183">
        <f>IF(U157="základná",N157,0)</f>
        <v>0</v>
      </c>
      <c r="BF157" s="183">
        <f>IF(U157="znížená",N157,0)</f>
        <v>0</v>
      </c>
      <c r="BG157" s="183">
        <f>IF(U157="zákl. prenesená",N157,0)</f>
        <v>0</v>
      </c>
      <c r="BH157" s="183">
        <f>IF(U157="zníž. prenesená",N157,0)</f>
        <v>0</v>
      </c>
      <c r="BI157" s="183">
        <f>IF(U157="nulová",N157,0)</f>
        <v>0</v>
      </c>
      <c r="BJ157" s="20" t="s">
        <v>121</v>
      </c>
      <c r="BK157" s="183">
        <f>ROUND(L157*K157,2)</f>
        <v>0</v>
      </c>
      <c r="BL157" s="20" t="s">
        <v>140</v>
      </c>
      <c r="BM157" s="20" t="s">
        <v>284</v>
      </c>
    </row>
    <row r="158" s="1" customFormat="1" ht="16.5" customHeight="1">
      <c r="B158" s="173"/>
      <c r="C158" s="186" t="s">
        <v>285</v>
      </c>
      <c r="D158" s="186" t="s">
        <v>137</v>
      </c>
      <c r="E158" s="187" t="s">
        <v>286</v>
      </c>
      <c r="F158" s="188" t="s">
        <v>287</v>
      </c>
      <c r="G158" s="188"/>
      <c r="H158" s="188"/>
      <c r="I158" s="188"/>
      <c r="J158" s="189" t="s">
        <v>125</v>
      </c>
      <c r="K158" s="190">
        <v>1</v>
      </c>
      <c r="L158" s="190">
        <v>0</v>
      </c>
      <c r="M158" s="190"/>
      <c r="N158" s="190">
        <f>ROUND(L158*K158,2)</f>
        <v>0</v>
      </c>
      <c r="O158" s="178"/>
      <c r="P158" s="178"/>
      <c r="Q158" s="178"/>
      <c r="R158" s="179"/>
      <c r="T158" s="180" t="s">
        <v>5</v>
      </c>
      <c r="U158" s="48" t="s">
        <v>38</v>
      </c>
      <c r="V158" s="181">
        <v>0</v>
      </c>
      <c r="W158" s="181">
        <f>V158*K158</f>
        <v>0</v>
      </c>
      <c r="X158" s="181">
        <v>0</v>
      </c>
      <c r="Y158" s="181">
        <f>X158*K158</f>
        <v>0</v>
      </c>
      <c r="Z158" s="181">
        <v>0</v>
      </c>
      <c r="AA158" s="182">
        <f>Z158*K158</f>
        <v>0</v>
      </c>
      <c r="AR158" s="20" t="s">
        <v>140</v>
      </c>
      <c r="AT158" s="20" t="s">
        <v>137</v>
      </c>
      <c r="AU158" s="20" t="s">
        <v>121</v>
      </c>
      <c r="AY158" s="20" t="s">
        <v>115</v>
      </c>
      <c r="BE158" s="183">
        <f>IF(U158="základná",N158,0)</f>
        <v>0</v>
      </c>
      <c r="BF158" s="183">
        <f>IF(U158="znížená",N158,0)</f>
        <v>0</v>
      </c>
      <c r="BG158" s="183">
        <f>IF(U158="zákl. prenesená",N158,0)</f>
        <v>0</v>
      </c>
      <c r="BH158" s="183">
        <f>IF(U158="zníž. prenesená",N158,0)</f>
        <v>0</v>
      </c>
      <c r="BI158" s="183">
        <f>IF(U158="nulová",N158,0)</f>
        <v>0</v>
      </c>
      <c r="BJ158" s="20" t="s">
        <v>121</v>
      </c>
      <c r="BK158" s="183">
        <f>ROUND(L158*K158,2)</f>
        <v>0</v>
      </c>
      <c r="BL158" s="20" t="s">
        <v>140</v>
      </c>
      <c r="BM158" s="20" t="s">
        <v>288</v>
      </c>
    </row>
    <row r="159" s="1" customFormat="1" ht="16.5" customHeight="1">
      <c r="B159" s="173"/>
      <c r="C159" s="186" t="s">
        <v>289</v>
      </c>
      <c r="D159" s="186" t="s">
        <v>137</v>
      </c>
      <c r="E159" s="187" t="s">
        <v>290</v>
      </c>
      <c r="F159" s="188" t="s">
        <v>291</v>
      </c>
      <c r="G159" s="188"/>
      <c r="H159" s="188"/>
      <c r="I159" s="188"/>
      <c r="J159" s="189" t="s">
        <v>125</v>
      </c>
      <c r="K159" s="190">
        <v>1</v>
      </c>
      <c r="L159" s="190">
        <v>0</v>
      </c>
      <c r="M159" s="190"/>
      <c r="N159" s="190">
        <f>ROUND(L159*K159,2)</f>
        <v>0</v>
      </c>
      <c r="O159" s="178"/>
      <c r="P159" s="178"/>
      <c r="Q159" s="178"/>
      <c r="R159" s="179"/>
      <c r="T159" s="180" t="s">
        <v>5</v>
      </c>
      <c r="U159" s="48" t="s">
        <v>38</v>
      </c>
      <c r="V159" s="181">
        <v>0</v>
      </c>
      <c r="W159" s="181">
        <f>V159*K159</f>
        <v>0</v>
      </c>
      <c r="X159" s="181">
        <v>0</v>
      </c>
      <c r="Y159" s="181">
        <f>X159*K159</f>
        <v>0</v>
      </c>
      <c r="Z159" s="181">
        <v>0</v>
      </c>
      <c r="AA159" s="182">
        <f>Z159*K159</f>
        <v>0</v>
      </c>
      <c r="AR159" s="20" t="s">
        <v>140</v>
      </c>
      <c r="AT159" s="20" t="s">
        <v>137</v>
      </c>
      <c r="AU159" s="20" t="s">
        <v>121</v>
      </c>
      <c r="AY159" s="20" t="s">
        <v>115</v>
      </c>
      <c r="BE159" s="183">
        <f>IF(U159="základná",N159,0)</f>
        <v>0</v>
      </c>
      <c r="BF159" s="183">
        <f>IF(U159="znížená",N159,0)</f>
        <v>0</v>
      </c>
      <c r="BG159" s="183">
        <f>IF(U159="zákl. prenesená",N159,0)</f>
        <v>0</v>
      </c>
      <c r="BH159" s="183">
        <f>IF(U159="zníž. prenesená",N159,0)</f>
        <v>0</v>
      </c>
      <c r="BI159" s="183">
        <f>IF(U159="nulová",N159,0)</f>
        <v>0</v>
      </c>
      <c r="BJ159" s="20" t="s">
        <v>121</v>
      </c>
      <c r="BK159" s="183">
        <f>ROUND(L159*K159,2)</f>
        <v>0</v>
      </c>
      <c r="BL159" s="20" t="s">
        <v>140</v>
      </c>
      <c r="BM159" s="20" t="s">
        <v>292</v>
      </c>
    </row>
    <row r="160" s="1" customFormat="1" ht="16.5" customHeight="1">
      <c r="B160" s="173"/>
      <c r="C160" s="186" t="s">
        <v>293</v>
      </c>
      <c r="D160" s="186" t="s">
        <v>137</v>
      </c>
      <c r="E160" s="187" t="s">
        <v>294</v>
      </c>
      <c r="F160" s="188" t="s">
        <v>295</v>
      </c>
      <c r="G160" s="188"/>
      <c r="H160" s="188"/>
      <c r="I160" s="188"/>
      <c r="J160" s="189" t="s">
        <v>296</v>
      </c>
      <c r="K160" s="190">
        <v>1</v>
      </c>
      <c r="L160" s="190">
        <v>0</v>
      </c>
      <c r="M160" s="190"/>
      <c r="N160" s="190">
        <f>ROUND(L160*K160,2)</f>
        <v>0</v>
      </c>
      <c r="O160" s="178"/>
      <c r="P160" s="178"/>
      <c r="Q160" s="178"/>
      <c r="R160" s="179"/>
      <c r="T160" s="180" t="s">
        <v>5</v>
      </c>
      <c r="U160" s="48" t="s">
        <v>38</v>
      </c>
      <c r="V160" s="181">
        <v>0</v>
      </c>
      <c r="W160" s="181">
        <f>V160*K160</f>
        <v>0</v>
      </c>
      <c r="X160" s="181">
        <v>0</v>
      </c>
      <c r="Y160" s="181">
        <f>X160*K160</f>
        <v>0</v>
      </c>
      <c r="Z160" s="181">
        <v>0</v>
      </c>
      <c r="AA160" s="182">
        <f>Z160*K160</f>
        <v>0</v>
      </c>
      <c r="AR160" s="20" t="s">
        <v>140</v>
      </c>
      <c r="AT160" s="20" t="s">
        <v>137</v>
      </c>
      <c r="AU160" s="20" t="s">
        <v>121</v>
      </c>
      <c r="AY160" s="20" t="s">
        <v>115</v>
      </c>
      <c r="BE160" s="183">
        <f>IF(U160="základná",N160,0)</f>
        <v>0</v>
      </c>
      <c r="BF160" s="183">
        <f>IF(U160="znížená",N160,0)</f>
        <v>0</v>
      </c>
      <c r="BG160" s="183">
        <f>IF(U160="zákl. prenesená",N160,0)</f>
        <v>0</v>
      </c>
      <c r="BH160" s="183">
        <f>IF(U160="zníž. prenesená",N160,0)</f>
        <v>0</v>
      </c>
      <c r="BI160" s="183">
        <f>IF(U160="nulová",N160,0)</f>
        <v>0</v>
      </c>
      <c r="BJ160" s="20" t="s">
        <v>121</v>
      </c>
      <c r="BK160" s="183">
        <f>ROUND(L160*K160,2)</f>
        <v>0</v>
      </c>
      <c r="BL160" s="20" t="s">
        <v>140</v>
      </c>
      <c r="BM160" s="20" t="s">
        <v>297</v>
      </c>
    </row>
    <row r="161" s="1" customFormat="1" ht="16.5" customHeight="1">
      <c r="B161" s="173"/>
      <c r="C161" s="174" t="s">
        <v>298</v>
      </c>
      <c r="D161" s="174" t="s">
        <v>116</v>
      </c>
      <c r="E161" s="175" t="s">
        <v>299</v>
      </c>
      <c r="F161" s="176" t="s">
        <v>300</v>
      </c>
      <c r="G161" s="176"/>
      <c r="H161" s="176"/>
      <c r="I161" s="176"/>
      <c r="J161" s="177" t="s">
        <v>125</v>
      </c>
      <c r="K161" s="178">
        <v>4</v>
      </c>
      <c r="L161" s="178">
        <v>0</v>
      </c>
      <c r="M161" s="178"/>
      <c r="N161" s="178">
        <f>ROUND(L161*K161,2)</f>
        <v>0</v>
      </c>
      <c r="O161" s="178"/>
      <c r="P161" s="178"/>
      <c r="Q161" s="178"/>
      <c r="R161" s="179"/>
      <c r="T161" s="180" t="s">
        <v>5</v>
      </c>
      <c r="U161" s="48" t="s">
        <v>38</v>
      </c>
      <c r="V161" s="181">
        <v>0.34999999999999998</v>
      </c>
      <c r="W161" s="181">
        <f>V161*K161</f>
        <v>1.3999999999999999</v>
      </c>
      <c r="X161" s="181">
        <v>0</v>
      </c>
      <c r="Y161" s="181">
        <f>X161*K161</f>
        <v>0</v>
      </c>
      <c r="Z161" s="181">
        <v>0</v>
      </c>
      <c r="AA161" s="182">
        <f>Z161*K161</f>
        <v>0</v>
      </c>
      <c r="AR161" s="20" t="s">
        <v>134</v>
      </c>
      <c r="AT161" s="20" t="s">
        <v>116</v>
      </c>
      <c r="AU161" s="20" t="s">
        <v>121</v>
      </c>
      <c r="AY161" s="20" t="s">
        <v>115</v>
      </c>
      <c r="BE161" s="183">
        <f>IF(U161="základná",N161,0)</f>
        <v>0</v>
      </c>
      <c r="BF161" s="183">
        <f>IF(U161="znížená",N161,0)</f>
        <v>0</v>
      </c>
      <c r="BG161" s="183">
        <f>IF(U161="zákl. prenesená",N161,0)</f>
        <v>0</v>
      </c>
      <c r="BH161" s="183">
        <f>IF(U161="zníž. prenesená",N161,0)</f>
        <v>0</v>
      </c>
      <c r="BI161" s="183">
        <f>IF(U161="nulová",N161,0)</f>
        <v>0</v>
      </c>
      <c r="BJ161" s="20" t="s">
        <v>121</v>
      </c>
      <c r="BK161" s="183">
        <f>ROUND(L161*K161,2)</f>
        <v>0</v>
      </c>
      <c r="BL161" s="20" t="s">
        <v>134</v>
      </c>
      <c r="BM161" s="20" t="s">
        <v>301</v>
      </c>
    </row>
    <row r="162" s="1" customFormat="1" ht="25.5" customHeight="1">
      <c r="B162" s="173"/>
      <c r="C162" s="186" t="s">
        <v>302</v>
      </c>
      <c r="D162" s="186" t="s">
        <v>137</v>
      </c>
      <c r="E162" s="187" t="s">
        <v>303</v>
      </c>
      <c r="F162" s="188" t="s">
        <v>304</v>
      </c>
      <c r="G162" s="188"/>
      <c r="H162" s="188"/>
      <c r="I162" s="188"/>
      <c r="J162" s="189" t="s">
        <v>125</v>
      </c>
      <c r="K162" s="190">
        <v>2</v>
      </c>
      <c r="L162" s="190">
        <v>0</v>
      </c>
      <c r="M162" s="190"/>
      <c r="N162" s="190">
        <f>ROUND(L162*K162,2)</f>
        <v>0</v>
      </c>
      <c r="O162" s="178"/>
      <c r="P162" s="178"/>
      <c r="Q162" s="178"/>
      <c r="R162" s="179"/>
      <c r="T162" s="180" t="s">
        <v>5</v>
      </c>
      <c r="U162" s="48" t="s">
        <v>38</v>
      </c>
      <c r="V162" s="181">
        <v>0</v>
      </c>
      <c r="W162" s="181">
        <f>V162*K162</f>
        <v>0</v>
      </c>
      <c r="X162" s="181">
        <v>0.00042000000000000002</v>
      </c>
      <c r="Y162" s="181">
        <f>X162*K162</f>
        <v>0.00084000000000000003</v>
      </c>
      <c r="Z162" s="181">
        <v>0</v>
      </c>
      <c r="AA162" s="182">
        <f>Z162*K162</f>
        <v>0</v>
      </c>
      <c r="AR162" s="20" t="s">
        <v>140</v>
      </c>
      <c r="AT162" s="20" t="s">
        <v>137</v>
      </c>
      <c r="AU162" s="20" t="s">
        <v>121</v>
      </c>
      <c r="AY162" s="20" t="s">
        <v>115</v>
      </c>
      <c r="BE162" s="183">
        <f>IF(U162="základná",N162,0)</f>
        <v>0</v>
      </c>
      <c r="BF162" s="183">
        <f>IF(U162="znížená",N162,0)</f>
        <v>0</v>
      </c>
      <c r="BG162" s="183">
        <f>IF(U162="zákl. prenesená",N162,0)</f>
        <v>0</v>
      </c>
      <c r="BH162" s="183">
        <f>IF(U162="zníž. prenesená",N162,0)</f>
        <v>0</v>
      </c>
      <c r="BI162" s="183">
        <f>IF(U162="nulová",N162,0)</f>
        <v>0</v>
      </c>
      <c r="BJ162" s="20" t="s">
        <v>121</v>
      </c>
      <c r="BK162" s="183">
        <f>ROUND(L162*K162,2)</f>
        <v>0</v>
      </c>
      <c r="BL162" s="20" t="s">
        <v>140</v>
      </c>
      <c r="BM162" s="20" t="s">
        <v>305</v>
      </c>
    </row>
    <row r="163" s="1" customFormat="1" ht="25.5" customHeight="1">
      <c r="B163" s="173"/>
      <c r="C163" s="186" t="s">
        <v>306</v>
      </c>
      <c r="D163" s="186" t="s">
        <v>137</v>
      </c>
      <c r="E163" s="187" t="s">
        <v>307</v>
      </c>
      <c r="F163" s="188" t="s">
        <v>308</v>
      </c>
      <c r="G163" s="188"/>
      <c r="H163" s="188"/>
      <c r="I163" s="188"/>
      <c r="J163" s="189" t="s">
        <v>125</v>
      </c>
      <c r="K163" s="190">
        <v>2</v>
      </c>
      <c r="L163" s="190">
        <v>0</v>
      </c>
      <c r="M163" s="190"/>
      <c r="N163" s="190">
        <f>ROUND(L163*K163,2)</f>
        <v>0</v>
      </c>
      <c r="O163" s="178"/>
      <c r="P163" s="178"/>
      <c r="Q163" s="178"/>
      <c r="R163" s="179"/>
      <c r="T163" s="180" t="s">
        <v>5</v>
      </c>
      <c r="U163" s="48" t="s">
        <v>38</v>
      </c>
      <c r="V163" s="181">
        <v>0</v>
      </c>
      <c r="W163" s="181">
        <f>V163*K163</f>
        <v>0</v>
      </c>
      <c r="X163" s="181">
        <v>0.00042000000000000002</v>
      </c>
      <c r="Y163" s="181">
        <f>X163*K163</f>
        <v>0.00084000000000000003</v>
      </c>
      <c r="Z163" s="181">
        <v>0</v>
      </c>
      <c r="AA163" s="182">
        <f>Z163*K163</f>
        <v>0</v>
      </c>
      <c r="AR163" s="20" t="s">
        <v>140</v>
      </c>
      <c r="AT163" s="20" t="s">
        <v>137</v>
      </c>
      <c r="AU163" s="20" t="s">
        <v>121</v>
      </c>
      <c r="AY163" s="20" t="s">
        <v>115</v>
      </c>
      <c r="BE163" s="183">
        <f>IF(U163="základná",N163,0)</f>
        <v>0</v>
      </c>
      <c r="BF163" s="183">
        <f>IF(U163="znížená",N163,0)</f>
        <v>0</v>
      </c>
      <c r="BG163" s="183">
        <f>IF(U163="zákl. prenesená",N163,0)</f>
        <v>0</v>
      </c>
      <c r="BH163" s="183">
        <f>IF(U163="zníž. prenesená",N163,0)</f>
        <v>0</v>
      </c>
      <c r="BI163" s="183">
        <f>IF(U163="nulová",N163,0)</f>
        <v>0</v>
      </c>
      <c r="BJ163" s="20" t="s">
        <v>121</v>
      </c>
      <c r="BK163" s="183">
        <f>ROUND(L163*K163,2)</f>
        <v>0</v>
      </c>
      <c r="BL163" s="20" t="s">
        <v>140</v>
      </c>
      <c r="BM163" s="20" t="s">
        <v>309</v>
      </c>
    </row>
    <row r="164" s="1" customFormat="1" ht="16.5" customHeight="1">
      <c r="B164" s="173"/>
      <c r="C164" s="174" t="s">
        <v>310</v>
      </c>
      <c r="D164" s="174" t="s">
        <v>116</v>
      </c>
      <c r="E164" s="175" t="s">
        <v>311</v>
      </c>
      <c r="F164" s="176" t="s">
        <v>312</v>
      </c>
      <c r="G164" s="176"/>
      <c r="H164" s="176"/>
      <c r="I164" s="176"/>
      <c r="J164" s="177" t="s">
        <v>125</v>
      </c>
      <c r="K164" s="178">
        <v>3</v>
      </c>
      <c r="L164" s="178">
        <v>0</v>
      </c>
      <c r="M164" s="178"/>
      <c r="N164" s="178">
        <f>ROUND(L164*K164,2)</f>
        <v>0</v>
      </c>
      <c r="O164" s="178"/>
      <c r="P164" s="178"/>
      <c r="Q164" s="178"/>
      <c r="R164" s="179"/>
      <c r="T164" s="180" t="s">
        <v>5</v>
      </c>
      <c r="U164" s="48" t="s">
        <v>38</v>
      </c>
      <c r="V164" s="181">
        <v>0.42999999999999999</v>
      </c>
      <c r="W164" s="181">
        <f>V164*K164</f>
        <v>1.29</v>
      </c>
      <c r="X164" s="181">
        <v>0</v>
      </c>
      <c r="Y164" s="181">
        <f>X164*K164</f>
        <v>0</v>
      </c>
      <c r="Z164" s="181">
        <v>0</v>
      </c>
      <c r="AA164" s="182">
        <f>Z164*K164</f>
        <v>0</v>
      </c>
      <c r="AR164" s="20" t="s">
        <v>134</v>
      </c>
      <c r="AT164" s="20" t="s">
        <v>116</v>
      </c>
      <c r="AU164" s="20" t="s">
        <v>121</v>
      </c>
      <c r="AY164" s="20" t="s">
        <v>115</v>
      </c>
      <c r="BE164" s="183">
        <f>IF(U164="základná",N164,0)</f>
        <v>0</v>
      </c>
      <c r="BF164" s="183">
        <f>IF(U164="znížená",N164,0)</f>
        <v>0</v>
      </c>
      <c r="BG164" s="183">
        <f>IF(U164="zákl. prenesená",N164,0)</f>
        <v>0</v>
      </c>
      <c r="BH164" s="183">
        <f>IF(U164="zníž. prenesená",N164,0)</f>
        <v>0</v>
      </c>
      <c r="BI164" s="183">
        <f>IF(U164="nulová",N164,0)</f>
        <v>0</v>
      </c>
      <c r="BJ164" s="20" t="s">
        <v>121</v>
      </c>
      <c r="BK164" s="183">
        <f>ROUND(L164*K164,2)</f>
        <v>0</v>
      </c>
      <c r="BL164" s="20" t="s">
        <v>134</v>
      </c>
      <c r="BM164" s="20" t="s">
        <v>313</v>
      </c>
    </row>
    <row r="165" s="1" customFormat="1" ht="25.5" customHeight="1">
      <c r="B165" s="173"/>
      <c r="C165" s="186" t="s">
        <v>314</v>
      </c>
      <c r="D165" s="186" t="s">
        <v>137</v>
      </c>
      <c r="E165" s="187" t="s">
        <v>315</v>
      </c>
      <c r="F165" s="188" t="s">
        <v>316</v>
      </c>
      <c r="G165" s="188"/>
      <c r="H165" s="188"/>
      <c r="I165" s="188"/>
      <c r="J165" s="189" t="s">
        <v>125</v>
      </c>
      <c r="K165" s="190">
        <v>3</v>
      </c>
      <c r="L165" s="190">
        <v>0</v>
      </c>
      <c r="M165" s="190"/>
      <c r="N165" s="190">
        <f>ROUND(L165*K165,2)</f>
        <v>0</v>
      </c>
      <c r="O165" s="178"/>
      <c r="P165" s="178"/>
      <c r="Q165" s="178"/>
      <c r="R165" s="179"/>
      <c r="T165" s="180" t="s">
        <v>5</v>
      </c>
      <c r="U165" s="48" t="s">
        <v>38</v>
      </c>
      <c r="V165" s="181">
        <v>0</v>
      </c>
      <c r="W165" s="181">
        <f>V165*K165</f>
        <v>0</v>
      </c>
      <c r="X165" s="181">
        <v>0.00035</v>
      </c>
      <c r="Y165" s="181">
        <f>X165*K165</f>
        <v>0.0010499999999999999</v>
      </c>
      <c r="Z165" s="181">
        <v>0</v>
      </c>
      <c r="AA165" s="182">
        <f>Z165*K165</f>
        <v>0</v>
      </c>
      <c r="AR165" s="20" t="s">
        <v>140</v>
      </c>
      <c r="AT165" s="20" t="s">
        <v>137</v>
      </c>
      <c r="AU165" s="20" t="s">
        <v>121</v>
      </c>
      <c r="AY165" s="20" t="s">
        <v>115</v>
      </c>
      <c r="BE165" s="183">
        <f>IF(U165="základná",N165,0)</f>
        <v>0</v>
      </c>
      <c r="BF165" s="183">
        <f>IF(U165="znížená",N165,0)</f>
        <v>0</v>
      </c>
      <c r="BG165" s="183">
        <f>IF(U165="zákl. prenesená",N165,0)</f>
        <v>0</v>
      </c>
      <c r="BH165" s="183">
        <f>IF(U165="zníž. prenesená",N165,0)</f>
        <v>0</v>
      </c>
      <c r="BI165" s="183">
        <f>IF(U165="nulová",N165,0)</f>
        <v>0</v>
      </c>
      <c r="BJ165" s="20" t="s">
        <v>121</v>
      </c>
      <c r="BK165" s="183">
        <f>ROUND(L165*K165,2)</f>
        <v>0</v>
      </c>
      <c r="BL165" s="20" t="s">
        <v>140</v>
      </c>
      <c r="BM165" s="20" t="s">
        <v>317</v>
      </c>
    </row>
    <row r="166" s="1" customFormat="1" ht="25.5" customHeight="1">
      <c r="B166" s="173"/>
      <c r="C166" s="174" t="s">
        <v>318</v>
      </c>
      <c r="D166" s="174" t="s">
        <v>116</v>
      </c>
      <c r="E166" s="175" t="s">
        <v>319</v>
      </c>
      <c r="F166" s="176" t="s">
        <v>320</v>
      </c>
      <c r="G166" s="176"/>
      <c r="H166" s="176"/>
      <c r="I166" s="176"/>
      <c r="J166" s="177" t="s">
        <v>125</v>
      </c>
      <c r="K166" s="178">
        <v>9</v>
      </c>
      <c r="L166" s="178">
        <v>0</v>
      </c>
      <c r="M166" s="178"/>
      <c r="N166" s="178">
        <f>ROUND(L166*K166,2)</f>
        <v>0</v>
      </c>
      <c r="O166" s="178"/>
      <c r="P166" s="178"/>
      <c r="Q166" s="178"/>
      <c r="R166" s="179"/>
      <c r="T166" s="180" t="s">
        <v>5</v>
      </c>
      <c r="U166" s="48" t="s">
        <v>38</v>
      </c>
      <c r="V166" s="181">
        <v>0.29999999999999999</v>
      </c>
      <c r="W166" s="181">
        <f>V166*K166</f>
        <v>2.6999999999999997</v>
      </c>
      <c r="X166" s="181">
        <v>0</v>
      </c>
      <c r="Y166" s="181">
        <f>X166*K166</f>
        <v>0</v>
      </c>
      <c r="Z166" s="181">
        <v>0</v>
      </c>
      <c r="AA166" s="182">
        <f>Z166*K166</f>
        <v>0</v>
      </c>
      <c r="AR166" s="20" t="s">
        <v>134</v>
      </c>
      <c r="AT166" s="20" t="s">
        <v>116</v>
      </c>
      <c r="AU166" s="20" t="s">
        <v>121</v>
      </c>
      <c r="AY166" s="20" t="s">
        <v>115</v>
      </c>
      <c r="BE166" s="183">
        <f>IF(U166="základná",N166,0)</f>
        <v>0</v>
      </c>
      <c r="BF166" s="183">
        <f>IF(U166="znížená",N166,0)</f>
        <v>0</v>
      </c>
      <c r="BG166" s="183">
        <f>IF(U166="zákl. prenesená",N166,0)</f>
        <v>0</v>
      </c>
      <c r="BH166" s="183">
        <f>IF(U166="zníž. prenesená",N166,0)</f>
        <v>0</v>
      </c>
      <c r="BI166" s="183">
        <f>IF(U166="nulová",N166,0)</f>
        <v>0</v>
      </c>
      <c r="BJ166" s="20" t="s">
        <v>121</v>
      </c>
      <c r="BK166" s="183">
        <f>ROUND(L166*K166,2)</f>
        <v>0</v>
      </c>
      <c r="BL166" s="20" t="s">
        <v>134</v>
      </c>
      <c r="BM166" s="20" t="s">
        <v>321</v>
      </c>
    </row>
    <row r="167" s="1" customFormat="1" ht="38.25" customHeight="1">
      <c r="B167" s="173"/>
      <c r="C167" s="186" t="s">
        <v>322</v>
      </c>
      <c r="D167" s="186" t="s">
        <v>137</v>
      </c>
      <c r="E167" s="187" t="s">
        <v>323</v>
      </c>
      <c r="F167" s="188" t="s">
        <v>324</v>
      </c>
      <c r="G167" s="188"/>
      <c r="H167" s="188"/>
      <c r="I167" s="188"/>
      <c r="J167" s="189" t="s">
        <v>125</v>
      </c>
      <c r="K167" s="190">
        <v>9</v>
      </c>
      <c r="L167" s="190">
        <v>0</v>
      </c>
      <c r="M167" s="190"/>
      <c r="N167" s="190">
        <f>ROUND(L167*K167,2)</f>
        <v>0</v>
      </c>
      <c r="O167" s="178"/>
      <c r="P167" s="178"/>
      <c r="Q167" s="178"/>
      <c r="R167" s="179"/>
      <c r="T167" s="180" t="s">
        <v>5</v>
      </c>
      <c r="U167" s="48" t="s">
        <v>38</v>
      </c>
      <c r="V167" s="181">
        <v>0</v>
      </c>
      <c r="W167" s="181">
        <f>V167*K167</f>
        <v>0</v>
      </c>
      <c r="X167" s="181">
        <v>0.00069999999999999999</v>
      </c>
      <c r="Y167" s="181">
        <f>X167*K167</f>
        <v>0.0063</v>
      </c>
      <c r="Z167" s="181">
        <v>0</v>
      </c>
      <c r="AA167" s="182">
        <f>Z167*K167</f>
        <v>0</v>
      </c>
      <c r="AR167" s="20" t="s">
        <v>140</v>
      </c>
      <c r="AT167" s="20" t="s">
        <v>137</v>
      </c>
      <c r="AU167" s="20" t="s">
        <v>121</v>
      </c>
      <c r="AY167" s="20" t="s">
        <v>115</v>
      </c>
      <c r="BE167" s="183">
        <f>IF(U167="základná",N167,0)</f>
        <v>0</v>
      </c>
      <c r="BF167" s="183">
        <f>IF(U167="znížená",N167,0)</f>
        <v>0</v>
      </c>
      <c r="BG167" s="183">
        <f>IF(U167="zákl. prenesená",N167,0)</f>
        <v>0</v>
      </c>
      <c r="BH167" s="183">
        <f>IF(U167="zníž. prenesená",N167,0)</f>
        <v>0</v>
      </c>
      <c r="BI167" s="183">
        <f>IF(U167="nulová",N167,0)</f>
        <v>0</v>
      </c>
      <c r="BJ167" s="20" t="s">
        <v>121</v>
      </c>
      <c r="BK167" s="183">
        <f>ROUND(L167*K167,2)</f>
        <v>0</v>
      </c>
      <c r="BL167" s="20" t="s">
        <v>140</v>
      </c>
      <c r="BM167" s="20" t="s">
        <v>325</v>
      </c>
    </row>
    <row r="168" s="1" customFormat="1" ht="25.5" customHeight="1">
      <c r="B168" s="173"/>
      <c r="C168" s="174" t="s">
        <v>326</v>
      </c>
      <c r="D168" s="174" t="s">
        <v>116</v>
      </c>
      <c r="E168" s="175" t="s">
        <v>327</v>
      </c>
      <c r="F168" s="176" t="s">
        <v>328</v>
      </c>
      <c r="G168" s="176"/>
      <c r="H168" s="176"/>
      <c r="I168" s="176"/>
      <c r="J168" s="177" t="s">
        <v>125</v>
      </c>
      <c r="K168" s="178">
        <v>3</v>
      </c>
      <c r="L168" s="178">
        <v>0</v>
      </c>
      <c r="M168" s="178"/>
      <c r="N168" s="178">
        <f>ROUND(L168*K168,2)</f>
        <v>0</v>
      </c>
      <c r="O168" s="178"/>
      <c r="P168" s="178"/>
      <c r="Q168" s="178"/>
      <c r="R168" s="179"/>
      <c r="T168" s="180" t="s">
        <v>5</v>
      </c>
      <c r="U168" s="48" t="s">
        <v>38</v>
      </c>
      <c r="V168" s="181">
        <v>0.69999999999999996</v>
      </c>
      <c r="W168" s="181">
        <f>V168*K168</f>
        <v>2.0999999999999996</v>
      </c>
      <c r="X168" s="181">
        <v>0</v>
      </c>
      <c r="Y168" s="181">
        <f>X168*K168</f>
        <v>0</v>
      </c>
      <c r="Z168" s="181">
        <v>0</v>
      </c>
      <c r="AA168" s="182">
        <f>Z168*K168</f>
        <v>0</v>
      </c>
      <c r="AR168" s="20" t="s">
        <v>134</v>
      </c>
      <c r="AT168" s="20" t="s">
        <v>116</v>
      </c>
      <c r="AU168" s="20" t="s">
        <v>121</v>
      </c>
      <c r="AY168" s="20" t="s">
        <v>115</v>
      </c>
      <c r="BE168" s="183">
        <f>IF(U168="základná",N168,0)</f>
        <v>0</v>
      </c>
      <c r="BF168" s="183">
        <f>IF(U168="znížená",N168,0)</f>
        <v>0</v>
      </c>
      <c r="BG168" s="183">
        <f>IF(U168="zákl. prenesená",N168,0)</f>
        <v>0</v>
      </c>
      <c r="BH168" s="183">
        <f>IF(U168="zníž. prenesená",N168,0)</f>
        <v>0</v>
      </c>
      <c r="BI168" s="183">
        <f>IF(U168="nulová",N168,0)</f>
        <v>0</v>
      </c>
      <c r="BJ168" s="20" t="s">
        <v>121</v>
      </c>
      <c r="BK168" s="183">
        <f>ROUND(L168*K168,2)</f>
        <v>0</v>
      </c>
      <c r="BL168" s="20" t="s">
        <v>134</v>
      </c>
      <c r="BM168" s="20" t="s">
        <v>329</v>
      </c>
    </row>
    <row r="169" s="1" customFormat="1" ht="16.5" customHeight="1">
      <c r="B169" s="173"/>
      <c r="C169" s="186" t="s">
        <v>330</v>
      </c>
      <c r="D169" s="186" t="s">
        <v>137</v>
      </c>
      <c r="E169" s="187" t="s">
        <v>331</v>
      </c>
      <c r="F169" s="188" t="s">
        <v>332</v>
      </c>
      <c r="G169" s="188"/>
      <c r="H169" s="188"/>
      <c r="I169" s="188"/>
      <c r="J169" s="189" t="s">
        <v>125</v>
      </c>
      <c r="K169" s="190">
        <v>3</v>
      </c>
      <c r="L169" s="190">
        <v>0</v>
      </c>
      <c r="M169" s="190"/>
      <c r="N169" s="190">
        <f>ROUND(L169*K169,2)</f>
        <v>0</v>
      </c>
      <c r="O169" s="178"/>
      <c r="P169" s="178"/>
      <c r="Q169" s="178"/>
      <c r="R169" s="179"/>
      <c r="T169" s="180" t="s">
        <v>5</v>
      </c>
      <c r="U169" s="48" t="s">
        <v>38</v>
      </c>
      <c r="V169" s="181">
        <v>0</v>
      </c>
      <c r="W169" s="181">
        <f>V169*K169</f>
        <v>0</v>
      </c>
      <c r="X169" s="181">
        <v>0.0115</v>
      </c>
      <c r="Y169" s="181">
        <f>X169*K169</f>
        <v>0.034500000000000003</v>
      </c>
      <c r="Z169" s="181">
        <v>0</v>
      </c>
      <c r="AA169" s="182">
        <f>Z169*K169</f>
        <v>0</v>
      </c>
      <c r="AR169" s="20" t="s">
        <v>140</v>
      </c>
      <c r="AT169" s="20" t="s">
        <v>137</v>
      </c>
      <c r="AU169" s="20" t="s">
        <v>121</v>
      </c>
      <c r="AY169" s="20" t="s">
        <v>115</v>
      </c>
      <c r="BE169" s="183">
        <f>IF(U169="základná",N169,0)</f>
        <v>0</v>
      </c>
      <c r="BF169" s="183">
        <f>IF(U169="znížená",N169,0)</f>
        <v>0</v>
      </c>
      <c r="BG169" s="183">
        <f>IF(U169="zákl. prenesená",N169,0)</f>
        <v>0</v>
      </c>
      <c r="BH169" s="183">
        <f>IF(U169="zníž. prenesená",N169,0)</f>
        <v>0</v>
      </c>
      <c r="BI169" s="183">
        <f>IF(U169="nulová",N169,0)</f>
        <v>0</v>
      </c>
      <c r="BJ169" s="20" t="s">
        <v>121</v>
      </c>
      <c r="BK169" s="183">
        <f>ROUND(L169*K169,2)</f>
        <v>0</v>
      </c>
      <c r="BL169" s="20" t="s">
        <v>140</v>
      </c>
      <c r="BM169" s="20" t="s">
        <v>333</v>
      </c>
    </row>
    <row r="170" s="1" customFormat="1" ht="25.5" customHeight="1">
      <c r="B170" s="173"/>
      <c r="C170" s="174" t="s">
        <v>334</v>
      </c>
      <c r="D170" s="174" t="s">
        <v>116</v>
      </c>
      <c r="E170" s="175" t="s">
        <v>335</v>
      </c>
      <c r="F170" s="176" t="s">
        <v>336</v>
      </c>
      <c r="G170" s="176"/>
      <c r="H170" s="176"/>
      <c r="I170" s="176"/>
      <c r="J170" s="177" t="s">
        <v>125</v>
      </c>
      <c r="K170" s="178">
        <v>40</v>
      </c>
      <c r="L170" s="178">
        <v>0</v>
      </c>
      <c r="M170" s="178"/>
      <c r="N170" s="178">
        <f>ROUND(L170*K170,2)</f>
        <v>0</v>
      </c>
      <c r="O170" s="178"/>
      <c r="P170" s="178"/>
      <c r="Q170" s="178"/>
      <c r="R170" s="179"/>
      <c r="T170" s="180" t="s">
        <v>5</v>
      </c>
      <c r="U170" s="48" t="s">
        <v>38</v>
      </c>
      <c r="V170" s="181">
        <v>0.93000000000000005</v>
      </c>
      <c r="W170" s="181">
        <f>V170*K170</f>
        <v>37.200000000000003</v>
      </c>
      <c r="X170" s="181">
        <v>0</v>
      </c>
      <c r="Y170" s="181">
        <f>X170*K170</f>
        <v>0</v>
      </c>
      <c r="Z170" s="181">
        <v>0</v>
      </c>
      <c r="AA170" s="182">
        <f>Z170*K170</f>
        <v>0</v>
      </c>
      <c r="AR170" s="20" t="s">
        <v>134</v>
      </c>
      <c r="AT170" s="20" t="s">
        <v>116</v>
      </c>
      <c r="AU170" s="20" t="s">
        <v>121</v>
      </c>
      <c r="AY170" s="20" t="s">
        <v>115</v>
      </c>
      <c r="BE170" s="183">
        <f>IF(U170="základná",N170,0)</f>
        <v>0</v>
      </c>
      <c r="BF170" s="183">
        <f>IF(U170="znížená",N170,0)</f>
        <v>0</v>
      </c>
      <c r="BG170" s="183">
        <f>IF(U170="zákl. prenesená",N170,0)</f>
        <v>0</v>
      </c>
      <c r="BH170" s="183">
        <f>IF(U170="zníž. prenesená",N170,0)</f>
        <v>0</v>
      </c>
      <c r="BI170" s="183">
        <f>IF(U170="nulová",N170,0)</f>
        <v>0</v>
      </c>
      <c r="BJ170" s="20" t="s">
        <v>121</v>
      </c>
      <c r="BK170" s="183">
        <f>ROUND(L170*K170,2)</f>
        <v>0</v>
      </c>
      <c r="BL170" s="20" t="s">
        <v>134</v>
      </c>
      <c r="BM170" s="20" t="s">
        <v>337</v>
      </c>
    </row>
    <row r="171" s="1" customFormat="1" ht="16.5" customHeight="1">
      <c r="B171" s="173"/>
      <c r="C171" s="186" t="s">
        <v>338</v>
      </c>
      <c r="D171" s="186" t="s">
        <v>137</v>
      </c>
      <c r="E171" s="187" t="s">
        <v>339</v>
      </c>
      <c r="F171" s="188" t="s">
        <v>340</v>
      </c>
      <c r="G171" s="188"/>
      <c r="H171" s="188"/>
      <c r="I171" s="188"/>
      <c r="J171" s="189" t="s">
        <v>125</v>
      </c>
      <c r="K171" s="190">
        <v>40</v>
      </c>
      <c r="L171" s="190">
        <v>0</v>
      </c>
      <c r="M171" s="190"/>
      <c r="N171" s="190">
        <f>ROUND(L171*K171,2)</f>
        <v>0</v>
      </c>
      <c r="O171" s="178"/>
      <c r="P171" s="178"/>
      <c r="Q171" s="178"/>
      <c r="R171" s="179"/>
      <c r="T171" s="180" t="s">
        <v>5</v>
      </c>
      <c r="U171" s="48" t="s">
        <v>38</v>
      </c>
      <c r="V171" s="181">
        <v>0</v>
      </c>
      <c r="W171" s="181">
        <f>V171*K171</f>
        <v>0</v>
      </c>
      <c r="X171" s="181">
        <v>0.0064999999999999997</v>
      </c>
      <c r="Y171" s="181">
        <f>X171*K171</f>
        <v>0.26000000000000001</v>
      </c>
      <c r="Z171" s="181">
        <v>0</v>
      </c>
      <c r="AA171" s="182">
        <f>Z171*K171</f>
        <v>0</v>
      </c>
      <c r="AR171" s="20" t="s">
        <v>140</v>
      </c>
      <c r="AT171" s="20" t="s">
        <v>137</v>
      </c>
      <c r="AU171" s="20" t="s">
        <v>121</v>
      </c>
      <c r="AY171" s="20" t="s">
        <v>115</v>
      </c>
      <c r="BE171" s="183">
        <f>IF(U171="základná",N171,0)</f>
        <v>0</v>
      </c>
      <c r="BF171" s="183">
        <f>IF(U171="znížená",N171,0)</f>
        <v>0</v>
      </c>
      <c r="BG171" s="183">
        <f>IF(U171="zákl. prenesená",N171,0)</f>
        <v>0</v>
      </c>
      <c r="BH171" s="183">
        <f>IF(U171="zníž. prenesená",N171,0)</f>
        <v>0</v>
      </c>
      <c r="BI171" s="183">
        <f>IF(U171="nulová",N171,0)</f>
        <v>0</v>
      </c>
      <c r="BJ171" s="20" t="s">
        <v>121</v>
      </c>
      <c r="BK171" s="183">
        <f>ROUND(L171*K171,2)</f>
        <v>0</v>
      </c>
      <c r="BL171" s="20" t="s">
        <v>140</v>
      </c>
      <c r="BM171" s="20" t="s">
        <v>341</v>
      </c>
    </row>
    <row r="172" s="1" customFormat="1" ht="25.5" customHeight="1">
      <c r="B172" s="173"/>
      <c r="C172" s="174" t="s">
        <v>342</v>
      </c>
      <c r="D172" s="174" t="s">
        <v>116</v>
      </c>
      <c r="E172" s="175" t="s">
        <v>343</v>
      </c>
      <c r="F172" s="176" t="s">
        <v>344</v>
      </c>
      <c r="G172" s="176"/>
      <c r="H172" s="176"/>
      <c r="I172" s="176"/>
      <c r="J172" s="177" t="s">
        <v>125</v>
      </c>
      <c r="K172" s="178">
        <v>4</v>
      </c>
      <c r="L172" s="178">
        <v>0</v>
      </c>
      <c r="M172" s="178"/>
      <c r="N172" s="178">
        <f>ROUND(L172*K172,2)</f>
        <v>0</v>
      </c>
      <c r="O172" s="178"/>
      <c r="P172" s="178"/>
      <c r="Q172" s="178"/>
      <c r="R172" s="179"/>
      <c r="T172" s="180" t="s">
        <v>5</v>
      </c>
      <c r="U172" s="48" t="s">
        <v>38</v>
      </c>
      <c r="V172" s="181">
        <v>0.79000000000000004</v>
      </c>
      <c r="W172" s="181">
        <f>V172*K172</f>
        <v>3.1600000000000001</v>
      </c>
      <c r="X172" s="181">
        <v>0</v>
      </c>
      <c r="Y172" s="181">
        <f>X172*K172</f>
        <v>0</v>
      </c>
      <c r="Z172" s="181">
        <v>0</v>
      </c>
      <c r="AA172" s="182">
        <f>Z172*K172</f>
        <v>0</v>
      </c>
      <c r="AR172" s="20" t="s">
        <v>134</v>
      </c>
      <c r="AT172" s="20" t="s">
        <v>116</v>
      </c>
      <c r="AU172" s="20" t="s">
        <v>121</v>
      </c>
      <c r="AY172" s="20" t="s">
        <v>115</v>
      </c>
      <c r="BE172" s="183">
        <f>IF(U172="základná",N172,0)</f>
        <v>0</v>
      </c>
      <c r="BF172" s="183">
        <f>IF(U172="znížená",N172,0)</f>
        <v>0</v>
      </c>
      <c r="BG172" s="183">
        <f>IF(U172="zákl. prenesená",N172,0)</f>
        <v>0</v>
      </c>
      <c r="BH172" s="183">
        <f>IF(U172="zníž. prenesená",N172,0)</f>
        <v>0</v>
      </c>
      <c r="BI172" s="183">
        <f>IF(U172="nulová",N172,0)</f>
        <v>0</v>
      </c>
      <c r="BJ172" s="20" t="s">
        <v>121</v>
      </c>
      <c r="BK172" s="183">
        <f>ROUND(L172*K172,2)</f>
        <v>0</v>
      </c>
      <c r="BL172" s="20" t="s">
        <v>134</v>
      </c>
      <c r="BM172" s="20" t="s">
        <v>345</v>
      </c>
    </row>
    <row r="173" s="1" customFormat="1" ht="25.5" customHeight="1">
      <c r="B173" s="173"/>
      <c r="C173" s="186" t="s">
        <v>346</v>
      </c>
      <c r="D173" s="186" t="s">
        <v>137</v>
      </c>
      <c r="E173" s="187" t="s">
        <v>347</v>
      </c>
      <c r="F173" s="188" t="s">
        <v>348</v>
      </c>
      <c r="G173" s="188"/>
      <c r="H173" s="188"/>
      <c r="I173" s="188"/>
      <c r="J173" s="189" t="s">
        <v>125</v>
      </c>
      <c r="K173" s="190">
        <v>4</v>
      </c>
      <c r="L173" s="190">
        <v>0</v>
      </c>
      <c r="M173" s="190"/>
      <c r="N173" s="190">
        <f>ROUND(L173*K173,2)</f>
        <v>0</v>
      </c>
      <c r="O173" s="178"/>
      <c r="P173" s="178"/>
      <c r="Q173" s="178"/>
      <c r="R173" s="179"/>
      <c r="T173" s="180" t="s">
        <v>5</v>
      </c>
      <c r="U173" s="48" t="s">
        <v>38</v>
      </c>
      <c r="V173" s="181">
        <v>0</v>
      </c>
      <c r="W173" s="181">
        <f>V173*K173</f>
        <v>0</v>
      </c>
      <c r="X173" s="181">
        <v>0.00075000000000000002</v>
      </c>
      <c r="Y173" s="181">
        <f>X173*K173</f>
        <v>0.0030000000000000001</v>
      </c>
      <c r="Z173" s="181">
        <v>0</v>
      </c>
      <c r="AA173" s="182">
        <f>Z173*K173</f>
        <v>0</v>
      </c>
      <c r="AR173" s="20" t="s">
        <v>140</v>
      </c>
      <c r="AT173" s="20" t="s">
        <v>137</v>
      </c>
      <c r="AU173" s="20" t="s">
        <v>121</v>
      </c>
      <c r="AY173" s="20" t="s">
        <v>115</v>
      </c>
      <c r="BE173" s="183">
        <f>IF(U173="základná",N173,0)</f>
        <v>0</v>
      </c>
      <c r="BF173" s="183">
        <f>IF(U173="znížená",N173,0)</f>
        <v>0</v>
      </c>
      <c r="BG173" s="183">
        <f>IF(U173="zákl. prenesená",N173,0)</f>
        <v>0</v>
      </c>
      <c r="BH173" s="183">
        <f>IF(U173="zníž. prenesená",N173,0)</f>
        <v>0</v>
      </c>
      <c r="BI173" s="183">
        <f>IF(U173="nulová",N173,0)</f>
        <v>0</v>
      </c>
      <c r="BJ173" s="20" t="s">
        <v>121</v>
      </c>
      <c r="BK173" s="183">
        <f>ROUND(L173*K173,2)</f>
        <v>0</v>
      </c>
      <c r="BL173" s="20" t="s">
        <v>140</v>
      </c>
      <c r="BM173" s="20" t="s">
        <v>349</v>
      </c>
    </row>
    <row r="174" s="1" customFormat="1" ht="25.5" customHeight="1">
      <c r="B174" s="173"/>
      <c r="C174" s="174" t="s">
        <v>350</v>
      </c>
      <c r="D174" s="174" t="s">
        <v>116</v>
      </c>
      <c r="E174" s="175" t="s">
        <v>351</v>
      </c>
      <c r="F174" s="176" t="s">
        <v>352</v>
      </c>
      <c r="G174" s="176"/>
      <c r="H174" s="176"/>
      <c r="I174" s="176"/>
      <c r="J174" s="177" t="s">
        <v>125</v>
      </c>
      <c r="K174" s="178">
        <v>2</v>
      </c>
      <c r="L174" s="178">
        <v>0</v>
      </c>
      <c r="M174" s="178"/>
      <c r="N174" s="178">
        <f>ROUND(L174*K174,2)</f>
        <v>0</v>
      </c>
      <c r="O174" s="178"/>
      <c r="P174" s="178"/>
      <c r="Q174" s="178"/>
      <c r="R174" s="179"/>
      <c r="T174" s="180" t="s">
        <v>5</v>
      </c>
      <c r="U174" s="48" t="s">
        <v>38</v>
      </c>
      <c r="V174" s="181">
        <v>0.20699999999999999</v>
      </c>
      <c r="W174" s="181">
        <f>V174*K174</f>
        <v>0.41399999999999998</v>
      </c>
      <c r="X174" s="181">
        <v>0</v>
      </c>
      <c r="Y174" s="181">
        <f>X174*K174</f>
        <v>0</v>
      </c>
      <c r="Z174" s="181">
        <v>0</v>
      </c>
      <c r="AA174" s="182">
        <f>Z174*K174</f>
        <v>0</v>
      </c>
      <c r="AR174" s="20" t="s">
        <v>134</v>
      </c>
      <c r="AT174" s="20" t="s">
        <v>116</v>
      </c>
      <c r="AU174" s="20" t="s">
        <v>121</v>
      </c>
      <c r="AY174" s="20" t="s">
        <v>115</v>
      </c>
      <c r="BE174" s="183">
        <f>IF(U174="základná",N174,0)</f>
        <v>0</v>
      </c>
      <c r="BF174" s="183">
        <f>IF(U174="znížená",N174,0)</f>
        <v>0</v>
      </c>
      <c r="BG174" s="183">
        <f>IF(U174="zákl. prenesená",N174,0)</f>
        <v>0</v>
      </c>
      <c r="BH174" s="183">
        <f>IF(U174="zníž. prenesená",N174,0)</f>
        <v>0</v>
      </c>
      <c r="BI174" s="183">
        <f>IF(U174="nulová",N174,0)</f>
        <v>0</v>
      </c>
      <c r="BJ174" s="20" t="s">
        <v>121</v>
      </c>
      <c r="BK174" s="183">
        <f>ROUND(L174*K174,2)</f>
        <v>0</v>
      </c>
      <c r="BL174" s="20" t="s">
        <v>134</v>
      </c>
      <c r="BM174" s="20" t="s">
        <v>353</v>
      </c>
    </row>
    <row r="175" s="1" customFormat="1" ht="16.5" customHeight="1">
      <c r="B175" s="173"/>
      <c r="C175" s="186" t="s">
        <v>354</v>
      </c>
      <c r="D175" s="186" t="s">
        <v>137</v>
      </c>
      <c r="E175" s="187" t="s">
        <v>355</v>
      </c>
      <c r="F175" s="188" t="s">
        <v>356</v>
      </c>
      <c r="G175" s="188"/>
      <c r="H175" s="188"/>
      <c r="I175" s="188"/>
      <c r="J175" s="189" t="s">
        <v>125</v>
      </c>
      <c r="K175" s="190">
        <v>2</v>
      </c>
      <c r="L175" s="190">
        <v>0</v>
      </c>
      <c r="M175" s="190"/>
      <c r="N175" s="190">
        <f>ROUND(L175*K175,2)</f>
        <v>0</v>
      </c>
      <c r="O175" s="178"/>
      <c r="P175" s="178"/>
      <c r="Q175" s="178"/>
      <c r="R175" s="179"/>
      <c r="T175" s="180" t="s">
        <v>5</v>
      </c>
      <c r="U175" s="48" t="s">
        <v>38</v>
      </c>
      <c r="V175" s="181">
        <v>0</v>
      </c>
      <c r="W175" s="181">
        <f>V175*K175</f>
        <v>0</v>
      </c>
      <c r="X175" s="181">
        <v>0</v>
      </c>
      <c r="Y175" s="181">
        <f>X175*K175</f>
        <v>0</v>
      </c>
      <c r="Z175" s="181">
        <v>0</v>
      </c>
      <c r="AA175" s="182">
        <f>Z175*K175</f>
        <v>0</v>
      </c>
      <c r="AR175" s="20" t="s">
        <v>357</v>
      </c>
      <c r="AT175" s="20" t="s">
        <v>137</v>
      </c>
      <c r="AU175" s="20" t="s">
        <v>121</v>
      </c>
      <c r="AY175" s="20" t="s">
        <v>115</v>
      </c>
      <c r="BE175" s="183">
        <f>IF(U175="základná",N175,0)</f>
        <v>0</v>
      </c>
      <c r="BF175" s="183">
        <f>IF(U175="znížená",N175,0)</f>
        <v>0</v>
      </c>
      <c r="BG175" s="183">
        <f>IF(U175="zákl. prenesená",N175,0)</f>
        <v>0</v>
      </c>
      <c r="BH175" s="183">
        <f>IF(U175="zníž. prenesená",N175,0)</f>
        <v>0</v>
      </c>
      <c r="BI175" s="183">
        <f>IF(U175="nulová",N175,0)</f>
        <v>0</v>
      </c>
      <c r="BJ175" s="20" t="s">
        <v>121</v>
      </c>
      <c r="BK175" s="183">
        <f>ROUND(L175*K175,2)</f>
        <v>0</v>
      </c>
      <c r="BL175" s="20" t="s">
        <v>134</v>
      </c>
      <c r="BM175" s="20" t="s">
        <v>358</v>
      </c>
    </row>
    <row r="176" s="1" customFormat="1" ht="25.5" customHeight="1">
      <c r="B176" s="173"/>
      <c r="C176" s="174" t="s">
        <v>359</v>
      </c>
      <c r="D176" s="174" t="s">
        <v>116</v>
      </c>
      <c r="E176" s="175" t="s">
        <v>360</v>
      </c>
      <c r="F176" s="176" t="s">
        <v>361</v>
      </c>
      <c r="G176" s="176"/>
      <c r="H176" s="176"/>
      <c r="I176" s="176"/>
      <c r="J176" s="177" t="s">
        <v>130</v>
      </c>
      <c r="K176" s="178">
        <v>380</v>
      </c>
      <c r="L176" s="178">
        <v>0</v>
      </c>
      <c r="M176" s="178"/>
      <c r="N176" s="178">
        <f>ROUND(L176*K176,2)</f>
        <v>0</v>
      </c>
      <c r="O176" s="178"/>
      <c r="P176" s="178"/>
      <c r="Q176" s="178"/>
      <c r="R176" s="179"/>
      <c r="T176" s="180" t="s">
        <v>5</v>
      </c>
      <c r="U176" s="48" t="s">
        <v>38</v>
      </c>
      <c r="V176" s="181">
        <v>0.048000000000000001</v>
      </c>
      <c r="W176" s="181">
        <f>V176*K176</f>
        <v>18.240000000000002</v>
      </c>
      <c r="X176" s="181">
        <v>0</v>
      </c>
      <c r="Y176" s="181">
        <f>X176*K176</f>
        <v>0</v>
      </c>
      <c r="Z176" s="181">
        <v>0</v>
      </c>
      <c r="AA176" s="182">
        <f>Z176*K176</f>
        <v>0</v>
      </c>
      <c r="AR176" s="20" t="s">
        <v>134</v>
      </c>
      <c r="AT176" s="20" t="s">
        <v>116</v>
      </c>
      <c r="AU176" s="20" t="s">
        <v>121</v>
      </c>
      <c r="AY176" s="20" t="s">
        <v>115</v>
      </c>
      <c r="BE176" s="183">
        <f>IF(U176="základná",N176,0)</f>
        <v>0</v>
      </c>
      <c r="BF176" s="183">
        <f>IF(U176="znížená",N176,0)</f>
        <v>0</v>
      </c>
      <c r="BG176" s="183">
        <f>IF(U176="zákl. prenesená",N176,0)</f>
        <v>0</v>
      </c>
      <c r="BH176" s="183">
        <f>IF(U176="zníž. prenesená",N176,0)</f>
        <v>0</v>
      </c>
      <c r="BI176" s="183">
        <f>IF(U176="nulová",N176,0)</f>
        <v>0</v>
      </c>
      <c r="BJ176" s="20" t="s">
        <v>121</v>
      </c>
      <c r="BK176" s="183">
        <f>ROUND(L176*K176,2)</f>
        <v>0</v>
      </c>
      <c r="BL176" s="20" t="s">
        <v>134</v>
      </c>
      <c r="BM176" s="20" t="s">
        <v>362</v>
      </c>
    </row>
    <row r="177" s="1" customFormat="1" ht="16.5" customHeight="1">
      <c r="B177" s="173"/>
      <c r="C177" s="186" t="s">
        <v>363</v>
      </c>
      <c r="D177" s="186" t="s">
        <v>137</v>
      </c>
      <c r="E177" s="187" t="s">
        <v>364</v>
      </c>
      <c r="F177" s="188" t="s">
        <v>365</v>
      </c>
      <c r="G177" s="188"/>
      <c r="H177" s="188"/>
      <c r="I177" s="188"/>
      <c r="J177" s="189" t="s">
        <v>130</v>
      </c>
      <c r="K177" s="190">
        <v>380</v>
      </c>
      <c r="L177" s="190">
        <v>0</v>
      </c>
      <c r="M177" s="190"/>
      <c r="N177" s="190">
        <f>ROUND(L177*K177,2)</f>
        <v>0</v>
      </c>
      <c r="O177" s="178"/>
      <c r="P177" s="178"/>
      <c r="Q177" s="178"/>
      <c r="R177" s="179"/>
      <c r="T177" s="180" t="s">
        <v>5</v>
      </c>
      <c r="U177" s="48" t="s">
        <v>38</v>
      </c>
      <c r="V177" s="181">
        <v>0</v>
      </c>
      <c r="W177" s="181">
        <f>V177*K177</f>
        <v>0</v>
      </c>
      <c r="X177" s="181">
        <v>0.00013999999999999999</v>
      </c>
      <c r="Y177" s="181">
        <f>X177*K177</f>
        <v>0.053199999999999997</v>
      </c>
      <c r="Z177" s="181">
        <v>0</v>
      </c>
      <c r="AA177" s="182">
        <f>Z177*K177</f>
        <v>0</v>
      </c>
      <c r="AR177" s="20" t="s">
        <v>140</v>
      </c>
      <c r="AT177" s="20" t="s">
        <v>137</v>
      </c>
      <c r="AU177" s="20" t="s">
        <v>121</v>
      </c>
      <c r="AY177" s="20" t="s">
        <v>115</v>
      </c>
      <c r="BE177" s="183">
        <f>IF(U177="základná",N177,0)</f>
        <v>0</v>
      </c>
      <c r="BF177" s="183">
        <f>IF(U177="znížená",N177,0)</f>
        <v>0</v>
      </c>
      <c r="BG177" s="183">
        <f>IF(U177="zákl. prenesená",N177,0)</f>
        <v>0</v>
      </c>
      <c r="BH177" s="183">
        <f>IF(U177="zníž. prenesená",N177,0)</f>
        <v>0</v>
      </c>
      <c r="BI177" s="183">
        <f>IF(U177="nulová",N177,0)</f>
        <v>0</v>
      </c>
      <c r="BJ177" s="20" t="s">
        <v>121</v>
      </c>
      <c r="BK177" s="183">
        <f>ROUND(L177*K177,2)</f>
        <v>0</v>
      </c>
      <c r="BL177" s="20" t="s">
        <v>140</v>
      </c>
      <c r="BM177" s="20" t="s">
        <v>366</v>
      </c>
    </row>
    <row r="178" s="1" customFormat="1" ht="25.5" customHeight="1">
      <c r="B178" s="173"/>
      <c r="C178" s="174" t="s">
        <v>367</v>
      </c>
      <c r="D178" s="174" t="s">
        <v>116</v>
      </c>
      <c r="E178" s="175" t="s">
        <v>368</v>
      </c>
      <c r="F178" s="176" t="s">
        <v>369</v>
      </c>
      <c r="G178" s="176"/>
      <c r="H178" s="176"/>
      <c r="I178" s="176"/>
      <c r="J178" s="177" t="s">
        <v>130</v>
      </c>
      <c r="K178" s="178">
        <v>510</v>
      </c>
      <c r="L178" s="178">
        <v>0</v>
      </c>
      <c r="M178" s="178"/>
      <c r="N178" s="178">
        <f>ROUND(L178*K178,2)</f>
        <v>0</v>
      </c>
      <c r="O178" s="178"/>
      <c r="P178" s="178"/>
      <c r="Q178" s="178"/>
      <c r="R178" s="179"/>
      <c r="T178" s="180" t="s">
        <v>5</v>
      </c>
      <c r="U178" s="48" t="s">
        <v>38</v>
      </c>
      <c r="V178" s="181">
        <v>0.053999999999999999</v>
      </c>
      <c r="W178" s="181">
        <f>V178*K178</f>
        <v>27.539999999999999</v>
      </c>
      <c r="X178" s="181">
        <v>0</v>
      </c>
      <c r="Y178" s="181">
        <f>X178*K178</f>
        <v>0</v>
      </c>
      <c r="Z178" s="181">
        <v>0</v>
      </c>
      <c r="AA178" s="182">
        <f>Z178*K178</f>
        <v>0</v>
      </c>
      <c r="AR178" s="20" t="s">
        <v>134</v>
      </c>
      <c r="AT178" s="20" t="s">
        <v>116</v>
      </c>
      <c r="AU178" s="20" t="s">
        <v>121</v>
      </c>
      <c r="AY178" s="20" t="s">
        <v>115</v>
      </c>
      <c r="BE178" s="183">
        <f>IF(U178="základná",N178,0)</f>
        <v>0</v>
      </c>
      <c r="BF178" s="183">
        <f>IF(U178="znížená",N178,0)</f>
        <v>0</v>
      </c>
      <c r="BG178" s="183">
        <f>IF(U178="zákl. prenesená",N178,0)</f>
        <v>0</v>
      </c>
      <c r="BH178" s="183">
        <f>IF(U178="zníž. prenesená",N178,0)</f>
        <v>0</v>
      </c>
      <c r="BI178" s="183">
        <f>IF(U178="nulová",N178,0)</f>
        <v>0</v>
      </c>
      <c r="BJ178" s="20" t="s">
        <v>121</v>
      </c>
      <c r="BK178" s="183">
        <f>ROUND(L178*K178,2)</f>
        <v>0</v>
      </c>
      <c r="BL178" s="20" t="s">
        <v>134</v>
      </c>
      <c r="BM178" s="20" t="s">
        <v>370</v>
      </c>
    </row>
    <row r="179" s="1" customFormat="1" ht="16.5" customHeight="1">
      <c r="B179" s="173"/>
      <c r="C179" s="186" t="s">
        <v>371</v>
      </c>
      <c r="D179" s="186" t="s">
        <v>137</v>
      </c>
      <c r="E179" s="187" t="s">
        <v>372</v>
      </c>
      <c r="F179" s="188" t="s">
        <v>373</v>
      </c>
      <c r="G179" s="188"/>
      <c r="H179" s="188"/>
      <c r="I179" s="188"/>
      <c r="J179" s="189" t="s">
        <v>130</v>
      </c>
      <c r="K179" s="190">
        <v>510</v>
      </c>
      <c r="L179" s="190">
        <v>0</v>
      </c>
      <c r="M179" s="190"/>
      <c r="N179" s="190">
        <f>ROUND(L179*K179,2)</f>
        <v>0</v>
      </c>
      <c r="O179" s="178"/>
      <c r="P179" s="178"/>
      <c r="Q179" s="178"/>
      <c r="R179" s="179"/>
      <c r="T179" s="180" t="s">
        <v>5</v>
      </c>
      <c r="U179" s="48" t="s">
        <v>38</v>
      </c>
      <c r="V179" s="181">
        <v>0</v>
      </c>
      <c r="W179" s="181">
        <f>V179*K179</f>
        <v>0</v>
      </c>
      <c r="X179" s="181">
        <v>0.00019000000000000001</v>
      </c>
      <c r="Y179" s="181">
        <f>X179*K179</f>
        <v>0.0969</v>
      </c>
      <c r="Z179" s="181">
        <v>0</v>
      </c>
      <c r="AA179" s="182">
        <f>Z179*K179</f>
        <v>0</v>
      </c>
      <c r="AR179" s="20" t="s">
        <v>140</v>
      </c>
      <c r="AT179" s="20" t="s">
        <v>137</v>
      </c>
      <c r="AU179" s="20" t="s">
        <v>121</v>
      </c>
      <c r="AY179" s="20" t="s">
        <v>115</v>
      </c>
      <c r="BE179" s="183">
        <f>IF(U179="základná",N179,0)</f>
        <v>0</v>
      </c>
      <c r="BF179" s="183">
        <f>IF(U179="znížená",N179,0)</f>
        <v>0</v>
      </c>
      <c r="BG179" s="183">
        <f>IF(U179="zákl. prenesená",N179,0)</f>
        <v>0</v>
      </c>
      <c r="BH179" s="183">
        <f>IF(U179="zníž. prenesená",N179,0)</f>
        <v>0</v>
      </c>
      <c r="BI179" s="183">
        <f>IF(U179="nulová",N179,0)</f>
        <v>0</v>
      </c>
      <c r="BJ179" s="20" t="s">
        <v>121</v>
      </c>
      <c r="BK179" s="183">
        <f>ROUND(L179*K179,2)</f>
        <v>0</v>
      </c>
      <c r="BL179" s="20" t="s">
        <v>140</v>
      </c>
      <c r="BM179" s="20" t="s">
        <v>374</v>
      </c>
    </row>
    <row r="180" s="1" customFormat="1" ht="25.5" customHeight="1">
      <c r="B180" s="173"/>
      <c r="C180" s="174" t="s">
        <v>134</v>
      </c>
      <c r="D180" s="174" t="s">
        <v>116</v>
      </c>
      <c r="E180" s="175" t="s">
        <v>375</v>
      </c>
      <c r="F180" s="176" t="s">
        <v>376</v>
      </c>
      <c r="G180" s="176"/>
      <c r="H180" s="176"/>
      <c r="I180" s="176"/>
      <c r="J180" s="177" t="s">
        <v>130</v>
      </c>
      <c r="K180" s="178">
        <v>80</v>
      </c>
      <c r="L180" s="178">
        <v>0</v>
      </c>
      <c r="M180" s="178"/>
      <c r="N180" s="178">
        <f>ROUND(L180*K180,2)</f>
        <v>0</v>
      </c>
      <c r="O180" s="178"/>
      <c r="P180" s="178"/>
      <c r="Q180" s="178"/>
      <c r="R180" s="179"/>
      <c r="T180" s="180" t="s">
        <v>5</v>
      </c>
      <c r="U180" s="48" t="s">
        <v>38</v>
      </c>
      <c r="V180" s="181">
        <v>0.051999999999999998</v>
      </c>
      <c r="W180" s="181">
        <f>V180*K180</f>
        <v>4.1600000000000001</v>
      </c>
      <c r="X180" s="181">
        <v>0</v>
      </c>
      <c r="Y180" s="181">
        <f>X180*K180</f>
        <v>0</v>
      </c>
      <c r="Z180" s="181">
        <v>0</v>
      </c>
      <c r="AA180" s="182">
        <f>Z180*K180</f>
        <v>0</v>
      </c>
      <c r="AR180" s="20" t="s">
        <v>134</v>
      </c>
      <c r="AT180" s="20" t="s">
        <v>116</v>
      </c>
      <c r="AU180" s="20" t="s">
        <v>121</v>
      </c>
      <c r="AY180" s="20" t="s">
        <v>115</v>
      </c>
      <c r="BE180" s="183">
        <f>IF(U180="základná",N180,0)</f>
        <v>0</v>
      </c>
      <c r="BF180" s="183">
        <f>IF(U180="znížená",N180,0)</f>
        <v>0</v>
      </c>
      <c r="BG180" s="183">
        <f>IF(U180="zákl. prenesená",N180,0)</f>
        <v>0</v>
      </c>
      <c r="BH180" s="183">
        <f>IF(U180="zníž. prenesená",N180,0)</f>
        <v>0</v>
      </c>
      <c r="BI180" s="183">
        <f>IF(U180="nulová",N180,0)</f>
        <v>0</v>
      </c>
      <c r="BJ180" s="20" t="s">
        <v>121</v>
      </c>
      <c r="BK180" s="183">
        <f>ROUND(L180*K180,2)</f>
        <v>0</v>
      </c>
      <c r="BL180" s="20" t="s">
        <v>134</v>
      </c>
      <c r="BM180" s="20" t="s">
        <v>377</v>
      </c>
    </row>
    <row r="181" s="1" customFormat="1" ht="16.5" customHeight="1">
      <c r="B181" s="173"/>
      <c r="C181" s="186" t="s">
        <v>378</v>
      </c>
      <c r="D181" s="186" t="s">
        <v>137</v>
      </c>
      <c r="E181" s="187" t="s">
        <v>379</v>
      </c>
      <c r="F181" s="188" t="s">
        <v>380</v>
      </c>
      <c r="G181" s="188"/>
      <c r="H181" s="188"/>
      <c r="I181" s="188"/>
      <c r="J181" s="189" t="s">
        <v>130</v>
      </c>
      <c r="K181" s="190">
        <v>80</v>
      </c>
      <c r="L181" s="190">
        <v>0</v>
      </c>
      <c r="M181" s="190"/>
      <c r="N181" s="190">
        <f>ROUND(L181*K181,2)</f>
        <v>0</v>
      </c>
      <c r="O181" s="178"/>
      <c r="P181" s="178"/>
      <c r="Q181" s="178"/>
      <c r="R181" s="179"/>
      <c r="T181" s="180" t="s">
        <v>5</v>
      </c>
      <c r="U181" s="48" t="s">
        <v>38</v>
      </c>
      <c r="V181" s="181">
        <v>0</v>
      </c>
      <c r="W181" s="181">
        <f>V181*K181</f>
        <v>0</v>
      </c>
      <c r="X181" s="181">
        <v>0.00019000000000000001</v>
      </c>
      <c r="Y181" s="181">
        <f>X181*K181</f>
        <v>0.015200000000000002</v>
      </c>
      <c r="Z181" s="181">
        <v>0</v>
      </c>
      <c r="AA181" s="182">
        <f>Z181*K181</f>
        <v>0</v>
      </c>
      <c r="AR181" s="20" t="s">
        <v>140</v>
      </c>
      <c r="AT181" s="20" t="s">
        <v>137</v>
      </c>
      <c r="AU181" s="20" t="s">
        <v>121</v>
      </c>
      <c r="AY181" s="20" t="s">
        <v>115</v>
      </c>
      <c r="BE181" s="183">
        <f>IF(U181="základná",N181,0)</f>
        <v>0</v>
      </c>
      <c r="BF181" s="183">
        <f>IF(U181="znížená",N181,0)</f>
        <v>0</v>
      </c>
      <c r="BG181" s="183">
        <f>IF(U181="zákl. prenesená",N181,0)</f>
        <v>0</v>
      </c>
      <c r="BH181" s="183">
        <f>IF(U181="zníž. prenesená",N181,0)</f>
        <v>0</v>
      </c>
      <c r="BI181" s="183">
        <f>IF(U181="nulová",N181,0)</f>
        <v>0</v>
      </c>
      <c r="BJ181" s="20" t="s">
        <v>121</v>
      </c>
      <c r="BK181" s="183">
        <f>ROUND(L181*K181,2)</f>
        <v>0</v>
      </c>
      <c r="BL181" s="20" t="s">
        <v>140</v>
      </c>
      <c r="BM181" s="20" t="s">
        <v>381</v>
      </c>
    </row>
    <row r="182" s="1" customFormat="1" ht="25.5" customHeight="1">
      <c r="B182" s="173"/>
      <c r="C182" s="174" t="s">
        <v>382</v>
      </c>
      <c r="D182" s="174" t="s">
        <v>116</v>
      </c>
      <c r="E182" s="175" t="s">
        <v>383</v>
      </c>
      <c r="F182" s="176" t="s">
        <v>384</v>
      </c>
      <c r="G182" s="176"/>
      <c r="H182" s="176"/>
      <c r="I182" s="176"/>
      <c r="J182" s="177" t="s">
        <v>130</v>
      </c>
      <c r="K182" s="178">
        <v>125</v>
      </c>
      <c r="L182" s="178">
        <v>0</v>
      </c>
      <c r="M182" s="178"/>
      <c r="N182" s="178">
        <f>ROUND(L182*K182,2)</f>
        <v>0</v>
      </c>
      <c r="O182" s="178"/>
      <c r="P182" s="178"/>
      <c r="Q182" s="178"/>
      <c r="R182" s="179"/>
      <c r="T182" s="180" t="s">
        <v>5</v>
      </c>
      <c r="U182" s="48" t="s">
        <v>38</v>
      </c>
      <c r="V182" s="181">
        <v>0.027</v>
      </c>
      <c r="W182" s="181">
        <f>V182*K182</f>
        <v>3.375</v>
      </c>
      <c r="X182" s="181">
        <v>0</v>
      </c>
      <c r="Y182" s="181">
        <f>X182*K182</f>
        <v>0</v>
      </c>
      <c r="Z182" s="181">
        <v>0</v>
      </c>
      <c r="AA182" s="182">
        <f>Z182*K182</f>
        <v>0</v>
      </c>
      <c r="AR182" s="20" t="s">
        <v>134</v>
      </c>
      <c r="AT182" s="20" t="s">
        <v>116</v>
      </c>
      <c r="AU182" s="20" t="s">
        <v>121</v>
      </c>
      <c r="AY182" s="20" t="s">
        <v>115</v>
      </c>
      <c r="BE182" s="183">
        <f>IF(U182="základná",N182,0)</f>
        <v>0</v>
      </c>
      <c r="BF182" s="183">
        <f>IF(U182="znížená",N182,0)</f>
        <v>0</v>
      </c>
      <c r="BG182" s="183">
        <f>IF(U182="zákl. prenesená",N182,0)</f>
        <v>0</v>
      </c>
      <c r="BH182" s="183">
        <f>IF(U182="zníž. prenesená",N182,0)</f>
        <v>0</v>
      </c>
      <c r="BI182" s="183">
        <f>IF(U182="nulová",N182,0)</f>
        <v>0</v>
      </c>
      <c r="BJ182" s="20" t="s">
        <v>121</v>
      </c>
      <c r="BK182" s="183">
        <f>ROUND(L182*K182,2)</f>
        <v>0</v>
      </c>
      <c r="BL182" s="20" t="s">
        <v>134</v>
      </c>
      <c r="BM182" s="20" t="s">
        <v>385</v>
      </c>
    </row>
    <row r="183" s="1" customFormat="1" ht="16.5" customHeight="1">
      <c r="B183" s="173"/>
      <c r="C183" s="186" t="s">
        <v>386</v>
      </c>
      <c r="D183" s="186" t="s">
        <v>137</v>
      </c>
      <c r="E183" s="187" t="s">
        <v>387</v>
      </c>
      <c r="F183" s="188" t="s">
        <v>388</v>
      </c>
      <c r="G183" s="188"/>
      <c r="H183" s="188"/>
      <c r="I183" s="188"/>
      <c r="J183" s="189" t="s">
        <v>130</v>
      </c>
      <c r="K183" s="190">
        <v>125</v>
      </c>
      <c r="L183" s="190">
        <v>0</v>
      </c>
      <c r="M183" s="190"/>
      <c r="N183" s="190">
        <f>ROUND(L183*K183,2)</f>
        <v>0</v>
      </c>
      <c r="O183" s="178"/>
      <c r="P183" s="178"/>
      <c r="Q183" s="178"/>
      <c r="R183" s="179"/>
      <c r="T183" s="180" t="s">
        <v>5</v>
      </c>
      <c r="U183" s="48" t="s">
        <v>38</v>
      </c>
      <c r="V183" s="181">
        <v>0</v>
      </c>
      <c r="W183" s="181">
        <f>V183*K183</f>
        <v>0</v>
      </c>
      <c r="X183" s="181">
        <v>0.00073999999999999999</v>
      </c>
      <c r="Y183" s="181">
        <f>X183*K183</f>
        <v>0.092499999999999999</v>
      </c>
      <c r="Z183" s="181">
        <v>0</v>
      </c>
      <c r="AA183" s="182">
        <f>Z183*K183</f>
        <v>0</v>
      </c>
      <c r="AR183" s="20" t="s">
        <v>140</v>
      </c>
      <c r="AT183" s="20" t="s">
        <v>137</v>
      </c>
      <c r="AU183" s="20" t="s">
        <v>121</v>
      </c>
      <c r="AY183" s="20" t="s">
        <v>115</v>
      </c>
      <c r="BE183" s="183">
        <f>IF(U183="základná",N183,0)</f>
        <v>0</v>
      </c>
      <c r="BF183" s="183">
        <f>IF(U183="znížená",N183,0)</f>
        <v>0</v>
      </c>
      <c r="BG183" s="183">
        <f>IF(U183="zákl. prenesená",N183,0)</f>
        <v>0</v>
      </c>
      <c r="BH183" s="183">
        <f>IF(U183="zníž. prenesená",N183,0)</f>
        <v>0</v>
      </c>
      <c r="BI183" s="183">
        <f>IF(U183="nulová",N183,0)</f>
        <v>0</v>
      </c>
      <c r="BJ183" s="20" t="s">
        <v>121</v>
      </c>
      <c r="BK183" s="183">
        <f>ROUND(L183*K183,2)</f>
        <v>0</v>
      </c>
      <c r="BL183" s="20" t="s">
        <v>140</v>
      </c>
      <c r="BM183" s="20" t="s">
        <v>389</v>
      </c>
    </row>
    <row r="184" s="1" customFormat="1" ht="16.5" customHeight="1">
      <c r="B184" s="173"/>
      <c r="C184" s="174" t="s">
        <v>390</v>
      </c>
      <c r="D184" s="174" t="s">
        <v>116</v>
      </c>
      <c r="E184" s="175" t="s">
        <v>391</v>
      </c>
      <c r="F184" s="176" t="s">
        <v>392</v>
      </c>
      <c r="G184" s="176"/>
      <c r="H184" s="176"/>
      <c r="I184" s="176"/>
      <c r="J184" s="177" t="s">
        <v>393</v>
      </c>
      <c r="K184" s="178">
        <v>1</v>
      </c>
      <c r="L184" s="178">
        <v>0</v>
      </c>
      <c r="M184" s="178"/>
      <c r="N184" s="178">
        <f>ROUND(L184*K184,2)</f>
        <v>0</v>
      </c>
      <c r="O184" s="178"/>
      <c r="P184" s="178"/>
      <c r="Q184" s="178"/>
      <c r="R184" s="179"/>
      <c r="T184" s="180" t="s">
        <v>5</v>
      </c>
      <c r="U184" s="48" t="s">
        <v>38</v>
      </c>
      <c r="V184" s="181">
        <v>0</v>
      </c>
      <c r="W184" s="181">
        <f>V184*K184</f>
        <v>0</v>
      </c>
      <c r="X184" s="181">
        <v>0</v>
      </c>
      <c r="Y184" s="181">
        <f>X184*K184</f>
        <v>0</v>
      </c>
      <c r="Z184" s="181">
        <v>0</v>
      </c>
      <c r="AA184" s="182">
        <f>Z184*K184</f>
        <v>0</v>
      </c>
      <c r="AR184" s="20" t="s">
        <v>134</v>
      </c>
      <c r="AT184" s="20" t="s">
        <v>116</v>
      </c>
      <c r="AU184" s="20" t="s">
        <v>121</v>
      </c>
      <c r="AY184" s="20" t="s">
        <v>115</v>
      </c>
      <c r="BE184" s="183">
        <f>IF(U184="základná",N184,0)</f>
        <v>0</v>
      </c>
      <c r="BF184" s="183">
        <f>IF(U184="znížená",N184,0)</f>
        <v>0</v>
      </c>
      <c r="BG184" s="183">
        <f>IF(U184="zákl. prenesená",N184,0)</f>
        <v>0</v>
      </c>
      <c r="BH184" s="183">
        <f>IF(U184="zníž. prenesená",N184,0)</f>
        <v>0</v>
      </c>
      <c r="BI184" s="183">
        <f>IF(U184="nulová",N184,0)</f>
        <v>0</v>
      </c>
      <c r="BJ184" s="20" t="s">
        <v>121</v>
      </c>
      <c r="BK184" s="183">
        <f>ROUND(L184*K184,2)</f>
        <v>0</v>
      </c>
      <c r="BL184" s="20" t="s">
        <v>134</v>
      </c>
      <c r="BM184" s="20" t="s">
        <v>394</v>
      </c>
    </row>
    <row r="185" s="1" customFormat="1" ht="16.5" customHeight="1">
      <c r="B185" s="173"/>
      <c r="C185" s="174" t="s">
        <v>395</v>
      </c>
      <c r="D185" s="174" t="s">
        <v>116</v>
      </c>
      <c r="E185" s="175" t="s">
        <v>396</v>
      </c>
      <c r="F185" s="176" t="s">
        <v>397</v>
      </c>
      <c r="G185" s="176"/>
      <c r="H185" s="176"/>
      <c r="I185" s="176"/>
      <c r="J185" s="177" t="s">
        <v>393</v>
      </c>
      <c r="K185" s="178">
        <v>1</v>
      </c>
      <c r="L185" s="178">
        <v>0</v>
      </c>
      <c r="M185" s="178"/>
      <c r="N185" s="178">
        <f>ROUND(L185*K185,2)</f>
        <v>0</v>
      </c>
      <c r="O185" s="178"/>
      <c r="P185" s="178"/>
      <c r="Q185" s="178"/>
      <c r="R185" s="179"/>
      <c r="T185" s="180" t="s">
        <v>5</v>
      </c>
      <c r="U185" s="48" t="s">
        <v>38</v>
      </c>
      <c r="V185" s="181">
        <v>0</v>
      </c>
      <c r="W185" s="181">
        <f>V185*K185</f>
        <v>0</v>
      </c>
      <c r="X185" s="181">
        <v>0</v>
      </c>
      <c r="Y185" s="181">
        <f>X185*K185</f>
        <v>0</v>
      </c>
      <c r="Z185" s="181">
        <v>0</v>
      </c>
      <c r="AA185" s="182">
        <f>Z185*K185</f>
        <v>0</v>
      </c>
      <c r="AR185" s="20" t="s">
        <v>134</v>
      </c>
      <c r="AT185" s="20" t="s">
        <v>116</v>
      </c>
      <c r="AU185" s="20" t="s">
        <v>121</v>
      </c>
      <c r="AY185" s="20" t="s">
        <v>115</v>
      </c>
      <c r="BE185" s="183">
        <f>IF(U185="základná",N185,0)</f>
        <v>0</v>
      </c>
      <c r="BF185" s="183">
        <f>IF(U185="znížená",N185,0)</f>
        <v>0</v>
      </c>
      <c r="BG185" s="183">
        <f>IF(U185="zákl. prenesená",N185,0)</f>
        <v>0</v>
      </c>
      <c r="BH185" s="183">
        <f>IF(U185="zníž. prenesená",N185,0)</f>
        <v>0</v>
      </c>
      <c r="BI185" s="183">
        <f>IF(U185="nulová",N185,0)</f>
        <v>0</v>
      </c>
      <c r="BJ185" s="20" t="s">
        <v>121</v>
      </c>
      <c r="BK185" s="183">
        <f>ROUND(L185*K185,2)</f>
        <v>0</v>
      </c>
      <c r="BL185" s="20" t="s">
        <v>134</v>
      </c>
      <c r="BM185" s="20" t="s">
        <v>398</v>
      </c>
    </row>
    <row r="186" s="1" customFormat="1" ht="16.5" customHeight="1">
      <c r="B186" s="173"/>
      <c r="C186" s="174" t="s">
        <v>399</v>
      </c>
      <c r="D186" s="174" t="s">
        <v>116</v>
      </c>
      <c r="E186" s="175" t="s">
        <v>400</v>
      </c>
      <c r="F186" s="176" t="s">
        <v>401</v>
      </c>
      <c r="G186" s="176"/>
      <c r="H186" s="176"/>
      <c r="I186" s="176"/>
      <c r="J186" s="177" t="s">
        <v>402</v>
      </c>
      <c r="K186" s="178">
        <v>0</v>
      </c>
      <c r="L186" s="178">
        <v>1</v>
      </c>
      <c r="M186" s="178"/>
      <c r="N186" s="178">
        <f>ROUND(L186*K186,2)</f>
        <v>0</v>
      </c>
      <c r="O186" s="178"/>
      <c r="P186" s="178"/>
      <c r="Q186" s="178"/>
      <c r="R186" s="179"/>
      <c r="T186" s="180" t="s">
        <v>5</v>
      </c>
      <c r="U186" s="48" t="s">
        <v>38</v>
      </c>
      <c r="V186" s="181">
        <v>0</v>
      </c>
      <c r="W186" s="181">
        <f>V186*K186</f>
        <v>0</v>
      </c>
      <c r="X186" s="181">
        <v>0</v>
      </c>
      <c r="Y186" s="181">
        <f>X186*K186</f>
        <v>0</v>
      </c>
      <c r="Z186" s="181">
        <v>0</v>
      </c>
      <c r="AA186" s="182">
        <f>Z186*K186</f>
        <v>0</v>
      </c>
      <c r="AR186" s="20" t="s">
        <v>134</v>
      </c>
      <c r="AT186" s="20" t="s">
        <v>116</v>
      </c>
      <c r="AU186" s="20" t="s">
        <v>121</v>
      </c>
      <c r="AY186" s="20" t="s">
        <v>115</v>
      </c>
      <c r="BE186" s="183">
        <f>IF(U186="základná",N186,0)</f>
        <v>0</v>
      </c>
      <c r="BF186" s="183">
        <f>IF(U186="znížená",N186,0)</f>
        <v>0</v>
      </c>
      <c r="BG186" s="183">
        <f>IF(U186="zákl. prenesená",N186,0)</f>
        <v>0</v>
      </c>
      <c r="BH186" s="183">
        <f>IF(U186="zníž. prenesená",N186,0)</f>
        <v>0</v>
      </c>
      <c r="BI186" s="183">
        <f>IF(U186="nulová",N186,0)</f>
        <v>0</v>
      </c>
      <c r="BJ186" s="20" t="s">
        <v>121</v>
      </c>
      <c r="BK186" s="183">
        <f>ROUND(L186*K186,2)</f>
        <v>0</v>
      </c>
      <c r="BL186" s="20" t="s">
        <v>134</v>
      </c>
      <c r="BM186" s="20" t="s">
        <v>403</v>
      </c>
    </row>
    <row r="187" s="1" customFormat="1" ht="16.5" customHeight="1">
      <c r="B187" s="173"/>
      <c r="C187" s="174" t="s">
        <v>404</v>
      </c>
      <c r="D187" s="174" t="s">
        <v>116</v>
      </c>
      <c r="E187" s="175" t="s">
        <v>405</v>
      </c>
      <c r="F187" s="176" t="s">
        <v>406</v>
      </c>
      <c r="G187" s="176"/>
      <c r="H187" s="176"/>
      <c r="I187" s="176"/>
      <c r="J187" s="177" t="s">
        <v>407</v>
      </c>
      <c r="K187" s="178">
        <v>5</v>
      </c>
      <c r="L187" s="178">
        <v>0</v>
      </c>
      <c r="M187" s="178"/>
      <c r="N187" s="178">
        <f>ROUND(L187*K187,2)</f>
        <v>0</v>
      </c>
      <c r="O187" s="178"/>
      <c r="P187" s="178"/>
      <c r="Q187" s="178"/>
      <c r="R187" s="179"/>
      <c r="T187" s="180" t="s">
        <v>5</v>
      </c>
      <c r="U187" s="48" t="s">
        <v>38</v>
      </c>
      <c r="V187" s="181">
        <v>0</v>
      </c>
      <c r="W187" s="181">
        <f>V187*K187</f>
        <v>0</v>
      </c>
      <c r="X187" s="181">
        <v>0</v>
      </c>
      <c r="Y187" s="181">
        <f>X187*K187</f>
        <v>0</v>
      </c>
      <c r="Z187" s="181">
        <v>0</v>
      </c>
      <c r="AA187" s="182">
        <f>Z187*K187</f>
        <v>0</v>
      </c>
      <c r="AR187" s="20" t="s">
        <v>134</v>
      </c>
      <c r="AT187" s="20" t="s">
        <v>116</v>
      </c>
      <c r="AU187" s="20" t="s">
        <v>121</v>
      </c>
      <c r="AY187" s="20" t="s">
        <v>115</v>
      </c>
      <c r="BE187" s="183">
        <f>IF(U187="základná",N187,0)</f>
        <v>0</v>
      </c>
      <c r="BF187" s="183">
        <f>IF(U187="znížená",N187,0)</f>
        <v>0</v>
      </c>
      <c r="BG187" s="183">
        <f>IF(U187="zákl. prenesená",N187,0)</f>
        <v>0</v>
      </c>
      <c r="BH187" s="183">
        <f>IF(U187="zníž. prenesená",N187,0)</f>
        <v>0</v>
      </c>
      <c r="BI187" s="183">
        <f>IF(U187="nulová",N187,0)</f>
        <v>0</v>
      </c>
      <c r="BJ187" s="20" t="s">
        <v>121</v>
      </c>
      <c r="BK187" s="183">
        <f>ROUND(L187*K187,2)</f>
        <v>0</v>
      </c>
      <c r="BL187" s="20" t="s">
        <v>134</v>
      </c>
      <c r="BM187" s="20" t="s">
        <v>408</v>
      </c>
    </row>
    <row r="188" s="1" customFormat="1" ht="16.5" customHeight="1">
      <c r="B188" s="173"/>
      <c r="C188" s="174" t="s">
        <v>409</v>
      </c>
      <c r="D188" s="174" t="s">
        <v>116</v>
      </c>
      <c r="E188" s="175" t="s">
        <v>410</v>
      </c>
      <c r="F188" s="176" t="s">
        <v>411</v>
      </c>
      <c r="G188" s="176"/>
      <c r="H188" s="176"/>
      <c r="I188" s="176"/>
      <c r="J188" s="177" t="s">
        <v>402</v>
      </c>
      <c r="K188" s="178">
        <v>0</v>
      </c>
      <c r="L188" s="178">
        <v>3</v>
      </c>
      <c r="M188" s="178"/>
      <c r="N188" s="178">
        <f>ROUND(L188*K188,2)</f>
        <v>0</v>
      </c>
      <c r="O188" s="178"/>
      <c r="P188" s="178"/>
      <c r="Q188" s="178"/>
      <c r="R188" s="179"/>
      <c r="T188" s="180" t="s">
        <v>5</v>
      </c>
      <c r="U188" s="48" t="s">
        <v>38</v>
      </c>
      <c r="V188" s="181">
        <v>0</v>
      </c>
      <c r="W188" s="181">
        <f>V188*K188</f>
        <v>0</v>
      </c>
      <c r="X188" s="181">
        <v>0</v>
      </c>
      <c r="Y188" s="181">
        <f>X188*K188</f>
        <v>0</v>
      </c>
      <c r="Z188" s="181">
        <v>0</v>
      </c>
      <c r="AA188" s="182">
        <f>Z188*K188</f>
        <v>0</v>
      </c>
      <c r="AR188" s="20" t="s">
        <v>140</v>
      </c>
      <c r="AT188" s="20" t="s">
        <v>116</v>
      </c>
      <c r="AU188" s="20" t="s">
        <v>121</v>
      </c>
      <c r="AY188" s="20" t="s">
        <v>115</v>
      </c>
      <c r="BE188" s="183">
        <f>IF(U188="základná",N188,0)</f>
        <v>0</v>
      </c>
      <c r="BF188" s="183">
        <f>IF(U188="znížená",N188,0)</f>
        <v>0</v>
      </c>
      <c r="BG188" s="183">
        <f>IF(U188="zákl. prenesená",N188,0)</f>
        <v>0</v>
      </c>
      <c r="BH188" s="183">
        <f>IF(U188="zníž. prenesená",N188,0)</f>
        <v>0</v>
      </c>
      <c r="BI188" s="183">
        <f>IF(U188="nulová",N188,0)</f>
        <v>0</v>
      </c>
      <c r="BJ188" s="20" t="s">
        <v>121</v>
      </c>
      <c r="BK188" s="183">
        <f>ROUND(L188*K188,2)</f>
        <v>0</v>
      </c>
      <c r="BL188" s="20" t="s">
        <v>140</v>
      </c>
      <c r="BM188" s="20" t="s">
        <v>412</v>
      </c>
    </row>
    <row r="189" s="1" customFormat="1" ht="16.5" customHeight="1">
      <c r="B189" s="173"/>
      <c r="C189" s="174" t="s">
        <v>413</v>
      </c>
      <c r="D189" s="174" t="s">
        <v>116</v>
      </c>
      <c r="E189" s="175" t="s">
        <v>414</v>
      </c>
      <c r="F189" s="176" t="s">
        <v>415</v>
      </c>
      <c r="G189" s="176"/>
      <c r="H189" s="176"/>
      <c r="I189" s="176"/>
      <c r="J189" s="177" t="s">
        <v>402</v>
      </c>
      <c r="K189" s="178">
        <v>0</v>
      </c>
      <c r="L189" s="178">
        <v>1</v>
      </c>
      <c r="M189" s="178"/>
      <c r="N189" s="178">
        <f>ROUND(L189*K189,2)</f>
        <v>0</v>
      </c>
      <c r="O189" s="178"/>
      <c r="P189" s="178"/>
      <c r="Q189" s="178"/>
      <c r="R189" s="179"/>
      <c r="T189" s="180" t="s">
        <v>5</v>
      </c>
      <c r="U189" s="48" t="s">
        <v>38</v>
      </c>
      <c r="V189" s="181">
        <v>0</v>
      </c>
      <c r="W189" s="181">
        <f>V189*K189</f>
        <v>0</v>
      </c>
      <c r="X189" s="181">
        <v>0</v>
      </c>
      <c r="Y189" s="181">
        <f>X189*K189</f>
        <v>0</v>
      </c>
      <c r="Z189" s="181">
        <v>0</v>
      </c>
      <c r="AA189" s="182">
        <f>Z189*K189</f>
        <v>0</v>
      </c>
      <c r="AR189" s="20" t="s">
        <v>134</v>
      </c>
      <c r="AT189" s="20" t="s">
        <v>116</v>
      </c>
      <c r="AU189" s="20" t="s">
        <v>121</v>
      </c>
      <c r="AY189" s="20" t="s">
        <v>115</v>
      </c>
      <c r="BE189" s="183">
        <f>IF(U189="základná",N189,0)</f>
        <v>0</v>
      </c>
      <c r="BF189" s="183">
        <f>IF(U189="znížená",N189,0)</f>
        <v>0</v>
      </c>
      <c r="BG189" s="183">
        <f>IF(U189="zákl. prenesená",N189,0)</f>
        <v>0</v>
      </c>
      <c r="BH189" s="183">
        <f>IF(U189="zníž. prenesená",N189,0)</f>
        <v>0</v>
      </c>
      <c r="BI189" s="183">
        <f>IF(U189="nulová",N189,0)</f>
        <v>0</v>
      </c>
      <c r="BJ189" s="20" t="s">
        <v>121</v>
      </c>
      <c r="BK189" s="183">
        <f>ROUND(L189*K189,2)</f>
        <v>0</v>
      </c>
      <c r="BL189" s="20" t="s">
        <v>134</v>
      </c>
      <c r="BM189" s="20" t="s">
        <v>416</v>
      </c>
    </row>
    <row r="190" s="9" customFormat="1" ht="37.44001" customHeight="1">
      <c r="B190" s="159"/>
      <c r="C190" s="160"/>
      <c r="D190" s="161" t="s">
        <v>99</v>
      </c>
      <c r="E190" s="161"/>
      <c r="F190" s="161"/>
      <c r="G190" s="161"/>
      <c r="H190" s="161"/>
      <c r="I190" s="161"/>
      <c r="J190" s="161"/>
      <c r="K190" s="161"/>
      <c r="L190" s="161"/>
      <c r="M190" s="161"/>
      <c r="N190" s="191">
        <f>BK190</f>
        <v>0</v>
      </c>
      <c r="O190" s="192"/>
      <c r="P190" s="192"/>
      <c r="Q190" s="192"/>
      <c r="R190" s="163"/>
      <c r="T190" s="164"/>
      <c r="U190" s="160"/>
      <c r="V190" s="160"/>
      <c r="W190" s="165">
        <f>SUM(W191:W193)</f>
        <v>115.54000000000001</v>
      </c>
      <c r="X190" s="160"/>
      <c r="Y190" s="165">
        <f>SUM(Y191:Y193)</f>
        <v>0</v>
      </c>
      <c r="Z190" s="160"/>
      <c r="AA190" s="166">
        <f>SUM(AA191:AA193)</f>
        <v>0</v>
      </c>
      <c r="AR190" s="167" t="s">
        <v>120</v>
      </c>
      <c r="AT190" s="168" t="s">
        <v>70</v>
      </c>
      <c r="AU190" s="168" t="s">
        <v>71</v>
      </c>
      <c r="AY190" s="167" t="s">
        <v>115</v>
      </c>
      <c r="BK190" s="169">
        <f>SUM(BK191:BK193)</f>
        <v>0</v>
      </c>
    </row>
    <row r="191" s="1" customFormat="1" ht="25.5" customHeight="1">
      <c r="B191" s="173"/>
      <c r="C191" s="174" t="s">
        <v>417</v>
      </c>
      <c r="D191" s="174" t="s">
        <v>116</v>
      </c>
      <c r="E191" s="175" t="s">
        <v>418</v>
      </c>
      <c r="F191" s="176" t="s">
        <v>419</v>
      </c>
      <c r="G191" s="176"/>
      <c r="H191" s="176"/>
      <c r="I191" s="176"/>
      <c r="J191" s="177" t="s">
        <v>420</v>
      </c>
      <c r="K191" s="178">
        <v>60</v>
      </c>
      <c r="L191" s="178">
        <v>0</v>
      </c>
      <c r="M191" s="178"/>
      <c r="N191" s="178">
        <f>ROUND(L191*K191,2)</f>
        <v>0</v>
      </c>
      <c r="O191" s="178"/>
      <c r="P191" s="178"/>
      <c r="Q191" s="178"/>
      <c r="R191" s="179"/>
      <c r="T191" s="180" t="s">
        <v>5</v>
      </c>
      <c r="U191" s="48" t="s">
        <v>38</v>
      </c>
      <c r="V191" s="181">
        <v>1.0600000000000001</v>
      </c>
      <c r="W191" s="181">
        <f>V191*K191</f>
        <v>63.600000000000001</v>
      </c>
      <c r="X191" s="181">
        <v>0</v>
      </c>
      <c r="Y191" s="181">
        <f>X191*K191</f>
        <v>0</v>
      </c>
      <c r="Z191" s="181">
        <v>0</v>
      </c>
      <c r="AA191" s="182">
        <f>Z191*K191</f>
        <v>0</v>
      </c>
      <c r="AR191" s="20" t="s">
        <v>421</v>
      </c>
      <c r="AT191" s="20" t="s">
        <v>116</v>
      </c>
      <c r="AU191" s="20" t="s">
        <v>76</v>
      </c>
      <c r="AY191" s="20" t="s">
        <v>115</v>
      </c>
      <c r="BE191" s="183">
        <f>IF(U191="základná",N191,0)</f>
        <v>0</v>
      </c>
      <c r="BF191" s="183">
        <f>IF(U191="znížená",N191,0)</f>
        <v>0</v>
      </c>
      <c r="BG191" s="183">
        <f>IF(U191="zákl. prenesená",N191,0)</f>
        <v>0</v>
      </c>
      <c r="BH191" s="183">
        <f>IF(U191="zníž. prenesená",N191,0)</f>
        <v>0</v>
      </c>
      <c r="BI191" s="183">
        <f>IF(U191="nulová",N191,0)</f>
        <v>0</v>
      </c>
      <c r="BJ191" s="20" t="s">
        <v>121</v>
      </c>
      <c r="BK191" s="183">
        <f>ROUND(L191*K191,2)</f>
        <v>0</v>
      </c>
      <c r="BL191" s="20" t="s">
        <v>421</v>
      </c>
      <c r="BM191" s="20" t="s">
        <v>422</v>
      </c>
    </row>
    <row r="192" s="1" customFormat="1" ht="51" customHeight="1">
      <c r="B192" s="173"/>
      <c r="C192" s="174" t="s">
        <v>423</v>
      </c>
      <c r="D192" s="174" t="s">
        <v>116</v>
      </c>
      <c r="E192" s="175" t="s">
        <v>424</v>
      </c>
      <c r="F192" s="176" t="s">
        <v>425</v>
      </c>
      <c r="G192" s="176"/>
      <c r="H192" s="176"/>
      <c r="I192" s="176"/>
      <c r="J192" s="177" t="s">
        <v>420</v>
      </c>
      <c r="K192" s="178">
        <v>45</v>
      </c>
      <c r="L192" s="178">
        <v>0</v>
      </c>
      <c r="M192" s="178"/>
      <c r="N192" s="178">
        <f>ROUND(L192*K192,2)</f>
        <v>0</v>
      </c>
      <c r="O192" s="178"/>
      <c r="P192" s="178"/>
      <c r="Q192" s="178"/>
      <c r="R192" s="179"/>
      <c r="T192" s="180" t="s">
        <v>5</v>
      </c>
      <c r="U192" s="48" t="s">
        <v>38</v>
      </c>
      <c r="V192" s="181">
        <v>1.0600000000000001</v>
      </c>
      <c r="W192" s="181">
        <f>V192*K192</f>
        <v>47.700000000000003</v>
      </c>
      <c r="X192" s="181">
        <v>0</v>
      </c>
      <c r="Y192" s="181">
        <f>X192*K192</f>
        <v>0</v>
      </c>
      <c r="Z192" s="181">
        <v>0</v>
      </c>
      <c r="AA192" s="182">
        <f>Z192*K192</f>
        <v>0</v>
      </c>
      <c r="AR192" s="20" t="s">
        <v>421</v>
      </c>
      <c r="AT192" s="20" t="s">
        <v>116</v>
      </c>
      <c r="AU192" s="20" t="s">
        <v>76</v>
      </c>
      <c r="AY192" s="20" t="s">
        <v>115</v>
      </c>
      <c r="BE192" s="183">
        <f>IF(U192="základná",N192,0)</f>
        <v>0</v>
      </c>
      <c r="BF192" s="183">
        <f>IF(U192="znížená",N192,0)</f>
        <v>0</v>
      </c>
      <c r="BG192" s="183">
        <f>IF(U192="zákl. prenesená",N192,0)</f>
        <v>0</v>
      </c>
      <c r="BH192" s="183">
        <f>IF(U192="zníž. prenesená",N192,0)</f>
        <v>0</v>
      </c>
      <c r="BI192" s="183">
        <f>IF(U192="nulová",N192,0)</f>
        <v>0</v>
      </c>
      <c r="BJ192" s="20" t="s">
        <v>121</v>
      </c>
      <c r="BK192" s="183">
        <f>ROUND(L192*K192,2)</f>
        <v>0</v>
      </c>
      <c r="BL192" s="20" t="s">
        <v>421</v>
      </c>
      <c r="BM192" s="20" t="s">
        <v>426</v>
      </c>
    </row>
    <row r="193" s="1" customFormat="1" ht="16.5" customHeight="1">
      <c r="B193" s="173"/>
      <c r="C193" s="174" t="s">
        <v>427</v>
      </c>
      <c r="D193" s="174" t="s">
        <v>116</v>
      </c>
      <c r="E193" s="175" t="s">
        <v>428</v>
      </c>
      <c r="F193" s="176" t="s">
        <v>429</v>
      </c>
      <c r="G193" s="176"/>
      <c r="H193" s="176"/>
      <c r="I193" s="176"/>
      <c r="J193" s="177" t="s">
        <v>420</v>
      </c>
      <c r="K193" s="178">
        <v>4</v>
      </c>
      <c r="L193" s="178">
        <v>0</v>
      </c>
      <c r="M193" s="178"/>
      <c r="N193" s="178">
        <f>ROUND(L193*K193,2)</f>
        <v>0</v>
      </c>
      <c r="O193" s="178"/>
      <c r="P193" s="178"/>
      <c r="Q193" s="178"/>
      <c r="R193" s="179"/>
      <c r="T193" s="180" t="s">
        <v>5</v>
      </c>
      <c r="U193" s="193" t="s">
        <v>38</v>
      </c>
      <c r="V193" s="194">
        <v>1.0600000000000001</v>
      </c>
      <c r="W193" s="194">
        <f>V193*K193</f>
        <v>4.2400000000000002</v>
      </c>
      <c r="X193" s="194">
        <v>0</v>
      </c>
      <c r="Y193" s="194">
        <f>X193*K193</f>
        <v>0</v>
      </c>
      <c r="Z193" s="194">
        <v>0</v>
      </c>
      <c r="AA193" s="195">
        <f>Z193*K193</f>
        <v>0</v>
      </c>
      <c r="AR193" s="20" t="s">
        <v>421</v>
      </c>
      <c r="AT193" s="20" t="s">
        <v>116</v>
      </c>
      <c r="AU193" s="20" t="s">
        <v>76</v>
      </c>
      <c r="AY193" s="20" t="s">
        <v>115</v>
      </c>
      <c r="BE193" s="183">
        <f>IF(U193="základná",N193,0)</f>
        <v>0</v>
      </c>
      <c r="BF193" s="183">
        <f>IF(U193="znížená",N193,0)</f>
        <v>0</v>
      </c>
      <c r="BG193" s="183">
        <f>IF(U193="zákl. prenesená",N193,0)</f>
        <v>0</v>
      </c>
      <c r="BH193" s="183">
        <f>IF(U193="zníž. prenesená",N193,0)</f>
        <v>0</v>
      </c>
      <c r="BI193" s="183">
        <f>IF(U193="nulová",N193,0)</f>
        <v>0</v>
      </c>
      <c r="BJ193" s="20" t="s">
        <v>121</v>
      </c>
      <c r="BK193" s="183">
        <f>ROUND(L193*K193,2)</f>
        <v>0</v>
      </c>
      <c r="BL193" s="20" t="s">
        <v>421</v>
      </c>
      <c r="BM193" s="20" t="s">
        <v>430</v>
      </c>
    </row>
    <row r="194" s="1" customFormat="1" ht="6.96" customHeight="1">
      <c r="B194" s="67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9"/>
    </row>
  </sheetData>
  <mergeCells count="286">
    <mergeCell ref="F192:I192"/>
    <mergeCell ref="F189:I189"/>
    <mergeCell ref="F191:I191"/>
    <mergeCell ref="L191:M191"/>
    <mergeCell ref="N191:Q191"/>
    <mergeCell ref="L192:M192"/>
    <mergeCell ref="N192:Q192"/>
    <mergeCell ref="F193:I193"/>
    <mergeCell ref="L193:M193"/>
    <mergeCell ref="N193:Q193"/>
    <mergeCell ref="N190:Q190"/>
    <mergeCell ref="F147:I147"/>
    <mergeCell ref="F149:I149"/>
    <mergeCell ref="L147:M147"/>
    <mergeCell ref="N147:Q147"/>
    <mergeCell ref="F148:I148"/>
    <mergeCell ref="L148:M148"/>
    <mergeCell ref="N148:Q148"/>
    <mergeCell ref="L149:M149"/>
    <mergeCell ref="N149:Q149"/>
    <mergeCell ref="F150:I150"/>
    <mergeCell ref="F152:I152"/>
    <mergeCell ref="L150:M150"/>
    <mergeCell ref="N150:Q150"/>
    <mergeCell ref="F151:I151"/>
    <mergeCell ref="L151:M151"/>
    <mergeCell ref="N151:Q151"/>
    <mergeCell ref="L152:M152"/>
    <mergeCell ref="N152:Q152"/>
    <mergeCell ref="F153:I153"/>
    <mergeCell ref="F155:I155"/>
    <mergeCell ref="L153:M153"/>
    <mergeCell ref="N153:Q153"/>
    <mergeCell ref="F154:I154"/>
    <mergeCell ref="L154:M154"/>
    <mergeCell ref="N154:Q154"/>
    <mergeCell ref="L155:M155"/>
    <mergeCell ref="N155:Q155"/>
    <mergeCell ref="F156:I156"/>
    <mergeCell ref="F158:I158"/>
    <mergeCell ref="L156:M156"/>
    <mergeCell ref="N156:Q156"/>
    <mergeCell ref="F157:I157"/>
    <mergeCell ref="L157:M157"/>
    <mergeCell ref="N157:Q157"/>
    <mergeCell ref="L158:M158"/>
    <mergeCell ref="N158:Q158"/>
    <mergeCell ref="F159:I159"/>
    <mergeCell ref="F161:I161"/>
    <mergeCell ref="L159:M159"/>
    <mergeCell ref="N159:Q159"/>
    <mergeCell ref="F160:I160"/>
    <mergeCell ref="L160:M160"/>
    <mergeCell ref="N160:Q160"/>
    <mergeCell ref="L161:M161"/>
    <mergeCell ref="N161:Q161"/>
    <mergeCell ref="F162:I162"/>
    <mergeCell ref="F164:I164"/>
    <mergeCell ref="L162:M162"/>
    <mergeCell ref="N162:Q162"/>
    <mergeCell ref="F163:I163"/>
    <mergeCell ref="L163:M163"/>
    <mergeCell ref="N163:Q163"/>
    <mergeCell ref="L164:M164"/>
    <mergeCell ref="N164:Q164"/>
    <mergeCell ref="F165:I165"/>
    <mergeCell ref="F167:I167"/>
    <mergeCell ref="L165:M165"/>
    <mergeCell ref="N165:Q165"/>
    <mergeCell ref="F166:I166"/>
    <mergeCell ref="L166:M166"/>
    <mergeCell ref="N166:Q166"/>
    <mergeCell ref="L167:M167"/>
    <mergeCell ref="N167:Q167"/>
    <mergeCell ref="F168:I168"/>
    <mergeCell ref="F170:I170"/>
    <mergeCell ref="L168:M168"/>
    <mergeCell ref="N168:Q168"/>
    <mergeCell ref="F169:I169"/>
    <mergeCell ref="L169:M169"/>
    <mergeCell ref="N169:Q169"/>
    <mergeCell ref="L170:M170"/>
    <mergeCell ref="N170:Q170"/>
    <mergeCell ref="F171:I171"/>
    <mergeCell ref="F173:I173"/>
    <mergeCell ref="L171:M171"/>
    <mergeCell ref="N171:Q171"/>
    <mergeCell ref="F172:I172"/>
    <mergeCell ref="L172:M172"/>
    <mergeCell ref="N172:Q172"/>
    <mergeCell ref="L173:M173"/>
    <mergeCell ref="N173:Q173"/>
    <mergeCell ref="F174:I174"/>
    <mergeCell ref="F176:I176"/>
    <mergeCell ref="L174:M174"/>
    <mergeCell ref="N174:Q174"/>
    <mergeCell ref="F175:I175"/>
    <mergeCell ref="L175:M175"/>
    <mergeCell ref="N175:Q175"/>
    <mergeCell ref="L176:M176"/>
    <mergeCell ref="N176:Q176"/>
    <mergeCell ref="F177:I177"/>
    <mergeCell ref="F179:I179"/>
    <mergeCell ref="L177:M177"/>
    <mergeCell ref="N177:Q177"/>
    <mergeCell ref="F178:I178"/>
    <mergeCell ref="L178:M178"/>
    <mergeCell ref="N178:Q178"/>
    <mergeCell ref="L179:M179"/>
    <mergeCell ref="N179:Q179"/>
    <mergeCell ref="F180:I180"/>
    <mergeCell ref="F182:I182"/>
    <mergeCell ref="L180:M180"/>
    <mergeCell ref="N180:Q180"/>
    <mergeCell ref="F181:I181"/>
    <mergeCell ref="L181:M181"/>
    <mergeCell ref="N181:Q181"/>
    <mergeCell ref="L182:M182"/>
    <mergeCell ref="N182:Q182"/>
    <mergeCell ref="F183:I183"/>
    <mergeCell ref="F185:I185"/>
    <mergeCell ref="L183:M183"/>
    <mergeCell ref="N183:Q183"/>
    <mergeCell ref="F184:I184"/>
    <mergeCell ref="L184:M184"/>
    <mergeCell ref="N184:Q184"/>
    <mergeCell ref="L185:M185"/>
    <mergeCell ref="N185:Q185"/>
    <mergeCell ref="F186:I186"/>
    <mergeCell ref="F188:I188"/>
    <mergeCell ref="L186:M186"/>
    <mergeCell ref="N186:Q186"/>
    <mergeCell ref="F187:I187"/>
    <mergeCell ref="L187:M187"/>
    <mergeCell ref="N187:Q187"/>
    <mergeCell ref="L188:M188"/>
    <mergeCell ref="N188:Q188"/>
    <mergeCell ref="L189:M189"/>
    <mergeCell ref="N189:Q189"/>
    <mergeCell ref="M27:P27"/>
    <mergeCell ref="M26:P26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M83:Q83"/>
    <mergeCell ref="F78:P78"/>
    <mergeCell ref="M80:P80"/>
    <mergeCell ref="M82:Q82"/>
    <mergeCell ref="C85:G85"/>
    <mergeCell ref="N85:Q85"/>
    <mergeCell ref="N87:Q87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M106:P106"/>
    <mergeCell ref="M108:Q108"/>
    <mergeCell ref="M109:Q109"/>
    <mergeCell ref="F111:I111"/>
    <mergeCell ref="L111:M111"/>
    <mergeCell ref="N111:Q111"/>
    <mergeCell ref="N112:Q112"/>
    <mergeCell ref="N113:Q113"/>
    <mergeCell ref="N114:Q114"/>
    <mergeCell ref="F115:I115"/>
    <mergeCell ref="F117:I117"/>
    <mergeCell ref="L115:M115"/>
    <mergeCell ref="N115:Q115"/>
    <mergeCell ref="F116:I116"/>
    <mergeCell ref="L116:M116"/>
    <mergeCell ref="N116:Q116"/>
    <mergeCell ref="L117:M117"/>
    <mergeCell ref="N117:Q117"/>
    <mergeCell ref="N118:Q118"/>
    <mergeCell ref="F120:I120"/>
    <mergeCell ref="F122:I122"/>
    <mergeCell ref="F121:I121"/>
    <mergeCell ref="L120:M120"/>
    <mergeCell ref="N120:Q120"/>
    <mergeCell ref="L121:M121"/>
    <mergeCell ref="N121:Q121"/>
    <mergeCell ref="L122:M122"/>
    <mergeCell ref="N122:Q122"/>
    <mergeCell ref="N119:Q119"/>
    <mergeCell ref="F123:I123"/>
    <mergeCell ref="F125:I125"/>
    <mergeCell ref="L123:M123"/>
    <mergeCell ref="N123:Q123"/>
    <mergeCell ref="F124:I124"/>
    <mergeCell ref="L124:M124"/>
    <mergeCell ref="N124:Q124"/>
    <mergeCell ref="L125:M125"/>
    <mergeCell ref="N125:Q125"/>
    <mergeCell ref="F126:I126"/>
    <mergeCell ref="F128:I128"/>
    <mergeCell ref="L126:M126"/>
    <mergeCell ref="N126:Q126"/>
    <mergeCell ref="F127:I127"/>
    <mergeCell ref="L127:M127"/>
    <mergeCell ref="N127:Q127"/>
    <mergeCell ref="L128:M128"/>
    <mergeCell ref="N128:Q128"/>
    <mergeCell ref="F129:I129"/>
    <mergeCell ref="F131:I131"/>
    <mergeCell ref="L129:M129"/>
    <mergeCell ref="N129:Q129"/>
    <mergeCell ref="F130:I130"/>
    <mergeCell ref="L130:M130"/>
    <mergeCell ref="N130:Q130"/>
    <mergeCell ref="L131:M131"/>
    <mergeCell ref="N131:Q131"/>
    <mergeCell ref="F132:I132"/>
    <mergeCell ref="F134:I134"/>
    <mergeCell ref="L132:M132"/>
    <mergeCell ref="N132:Q132"/>
    <mergeCell ref="F133:I133"/>
    <mergeCell ref="L133:M133"/>
    <mergeCell ref="N133:Q133"/>
    <mergeCell ref="L134:M134"/>
    <mergeCell ref="N134:Q134"/>
    <mergeCell ref="F135:I135"/>
    <mergeCell ref="F137:I137"/>
    <mergeCell ref="L135:M135"/>
    <mergeCell ref="N135:Q135"/>
    <mergeCell ref="F136:I136"/>
    <mergeCell ref="L136:M136"/>
    <mergeCell ref="N136:Q136"/>
    <mergeCell ref="L137:M137"/>
    <mergeCell ref="N137:Q137"/>
    <mergeCell ref="F138:I138"/>
    <mergeCell ref="F140:I140"/>
    <mergeCell ref="L138:M138"/>
    <mergeCell ref="N138:Q138"/>
    <mergeCell ref="F139:I139"/>
    <mergeCell ref="L139:M139"/>
    <mergeCell ref="N139:Q139"/>
    <mergeCell ref="L140:M140"/>
    <mergeCell ref="N140:Q140"/>
    <mergeCell ref="F141:I141"/>
    <mergeCell ref="F143:I143"/>
    <mergeCell ref="L141:M141"/>
    <mergeCell ref="N141:Q141"/>
    <mergeCell ref="F142:I142"/>
    <mergeCell ref="L142:M142"/>
    <mergeCell ref="N142:Q142"/>
    <mergeCell ref="L143:M143"/>
    <mergeCell ref="N143:Q143"/>
    <mergeCell ref="F144:I144"/>
    <mergeCell ref="F146:I146"/>
    <mergeCell ref="L144:M144"/>
    <mergeCell ref="N144:Q144"/>
    <mergeCell ref="F145:I145"/>
    <mergeCell ref="L145:M145"/>
    <mergeCell ref="N145:Q145"/>
    <mergeCell ref="L146:M146"/>
    <mergeCell ref="N146:Q146"/>
    <mergeCell ref="H1:K1"/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S2:AC2"/>
  </mergeCells>
  <hyperlinks>
    <hyperlink ref="F1:G1" location="C2" display="1) Krycí list rozpočtu"/>
    <hyperlink ref="H1:K1" location="C85" display="2) Rekapitulácia rozpočtu"/>
    <hyperlink ref="L1" location="C111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DELL\Uzivatel</dc:creator>
  <cp:lastModifiedBy>DELL\Uzivatel</cp:lastModifiedBy>
  <dcterms:created xsi:type="dcterms:W3CDTF">2018-11-14T15:19:51Z</dcterms:created>
  <dcterms:modified xsi:type="dcterms:W3CDTF">2018-11-14T15:19:53Z</dcterms:modified>
</cp:coreProperties>
</file>