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hra\Documents\"/>
    </mc:Choice>
  </mc:AlternateContent>
  <xr:revisionPtr revIDLastSave="0" documentId="8_{CA01AF1A-312E-4342-825A-B76DD212567B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OUHRNNÝ LIST STAVBY" sheetId="1" r:id="rId1"/>
    <sheet name="KRYCÍ LIST" sheetId="3" r:id="rId2"/>
    <sheet name="REKAPITULACE" sheetId="4" r:id="rId3"/>
    <sheet name="ROZPOČET" sheetId="5" r:id="rId4"/>
    <sheet name="HalaSend-ZT - Zdravotní t..." sheetId="6" r:id="rId5"/>
    <sheet name="HalaSend-PL - Vnitřní ply..." sheetId="7" r:id="rId6"/>
    <sheet name="HalaSend-UT - Vytápění" sheetId="8" r:id="rId7"/>
    <sheet name="HalaSend-VPř - Vodovodní ..." sheetId="9" r:id="rId8"/>
    <sheet name="HalaSend-DV - Dešťové vody" sheetId="10" r:id="rId9"/>
    <sheet name="HalaSend-PlPř - Plynovodn..." sheetId="11" r:id="rId10"/>
  </sheets>
  <definedNames>
    <definedName name="_xlnm._FilterDatabase" localSheetId="8" hidden="1">'HalaSend-DV - Dešťové vody'!$C$85:$K$147</definedName>
    <definedName name="_xlnm._FilterDatabase" localSheetId="5" hidden="1">'HalaSend-PL - Vnitřní ply...'!$C$91:$K$226</definedName>
    <definedName name="_xlnm._FilterDatabase" localSheetId="9" hidden="1">'HalaSend-PlPř - Plynovodn...'!$C$87:$K$157</definedName>
    <definedName name="_xlnm._FilterDatabase" localSheetId="6" hidden="1">'HalaSend-UT - Vytápění'!$C$86:$K$177</definedName>
    <definedName name="_xlnm._FilterDatabase" localSheetId="7" hidden="1">'HalaSend-VPř - Vodovodní ...'!$C$87:$K$162</definedName>
    <definedName name="_xlnm._FilterDatabase" localSheetId="4" hidden="1">'HalaSend-ZT - Zdravotní t...'!$C$91:$K$291</definedName>
    <definedName name="_xlnm.Print_Titles" localSheetId="8">'HalaSend-DV - Dešťové vody'!$85:$85</definedName>
    <definedName name="_xlnm.Print_Titles" localSheetId="5">'HalaSend-PL - Vnitřní ply...'!$91:$91</definedName>
    <definedName name="_xlnm.Print_Titles" localSheetId="9">'HalaSend-PlPř - Plynovodn...'!$87:$87</definedName>
    <definedName name="_xlnm.Print_Titles" localSheetId="6">'HalaSend-UT - Vytápění'!$86:$86</definedName>
    <definedName name="_xlnm.Print_Titles" localSheetId="7">'HalaSend-VPř - Vodovodní ...'!$87:$87</definedName>
    <definedName name="_xlnm.Print_Titles" localSheetId="4">'HalaSend-ZT - Zdravotní t...'!$91:$91</definedName>
    <definedName name="_xlnm.Print_Area" localSheetId="8">'HalaSend-DV - Dešťové vody'!$C$4:$J$39,'HalaSend-DV - Dešťové vody'!$C$45:$J$67,'HalaSend-DV - Dešťové vody'!$C$73:$K$147</definedName>
    <definedName name="_xlnm.Print_Area" localSheetId="5">'HalaSend-PL - Vnitřní ply...'!$C$4:$J$39,'HalaSend-PL - Vnitřní ply...'!$C$45:$J$73,'HalaSend-PL - Vnitřní ply...'!$C$79:$K$226</definedName>
    <definedName name="_xlnm.Print_Area" localSheetId="9">'HalaSend-PlPř - Plynovodn...'!$C$4:$J$39,'HalaSend-PlPř - Plynovodn...'!$C$45:$J$69,'HalaSend-PlPř - Plynovodn...'!$C$75:$K$157</definedName>
    <definedName name="_xlnm.Print_Area" localSheetId="6">'HalaSend-UT - Vytápění'!$C$4:$J$39,'HalaSend-UT - Vytápění'!$C$45:$J$68,'HalaSend-UT - Vytápění'!$C$74:$K$177</definedName>
    <definedName name="_xlnm.Print_Area" localSheetId="7">'HalaSend-VPř - Vodovodní ...'!$C$4:$J$39,'HalaSend-VPř - Vodovodní ...'!$C$45:$J$69,'HalaSend-VPř - Vodovodní ...'!$C$75:$K$162</definedName>
    <definedName name="_xlnm.Print_Area" localSheetId="4">'HalaSend-ZT - Zdravotní t...'!$C$4:$J$39,'HalaSend-ZT - Zdravotní t...'!$C$45:$J$73,'HalaSend-ZT - Zdravotní t...'!$C$79:$K$291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156" i="11" l="1"/>
  <c r="BI156" i="11"/>
  <c r="BH156" i="11"/>
  <c r="BG156" i="11"/>
  <c r="BF156" i="11"/>
  <c r="T156" i="11"/>
  <c r="R156" i="11"/>
  <c r="P156" i="11"/>
  <c r="J156" i="11"/>
  <c r="BE156" i="11" s="1"/>
  <c r="BK154" i="11"/>
  <c r="BI154" i="11"/>
  <c r="BH154" i="11"/>
  <c r="BG154" i="11"/>
  <c r="BF154" i="11"/>
  <c r="BE154" i="11"/>
  <c r="T154" i="11"/>
  <c r="R154" i="11"/>
  <c r="P154" i="11"/>
  <c r="J154" i="11"/>
  <c r="BK152" i="11"/>
  <c r="BI152" i="11"/>
  <c r="BH152" i="11"/>
  <c r="BG152" i="11"/>
  <c r="BF152" i="11"/>
  <c r="BE152" i="11"/>
  <c r="T152" i="11"/>
  <c r="R152" i="11"/>
  <c r="P152" i="11"/>
  <c r="J152" i="11"/>
  <c r="BK150" i="11"/>
  <c r="BI150" i="11"/>
  <c r="BH150" i="11"/>
  <c r="BG150" i="11"/>
  <c r="BF150" i="11"/>
  <c r="T150" i="11"/>
  <c r="T149" i="11" s="1"/>
  <c r="R150" i="11"/>
  <c r="P150" i="11"/>
  <c r="P149" i="11" s="1"/>
  <c r="J150" i="11"/>
  <c r="BE150" i="11" s="1"/>
  <c r="BK147" i="11"/>
  <c r="BI147" i="11"/>
  <c r="BH147" i="11"/>
  <c r="BG147" i="11"/>
  <c r="BF147" i="11"/>
  <c r="BE147" i="11"/>
  <c r="T147" i="11"/>
  <c r="R147" i="11"/>
  <c r="P147" i="11"/>
  <c r="J147" i="11"/>
  <c r="BK145" i="11"/>
  <c r="BI145" i="11"/>
  <c r="BH145" i="11"/>
  <c r="BG145" i="11"/>
  <c r="BF145" i="11"/>
  <c r="BE145" i="11"/>
  <c r="T145" i="11"/>
  <c r="R145" i="11"/>
  <c r="P145" i="11"/>
  <c r="J145" i="11"/>
  <c r="BK144" i="11"/>
  <c r="BI144" i="11"/>
  <c r="BH144" i="11"/>
  <c r="BG144" i="11"/>
  <c r="BF144" i="11"/>
  <c r="T144" i="11"/>
  <c r="R144" i="11"/>
  <c r="P144" i="11"/>
  <c r="J144" i="11"/>
  <c r="BE144" i="11" s="1"/>
  <c r="BK142" i="11"/>
  <c r="BI142" i="11"/>
  <c r="BH142" i="11"/>
  <c r="BG142" i="11"/>
  <c r="BF142" i="11"/>
  <c r="T142" i="11"/>
  <c r="R142" i="11"/>
  <c r="P142" i="11"/>
  <c r="J142" i="11"/>
  <c r="BE142" i="11" s="1"/>
  <c r="BK141" i="11"/>
  <c r="BI141" i="11"/>
  <c r="BH141" i="11"/>
  <c r="BG141" i="11"/>
  <c r="BF141" i="11"/>
  <c r="T141" i="11"/>
  <c r="R141" i="11"/>
  <c r="P141" i="11"/>
  <c r="J141" i="11"/>
  <c r="BE141" i="11" s="1"/>
  <c r="BK139" i="11"/>
  <c r="BI139" i="11"/>
  <c r="BH139" i="11"/>
  <c r="BG139" i="11"/>
  <c r="BF139" i="11"/>
  <c r="BE139" i="11"/>
  <c r="T139" i="11"/>
  <c r="R139" i="11"/>
  <c r="P139" i="11"/>
  <c r="J139" i="11"/>
  <c r="BK138" i="11"/>
  <c r="BI138" i="11"/>
  <c r="BH138" i="11"/>
  <c r="BG138" i="11"/>
  <c r="BF138" i="11"/>
  <c r="T138" i="11"/>
  <c r="R138" i="11"/>
  <c r="P138" i="11"/>
  <c r="J138" i="11"/>
  <c r="BE138" i="11" s="1"/>
  <c r="BK137" i="11"/>
  <c r="BI137" i="11"/>
  <c r="BH137" i="11"/>
  <c r="BG137" i="11"/>
  <c r="BF137" i="11"/>
  <c r="T137" i="11"/>
  <c r="R137" i="11"/>
  <c r="P137" i="11"/>
  <c r="J137" i="11"/>
  <c r="BE137" i="11" s="1"/>
  <c r="BK136" i="11"/>
  <c r="BI136" i="11"/>
  <c r="BH136" i="11"/>
  <c r="BG136" i="11"/>
  <c r="BF136" i="11"/>
  <c r="T136" i="11"/>
  <c r="R136" i="11"/>
  <c r="P136" i="11"/>
  <c r="J136" i="11"/>
  <c r="BE136" i="11" s="1"/>
  <c r="BK134" i="11"/>
  <c r="BI134" i="11"/>
  <c r="BH134" i="11"/>
  <c r="BG134" i="11"/>
  <c r="BF134" i="11"/>
  <c r="T134" i="11"/>
  <c r="R134" i="11"/>
  <c r="P134" i="11"/>
  <c r="J134" i="11"/>
  <c r="BE134" i="11" s="1"/>
  <c r="BK133" i="11"/>
  <c r="BI133" i="11"/>
  <c r="BH133" i="11"/>
  <c r="BG133" i="11"/>
  <c r="BF133" i="11"/>
  <c r="BE133" i="11"/>
  <c r="T133" i="11"/>
  <c r="R133" i="11"/>
  <c r="R130" i="11" s="1"/>
  <c r="R129" i="11" s="1"/>
  <c r="P133" i="11"/>
  <c r="P130" i="11" s="1"/>
  <c r="P129" i="11" s="1"/>
  <c r="J133" i="11"/>
  <c r="BK131" i="11"/>
  <c r="BI131" i="11"/>
  <c r="BH131" i="11"/>
  <c r="BG131" i="11"/>
  <c r="BF131" i="11"/>
  <c r="BE131" i="11"/>
  <c r="T131" i="11"/>
  <c r="T130" i="11" s="1"/>
  <c r="T129" i="11" s="1"/>
  <c r="R131" i="11"/>
  <c r="P131" i="11"/>
  <c r="J131" i="11"/>
  <c r="BK127" i="11"/>
  <c r="BI127" i="11"/>
  <c r="BH127" i="11"/>
  <c r="BG127" i="11"/>
  <c r="BF127" i="11"/>
  <c r="T127" i="11"/>
  <c r="R127" i="11"/>
  <c r="P127" i="11"/>
  <c r="J127" i="11"/>
  <c r="BE127" i="11" s="1"/>
  <c r="BK125" i="11"/>
  <c r="BI125" i="11"/>
  <c r="BH125" i="11"/>
  <c r="BG125" i="11"/>
  <c r="BF125" i="11"/>
  <c r="T125" i="11"/>
  <c r="R125" i="11"/>
  <c r="R124" i="11" s="1"/>
  <c r="R123" i="11" s="1"/>
  <c r="P125" i="11"/>
  <c r="P124" i="11" s="1"/>
  <c r="P123" i="11" s="1"/>
  <c r="J125" i="11"/>
  <c r="BE125" i="11" s="1"/>
  <c r="BK121" i="11"/>
  <c r="BI121" i="11"/>
  <c r="BH121" i="11"/>
  <c r="BG121" i="11"/>
  <c r="BF121" i="11"/>
  <c r="T121" i="11"/>
  <c r="R121" i="11"/>
  <c r="P121" i="11"/>
  <c r="J121" i="11"/>
  <c r="BE121" i="11" s="1"/>
  <c r="BK119" i="11"/>
  <c r="BI119" i="11"/>
  <c r="BH119" i="11"/>
  <c r="BG119" i="11"/>
  <c r="BF119" i="11"/>
  <c r="BE119" i="11"/>
  <c r="T119" i="11"/>
  <c r="T118" i="11" s="1"/>
  <c r="R119" i="11"/>
  <c r="R118" i="11" s="1"/>
  <c r="P119" i="11"/>
  <c r="J119" i="11"/>
  <c r="BK115" i="11"/>
  <c r="BK114" i="11" s="1"/>
  <c r="J114" i="11" s="1"/>
  <c r="J62" i="11" s="1"/>
  <c r="BI115" i="11"/>
  <c r="BH115" i="11"/>
  <c r="BG115" i="11"/>
  <c r="BF115" i="11"/>
  <c r="T115" i="11"/>
  <c r="T114" i="11" s="1"/>
  <c r="R115" i="11"/>
  <c r="R114" i="11" s="1"/>
  <c r="P115" i="11"/>
  <c r="J115" i="11"/>
  <c r="BE115" i="11" s="1"/>
  <c r="P114" i="11"/>
  <c r="BK111" i="11"/>
  <c r="BI111" i="11"/>
  <c r="BH111" i="11"/>
  <c r="BG111" i="11"/>
  <c r="BF111" i="11"/>
  <c r="T111" i="11"/>
  <c r="R111" i="11"/>
  <c r="P111" i="11"/>
  <c r="J111" i="11"/>
  <c r="BE111" i="11" s="1"/>
  <c r="BK108" i="11"/>
  <c r="BI108" i="11"/>
  <c r="BH108" i="11"/>
  <c r="BG108" i="11"/>
  <c r="BF108" i="11"/>
  <c r="T108" i="11"/>
  <c r="R108" i="11"/>
  <c r="P108" i="11"/>
  <c r="J108" i="11"/>
  <c r="BE108" i="11" s="1"/>
  <c r="BK105" i="11"/>
  <c r="BI105" i="11"/>
  <c r="BH105" i="11"/>
  <c r="BG105" i="11"/>
  <c r="BF105" i="11"/>
  <c r="T105" i="11"/>
  <c r="R105" i="11"/>
  <c r="P105" i="11"/>
  <c r="J105" i="11"/>
  <c r="BE105" i="11" s="1"/>
  <c r="BK103" i="11"/>
  <c r="BI103" i="11"/>
  <c r="BH103" i="11"/>
  <c r="BG103" i="11"/>
  <c r="BF103" i="11"/>
  <c r="T103" i="11"/>
  <c r="R103" i="11"/>
  <c r="P103" i="11"/>
  <c r="J103" i="11"/>
  <c r="BE103" i="11" s="1"/>
  <c r="BK100" i="11"/>
  <c r="BI100" i="11"/>
  <c r="BH100" i="11"/>
  <c r="BG100" i="11"/>
  <c r="BF100" i="11"/>
  <c r="BE100" i="11"/>
  <c r="T100" i="11"/>
  <c r="R100" i="11"/>
  <c r="P100" i="11"/>
  <c r="J100" i="11"/>
  <c r="BK97" i="11"/>
  <c r="BI97" i="11"/>
  <c r="BH97" i="11"/>
  <c r="BG97" i="11"/>
  <c r="BF97" i="11"/>
  <c r="T97" i="11"/>
  <c r="R97" i="11"/>
  <c r="P97" i="11"/>
  <c r="J97" i="11"/>
  <c r="BE97" i="11" s="1"/>
  <c r="BK94" i="11"/>
  <c r="BI94" i="11"/>
  <c r="BH94" i="11"/>
  <c r="BG94" i="11"/>
  <c r="BF94" i="11"/>
  <c r="T94" i="11"/>
  <c r="R94" i="11"/>
  <c r="P94" i="11"/>
  <c r="J94" i="11"/>
  <c r="BE94" i="11" s="1"/>
  <c r="BK91" i="11"/>
  <c r="BI91" i="11"/>
  <c r="BH91" i="11"/>
  <c r="BG91" i="11"/>
  <c r="BF91" i="11"/>
  <c r="T91" i="11"/>
  <c r="R91" i="11"/>
  <c r="P91" i="11"/>
  <c r="J91" i="11"/>
  <c r="BE91" i="11" s="1"/>
  <c r="F84" i="11"/>
  <c r="F82" i="11"/>
  <c r="E80" i="11"/>
  <c r="F54" i="11"/>
  <c r="F52" i="11"/>
  <c r="E50" i="11"/>
  <c r="J37" i="11"/>
  <c r="J36" i="11"/>
  <c r="J35" i="11"/>
  <c r="J85" i="11"/>
  <c r="J84" i="11"/>
  <c r="F85" i="11"/>
  <c r="J52" i="11"/>
  <c r="E48" i="11"/>
  <c r="BK146" i="10"/>
  <c r="BI146" i="10"/>
  <c r="BH146" i="10"/>
  <c r="BG146" i="10"/>
  <c r="BF146" i="10"/>
  <c r="T146" i="10"/>
  <c r="R146" i="10"/>
  <c r="P146" i="10"/>
  <c r="J146" i="10"/>
  <c r="BE146" i="10" s="1"/>
  <c r="BK144" i="10"/>
  <c r="BI144" i="10"/>
  <c r="BH144" i="10"/>
  <c r="BG144" i="10"/>
  <c r="BF144" i="10"/>
  <c r="T144" i="10"/>
  <c r="R144" i="10"/>
  <c r="R143" i="10" s="1"/>
  <c r="R142" i="10" s="1"/>
  <c r="P144" i="10"/>
  <c r="J144" i="10"/>
  <c r="BE144" i="10" s="1"/>
  <c r="P143" i="10"/>
  <c r="P142" i="10" s="1"/>
  <c r="BK140" i="10"/>
  <c r="BK139" i="10" s="1"/>
  <c r="J139" i="10" s="1"/>
  <c r="J64" i="10" s="1"/>
  <c r="BI140" i="10"/>
  <c r="BH140" i="10"/>
  <c r="BG140" i="10"/>
  <c r="BF140" i="10"/>
  <c r="T140" i="10"/>
  <c r="T139" i="10" s="1"/>
  <c r="R140" i="10"/>
  <c r="R139" i="10" s="1"/>
  <c r="P140" i="10"/>
  <c r="P139" i="10" s="1"/>
  <c r="J140" i="10"/>
  <c r="BE140" i="10" s="1"/>
  <c r="BK137" i="10"/>
  <c r="BI137" i="10"/>
  <c r="BH137" i="10"/>
  <c r="BG137" i="10"/>
  <c r="BF137" i="10"/>
  <c r="T137" i="10"/>
  <c r="R137" i="10"/>
  <c r="P137" i="10"/>
  <c r="J137" i="10"/>
  <c r="BE137" i="10" s="1"/>
  <c r="BK135" i="10"/>
  <c r="BI135" i="10"/>
  <c r="BH135" i="10"/>
  <c r="BG135" i="10"/>
  <c r="BF135" i="10"/>
  <c r="T135" i="10"/>
  <c r="R135" i="10"/>
  <c r="P135" i="10"/>
  <c r="J135" i="10"/>
  <c r="BE135" i="10" s="1"/>
  <c r="BK134" i="10"/>
  <c r="BI134" i="10"/>
  <c r="BH134" i="10"/>
  <c r="BG134" i="10"/>
  <c r="BF134" i="10"/>
  <c r="T134" i="10"/>
  <c r="R134" i="10"/>
  <c r="P134" i="10"/>
  <c r="J134" i="10"/>
  <c r="BE134" i="10" s="1"/>
  <c r="BK132" i="10"/>
  <c r="BI132" i="10"/>
  <c r="BH132" i="10"/>
  <c r="BG132" i="10"/>
  <c r="BF132" i="10"/>
  <c r="T132" i="10"/>
  <c r="R132" i="10"/>
  <c r="P132" i="10"/>
  <c r="J132" i="10"/>
  <c r="BE132" i="10" s="1"/>
  <c r="BK131" i="10"/>
  <c r="BI131" i="10"/>
  <c r="BH131" i="10"/>
  <c r="BG131" i="10"/>
  <c r="BF131" i="10"/>
  <c r="BE131" i="10"/>
  <c r="T131" i="10"/>
  <c r="R131" i="10"/>
  <c r="P131" i="10"/>
  <c r="J131" i="10"/>
  <c r="BK130" i="10"/>
  <c r="BI130" i="10"/>
  <c r="BH130" i="10"/>
  <c r="BG130" i="10"/>
  <c r="BF130" i="10"/>
  <c r="T130" i="10"/>
  <c r="R130" i="10"/>
  <c r="P130" i="10"/>
  <c r="J130" i="10"/>
  <c r="BE130" i="10" s="1"/>
  <c r="BK128" i="10"/>
  <c r="BI128" i="10"/>
  <c r="BH128" i="10"/>
  <c r="BG128" i="10"/>
  <c r="BF128" i="10"/>
  <c r="T128" i="10"/>
  <c r="R128" i="10"/>
  <c r="P128" i="10"/>
  <c r="J128" i="10"/>
  <c r="BE128" i="10" s="1"/>
  <c r="BK127" i="10"/>
  <c r="BI127" i="10"/>
  <c r="BH127" i="10"/>
  <c r="BG127" i="10"/>
  <c r="BF127" i="10"/>
  <c r="T127" i="10"/>
  <c r="R127" i="10"/>
  <c r="P127" i="10"/>
  <c r="J127" i="10"/>
  <c r="BE127" i="10" s="1"/>
  <c r="BK125" i="10"/>
  <c r="BI125" i="10"/>
  <c r="BH125" i="10"/>
  <c r="BG125" i="10"/>
  <c r="BF125" i="10"/>
  <c r="T125" i="10"/>
  <c r="R125" i="10"/>
  <c r="P125" i="10"/>
  <c r="J125" i="10"/>
  <c r="BE125" i="10" s="1"/>
  <c r="BK123" i="10"/>
  <c r="BI123" i="10"/>
  <c r="BH123" i="10"/>
  <c r="BG123" i="10"/>
  <c r="BF123" i="10"/>
  <c r="T123" i="10"/>
  <c r="R123" i="10"/>
  <c r="P123" i="10"/>
  <c r="J123" i="10"/>
  <c r="BE123" i="10" s="1"/>
  <c r="BK121" i="10"/>
  <c r="BI121" i="10"/>
  <c r="BH121" i="10"/>
  <c r="BG121" i="10"/>
  <c r="BF121" i="10"/>
  <c r="T121" i="10"/>
  <c r="R121" i="10"/>
  <c r="P121" i="10"/>
  <c r="J121" i="10"/>
  <c r="BE121" i="10" s="1"/>
  <c r="BK119" i="10"/>
  <c r="BI119" i="10"/>
  <c r="BH119" i="10"/>
  <c r="BG119" i="10"/>
  <c r="BF119" i="10"/>
  <c r="BE119" i="10"/>
  <c r="T119" i="10"/>
  <c r="R119" i="10"/>
  <c r="P119" i="10"/>
  <c r="J119" i="10"/>
  <c r="BK117" i="10"/>
  <c r="BI117" i="10"/>
  <c r="BH117" i="10"/>
  <c r="BG117" i="10"/>
  <c r="BF117" i="10"/>
  <c r="T117" i="10"/>
  <c r="R117" i="10"/>
  <c r="R116" i="10" s="1"/>
  <c r="P117" i="10"/>
  <c r="J117" i="10"/>
  <c r="BE117" i="10" s="1"/>
  <c r="BK113" i="10"/>
  <c r="BI113" i="10"/>
  <c r="BH113" i="10"/>
  <c r="BG113" i="10"/>
  <c r="BF113" i="10"/>
  <c r="T113" i="10"/>
  <c r="R113" i="10"/>
  <c r="P113" i="10"/>
  <c r="J113" i="10"/>
  <c r="BE113" i="10" s="1"/>
  <c r="BK110" i="10"/>
  <c r="BI110" i="10"/>
  <c r="BH110" i="10"/>
  <c r="BG110" i="10"/>
  <c r="BF110" i="10"/>
  <c r="T110" i="10"/>
  <c r="R110" i="10"/>
  <c r="R109" i="10" s="1"/>
  <c r="P110" i="10"/>
  <c r="P109" i="10" s="1"/>
  <c r="J110" i="10"/>
  <c r="BE110" i="10" s="1"/>
  <c r="BK106" i="10"/>
  <c r="BI106" i="10"/>
  <c r="BH106" i="10"/>
  <c r="BG106" i="10"/>
  <c r="BF106" i="10"/>
  <c r="T106" i="10"/>
  <c r="R106" i="10"/>
  <c r="P106" i="10"/>
  <c r="J106" i="10"/>
  <c r="BE106" i="10" s="1"/>
  <c r="BK103" i="10"/>
  <c r="BI103" i="10"/>
  <c r="BH103" i="10"/>
  <c r="BG103" i="10"/>
  <c r="BF103" i="10"/>
  <c r="T103" i="10"/>
  <c r="R103" i="10"/>
  <c r="P103" i="10"/>
  <c r="J103" i="10"/>
  <c r="BE103" i="10" s="1"/>
  <c r="BK100" i="10"/>
  <c r="BI100" i="10"/>
  <c r="BH100" i="10"/>
  <c r="BG100" i="10"/>
  <c r="BF100" i="10"/>
  <c r="T100" i="10"/>
  <c r="R100" i="10"/>
  <c r="P100" i="10"/>
  <c r="J100" i="10"/>
  <c r="BE100" i="10" s="1"/>
  <c r="BK98" i="10"/>
  <c r="BI98" i="10"/>
  <c r="BH98" i="10"/>
  <c r="BG98" i="10"/>
  <c r="BF98" i="10"/>
  <c r="T98" i="10"/>
  <c r="R98" i="10"/>
  <c r="P98" i="10"/>
  <c r="J98" i="10"/>
  <c r="BE98" i="10" s="1"/>
  <c r="BK95" i="10"/>
  <c r="BI95" i="10"/>
  <c r="BH95" i="10"/>
  <c r="BG95" i="10"/>
  <c r="BF95" i="10"/>
  <c r="T95" i="10"/>
  <c r="R95" i="10"/>
  <c r="P95" i="10"/>
  <c r="J95" i="10"/>
  <c r="BE95" i="10" s="1"/>
  <c r="BK92" i="10"/>
  <c r="BI92" i="10"/>
  <c r="BH92" i="10"/>
  <c r="BG92" i="10"/>
  <c r="BF92" i="10"/>
  <c r="T92" i="10"/>
  <c r="R92" i="10"/>
  <c r="P92" i="10"/>
  <c r="J92" i="10"/>
  <c r="BE92" i="10" s="1"/>
  <c r="BK89" i="10"/>
  <c r="BI89" i="10"/>
  <c r="BH89" i="10"/>
  <c r="BG89" i="10"/>
  <c r="BF89" i="10"/>
  <c r="T89" i="10"/>
  <c r="R89" i="10"/>
  <c r="P89" i="10"/>
  <c r="J89" i="10"/>
  <c r="BE89" i="10" s="1"/>
  <c r="R88" i="10"/>
  <c r="F82" i="10"/>
  <c r="F80" i="10"/>
  <c r="E78" i="10"/>
  <c r="F54" i="10"/>
  <c r="F52" i="10"/>
  <c r="E50" i="10"/>
  <c r="J37" i="10"/>
  <c r="J36" i="10"/>
  <c r="J35" i="10"/>
  <c r="J83" i="10"/>
  <c r="J54" i="10"/>
  <c r="F83" i="10"/>
  <c r="J80" i="10"/>
  <c r="E76" i="10"/>
  <c r="BK162" i="9"/>
  <c r="BI162" i="9"/>
  <c r="BH162" i="9"/>
  <c r="BG162" i="9"/>
  <c r="BF162" i="9"/>
  <c r="T162" i="9"/>
  <c r="R162" i="9"/>
  <c r="P162" i="9"/>
  <c r="J162" i="9"/>
  <c r="BE162" i="9" s="1"/>
  <c r="BK161" i="9"/>
  <c r="BK157" i="9" s="1"/>
  <c r="J157" i="9" s="1"/>
  <c r="J68" i="9" s="1"/>
  <c r="BI161" i="9"/>
  <c r="BH161" i="9"/>
  <c r="BG161" i="9"/>
  <c r="BF161" i="9"/>
  <c r="T161" i="9"/>
  <c r="R161" i="9"/>
  <c r="P161" i="9"/>
  <c r="J161" i="9"/>
  <c r="BE161" i="9" s="1"/>
  <c r="BK160" i="9"/>
  <c r="BI160" i="9"/>
  <c r="BH160" i="9"/>
  <c r="BG160" i="9"/>
  <c r="BF160" i="9"/>
  <c r="T160" i="9"/>
  <c r="R160" i="9"/>
  <c r="P160" i="9"/>
  <c r="J160" i="9"/>
  <c r="BE160" i="9" s="1"/>
  <c r="BK158" i="9"/>
  <c r="BI158" i="9"/>
  <c r="BH158" i="9"/>
  <c r="BG158" i="9"/>
  <c r="BF158" i="9"/>
  <c r="T158" i="9"/>
  <c r="T157" i="9" s="1"/>
  <c r="T156" i="9" s="1"/>
  <c r="R158" i="9"/>
  <c r="P158" i="9"/>
  <c r="J158" i="9"/>
  <c r="BE158" i="9" s="1"/>
  <c r="BK154" i="9"/>
  <c r="BI154" i="9"/>
  <c r="BH154" i="9"/>
  <c r="BG154" i="9"/>
  <c r="BF154" i="9"/>
  <c r="T154" i="9"/>
  <c r="R154" i="9"/>
  <c r="P154" i="9"/>
  <c r="P151" i="9" s="1"/>
  <c r="P150" i="9" s="1"/>
  <c r="J154" i="9"/>
  <c r="BE154" i="9" s="1"/>
  <c r="BK152" i="9"/>
  <c r="BK151" i="9" s="1"/>
  <c r="BI152" i="9"/>
  <c r="BH152" i="9"/>
  <c r="BG152" i="9"/>
  <c r="BF152" i="9"/>
  <c r="T152" i="9"/>
  <c r="T151" i="9" s="1"/>
  <c r="T150" i="9" s="1"/>
  <c r="R152" i="9"/>
  <c r="P152" i="9"/>
  <c r="J152" i="9"/>
  <c r="BE152" i="9" s="1"/>
  <c r="R151" i="9"/>
  <c r="R150" i="9" s="1"/>
  <c r="BK148" i="9"/>
  <c r="BK147" i="9" s="1"/>
  <c r="J147" i="9" s="1"/>
  <c r="J64" i="9" s="1"/>
  <c r="BI148" i="9"/>
  <c r="BH148" i="9"/>
  <c r="BG148" i="9"/>
  <c r="BF148" i="9"/>
  <c r="BE148" i="9"/>
  <c r="T148" i="9"/>
  <c r="T147" i="9" s="1"/>
  <c r="R148" i="9"/>
  <c r="R147" i="9" s="1"/>
  <c r="P148" i="9"/>
  <c r="P147" i="9" s="1"/>
  <c r="J148" i="9"/>
  <c r="BK145" i="9"/>
  <c r="BI145" i="9"/>
  <c r="BH145" i="9"/>
  <c r="BG145" i="9"/>
  <c r="BF145" i="9"/>
  <c r="T145" i="9"/>
  <c r="R145" i="9"/>
  <c r="P145" i="9"/>
  <c r="J145" i="9"/>
  <c r="BE145" i="9" s="1"/>
  <c r="BK143" i="9"/>
  <c r="BI143" i="9"/>
  <c r="BH143" i="9"/>
  <c r="BG143" i="9"/>
  <c r="BF143" i="9"/>
  <c r="T143" i="9"/>
  <c r="R143" i="9"/>
  <c r="P143" i="9"/>
  <c r="J143" i="9"/>
  <c r="BE143" i="9" s="1"/>
  <c r="BK142" i="9"/>
  <c r="BI142" i="9"/>
  <c r="BH142" i="9"/>
  <c r="BG142" i="9"/>
  <c r="BF142" i="9"/>
  <c r="T142" i="9"/>
  <c r="R142" i="9"/>
  <c r="P142" i="9"/>
  <c r="J142" i="9"/>
  <c r="BE142" i="9" s="1"/>
  <c r="BK140" i="9"/>
  <c r="BI140" i="9"/>
  <c r="BH140" i="9"/>
  <c r="BG140" i="9"/>
  <c r="BF140" i="9"/>
  <c r="T140" i="9"/>
  <c r="R140" i="9"/>
  <c r="P140" i="9"/>
  <c r="J140" i="9"/>
  <c r="BE140" i="9" s="1"/>
  <c r="BK139" i="9"/>
  <c r="BI139" i="9"/>
  <c r="BH139" i="9"/>
  <c r="BG139" i="9"/>
  <c r="BF139" i="9"/>
  <c r="T139" i="9"/>
  <c r="R139" i="9"/>
  <c r="P139" i="9"/>
  <c r="J139" i="9"/>
  <c r="BE139" i="9" s="1"/>
  <c r="BK137" i="9"/>
  <c r="BI137" i="9"/>
  <c r="BH137" i="9"/>
  <c r="BG137" i="9"/>
  <c r="BF137" i="9"/>
  <c r="T137" i="9"/>
  <c r="R137" i="9"/>
  <c r="P137" i="9"/>
  <c r="J137" i="9"/>
  <c r="BE137" i="9" s="1"/>
  <c r="BK135" i="9"/>
  <c r="BI135" i="9"/>
  <c r="BH135" i="9"/>
  <c r="BG135" i="9"/>
  <c r="BF135" i="9"/>
  <c r="BE135" i="9"/>
  <c r="T135" i="9"/>
  <c r="R135" i="9"/>
  <c r="P135" i="9"/>
  <c r="J135" i="9"/>
  <c r="BK133" i="9"/>
  <c r="BI133" i="9"/>
  <c r="BH133" i="9"/>
  <c r="BG133" i="9"/>
  <c r="BF133" i="9"/>
  <c r="T133" i="9"/>
  <c r="R133" i="9"/>
  <c r="P133" i="9"/>
  <c r="J133" i="9"/>
  <c r="BE133" i="9" s="1"/>
  <c r="BK132" i="9"/>
  <c r="BI132" i="9"/>
  <c r="BH132" i="9"/>
  <c r="BG132" i="9"/>
  <c r="BF132" i="9"/>
  <c r="T132" i="9"/>
  <c r="R132" i="9"/>
  <c r="P132" i="9"/>
  <c r="J132" i="9"/>
  <c r="BE132" i="9" s="1"/>
  <c r="BK130" i="9"/>
  <c r="BI130" i="9"/>
  <c r="BH130" i="9"/>
  <c r="BG130" i="9"/>
  <c r="BF130" i="9"/>
  <c r="T130" i="9"/>
  <c r="R130" i="9"/>
  <c r="P130" i="9"/>
  <c r="J130" i="9"/>
  <c r="BE130" i="9" s="1"/>
  <c r="BK129" i="9"/>
  <c r="BI129" i="9"/>
  <c r="BH129" i="9"/>
  <c r="BG129" i="9"/>
  <c r="BF129" i="9"/>
  <c r="T129" i="9"/>
  <c r="R129" i="9"/>
  <c r="P129" i="9"/>
  <c r="J129" i="9"/>
  <c r="BE129" i="9" s="1"/>
  <c r="BK128" i="9"/>
  <c r="BI128" i="9"/>
  <c r="BH128" i="9"/>
  <c r="BG128" i="9"/>
  <c r="BF128" i="9"/>
  <c r="BE128" i="9"/>
  <c r="T128" i="9"/>
  <c r="R128" i="9"/>
  <c r="P128" i="9"/>
  <c r="J128" i="9"/>
  <c r="BK126" i="9"/>
  <c r="BI126" i="9"/>
  <c r="BH126" i="9"/>
  <c r="BG126" i="9"/>
  <c r="BF126" i="9"/>
  <c r="T126" i="9"/>
  <c r="R126" i="9"/>
  <c r="P126" i="9"/>
  <c r="J126" i="9"/>
  <c r="BE126" i="9" s="1"/>
  <c r="BK124" i="9"/>
  <c r="BI124" i="9"/>
  <c r="BH124" i="9"/>
  <c r="BG124" i="9"/>
  <c r="BF124" i="9"/>
  <c r="T124" i="9"/>
  <c r="R124" i="9"/>
  <c r="P124" i="9"/>
  <c r="J124" i="9"/>
  <c r="BE124" i="9" s="1"/>
  <c r="BK122" i="9"/>
  <c r="BI122" i="9"/>
  <c r="BH122" i="9"/>
  <c r="BG122" i="9"/>
  <c r="BF122" i="9"/>
  <c r="T122" i="9"/>
  <c r="R122" i="9"/>
  <c r="P122" i="9"/>
  <c r="J122" i="9"/>
  <c r="BE122" i="9" s="1"/>
  <c r="BK118" i="9"/>
  <c r="BK117" i="9" s="1"/>
  <c r="J117" i="9" s="1"/>
  <c r="J62" i="9" s="1"/>
  <c r="BI118" i="9"/>
  <c r="BH118" i="9"/>
  <c r="BG118" i="9"/>
  <c r="BF118" i="9"/>
  <c r="T118" i="9"/>
  <c r="T117" i="9" s="1"/>
  <c r="R118" i="9"/>
  <c r="R117" i="9" s="1"/>
  <c r="P118" i="9"/>
  <c r="P117" i="9" s="1"/>
  <c r="J118" i="9"/>
  <c r="BE118" i="9" s="1"/>
  <c r="BK114" i="9"/>
  <c r="BI114" i="9"/>
  <c r="BH114" i="9"/>
  <c r="BG114" i="9"/>
  <c r="BF114" i="9"/>
  <c r="T114" i="9"/>
  <c r="R114" i="9"/>
  <c r="P114" i="9"/>
  <c r="J114" i="9"/>
  <c r="BE114" i="9" s="1"/>
  <c r="BK111" i="9"/>
  <c r="BI111" i="9"/>
  <c r="BH111" i="9"/>
  <c r="BG111" i="9"/>
  <c r="BF111" i="9"/>
  <c r="T111" i="9"/>
  <c r="R111" i="9"/>
  <c r="P111" i="9"/>
  <c r="J111" i="9"/>
  <c r="BE111" i="9" s="1"/>
  <c r="BK108" i="9"/>
  <c r="BI108" i="9"/>
  <c r="BH108" i="9"/>
  <c r="BG108" i="9"/>
  <c r="BF108" i="9"/>
  <c r="T108" i="9"/>
  <c r="R108" i="9"/>
  <c r="P108" i="9"/>
  <c r="J108" i="9"/>
  <c r="BE108" i="9" s="1"/>
  <c r="BK106" i="9"/>
  <c r="BI106" i="9"/>
  <c r="BH106" i="9"/>
  <c r="BG106" i="9"/>
  <c r="BF106" i="9"/>
  <c r="T106" i="9"/>
  <c r="R106" i="9"/>
  <c r="P106" i="9"/>
  <c r="J106" i="9"/>
  <c r="BE106" i="9" s="1"/>
  <c r="BK103" i="9"/>
  <c r="BI103" i="9"/>
  <c r="BH103" i="9"/>
  <c r="BG103" i="9"/>
  <c r="BF103" i="9"/>
  <c r="T103" i="9"/>
  <c r="R103" i="9"/>
  <c r="P103" i="9"/>
  <c r="J103" i="9"/>
  <c r="BE103" i="9" s="1"/>
  <c r="BK100" i="9"/>
  <c r="BI100" i="9"/>
  <c r="BH100" i="9"/>
  <c r="BG100" i="9"/>
  <c r="BF100" i="9"/>
  <c r="T100" i="9"/>
  <c r="R100" i="9"/>
  <c r="P100" i="9"/>
  <c r="J100" i="9"/>
  <c r="BE100" i="9" s="1"/>
  <c r="BK97" i="9"/>
  <c r="BI97" i="9"/>
  <c r="BH97" i="9"/>
  <c r="BG97" i="9"/>
  <c r="BF97" i="9"/>
  <c r="T97" i="9"/>
  <c r="R97" i="9"/>
  <c r="P97" i="9"/>
  <c r="J97" i="9"/>
  <c r="BE97" i="9" s="1"/>
  <c r="BK94" i="9"/>
  <c r="BI94" i="9"/>
  <c r="BH94" i="9"/>
  <c r="BG94" i="9"/>
  <c r="BF94" i="9"/>
  <c r="T94" i="9"/>
  <c r="R94" i="9"/>
  <c r="P94" i="9"/>
  <c r="J94" i="9"/>
  <c r="BE94" i="9" s="1"/>
  <c r="BK91" i="9"/>
  <c r="BI91" i="9"/>
  <c r="BH91" i="9"/>
  <c r="BG91" i="9"/>
  <c r="BF91" i="9"/>
  <c r="T91" i="9"/>
  <c r="R91" i="9"/>
  <c r="P91" i="9"/>
  <c r="J91" i="9"/>
  <c r="BE91" i="9" s="1"/>
  <c r="F84" i="9"/>
  <c r="F82" i="9"/>
  <c r="E80" i="9"/>
  <c r="F54" i="9"/>
  <c r="F52" i="9"/>
  <c r="E50" i="9"/>
  <c r="J37" i="9"/>
  <c r="J36" i="9"/>
  <c r="J35" i="9"/>
  <c r="J55" i="9"/>
  <c r="J54" i="9"/>
  <c r="F55" i="9"/>
  <c r="J52" i="9"/>
  <c r="E78" i="9"/>
  <c r="BK176" i="8"/>
  <c r="BI176" i="8"/>
  <c r="BH176" i="8"/>
  <c r="BG176" i="8"/>
  <c r="BF176" i="8"/>
  <c r="T176" i="8"/>
  <c r="R176" i="8"/>
  <c r="P176" i="8"/>
  <c r="P171" i="8" s="1"/>
  <c r="J176" i="8"/>
  <c r="BE176" i="8" s="1"/>
  <c r="BK174" i="8"/>
  <c r="BI174" i="8"/>
  <c r="BH174" i="8"/>
  <c r="BG174" i="8"/>
  <c r="BF174" i="8"/>
  <c r="T174" i="8"/>
  <c r="R174" i="8"/>
  <c r="P174" i="8"/>
  <c r="J174" i="8"/>
  <c r="BE174" i="8" s="1"/>
  <c r="BK172" i="8"/>
  <c r="BI172" i="8"/>
  <c r="BH172" i="8"/>
  <c r="BG172" i="8"/>
  <c r="BF172" i="8"/>
  <c r="T172" i="8"/>
  <c r="T171" i="8" s="1"/>
  <c r="R172" i="8"/>
  <c r="P172" i="8"/>
  <c r="J172" i="8"/>
  <c r="BE172" i="8" s="1"/>
  <c r="BK169" i="8"/>
  <c r="BI169" i="8"/>
  <c r="BH169" i="8"/>
  <c r="BG169" i="8"/>
  <c r="BF169" i="8"/>
  <c r="T169" i="8"/>
  <c r="R169" i="8"/>
  <c r="P169" i="8"/>
  <c r="J169" i="8"/>
  <c r="BE169" i="8" s="1"/>
  <c r="BK167" i="8"/>
  <c r="BI167" i="8"/>
  <c r="BH167" i="8"/>
  <c r="BG167" i="8"/>
  <c r="BF167" i="8"/>
  <c r="T167" i="8"/>
  <c r="R167" i="8"/>
  <c r="P167" i="8"/>
  <c r="J167" i="8"/>
  <c r="BE167" i="8" s="1"/>
  <c r="BK165" i="8"/>
  <c r="BI165" i="8"/>
  <c r="BH165" i="8"/>
  <c r="BG165" i="8"/>
  <c r="BF165" i="8"/>
  <c r="BE165" i="8"/>
  <c r="T165" i="8"/>
  <c r="R165" i="8"/>
  <c r="P165" i="8"/>
  <c r="J165" i="8"/>
  <c r="BK163" i="8"/>
  <c r="BI163" i="8"/>
  <c r="BH163" i="8"/>
  <c r="BG163" i="8"/>
  <c r="BF163" i="8"/>
  <c r="T163" i="8"/>
  <c r="R163" i="8"/>
  <c r="R154" i="8" s="1"/>
  <c r="P163" i="8"/>
  <c r="J163" i="8"/>
  <c r="BE163" i="8" s="1"/>
  <c r="BK161" i="8"/>
  <c r="BI161" i="8"/>
  <c r="BH161" i="8"/>
  <c r="BG161" i="8"/>
  <c r="BF161" i="8"/>
  <c r="T161" i="8"/>
  <c r="R161" i="8"/>
  <c r="P161" i="8"/>
  <c r="J161" i="8"/>
  <c r="BE161" i="8" s="1"/>
  <c r="BK159" i="8"/>
  <c r="BI159" i="8"/>
  <c r="BH159" i="8"/>
  <c r="BG159" i="8"/>
  <c r="BF159" i="8"/>
  <c r="T159" i="8"/>
  <c r="R159" i="8"/>
  <c r="P159" i="8"/>
  <c r="J159" i="8"/>
  <c r="BE159" i="8" s="1"/>
  <c r="BK157" i="8"/>
  <c r="BI157" i="8"/>
  <c r="BH157" i="8"/>
  <c r="BG157" i="8"/>
  <c r="BF157" i="8"/>
  <c r="T157" i="8"/>
  <c r="R157" i="8"/>
  <c r="P157" i="8"/>
  <c r="J157" i="8"/>
  <c r="BE157" i="8" s="1"/>
  <c r="BK155" i="8"/>
  <c r="BI155" i="8"/>
  <c r="BH155" i="8"/>
  <c r="BG155" i="8"/>
  <c r="BF155" i="8"/>
  <c r="T155" i="8"/>
  <c r="R155" i="8"/>
  <c r="P155" i="8"/>
  <c r="J155" i="8"/>
  <c r="BE155" i="8" s="1"/>
  <c r="BK152" i="8"/>
  <c r="BI152" i="8"/>
  <c r="BH152" i="8"/>
  <c r="BG152" i="8"/>
  <c r="BF152" i="8"/>
  <c r="T152" i="8"/>
  <c r="R152" i="8"/>
  <c r="P152" i="8"/>
  <c r="J152" i="8"/>
  <c r="BE152" i="8" s="1"/>
  <c r="BK150" i="8"/>
  <c r="BI150" i="8"/>
  <c r="BH150" i="8"/>
  <c r="BG150" i="8"/>
  <c r="BF150" i="8"/>
  <c r="BE150" i="8"/>
  <c r="T150" i="8"/>
  <c r="R150" i="8"/>
  <c r="P150" i="8"/>
  <c r="J150" i="8"/>
  <c r="BK148" i="8"/>
  <c r="BI148" i="8"/>
  <c r="BH148" i="8"/>
  <c r="BG148" i="8"/>
  <c r="BF148" i="8"/>
  <c r="T148" i="8"/>
  <c r="R148" i="8"/>
  <c r="P148" i="8"/>
  <c r="J148" i="8"/>
  <c r="BE148" i="8" s="1"/>
  <c r="BK146" i="8"/>
  <c r="BI146" i="8"/>
  <c r="BH146" i="8"/>
  <c r="BG146" i="8"/>
  <c r="BF146" i="8"/>
  <c r="T146" i="8"/>
  <c r="R146" i="8"/>
  <c r="P146" i="8"/>
  <c r="J146" i="8"/>
  <c r="BE146" i="8" s="1"/>
  <c r="BK145" i="8"/>
  <c r="BI145" i="8"/>
  <c r="BH145" i="8"/>
  <c r="BG145" i="8"/>
  <c r="BF145" i="8"/>
  <c r="T145" i="8"/>
  <c r="R145" i="8"/>
  <c r="P145" i="8"/>
  <c r="J145" i="8"/>
  <c r="BE145" i="8" s="1"/>
  <c r="BK143" i="8"/>
  <c r="BI143" i="8"/>
  <c r="BH143" i="8"/>
  <c r="BG143" i="8"/>
  <c r="BF143" i="8"/>
  <c r="T143" i="8"/>
  <c r="R143" i="8"/>
  <c r="P143" i="8"/>
  <c r="J143" i="8"/>
  <c r="BE143" i="8" s="1"/>
  <c r="BK141" i="8"/>
  <c r="BI141" i="8"/>
  <c r="BH141" i="8"/>
  <c r="BG141" i="8"/>
  <c r="BF141" i="8"/>
  <c r="BE141" i="8"/>
  <c r="T141" i="8"/>
  <c r="R141" i="8"/>
  <c r="P141" i="8"/>
  <c r="J141" i="8"/>
  <c r="BK139" i="8"/>
  <c r="BI139" i="8"/>
  <c r="BH139" i="8"/>
  <c r="BG139" i="8"/>
  <c r="BF139" i="8"/>
  <c r="BE139" i="8"/>
  <c r="T139" i="8"/>
  <c r="R139" i="8"/>
  <c r="P139" i="8"/>
  <c r="J139" i="8"/>
  <c r="BK137" i="8"/>
  <c r="BI137" i="8"/>
  <c r="BH137" i="8"/>
  <c r="BG137" i="8"/>
  <c r="BF137" i="8"/>
  <c r="T137" i="8"/>
  <c r="R137" i="8"/>
  <c r="P137" i="8"/>
  <c r="J137" i="8"/>
  <c r="BE137" i="8" s="1"/>
  <c r="BK134" i="8"/>
  <c r="BI134" i="8"/>
  <c r="BH134" i="8"/>
  <c r="BG134" i="8"/>
  <c r="BF134" i="8"/>
  <c r="T134" i="8"/>
  <c r="R134" i="8"/>
  <c r="P134" i="8"/>
  <c r="J134" i="8"/>
  <c r="BE134" i="8" s="1"/>
  <c r="BK132" i="8"/>
  <c r="BI132" i="8"/>
  <c r="BH132" i="8"/>
  <c r="BG132" i="8"/>
  <c r="BF132" i="8"/>
  <c r="T132" i="8"/>
  <c r="R132" i="8"/>
  <c r="P132" i="8"/>
  <c r="J132" i="8"/>
  <c r="BE132" i="8" s="1"/>
  <c r="BK130" i="8"/>
  <c r="BI130" i="8"/>
  <c r="BH130" i="8"/>
  <c r="BG130" i="8"/>
  <c r="BF130" i="8"/>
  <c r="T130" i="8"/>
  <c r="R130" i="8"/>
  <c r="P130" i="8"/>
  <c r="J130" i="8"/>
  <c r="BE130" i="8" s="1"/>
  <c r="BK128" i="8"/>
  <c r="BI128" i="8"/>
  <c r="BH128" i="8"/>
  <c r="BG128" i="8"/>
  <c r="BF128" i="8"/>
  <c r="T128" i="8"/>
  <c r="R128" i="8"/>
  <c r="P128" i="8"/>
  <c r="J128" i="8"/>
  <c r="BE128" i="8" s="1"/>
  <c r="BK126" i="8"/>
  <c r="BI126" i="8"/>
  <c r="BH126" i="8"/>
  <c r="BG126" i="8"/>
  <c r="BF126" i="8"/>
  <c r="T126" i="8"/>
  <c r="R126" i="8"/>
  <c r="P126" i="8"/>
  <c r="J126" i="8"/>
  <c r="BE126" i="8" s="1"/>
  <c r="BK124" i="8"/>
  <c r="BI124" i="8"/>
  <c r="BH124" i="8"/>
  <c r="BG124" i="8"/>
  <c r="BF124" i="8"/>
  <c r="T124" i="8"/>
  <c r="R124" i="8"/>
  <c r="P124" i="8"/>
  <c r="J124" i="8"/>
  <c r="BE124" i="8" s="1"/>
  <c r="BK122" i="8"/>
  <c r="BI122" i="8"/>
  <c r="BH122" i="8"/>
  <c r="BG122" i="8"/>
  <c r="BF122" i="8"/>
  <c r="T122" i="8"/>
  <c r="R122" i="8"/>
  <c r="P122" i="8"/>
  <c r="J122" i="8"/>
  <c r="BE122" i="8" s="1"/>
  <c r="BK121" i="8"/>
  <c r="BI121" i="8"/>
  <c r="BH121" i="8"/>
  <c r="BG121" i="8"/>
  <c r="BF121" i="8"/>
  <c r="T121" i="8"/>
  <c r="R121" i="8"/>
  <c r="P121" i="8"/>
  <c r="J121" i="8"/>
  <c r="BE121" i="8" s="1"/>
  <c r="BK120" i="8"/>
  <c r="BI120" i="8"/>
  <c r="BH120" i="8"/>
  <c r="BG120" i="8"/>
  <c r="BF120" i="8"/>
  <c r="T120" i="8"/>
  <c r="R120" i="8"/>
  <c r="P120" i="8"/>
  <c r="J120" i="8"/>
  <c r="BE120" i="8" s="1"/>
  <c r="BK119" i="8"/>
  <c r="BI119" i="8"/>
  <c r="BH119" i="8"/>
  <c r="BG119" i="8"/>
  <c r="BF119" i="8"/>
  <c r="T119" i="8"/>
  <c r="R119" i="8"/>
  <c r="P119" i="8"/>
  <c r="J119" i="8"/>
  <c r="BE119" i="8" s="1"/>
  <c r="BK118" i="8"/>
  <c r="BI118" i="8"/>
  <c r="BH118" i="8"/>
  <c r="BG118" i="8"/>
  <c r="BF118" i="8"/>
  <c r="T118" i="8"/>
  <c r="R118" i="8"/>
  <c r="P118" i="8"/>
  <c r="J118" i="8"/>
  <c r="BE118" i="8" s="1"/>
  <c r="BK116" i="8"/>
  <c r="BI116" i="8"/>
  <c r="BH116" i="8"/>
  <c r="BG116" i="8"/>
  <c r="BF116" i="8"/>
  <c r="T116" i="8"/>
  <c r="R116" i="8"/>
  <c r="P116" i="8"/>
  <c r="J116" i="8"/>
  <c r="BE116" i="8" s="1"/>
  <c r="BK114" i="8"/>
  <c r="BI114" i="8"/>
  <c r="BH114" i="8"/>
  <c r="BG114" i="8"/>
  <c r="BF114" i="8"/>
  <c r="T114" i="8"/>
  <c r="R114" i="8"/>
  <c r="P114" i="8"/>
  <c r="J114" i="8"/>
  <c r="BE114" i="8" s="1"/>
  <c r="BK112" i="8"/>
  <c r="BI112" i="8"/>
  <c r="BH112" i="8"/>
  <c r="BG112" i="8"/>
  <c r="BF112" i="8"/>
  <c r="T112" i="8"/>
  <c r="R112" i="8"/>
  <c r="P112" i="8"/>
  <c r="J112" i="8"/>
  <c r="BE112" i="8" s="1"/>
  <c r="BK109" i="8"/>
  <c r="BK108" i="8" s="1"/>
  <c r="J108" i="8" s="1"/>
  <c r="J63" i="8" s="1"/>
  <c r="BI109" i="8"/>
  <c r="BH109" i="8"/>
  <c r="BG109" i="8"/>
  <c r="BF109" i="8"/>
  <c r="T109" i="8"/>
  <c r="R109" i="8"/>
  <c r="P109" i="8"/>
  <c r="P108" i="8" s="1"/>
  <c r="J109" i="8"/>
  <c r="BE109" i="8" s="1"/>
  <c r="T108" i="8"/>
  <c r="R108" i="8"/>
  <c r="BK106" i="8"/>
  <c r="BI106" i="8"/>
  <c r="BH106" i="8"/>
  <c r="BG106" i="8"/>
  <c r="BF106" i="8"/>
  <c r="T106" i="8"/>
  <c r="R106" i="8"/>
  <c r="P106" i="8"/>
  <c r="J106" i="8"/>
  <c r="BE106" i="8" s="1"/>
  <c r="BK104" i="8"/>
  <c r="BI104" i="8"/>
  <c r="BH104" i="8"/>
  <c r="BG104" i="8"/>
  <c r="BF104" i="8"/>
  <c r="T104" i="8"/>
  <c r="R104" i="8"/>
  <c r="P104" i="8"/>
  <c r="J104" i="8"/>
  <c r="BE104" i="8" s="1"/>
  <c r="BK102" i="8"/>
  <c r="BI102" i="8"/>
  <c r="BH102" i="8"/>
  <c r="BG102" i="8"/>
  <c r="BF102" i="8"/>
  <c r="T102" i="8"/>
  <c r="R102" i="8"/>
  <c r="P102" i="8"/>
  <c r="J102" i="8"/>
  <c r="BE102" i="8" s="1"/>
  <c r="BK101" i="8"/>
  <c r="BI101" i="8"/>
  <c r="BH101" i="8"/>
  <c r="BG101" i="8"/>
  <c r="BF101" i="8"/>
  <c r="T101" i="8"/>
  <c r="R101" i="8"/>
  <c r="P101" i="8"/>
  <c r="J101" i="8"/>
  <c r="BE101" i="8" s="1"/>
  <c r="BK100" i="8"/>
  <c r="BI100" i="8"/>
  <c r="BH100" i="8"/>
  <c r="BG100" i="8"/>
  <c r="BF100" i="8"/>
  <c r="T100" i="8"/>
  <c r="R100" i="8"/>
  <c r="P100" i="8"/>
  <c r="J100" i="8"/>
  <c r="BE100" i="8" s="1"/>
  <c r="BK98" i="8"/>
  <c r="BI98" i="8"/>
  <c r="BH98" i="8"/>
  <c r="BG98" i="8"/>
  <c r="BF98" i="8"/>
  <c r="T98" i="8"/>
  <c r="R98" i="8"/>
  <c r="P98" i="8"/>
  <c r="P97" i="8" s="1"/>
  <c r="J98" i="8"/>
  <c r="BE98" i="8" s="1"/>
  <c r="R97" i="8"/>
  <c r="BK95" i="8"/>
  <c r="BI95" i="8"/>
  <c r="BH95" i="8"/>
  <c r="BG95" i="8"/>
  <c r="BF95" i="8"/>
  <c r="T95" i="8"/>
  <c r="R95" i="8"/>
  <c r="P95" i="8"/>
  <c r="J95" i="8"/>
  <c r="BE95" i="8" s="1"/>
  <c r="BK94" i="8"/>
  <c r="BI94" i="8"/>
  <c r="BH94" i="8"/>
  <c r="BG94" i="8"/>
  <c r="BF94" i="8"/>
  <c r="BE94" i="8"/>
  <c r="T94" i="8"/>
  <c r="R94" i="8"/>
  <c r="P94" i="8"/>
  <c r="J94" i="8"/>
  <c r="BK93" i="8"/>
  <c r="BI93" i="8"/>
  <c r="BH93" i="8"/>
  <c r="BG93" i="8"/>
  <c r="BF93" i="8"/>
  <c r="T93" i="8"/>
  <c r="R93" i="8"/>
  <c r="P93" i="8"/>
  <c r="J93" i="8"/>
  <c r="BE93" i="8" s="1"/>
  <c r="BK92" i="8"/>
  <c r="BI92" i="8"/>
  <c r="BH92" i="8"/>
  <c r="BG92" i="8"/>
  <c r="BF92" i="8"/>
  <c r="T92" i="8"/>
  <c r="R92" i="8"/>
  <c r="P92" i="8"/>
  <c r="J92" i="8"/>
  <c r="BE92" i="8" s="1"/>
  <c r="BK90" i="8"/>
  <c r="BI90" i="8"/>
  <c r="BH90" i="8"/>
  <c r="BG90" i="8"/>
  <c r="BF90" i="8"/>
  <c r="T90" i="8"/>
  <c r="R90" i="8"/>
  <c r="P90" i="8"/>
  <c r="J90" i="8"/>
  <c r="BE90" i="8" s="1"/>
  <c r="F83" i="8"/>
  <c r="F81" i="8"/>
  <c r="E79" i="8"/>
  <c r="F54" i="8"/>
  <c r="F52" i="8"/>
  <c r="E50" i="8"/>
  <c r="J37" i="8"/>
  <c r="J36" i="8"/>
  <c r="J35" i="8"/>
  <c r="J84" i="8"/>
  <c r="J54" i="8"/>
  <c r="F84" i="8"/>
  <c r="J81" i="8"/>
  <c r="E48" i="8"/>
  <c r="BK225" i="7"/>
  <c r="BI225" i="7"/>
  <c r="BH225" i="7"/>
  <c r="BG225" i="7"/>
  <c r="BF225" i="7"/>
  <c r="T225" i="7"/>
  <c r="R225" i="7"/>
  <c r="P225" i="7"/>
  <c r="J225" i="7"/>
  <c r="BE225" i="7" s="1"/>
  <c r="BK223" i="7"/>
  <c r="BI223" i="7"/>
  <c r="BH223" i="7"/>
  <c r="BG223" i="7"/>
  <c r="BF223" i="7"/>
  <c r="T223" i="7"/>
  <c r="R223" i="7"/>
  <c r="P223" i="7"/>
  <c r="J223" i="7"/>
  <c r="BE223" i="7" s="1"/>
  <c r="BK221" i="7"/>
  <c r="BI221" i="7"/>
  <c r="BH221" i="7"/>
  <c r="BG221" i="7"/>
  <c r="BF221" i="7"/>
  <c r="T221" i="7"/>
  <c r="R221" i="7"/>
  <c r="R220" i="7" s="1"/>
  <c r="P221" i="7"/>
  <c r="J221" i="7"/>
  <c r="BE221" i="7" s="1"/>
  <c r="T220" i="7"/>
  <c r="BK218" i="7"/>
  <c r="BI218" i="7"/>
  <c r="BH218" i="7"/>
  <c r="BG218" i="7"/>
  <c r="BF218" i="7"/>
  <c r="T218" i="7"/>
  <c r="R218" i="7"/>
  <c r="P218" i="7"/>
  <c r="J218" i="7"/>
  <c r="BE218" i="7" s="1"/>
  <c r="BK217" i="7"/>
  <c r="BI217" i="7"/>
  <c r="BH217" i="7"/>
  <c r="BG217" i="7"/>
  <c r="BF217" i="7"/>
  <c r="BE217" i="7"/>
  <c r="T217" i="7"/>
  <c r="R217" i="7"/>
  <c r="P217" i="7"/>
  <c r="J217" i="7"/>
  <c r="BK216" i="7"/>
  <c r="BI216" i="7"/>
  <c r="BH216" i="7"/>
  <c r="BG216" i="7"/>
  <c r="BF216" i="7"/>
  <c r="T216" i="7"/>
  <c r="R216" i="7"/>
  <c r="P216" i="7"/>
  <c r="J216" i="7"/>
  <c r="BE216" i="7" s="1"/>
  <c r="BK215" i="7"/>
  <c r="BI215" i="7"/>
  <c r="BH215" i="7"/>
  <c r="BG215" i="7"/>
  <c r="BF215" i="7"/>
  <c r="T215" i="7"/>
  <c r="R215" i="7"/>
  <c r="P215" i="7"/>
  <c r="J215" i="7"/>
  <c r="BE215" i="7" s="1"/>
  <c r="BK214" i="7"/>
  <c r="BI214" i="7"/>
  <c r="BH214" i="7"/>
  <c r="BG214" i="7"/>
  <c r="BF214" i="7"/>
  <c r="T214" i="7"/>
  <c r="R214" i="7"/>
  <c r="P214" i="7"/>
  <c r="J214" i="7"/>
  <c r="BE214" i="7" s="1"/>
  <c r="BK212" i="7"/>
  <c r="BI212" i="7"/>
  <c r="BH212" i="7"/>
  <c r="BG212" i="7"/>
  <c r="BF212" i="7"/>
  <c r="T212" i="7"/>
  <c r="R212" i="7"/>
  <c r="P212" i="7"/>
  <c r="J212" i="7"/>
  <c r="BE212" i="7" s="1"/>
  <c r="BK211" i="7"/>
  <c r="BI211" i="7"/>
  <c r="BH211" i="7"/>
  <c r="BG211" i="7"/>
  <c r="BF211" i="7"/>
  <c r="T211" i="7"/>
  <c r="R211" i="7"/>
  <c r="P211" i="7"/>
  <c r="J211" i="7"/>
  <c r="BE211" i="7" s="1"/>
  <c r="BK209" i="7"/>
  <c r="BI209" i="7"/>
  <c r="BH209" i="7"/>
  <c r="BG209" i="7"/>
  <c r="BF209" i="7"/>
  <c r="T209" i="7"/>
  <c r="R209" i="7"/>
  <c r="P209" i="7"/>
  <c r="J209" i="7"/>
  <c r="BE209" i="7" s="1"/>
  <c r="BK208" i="7"/>
  <c r="BI208" i="7"/>
  <c r="BH208" i="7"/>
  <c r="BG208" i="7"/>
  <c r="BF208" i="7"/>
  <c r="T208" i="7"/>
  <c r="R208" i="7"/>
  <c r="P208" i="7"/>
  <c r="J208" i="7"/>
  <c r="BE208" i="7" s="1"/>
  <c r="BK206" i="7"/>
  <c r="BI206" i="7"/>
  <c r="BH206" i="7"/>
  <c r="BG206" i="7"/>
  <c r="BF206" i="7"/>
  <c r="T206" i="7"/>
  <c r="R206" i="7"/>
  <c r="P206" i="7"/>
  <c r="J206" i="7"/>
  <c r="BE206" i="7" s="1"/>
  <c r="BK202" i="7"/>
  <c r="BI202" i="7"/>
  <c r="BH202" i="7"/>
  <c r="BG202" i="7"/>
  <c r="BF202" i="7"/>
  <c r="T202" i="7"/>
  <c r="R202" i="7"/>
  <c r="P202" i="7"/>
  <c r="J202" i="7"/>
  <c r="BE202" i="7" s="1"/>
  <c r="BK200" i="7"/>
  <c r="BI200" i="7"/>
  <c r="BH200" i="7"/>
  <c r="BG200" i="7"/>
  <c r="BF200" i="7"/>
  <c r="T200" i="7"/>
  <c r="R200" i="7"/>
  <c r="P200" i="7"/>
  <c r="J200" i="7"/>
  <c r="BE200" i="7" s="1"/>
  <c r="P199" i="7"/>
  <c r="BK197" i="7"/>
  <c r="BI197" i="7"/>
  <c r="BH197" i="7"/>
  <c r="BG197" i="7"/>
  <c r="BF197" i="7"/>
  <c r="T197" i="7"/>
  <c r="R197" i="7"/>
  <c r="P197" i="7"/>
  <c r="J197" i="7"/>
  <c r="BE197" i="7" s="1"/>
  <c r="BK195" i="7"/>
  <c r="BK194" i="7" s="1"/>
  <c r="J194" i="7" s="1"/>
  <c r="J68" i="7" s="1"/>
  <c r="BI195" i="7"/>
  <c r="BH195" i="7"/>
  <c r="BG195" i="7"/>
  <c r="BF195" i="7"/>
  <c r="T195" i="7"/>
  <c r="R195" i="7"/>
  <c r="P195" i="7"/>
  <c r="J195" i="7"/>
  <c r="BE195" i="7" s="1"/>
  <c r="BK192" i="7"/>
  <c r="BI192" i="7"/>
  <c r="BH192" i="7"/>
  <c r="BG192" i="7"/>
  <c r="BF192" i="7"/>
  <c r="T192" i="7"/>
  <c r="R192" i="7"/>
  <c r="P192" i="7"/>
  <c r="J192" i="7"/>
  <c r="BE192" i="7" s="1"/>
  <c r="BK191" i="7"/>
  <c r="BI191" i="7"/>
  <c r="BH191" i="7"/>
  <c r="BG191" i="7"/>
  <c r="BF191" i="7"/>
  <c r="BE191" i="7"/>
  <c r="T191" i="7"/>
  <c r="R191" i="7"/>
  <c r="P191" i="7"/>
  <c r="J191" i="7"/>
  <c r="BK190" i="7"/>
  <c r="BI190" i="7"/>
  <c r="BH190" i="7"/>
  <c r="BG190" i="7"/>
  <c r="BF190" i="7"/>
  <c r="T190" i="7"/>
  <c r="R190" i="7"/>
  <c r="P190" i="7"/>
  <c r="J190" i="7"/>
  <c r="BE190" i="7" s="1"/>
  <c r="BK189" i="7"/>
  <c r="BI189" i="7"/>
  <c r="BH189" i="7"/>
  <c r="BG189" i="7"/>
  <c r="BF189" i="7"/>
  <c r="T189" i="7"/>
  <c r="R189" i="7"/>
  <c r="P189" i="7"/>
  <c r="J189" i="7"/>
  <c r="BE189" i="7" s="1"/>
  <c r="BK188" i="7"/>
  <c r="BI188" i="7"/>
  <c r="BH188" i="7"/>
  <c r="BG188" i="7"/>
  <c r="BF188" i="7"/>
  <c r="T188" i="7"/>
  <c r="R188" i="7"/>
  <c r="P188" i="7"/>
  <c r="J188" i="7"/>
  <c r="BE188" i="7" s="1"/>
  <c r="BK186" i="7"/>
  <c r="BI186" i="7"/>
  <c r="BH186" i="7"/>
  <c r="BG186" i="7"/>
  <c r="BF186" i="7"/>
  <c r="T186" i="7"/>
  <c r="R186" i="7"/>
  <c r="P186" i="7"/>
  <c r="J186" i="7"/>
  <c r="BE186" i="7" s="1"/>
  <c r="BK184" i="7"/>
  <c r="BI184" i="7"/>
  <c r="BH184" i="7"/>
  <c r="BG184" i="7"/>
  <c r="BF184" i="7"/>
  <c r="T184" i="7"/>
  <c r="R184" i="7"/>
  <c r="R183" i="7" s="1"/>
  <c r="P184" i="7"/>
  <c r="J184" i="7"/>
  <c r="BE184" i="7" s="1"/>
  <c r="BK181" i="7"/>
  <c r="BI181" i="7"/>
  <c r="BH181" i="7"/>
  <c r="BG181" i="7"/>
  <c r="BF181" i="7"/>
  <c r="T181" i="7"/>
  <c r="R181" i="7"/>
  <c r="P181" i="7"/>
  <c r="J181" i="7"/>
  <c r="BE181" i="7" s="1"/>
  <c r="BK179" i="7"/>
  <c r="BI179" i="7"/>
  <c r="BH179" i="7"/>
  <c r="BG179" i="7"/>
  <c r="BF179" i="7"/>
  <c r="T179" i="7"/>
  <c r="R179" i="7"/>
  <c r="P179" i="7"/>
  <c r="J179" i="7"/>
  <c r="BE179" i="7" s="1"/>
  <c r="BK177" i="7"/>
  <c r="BI177" i="7"/>
  <c r="BH177" i="7"/>
  <c r="BG177" i="7"/>
  <c r="BF177" i="7"/>
  <c r="T177" i="7"/>
  <c r="R177" i="7"/>
  <c r="P177" i="7"/>
  <c r="J177" i="7"/>
  <c r="BE177" i="7" s="1"/>
  <c r="BK175" i="7"/>
  <c r="BI175" i="7"/>
  <c r="BH175" i="7"/>
  <c r="BG175" i="7"/>
  <c r="BF175" i="7"/>
  <c r="T175" i="7"/>
  <c r="R175" i="7"/>
  <c r="P175" i="7"/>
  <c r="J175" i="7"/>
  <c r="BE175" i="7" s="1"/>
  <c r="BK173" i="7"/>
  <c r="BI173" i="7"/>
  <c r="BH173" i="7"/>
  <c r="BG173" i="7"/>
  <c r="BF173" i="7"/>
  <c r="T173" i="7"/>
  <c r="R173" i="7"/>
  <c r="P173" i="7"/>
  <c r="J173" i="7"/>
  <c r="BE173" i="7" s="1"/>
  <c r="BK171" i="7"/>
  <c r="BI171" i="7"/>
  <c r="BH171" i="7"/>
  <c r="BG171" i="7"/>
  <c r="BF171" i="7"/>
  <c r="T171" i="7"/>
  <c r="R171" i="7"/>
  <c r="P171" i="7"/>
  <c r="J171" i="7"/>
  <c r="BE171" i="7" s="1"/>
  <c r="BK169" i="7"/>
  <c r="BI169" i="7"/>
  <c r="BH169" i="7"/>
  <c r="BG169" i="7"/>
  <c r="BF169" i="7"/>
  <c r="BE169" i="7"/>
  <c r="T169" i="7"/>
  <c r="R169" i="7"/>
  <c r="P169" i="7"/>
  <c r="J169" i="7"/>
  <c r="BK167" i="7"/>
  <c r="BI167" i="7"/>
  <c r="BH167" i="7"/>
  <c r="BG167" i="7"/>
  <c r="BF167" i="7"/>
  <c r="T167" i="7"/>
  <c r="R167" i="7"/>
  <c r="P167" i="7"/>
  <c r="J167" i="7"/>
  <c r="BE167" i="7" s="1"/>
  <c r="BK165" i="7"/>
  <c r="BI165" i="7"/>
  <c r="BH165" i="7"/>
  <c r="BG165" i="7"/>
  <c r="BF165" i="7"/>
  <c r="T165" i="7"/>
  <c r="R165" i="7"/>
  <c r="P165" i="7"/>
  <c r="J165" i="7"/>
  <c r="BE165" i="7" s="1"/>
  <c r="BK163" i="7"/>
  <c r="BI163" i="7"/>
  <c r="BH163" i="7"/>
  <c r="BG163" i="7"/>
  <c r="BF163" i="7"/>
  <c r="T163" i="7"/>
  <c r="R163" i="7"/>
  <c r="P163" i="7"/>
  <c r="J163" i="7"/>
  <c r="BE163" i="7" s="1"/>
  <c r="BK161" i="7"/>
  <c r="BI161" i="7"/>
  <c r="BH161" i="7"/>
  <c r="BG161" i="7"/>
  <c r="BF161" i="7"/>
  <c r="T161" i="7"/>
  <c r="R161" i="7"/>
  <c r="P161" i="7"/>
  <c r="J161" i="7"/>
  <c r="BE161" i="7" s="1"/>
  <c r="BK159" i="7"/>
  <c r="BI159" i="7"/>
  <c r="BH159" i="7"/>
  <c r="BG159" i="7"/>
  <c r="BF159" i="7"/>
  <c r="T159" i="7"/>
  <c r="R159" i="7"/>
  <c r="P159" i="7"/>
  <c r="J159" i="7"/>
  <c r="BE159" i="7" s="1"/>
  <c r="BK157" i="7"/>
  <c r="BI157" i="7"/>
  <c r="BH157" i="7"/>
  <c r="BG157" i="7"/>
  <c r="BF157" i="7"/>
  <c r="BE157" i="7"/>
  <c r="T157" i="7"/>
  <c r="R157" i="7"/>
  <c r="P157" i="7"/>
  <c r="J157" i="7"/>
  <c r="BK155" i="7"/>
  <c r="BI155" i="7"/>
  <c r="BH155" i="7"/>
  <c r="BG155" i="7"/>
  <c r="BF155" i="7"/>
  <c r="T155" i="7"/>
  <c r="R155" i="7"/>
  <c r="P155" i="7"/>
  <c r="J155" i="7"/>
  <c r="BE155" i="7" s="1"/>
  <c r="BK153" i="7"/>
  <c r="BI153" i="7"/>
  <c r="BH153" i="7"/>
  <c r="BG153" i="7"/>
  <c r="BF153" i="7"/>
  <c r="T153" i="7"/>
  <c r="R153" i="7"/>
  <c r="P153" i="7"/>
  <c r="J153" i="7"/>
  <c r="BE153" i="7" s="1"/>
  <c r="BK151" i="7"/>
  <c r="BI151" i="7"/>
  <c r="BH151" i="7"/>
  <c r="BG151" i="7"/>
  <c r="BF151" i="7"/>
  <c r="T151" i="7"/>
  <c r="R151" i="7"/>
  <c r="P151" i="7"/>
  <c r="J151" i="7"/>
  <c r="BE151" i="7" s="1"/>
  <c r="BK149" i="7"/>
  <c r="BI149" i="7"/>
  <c r="BH149" i="7"/>
  <c r="BG149" i="7"/>
  <c r="BF149" i="7"/>
  <c r="T149" i="7"/>
  <c r="R149" i="7"/>
  <c r="P149" i="7"/>
  <c r="J149" i="7"/>
  <c r="BE149" i="7" s="1"/>
  <c r="BK147" i="7"/>
  <c r="BI147" i="7"/>
  <c r="BH147" i="7"/>
  <c r="BG147" i="7"/>
  <c r="BF147" i="7"/>
  <c r="T147" i="7"/>
  <c r="R147" i="7"/>
  <c r="P147" i="7"/>
  <c r="J147" i="7"/>
  <c r="BE147" i="7" s="1"/>
  <c r="BK145" i="7"/>
  <c r="BI145" i="7"/>
  <c r="BH145" i="7"/>
  <c r="BG145" i="7"/>
  <c r="BF145" i="7"/>
  <c r="BE145" i="7"/>
  <c r="T145" i="7"/>
  <c r="R145" i="7"/>
  <c r="P145" i="7"/>
  <c r="J145" i="7"/>
  <c r="BK143" i="7"/>
  <c r="BI143" i="7"/>
  <c r="BH143" i="7"/>
  <c r="BG143" i="7"/>
  <c r="BF143" i="7"/>
  <c r="T143" i="7"/>
  <c r="R143" i="7"/>
  <c r="P143" i="7"/>
  <c r="J143" i="7"/>
  <c r="BE143" i="7" s="1"/>
  <c r="BK141" i="7"/>
  <c r="BI141" i="7"/>
  <c r="BH141" i="7"/>
  <c r="BG141" i="7"/>
  <c r="BF141" i="7"/>
  <c r="T141" i="7"/>
  <c r="R141" i="7"/>
  <c r="P141" i="7"/>
  <c r="J141" i="7"/>
  <c r="BE141" i="7" s="1"/>
  <c r="BK139" i="7"/>
  <c r="BI139" i="7"/>
  <c r="BH139" i="7"/>
  <c r="BG139" i="7"/>
  <c r="BF139" i="7"/>
  <c r="T139" i="7"/>
  <c r="R139" i="7"/>
  <c r="P139" i="7"/>
  <c r="J139" i="7"/>
  <c r="BE139" i="7" s="1"/>
  <c r="BK137" i="7"/>
  <c r="BI137" i="7"/>
  <c r="BH137" i="7"/>
  <c r="BG137" i="7"/>
  <c r="BF137" i="7"/>
  <c r="T137" i="7"/>
  <c r="R137" i="7"/>
  <c r="P137" i="7"/>
  <c r="J137" i="7"/>
  <c r="BE137" i="7" s="1"/>
  <c r="BK135" i="7"/>
  <c r="BI135" i="7"/>
  <c r="BH135" i="7"/>
  <c r="BG135" i="7"/>
  <c r="BF135" i="7"/>
  <c r="T135" i="7"/>
  <c r="R135" i="7"/>
  <c r="P135" i="7"/>
  <c r="J135" i="7"/>
  <c r="BE135" i="7" s="1"/>
  <c r="BK133" i="7"/>
  <c r="BI133" i="7"/>
  <c r="BH133" i="7"/>
  <c r="BG133" i="7"/>
  <c r="BF133" i="7"/>
  <c r="T133" i="7"/>
  <c r="R133" i="7"/>
  <c r="P133" i="7"/>
  <c r="J133" i="7"/>
  <c r="BE133" i="7" s="1"/>
  <c r="BK131" i="7"/>
  <c r="BI131" i="7"/>
  <c r="BH131" i="7"/>
  <c r="BG131" i="7"/>
  <c r="BF131" i="7"/>
  <c r="T131" i="7"/>
  <c r="R131" i="7"/>
  <c r="P131" i="7"/>
  <c r="J131" i="7"/>
  <c r="BE131" i="7" s="1"/>
  <c r="BK129" i="7"/>
  <c r="BI129" i="7"/>
  <c r="BH129" i="7"/>
  <c r="BG129" i="7"/>
  <c r="BF129" i="7"/>
  <c r="T129" i="7"/>
  <c r="T128" i="7" s="1"/>
  <c r="R129" i="7"/>
  <c r="P129" i="7"/>
  <c r="J129" i="7"/>
  <c r="BE129" i="7" s="1"/>
  <c r="BK125" i="7"/>
  <c r="BK124" i="7" s="1"/>
  <c r="J124" i="7" s="1"/>
  <c r="J64" i="7" s="1"/>
  <c r="BI125" i="7"/>
  <c r="BH125" i="7"/>
  <c r="BG125" i="7"/>
  <c r="BF125" i="7"/>
  <c r="T125" i="7"/>
  <c r="R125" i="7"/>
  <c r="R124" i="7" s="1"/>
  <c r="P125" i="7"/>
  <c r="J125" i="7"/>
  <c r="BE125" i="7" s="1"/>
  <c r="T124" i="7"/>
  <c r="P124" i="7"/>
  <c r="BK122" i="7"/>
  <c r="BI122" i="7"/>
  <c r="BH122" i="7"/>
  <c r="BG122" i="7"/>
  <c r="BF122" i="7"/>
  <c r="T122" i="7"/>
  <c r="R122" i="7"/>
  <c r="P122" i="7"/>
  <c r="J122" i="7"/>
  <c r="BE122" i="7" s="1"/>
  <c r="BK120" i="7"/>
  <c r="BI120" i="7"/>
  <c r="BH120" i="7"/>
  <c r="BG120" i="7"/>
  <c r="BF120" i="7"/>
  <c r="T120" i="7"/>
  <c r="T119" i="7" s="1"/>
  <c r="R120" i="7"/>
  <c r="P120" i="7"/>
  <c r="P119" i="7" s="1"/>
  <c r="J120" i="7"/>
  <c r="BE120" i="7" s="1"/>
  <c r="BK116" i="7"/>
  <c r="BK115" i="7" s="1"/>
  <c r="J115" i="7" s="1"/>
  <c r="J62" i="7" s="1"/>
  <c r="BI116" i="7"/>
  <c r="BH116" i="7"/>
  <c r="BG116" i="7"/>
  <c r="BF116" i="7"/>
  <c r="T116" i="7"/>
  <c r="T115" i="7" s="1"/>
  <c r="R116" i="7"/>
  <c r="R115" i="7" s="1"/>
  <c r="P116" i="7"/>
  <c r="J116" i="7"/>
  <c r="BE116" i="7" s="1"/>
  <c r="P115" i="7"/>
  <c r="BK112" i="7"/>
  <c r="BI112" i="7"/>
  <c r="BH112" i="7"/>
  <c r="BG112" i="7"/>
  <c r="BF112" i="7"/>
  <c r="T112" i="7"/>
  <c r="R112" i="7"/>
  <c r="P112" i="7"/>
  <c r="J112" i="7"/>
  <c r="BE112" i="7" s="1"/>
  <c r="BK109" i="7"/>
  <c r="BI109" i="7"/>
  <c r="BH109" i="7"/>
  <c r="BG109" i="7"/>
  <c r="BF109" i="7"/>
  <c r="T109" i="7"/>
  <c r="R109" i="7"/>
  <c r="P109" i="7"/>
  <c r="J109" i="7"/>
  <c r="BE109" i="7" s="1"/>
  <c r="BK106" i="7"/>
  <c r="BI106" i="7"/>
  <c r="BH106" i="7"/>
  <c r="BG106" i="7"/>
  <c r="BF106" i="7"/>
  <c r="T106" i="7"/>
  <c r="R106" i="7"/>
  <c r="P106" i="7"/>
  <c r="J106" i="7"/>
  <c r="BE106" i="7" s="1"/>
  <c r="BK104" i="7"/>
  <c r="BI104" i="7"/>
  <c r="BH104" i="7"/>
  <c r="BG104" i="7"/>
  <c r="BF104" i="7"/>
  <c r="T104" i="7"/>
  <c r="R104" i="7"/>
  <c r="P104" i="7"/>
  <c r="J104" i="7"/>
  <c r="BE104" i="7" s="1"/>
  <c r="BK101" i="7"/>
  <c r="BI101" i="7"/>
  <c r="BH101" i="7"/>
  <c r="BG101" i="7"/>
  <c r="BF101" i="7"/>
  <c r="T101" i="7"/>
  <c r="R101" i="7"/>
  <c r="P101" i="7"/>
  <c r="J101" i="7"/>
  <c r="BE101" i="7" s="1"/>
  <c r="BK98" i="7"/>
  <c r="BI98" i="7"/>
  <c r="BH98" i="7"/>
  <c r="BG98" i="7"/>
  <c r="BF98" i="7"/>
  <c r="BE98" i="7"/>
  <c r="T98" i="7"/>
  <c r="R98" i="7"/>
  <c r="P98" i="7"/>
  <c r="J98" i="7"/>
  <c r="BK95" i="7"/>
  <c r="BI95" i="7"/>
  <c r="BH95" i="7"/>
  <c r="BG95" i="7"/>
  <c r="BF95" i="7"/>
  <c r="T95" i="7"/>
  <c r="R95" i="7"/>
  <c r="P95" i="7"/>
  <c r="J95" i="7"/>
  <c r="BE95" i="7" s="1"/>
  <c r="F88" i="7"/>
  <c r="F86" i="7"/>
  <c r="E84" i="7"/>
  <c r="F54" i="7"/>
  <c r="F52" i="7"/>
  <c r="E50" i="7"/>
  <c r="J37" i="7"/>
  <c r="J36" i="7"/>
  <c r="J35" i="7"/>
  <c r="J55" i="7"/>
  <c r="J54" i="7"/>
  <c r="F89" i="7"/>
  <c r="J86" i="7"/>
  <c r="E82" i="7"/>
  <c r="BK291" i="6"/>
  <c r="BI291" i="6"/>
  <c r="BH291" i="6"/>
  <c r="BG291" i="6"/>
  <c r="BF291" i="6"/>
  <c r="T291" i="6"/>
  <c r="R291" i="6"/>
  <c r="P291" i="6"/>
  <c r="J291" i="6"/>
  <c r="BE291" i="6" s="1"/>
  <c r="BK290" i="6"/>
  <c r="BI290" i="6"/>
  <c r="BH290" i="6"/>
  <c r="BG290" i="6"/>
  <c r="BF290" i="6"/>
  <c r="T290" i="6"/>
  <c r="R290" i="6"/>
  <c r="P290" i="6"/>
  <c r="J290" i="6"/>
  <c r="BE290" i="6" s="1"/>
  <c r="BK288" i="6"/>
  <c r="BI288" i="6"/>
  <c r="BH288" i="6"/>
  <c r="BG288" i="6"/>
  <c r="BF288" i="6"/>
  <c r="T288" i="6"/>
  <c r="R288" i="6"/>
  <c r="P288" i="6"/>
  <c r="J288" i="6"/>
  <c r="BE288" i="6" s="1"/>
  <c r="BK287" i="6"/>
  <c r="BI287" i="6"/>
  <c r="BH287" i="6"/>
  <c r="BG287" i="6"/>
  <c r="BF287" i="6"/>
  <c r="T287" i="6"/>
  <c r="R287" i="6"/>
  <c r="P287" i="6"/>
  <c r="J287" i="6"/>
  <c r="BE287" i="6" s="1"/>
  <c r="BK285" i="6"/>
  <c r="BI285" i="6"/>
  <c r="BH285" i="6"/>
  <c r="BG285" i="6"/>
  <c r="BF285" i="6"/>
  <c r="T285" i="6"/>
  <c r="R285" i="6"/>
  <c r="P285" i="6"/>
  <c r="J285" i="6"/>
  <c r="BE285" i="6" s="1"/>
  <c r="BK284" i="6"/>
  <c r="BI284" i="6"/>
  <c r="BH284" i="6"/>
  <c r="BG284" i="6"/>
  <c r="BF284" i="6"/>
  <c r="T284" i="6"/>
  <c r="R284" i="6"/>
  <c r="P284" i="6"/>
  <c r="J284" i="6"/>
  <c r="BE284" i="6" s="1"/>
  <c r="BK282" i="6"/>
  <c r="BI282" i="6"/>
  <c r="BH282" i="6"/>
  <c r="BG282" i="6"/>
  <c r="BF282" i="6"/>
  <c r="T282" i="6"/>
  <c r="T281" i="6" s="1"/>
  <c r="T280" i="6" s="1"/>
  <c r="R282" i="6"/>
  <c r="P282" i="6"/>
  <c r="P281" i="6" s="1"/>
  <c r="P280" i="6" s="1"/>
  <c r="J282" i="6"/>
  <c r="BE282" i="6" s="1"/>
  <c r="BK278" i="6"/>
  <c r="BI278" i="6"/>
  <c r="BH278" i="6"/>
  <c r="BG278" i="6"/>
  <c r="BF278" i="6"/>
  <c r="T278" i="6"/>
  <c r="R278" i="6"/>
  <c r="P278" i="6"/>
  <c r="J278" i="6"/>
  <c r="BE278" i="6" s="1"/>
  <c r="BK276" i="6"/>
  <c r="BI276" i="6"/>
  <c r="BH276" i="6"/>
  <c r="BG276" i="6"/>
  <c r="BF276" i="6"/>
  <c r="T276" i="6"/>
  <c r="R276" i="6"/>
  <c r="P276" i="6"/>
  <c r="J276" i="6"/>
  <c r="BE276" i="6" s="1"/>
  <c r="BK273" i="6"/>
  <c r="BI273" i="6"/>
  <c r="BH273" i="6"/>
  <c r="BG273" i="6"/>
  <c r="BF273" i="6"/>
  <c r="T273" i="6"/>
  <c r="T272" i="6" s="1"/>
  <c r="R273" i="6"/>
  <c r="P273" i="6"/>
  <c r="J273" i="6"/>
  <c r="BE273" i="6" s="1"/>
  <c r="BK270" i="6"/>
  <c r="BI270" i="6"/>
  <c r="BH270" i="6"/>
  <c r="BG270" i="6"/>
  <c r="BF270" i="6"/>
  <c r="BE270" i="6"/>
  <c r="T270" i="6"/>
  <c r="R270" i="6"/>
  <c r="P270" i="6"/>
  <c r="J270" i="6"/>
  <c r="BK268" i="6"/>
  <c r="BI268" i="6"/>
  <c r="BH268" i="6"/>
  <c r="BG268" i="6"/>
  <c r="BF268" i="6"/>
  <c r="T268" i="6"/>
  <c r="T267" i="6" s="1"/>
  <c r="R268" i="6"/>
  <c r="P268" i="6"/>
  <c r="J268" i="6"/>
  <c r="BE268" i="6" s="1"/>
  <c r="R267" i="6"/>
  <c r="BK265" i="6"/>
  <c r="BI265" i="6"/>
  <c r="BH265" i="6"/>
  <c r="BG265" i="6"/>
  <c r="BF265" i="6"/>
  <c r="T265" i="6"/>
  <c r="R265" i="6"/>
  <c r="P265" i="6"/>
  <c r="J265" i="6"/>
  <c r="BE265" i="6" s="1"/>
  <c r="BK264" i="6"/>
  <c r="BI264" i="6"/>
  <c r="BH264" i="6"/>
  <c r="BG264" i="6"/>
  <c r="BF264" i="6"/>
  <c r="T264" i="6"/>
  <c r="R264" i="6"/>
  <c r="P264" i="6"/>
  <c r="J264" i="6"/>
  <c r="BE264" i="6" s="1"/>
  <c r="BK262" i="6"/>
  <c r="BI262" i="6"/>
  <c r="BH262" i="6"/>
  <c r="BG262" i="6"/>
  <c r="BF262" i="6"/>
  <c r="T262" i="6"/>
  <c r="R262" i="6"/>
  <c r="P262" i="6"/>
  <c r="J262" i="6"/>
  <c r="BE262" i="6" s="1"/>
  <c r="BK260" i="6"/>
  <c r="BI260" i="6"/>
  <c r="BH260" i="6"/>
  <c r="BG260" i="6"/>
  <c r="BF260" i="6"/>
  <c r="T260" i="6"/>
  <c r="R260" i="6"/>
  <c r="P260" i="6"/>
  <c r="J260" i="6"/>
  <c r="BE260" i="6" s="1"/>
  <c r="BK258" i="6"/>
  <c r="BI258" i="6"/>
  <c r="BH258" i="6"/>
  <c r="BG258" i="6"/>
  <c r="BF258" i="6"/>
  <c r="BE258" i="6"/>
  <c r="T258" i="6"/>
  <c r="R258" i="6"/>
  <c r="P258" i="6"/>
  <c r="J258" i="6"/>
  <c r="BK256" i="6"/>
  <c r="BI256" i="6"/>
  <c r="BH256" i="6"/>
  <c r="BG256" i="6"/>
  <c r="BF256" i="6"/>
  <c r="T256" i="6"/>
  <c r="R256" i="6"/>
  <c r="P256" i="6"/>
  <c r="J256" i="6"/>
  <c r="BE256" i="6" s="1"/>
  <c r="BK254" i="6"/>
  <c r="BI254" i="6"/>
  <c r="BH254" i="6"/>
  <c r="BG254" i="6"/>
  <c r="BF254" i="6"/>
  <c r="T254" i="6"/>
  <c r="R254" i="6"/>
  <c r="P254" i="6"/>
  <c r="J254" i="6"/>
  <c r="BE254" i="6" s="1"/>
  <c r="BK252" i="6"/>
  <c r="BI252" i="6"/>
  <c r="BH252" i="6"/>
  <c r="BG252" i="6"/>
  <c r="BF252" i="6"/>
  <c r="T252" i="6"/>
  <c r="R252" i="6"/>
  <c r="P252" i="6"/>
  <c r="J252" i="6"/>
  <c r="BE252" i="6" s="1"/>
  <c r="BK250" i="6"/>
  <c r="BI250" i="6"/>
  <c r="BH250" i="6"/>
  <c r="BG250" i="6"/>
  <c r="BF250" i="6"/>
  <c r="T250" i="6"/>
  <c r="R250" i="6"/>
  <c r="P250" i="6"/>
  <c r="J250" i="6"/>
  <c r="BE250" i="6" s="1"/>
  <c r="BK248" i="6"/>
  <c r="BI248" i="6"/>
  <c r="BH248" i="6"/>
  <c r="BG248" i="6"/>
  <c r="BF248" i="6"/>
  <c r="T248" i="6"/>
  <c r="R248" i="6"/>
  <c r="P248" i="6"/>
  <c r="J248" i="6"/>
  <c r="BE248" i="6" s="1"/>
  <c r="BK246" i="6"/>
  <c r="BI246" i="6"/>
  <c r="BH246" i="6"/>
  <c r="BG246" i="6"/>
  <c r="BF246" i="6"/>
  <c r="T246" i="6"/>
  <c r="R246" i="6"/>
  <c r="P246" i="6"/>
  <c r="J246" i="6"/>
  <c r="BE246" i="6" s="1"/>
  <c r="BK244" i="6"/>
  <c r="BI244" i="6"/>
  <c r="BH244" i="6"/>
  <c r="BG244" i="6"/>
  <c r="BF244" i="6"/>
  <c r="T244" i="6"/>
  <c r="R244" i="6"/>
  <c r="P244" i="6"/>
  <c r="J244" i="6"/>
  <c r="BE244" i="6" s="1"/>
  <c r="BK242" i="6"/>
  <c r="BI242" i="6"/>
  <c r="BH242" i="6"/>
  <c r="BG242" i="6"/>
  <c r="BF242" i="6"/>
  <c r="T242" i="6"/>
  <c r="R242" i="6"/>
  <c r="P242" i="6"/>
  <c r="J242" i="6"/>
  <c r="BE242" i="6" s="1"/>
  <c r="BK241" i="6"/>
  <c r="BI241" i="6"/>
  <c r="BH241" i="6"/>
  <c r="BG241" i="6"/>
  <c r="BF241" i="6"/>
  <c r="T241" i="6"/>
  <c r="R241" i="6"/>
  <c r="P241" i="6"/>
  <c r="J241" i="6"/>
  <c r="BE241" i="6" s="1"/>
  <c r="BK239" i="6"/>
  <c r="BI239" i="6"/>
  <c r="BH239" i="6"/>
  <c r="BG239" i="6"/>
  <c r="BF239" i="6"/>
  <c r="T239" i="6"/>
  <c r="R239" i="6"/>
  <c r="P239" i="6"/>
  <c r="J239" i="6"/>
  <c r="BE239" i="6" s="1"/>
  <c r="BK237" i="6"/>
  <c r="BI237" i="6"/>
  <c r="BH237" i="6"/>
  <c r="BG237" i="6"/>
  <c r="BF237" i="6"/>
  <c r="T237" i="6"/>
  <c r="R237" i="6"/>
  <c r="P237" i="6"/>
  <c r="J237" i="6"/>
  <c r="BE237" i="6" s="1"/>
  <c r="BK235" i="6"/>
  <c r="BI235" i="6"/>
  <c r="BH235" i="6"/>
  <c r="BG235" i="6"/>
  <c r="BF235" i="6"/>
  <c r="BE235" i="6"/>
  <c r="T235" i="6"/>
  <c r="R235" i="6"/>
  <c r="P235" i="6"/>
  <c r="J235" i="6"/>
  <c r="BK233" i="6"/>
  <c r="BI233" i="6"/>
  <c r="BH233" i="6"/>
  <c r="BG233" i="6"/>
  <c r="BF233" i="6"/>
  <c r="T233" i="6"/>
  <c r="R233" i="6"/>
  <c r="P233" i="6"/>
  <c r="J233" i="6"/>
  <c r="BE233" i="6" s="1"/>
  <c r="BK231" i="6"/>
  <c r="BI231" i="6"/>
  <c r="BH231" i="6"/>
  <c r="BG231" i="6"/>
  <c r="BF231" i="6"/>
  <c r="T231" i="6"/>
  <c r="R231" i="6"/>
  <c r="P231" i="6"/>
  <c r="J231" i="6"/>
  <c r="BE231" i="6" s="1"/>
  <c r="BK229" i="6"/>
  <c r="BI229" i="6"/>
  <c r="BH229" i="6"/>
  <c r="BG229" i="6"/>
  <c r="BF229" i="6"/>
  <c r="T229" i="6"/>
  <c r="R229" i="6"/>
  <c r="P229" i="6"/>
  <c r="J229" i="6"/>
  <c r="BE229" i="6" s="1"/>
  <c r="BK228" i="6"/>
  <c r="BI228" i="6"/>
  <c r="BH228" i="6"/>
  <c r="BG228" i="6"/>
  <c r="BF228" i="6"/>
  <c r="T228" i="6"/>
  <c r="R228" i="6"/>
  <c r="P228" i="6"/>
  <c r="J228" i="6"/>
  <c r="BE228" i="6" s="1"/>
  <c r="BK226" i="6"/>
  <c r="BI226" i="6"/>
  <c r="BH226" i="6"/>
  <c r="BG226" i="6"/>
  <c r="BF226" i="6"/>
  <c r="T226" i="6"/>
  <c r="R226" i="6"/>
  <c r="P226" i="6"/>
  <c r="P225" i="6" s="1"/>
  <c r="J226" i="6"/>
  <c r="BE226" i="6" s="1"/>
  <c r="BK223" i="6"/>
  <c r="BI223" i="6"/>
  <c r="BH223" i="6"/>
  <c r="BG223" i="6"/>
  <c r="BF223" i="6"/>
  <c r="T223" i="6"/>
  <c r="R223" i="6"/>
  <c r="P223" i="6"/>
  <c r="J223" i="6"/>
  <c r="BE223" i="6" s="1"/>
  <c r="BK221" i="6"/>
  <c r="BI221" i="6"/>
  <c r="BH221" i="6"/>
  <c r="BG221" i="6"/>
  <c r="BF221" i="6"/>
  <c r="T221" i="6"/>
  <c r="R221" i="6"/>
  <c r="P221" i="6"/>
  <c r="J221" i="6"/>
  <c r="BE221" i="6" s="1"/>
  <c r="BK219" i="6"/>
  <c r="BI219" i="6"/>
  <c r="BH219" i="6"/>
  <c r="BG219" i="6"/>
  <c r="BF219" i="6"/>
  <c r="T219" i="6"/>
  <c r="R219" i="6"/>
  <c r="P219" i="6"/>
  <c r="J219" i="6"/>
  <c r="BE219" i="6" s="1"/>
  <c r="BK217" i="6"/>
  <c r="BI217" i="6"/>
  <c r="BH217" i="6"/>
  <c r="BG217" i="6"/>
  <c r="BF217" i="6"/>
  <c r="T217" i="6"/>
  <c r="R217" i="6"/>
  <c r="P217" i="6"/>
  <c r="J217" i="6"/>
  <c r="BE217" i="6" s="1"/>
  <c r="BK215" i="6"/>
  <c r="BI215" i="6"/>
  <c r="BH215" i="6"/>
  <c r="BG215" i="6"/>
  <c r="BF215" i="6"/>
  <c r="T215" i="6"/>
  <c r="R215" i="6"/>
  <c r="P215" i="6"/>
  <c r="J215" i="6"/>
  <c r="BE215" i="6" s="1"/>
  <c r="BK213" i="6"/>
  <c r="BI213" i="6"/>
  <c r="BH213" i="6"/>
  <c r="BG213" i="6"/>
  <c r="BF213" i="6"/>
  <c r="BE213" i="6"/>
  <c r="T213" i="6"/>
  <c r="R213" i="6"/>
  <c r="P213" i="6"/>
  <c r="J213" i="6"/>
  <c r="BK211" i="6"/>
  <c r="BI211" i="6"/>
  <c r="BH211" i="6"/>
  <c r="BG211" i="6"/>
  <c r="BF211" i="6"/>
  <c r="T211" i="6"/>
  <c r="R211" i="6"/>
  <c r="P211" i="6"/>
  <c r="J211" i="6"/>
  <c r="BE211" i="6" s="1"/>
  <c r="BK209" i="6"/>
  <c r="BI209" i="6"/>
  <c r="BH209" i="6"/>
  <c r="BG209" i="6"/>
  <c r="BF209" i="6"/>
  <c r="T209" i="6"/>
  <c r="R209" i="6"/>
  <c r="P209" i="6"/>
  <c r="J209" i="6"/>
  <c r="BE209" i="6" s="1"/>
  <c r="BK207" i="6"/>
  <c r="BI207" i="6"/>
  <c r="BH207" i="6"/>
  <c r="BG207" i="6"/>
  <c r="BF207" i="6"/>
  <c r="T207" i="6"/>
  <c r="R207" i="6"/>
  <c r="P207" i="6"/>
  <c r="J207" i="6"/>
  <c r="BE207" i="6" s="1"/>
  <c r="BK205" i="6"/>
  <c r="BI205" i="6"/>
  <c r="BH205" i="6"/>
  <c r="BG205" i="6"/>
  <c r="BF205" i="6"/>
  <c r="T205" i="6"/>
  <c r="R205" i="6"/>
  <c r="P205" i="6"/>
  <c r="J205" i="6"/>
  <c r="BE205" i="6" s="1"/>
  <c r="BK203" i="6"/>
  <c r="BI203" i="6"/>
  <c r="BH203" i="6"/>
  <c r="BG203" i="6"/>
  <c r="BF203" i="6"/>
  <c r="T203" i="6"/>
  <c r="R203" i="6"/>
  <c r="P203" i="6"/>
  <c r="J203" i="6"/>
  <c r="BE203" i="6" s="1"/>
  <c r="BK201" i="6"/>
  <c r="BI201" i="6"/>
  <c r="BH201" i="6"/>
  <c r="BG201" i="6"/>
  <c r="BF201" i="6"/>
  <c r="T201" i="6"/>
  <c r="R201" i="6"/>
  <c r="P201" i="6"/>
  <c r="J201" i="6"/>
  <c r="BE201" i="6" s="1"/>
  <c r="BK199" i="6"/>
  <c r="BI199" i="6"/>
  <c r="BH199" i="6"/>
  <c r="BG199" i="6"/>
  <c r="BF199" i="6"/>
  <c r="T199" i="6"/>
  <c r="R199" i="6"/>
  <c r="P199" i="6"/>
  <c r="J199" i="6"/>
  <c r="BE199" i="6" s="1"/>
  <c r="BK197" i="6"/>
  <c r="BI197" i="6"/>
  <c r="BH197" i="6"/>
  <c r="BG197" i="6"/>
  <c r="BF197" i="6"/>
  <c r="T197" i="6"/>
  <c r="R197" i="6"/>
  <c r="P197" i="6"/>
  <c r="J197" i="6"/>
  <c r="BE197" i="6" s="1"/>
  <c r="BK195" i="6"/>
  <c r="BI195" i="6"/>
  <c r="BH195" i="6"/>
  <c r="BG195" i="6"/>
  <c r="BF195" i="6"/>
  <c r="T195" i="6"/>
  <c r="R195" i="6"/>
  <c r="P195" i="6"/>
  <c r="J195" i="6"/>
  <c r="BE195" i="6" s="1"/>
  <c r="BK193" i="6"/>
  <c r="BI193" i="6"/>
  <c r="BH193" i="6"/>
  <c r="BG193" i="6"/>
  <c r="BF193" i="6"/>
  <c r="T193" i="6"/>
  <c r="R193" i="6"/>
  <c r="P193" i="6"/>
  <c r="J193" i="6"/>
  <c r="BE193" i="6" s="1"/>
  <c r="BK191" i="6"/>
  <c r="BI191" i="6"/>
  <c r="BH191" i="6"/>
  <c r="BG191" i="6"/>
  <c r="BF191" i="6"/>
  <c r="T191" i="6"/>
  <c r="R191" i="6"/>
  <c r="P191" i="6"/>
  <c r="J191" i="6"/>
  <c r="BE191" i="6" s="1"/>
  <c r="BK189" i="6"/>
  <c r="BI189" i="6"/>
  <c r="BH189" i="6"/>
  <c r="BG189" i="6"/>
  <c r="BF189" i="6"/>
  <c r="BE189" i="6"/>
  <c r="T189" i="6"/>
  <c r="R189" i="6"/>
  <c r="P189" i="6"/>
  <c r="J189" i="6"/>
  <c r="BK187" i="6"/>
  <c r="BI187" i="6"/>
  <c r="BH187" i="6"/>
  <c r="BG187" i="6"/>
  <c r="BF187" i="6"/>
  <c r="T187" i="6"/>
  <c r="R187" i="6"/>
  <c r="P187" i="6"/>
  <c r="J187" i="6"/>
  <c r="BE187" i="6" s="1"/>
  <c r="BK185" i="6"/>
  <c r="BI185" i="6"/>
  <c r="BH185" i="6"/>
  <c r="BG185" i="6"/>
  <c r="BF185" i="6"/>
  <c r="T185" i="6"/>
  <c r="R185" i="6"/>
  <c r="P185" i="6"/>
  <c r="J185" i="6"/>
  <c r="BE185" i="6" s="1"/>
  <c r="BK183" i="6"/>
  <c r="BI183" i="6"/>
  <c r="BH183" i="6"/>
  <c r="BG183" i="6"/>
  <c r="BF183" i="6"/>
  <c r="T183" i="6"/>
  <c r="R183" i="6"/>
  <c r="P183" i="6"/>
  <c r="J183" i="6"/>
  <c r="BE183" i="6" s="1"/>
  <c r="BK181" i="6"/>
  <c r="BI181" i="6"/>
  <c r="BH181" i="6"/>
  <c r="BG181" i="6"/>
  <c r="BF181" i="6"/>
  <c r="T181" i="6"/>
  <c r="R181" i="6"/>
  <c r="P181" i="6"/>
  <c r="J181" i="6"/>
  <c r="BE181" i="6" s="1"/>
  <c r="BK179" i="6"/>
  <c r="BI179" i="6"/>
  <c r="BH179" i="6"/>
  <c r="BG179" i="6"/>
  <c r="BF179" i="6"/>
  <c r="BE179" i="6"/>
  <c r="T179" i="6"/>
  <c r="R179" i="6"/>
  <c r="P179" i="6"/>
  <c r="J179" i="6"/>
  <c r="BK177" i="6"/>
  <c r="BI177" i="6"/>
  <c r="BH177" i="6"/>
  <c r="BG177" i="6"/>
  <c r="BF177" i="6"/>
  <c r="T177" i="6"/>
  <c r="R177" i="6"/>
  <c r="R172" i="6" s="1"/>
  <c r="P177" i="6"/>
  <c r="J177" i="6"/>
  <c r="BE177" i="6" s="1"/>
  <c r="BK175" i="6"/>
  <c r="BI175" i="6"/>
  <c r="BH175" i="6"/>
  <c r="BG175" i="6"/>
  <c r="BF175" i="6"/>
  <c r="T175" i="6"/>
  <c r="R175" i="6"/>
  <c r="P175" i="6"/>
  <c r="J175" i="6"/>
  <c r="BE175" i="6" s="1"/>
  <c r="BK173" i="6"/>
  <c r="BI173" i="6"/>
  <c r="BH173" i="6"/>
  <c r="BG173" i="6"/>
  <c r="BF173" i="6"/>
  <c r="T173" i="6"/>
  <c r="R173" i="6"/>
  <c r="P173" i="6"/>
  <c r="J173" i="6"/>
  <c r="BE173" i="6" s="1"/>
  <c r="BK170" i="6"/>
  <c r="BI170" i="6"/>
  <c r="BH170" i="6"/>
  <c r="BG170" i="6"/>
  <c r="BF170" i="6"/>
  <c r="T170" i="6"/>
  <c r="R170" i="6"/>
  <c r="P170" i="6"/>
  <c r="J170" i="6"/>
  <c r="BE170" i="6" s="1"/>
  <c r="BK168" i="6"/>
  <c r="BI168" i="6"/>
  <c r="BH168" i="6"/>
  <c r="BG168" i="6"/>
  <c r="BF168" i="6"/>
  <c r="T168" i="6"/>
  <c r="R168" i="6"/>
  <c r="P168" i="6"/>
  <c r="J168" i="6"/>
  <c r="BE168" i="6" s="1"/>
  <c r="BK166" i="6"/>
  <c r="BI166" i="6"/>
  <c r="BH166" i="6"/>
  <c r="BG166" i="6"/>
  <c r="BF166" i="6"/>
  <c r="T166" i="6"/>
  <c r="R166" i="6"/>
  <c r="P166" i="6"/>
  <c r="J166" i="6"/>
  <c r="BE166" i="6" s="1"/>
  <c r="BK164" i="6"/>
  <c r="BI164" i="6"/>
  <c r="BH164" i="6"/>
  <c r="BG164" i="6"/>
  <c r="BF164" i="6"/>
  <c r="BE164" i="6"/>
  <c r="T164" i="6"/>
  <c r="R164" i="6"/>
  <c r="P164" i="6"/>
  <c r="J164" i="6"/>
  <c r="BK163" i="6"/>
  <c r="BI163" i="6"/>
  <c r="BH163" i="6"/>
  <c r="BG163" i="6"/>
  <c r="BF163" i="6"/>
  <c r="T163" i="6"/>
  <c r="R163" i="6"/>
  <c r="P163" i="6"/>
  <c r="J163" i="6"/>
  <c r="BE163" i="6" s="1"/>
  <c r="BK161" i="6"/>
  <c r="BI161" i="6"/>
  <c r="BH161" i="6"/>
  <c r="BG161" i="6"/>
  <c r="BF161" i="6"/>
  <c r="T161" i="6"/>
  <c r="R161" i="6"/>
  <c r="P161" i="6"/>
  <c r="J161" i="6"/>
  <c r="BE161" i="6" s="1"/>
  <c r="BK159" i="6"/>
  <c r="BI159" i="6"/>
  <c r="BH159" i="6"/>
  <c r="BG159" i="6"/>
  <c r="BF159" i="6"/>
  <c r="T159" i="6"/>
  <c r="R159" i="6"/>
  <c r="P159" i="6"/>
  <c r="P138" i="6" s="1"/>
  <c r="J159" i="6"/>
  <c r="BE159" i="6" s="1"/>
  <c r="BK157" i="6"/>
  <c r="BI157" i="6"/>
  <c r="BH157" i="6"/>
  <c r="BG157" i="6"/>
  <c r="BF157" i="6"/>
  <c r="T157" i="6"/>
  <c r="R157" i="6"/>
  <c r="P157" i="6"/>
  <c r="J157" i="6"/>
  <c r="BE157" i="6" s="1"/>
  <c r="BK155" i="6"/>
  <c r="BI155" i="6"/>
  <c r="BH155" i="6"/>
  <c r="BG155" i="6"/>
  <c r="BF155" i="6"/>
  <c r="T155" i="6"/>
  <c r="R155" i="6"/>
  <c r="P155" i="6"/>
  <c r="J155" i="6"/>
  <c r="BE155" i="6" s="1"/>
  <c r="BK153" i="6"/>
  <c r="BI153" i="6"/>
  <c r="BH153" i="6"/>
  <c r="BG153" i="6"/>
  <c r="BF153" i="6"/>
  <c r="T153" i="6"/>
  <c r="R153" i="6"/>
  <c r="P153" i="6"/>
  <c r="J153" i="6"/>
  <c r="BE153" i="6" s="1"/>
  <c r="BK151" i="6"/>
  <c r="BI151" i="6"/>
  <c r="BH151" i="6"/>
  <c r="BG151" i="6"/>
  <c r="BF151" i="6"/>
  <c r="T151" i="6"/>
  <c r="R151" i="6"/>
  <c r="P151" i="6"/>
  <c r="J151" i="6"/>
  <c r="BE151" i="6" s="1"/>
  <c r="BK149" i="6"/>
  <c r="BI149" i="6"/>
  <c r="BH149" i="6"/>
  <c r="BG149" i="6"/>
  <c r="BF149" i="6"/>
  <c r="T149" i="6"/>
  <c r="R149" i="6"/>
  <c r="P149" i="6"/>
  <c r="J149" i="6"/>
  <c r="BE149" i="6" s="1"/>
  <c r="BK147" i="6"/>
  <c r="BI147" i="6"/>
  <c r="BH147" i="6"/>
  <c r="BG147" i="6"/>
  <c r="BF147" i="6"/>
  <c r="T147" i="6"/>
  <c r="R147" i="6"/>
  <c r="P147" i="6"/>
  <c r="J147" i="6"/>
  <c r="BE147" i="6" s="1"/>
  <c r="BK145" i="6"/>
  <c r="BI145" i="6"/>
  <c r="BH145" i="6"/>
  <c r="BG145" i="6"/>
  <c r="BF145" i="6"/>
  <c r="BE145" i="6"/>
  <c r="T145" i="6"/>
  <c r="R145" i="6"/>
  <c r="P145" i="6"/>
  <c r="J145" i="6"/>
  <c r="BK143" i="6"/>
  <c r="BI143" i="6"/>
  <c r="BH143" i="6"/>
  <c r="BG143" i="6"/>
  <c r="BF143" i="6"/>
  <c r="T143" i="6"/>
  <c r="R143" i="6"/>
  <c r="P143" i="6"/>
  <c r="J143" i="6"/>
  <c r="BE143" i="6" s="1"/>
  <c r="BK141" i="6"/>
  <c r="BI141" i="6"/>
  <c r="BH141" i="6"/>
  <c r="BG141" i="6"/>
  <c r="BF141" i="6"/>
  <c r="T141" i="6"/>
  <c r="R141" i="6"/>
  <c r="P141" i="6"/>
  <c r="J141" i="6"/>
  <c r="BE141" i="6" s="1"/>
  <c r="BK139" i="6"/>
  <c r="BI139" i="6"/>
  <c r="BH139" i="6"/>
  <c r="BG139" i="6"/>
  <c r="BF139" i="6"/>
  <c r="T139" i="6"/>
  <c r="R139" i="6"/>
  <c r="P139" i="6"/>
  <c r="J139" i="6"/>
  <c r="BE139" i="6" s="1"/>
  <c r="BK135" i="6"/>
  <c r="BK134" i="6" s="1"/>
  <c r="J134" i="6" s="1"/>
  <c r="J64" i="6" s="1"/>
  <c r="BI135" i="6"/>
  <c r="BH135" i="6"/>
  <c r="BG135" i="6"/>
  <c r="BF135" i="6"/>
  <c r="T135" i="6"/>
  <c r="R135" i="6"/>
  <c r="R134" i="6" s="1"/>
  <c r="P135" i="6"/>
  <c r="P134" i="6" s="1"/>
  <c r="J135" i="6"/>
  <c r="BE135" i="6" s="1"/>
  <c r="T134" i="6"/>
  <c r="BK132" i="6"/>
  <c r="BI132" i="6"/>
  <c r="BH132" i="6"/>
  <c r="BG132" i="6"/>
  <c r="BF132" i="6"/>
  <c r="T132" i="6"/>
  <c r="R132" i="6"/>
  <c r="P132" i="6"/>
  <c r="J132" i="6"/>
  <c r="BE132" i="6" s="1"/>
  <c r="BK130" i="6"/>
  <c r="BI130" i="6"/>
  <c r="BH130" i="6"/>
  <c r="BG130" i="6"/>
  <c r="BF130" i="6"/>
  <c r="T130" i="6"/>
  <c r="R130" i="6"/>
  <c r="P130" i="6"/>
  <c r="J130" i="6"/>
  <c r="BE130" i="6" s="1"/>
  <c r="BK129" i="6"/>
  <c r="BI129" i="6"/>
  <c r="BH129" i="6"/>
  <c r="BG129" i="6"/>
  <c r="BF129" i="6"/>
  <c r="T129" i="6"/>
  <c r="R129" i="6"/>
  <c r="P129" i="6"/>
  <c r="J129" i="6"/>
  <c r="BE129" i="6" s="1"/>
  <c r="BK127" i="6"/>
  <c r="BI127" i="6"/>
  <c r="BH127" i="6"/>
  <c r="BG127" i="6"/>
  <c r="BF127" i="6"/>
  <c r="T127" i="6"/>
  <c r="R127" i="6"/>
  <c r="P127" i="6"/>
  <c r="J127" i="6"/>
  <c r="BE127" i="6" s="1"/>
  <c r="BK125" i="6"/>
  <c r="BI125" i="6"/>
  <c r="BH125" i="6"/>
  <c r="BG125" i="6"/>
  <c r="BF125" i="6"/>
  <c r="T125" i="6"/>
  <c r="R125" i="6"/>
  <c r="P125" i="6"/>
  <c r="J125" i="6"/>
  <c r="BE125" i="6" s="1"/>
  <c r="BK123" i="6"/>
  <c r="BI123" i="6"/>
  <c r="BH123" i="6"/>
  <c r="BG123" i="6"/>
  <c r="BF123" i="6"/>
  <c r="T123" i="6"/>
  <c r="R123" i="6"/>
  <c r="R122" i="6" s="1"/>
  <c r="P123" i="6"/>
  <c r="P122" i="6" s="1"/>
  <c r="J123" i="6"/>
  <c r="BE123" i="6" s="1"/>
  <c r="BK119" i="6"/>
  <c r="BI119" i="6"/>
  <c r="BH119" i="6"/>
  <c r="BG119" i="6"/>
  <c r="BF119" i="6"/>
  <c r="T119" i="6"/>
  <c r="R119" i="6"/>
  <c r="P119" i="6"/>
  <c r="J119" i="6"/>
  <c r="BE119" i="6" s="1"/>
  <c r="BK116" i="6"/>
  <c r="BI116" i="6"/>
  <c r="BH116" i="6"/>
  <c r="BG116" i="6"/>
  <c r="BF116" i="6"/>
  <c r="T116" i="6"/>
  <c r="T115" i="6" s="1"/>
  <c r="R116" i="6"/>
  <c r="P116" i="6"/>
  <c r="P115" i="6" s="1"/>
  <c r="J116" i="6"/>
  <c r="BE116" i="6" s="1"/>
  <c r="BK112" i="6"/>
  <c r="BI112" i="6"/>
  <c r="BH112" i="6"/>
  <c r="BG112" i="6"/>
  <c r="BF112" i="6"/>
  <c r="T112" i="6"/>
  <c r="R112" i="6"/>
  <c r="P112" i="6"/>
  <c r="J112" i="6"/>
  <c r="BE112" i="6" s="1"/>
  <c r="BK109" i="6"/>
  <c r="BI109" i="6"/>
  <c r="BH109" i="6"/>
  <c r="BG109" i="6"/>
  <c r="BF109" i="6"/>
  <c r="T109" i="6"/>
  <c r="R109" i="6"/>
  <c r="P109" i="6"/>
  <c r="J109" i="6"/>
  <c r="BE109" i="6" s="1"/>
  <c r="BK106" i="6"/>
  <c r="BI106" i="6"/>
  <c r="BH106" i="6"/>
  <c r="BG106" i="6"/>
  <c r="BF106" i="6"/>
  <c r="BE106" i="6"/>
  <c r="T106" i="6"/>
  <c r="R106" i="6"/>
  <c r="P106" i="6"/>
  <c r="J106" i="6"/>
  <c r="BK104" i="6"/>
  <c r="BI104" i="6"/>
  <c r="BH104" i="6"/>
  <c r="BG104" i="6"/>
  <c r="BF104" i="6"/>
  <c r="BE104" i="6"/>
  <c r="T104" i="6"/>
  <c r="R104" i="6"/>
  <c r="P104" i="6"/>
  <c r="J104" i="6"/>
  <c r="BK101" i="6"/>
  <c r="BI101" i="6"/>
  <c r="BH101" i="6"/>
  <c r="BG101" i="6"/>
  <c r="BF101" i="6"/>
  <c r="T101" i="6"/>
  <c r="R101" i="6"/>
  <c r="P101" i="6"/>
  <c r="J101" i="6"/>
  <c r="BE101" i="6" s="1"/>
  <c r="BK98" i="6"/>
  <c r="BI98" i="6"/>
  <c r="BH98" i="6"/>
  <c r="BG98" i="6"/>
  <c r="BF98" i="6"/>
  <c r="T98" i="6"/>
  <c r="R98" i="6"/>
  <c r="P98" i="6"/>
  <c r="J98" i="6"/>
  <c r="BE98" i="6" s="1"/>
  <c r="BK95" i="6"/>
  <c r="BI95" i="6"/>
  <c r="BH95" i="6"/>
  <c r="BG95" i="6"/>
  <c r="BF95" i="6"/>
  <c r="T95" i="6"/>
  <c r="R95" i="6"/>
  <c r="P95" i="6"/>
  <c r="J95" i="6"/>
  <c r="BE95" i="6" s="1"/>
  <c r="R94" i="6"/>
  <c r="F88" i="6"/>
  <c r="F86" i="6"/>
  <c r="E84" i="6"/>
  <c r="F54" i="6"/>
  <c r="F52" i="6"/>
  <c r="E50" i="6"/>
  <c r="J37" i="6"/>
  <c r="J36" i="6"/>
  <c r="J35" i="6"/>
  <c r="J55" i="6"/>
  <c r="J54" i="6"/>
  <c r="F89" i="6"/>
  <c r="J52" i="6"/>
  <c r="E48" i="6"/>
  <c r="E106" i="5"/>
  <c r="E91" i="5"/>
  <c r="E88" i="5"/>
  <c r="E45" i="5"/>
  <c r="E40" i="5"/>
  <c r="E33" i="5"/>
  <c r="E30" i="5"/>
  <c r="E27" i="5"/>
  <c r="E24" i="5"/>
  <c r="R157" i="9" l="1"/>
  <c r="R156" i="9" s="1"/>
  <c r="P116" i="10"/>
  <c r="T183" i="7"/>
  <c r="T127" i="7" s="1"/>
  <c r="T194" i="7"/>
  <c r="T89" i="8"/>
  <c r="P154" i="8"/>
  <c r="T121" i="9"/>
  <c r="T116" i="10"/>
  <c r="T122" i="6"/>
  <c r="P272" i="6"/>
  <c r="R119" i="7"/>
  <c r="P121" i="9"/>
  <c r="P118" i="11"/>
  <c r="R149" i="11"/>
  <c r="R194" i="7"/>
  <c r="R127" i="7" s="1"/>
  <c r="R111" i="8"/>
  <c r="P94" i="6"/>
  <c r="P93" i="6" s="1"/>
  <c r="T94" i="6"/>
  <c r="T93" i="6" s="1"/>
  <c r="BK115" i="6"/>
  <c r="J115" i="6" s="1"/>
  <c r="J62" i="6" s="1"/>
  <c r="R138" i="6"/>
  <c r="T138" i="6"/>
  <c r="T225" i="6"/>
  <c r="T137" i="6" s="1"/>
  <c r="T92" i="6" s="1"/>
  <c r="P267" i="6"/>
  <c r="P137" i="6" s="1"/>
  <c r="P92" i="6" s="1"/>
  <c r="P94" i="7"/>
  <c r="P93" i="7" s="1"/>
  <c r="T199" i="7"/>
  <c r="R199" i="7"/>
  <c r="P220" i="7"/>
  <c r="T97" i="8"/>
  <c r="T154" i="8"/>
  <c r="T90" i="9"/>
  <c r="T89" i="9" s="1"/>
  <c r="T88" i="9" s="1"/>
  <c r="P90" i="11"/>
  <c r="P89" i="11" s="1"/>
  <c r="P88" i="11" s="1"/>
  <c r="P136" i="8"/>
  <c r="P172" i="6"/>
  <c r="R94" i="7"/>
  <c r="P205" i="7"/>
  <c r="P204" i="7" s="1"/>
  <c r="P89" i="8"/>
  <c r="P88" i="10"/>
  <c r="P87" i="10" s="1"/>
  <c r="P86" i="10" s="1"/>
  <c r="BK109" i="10"/>
  <c r="J109" i="10" s="1"/>
  <c r="J62" i="10" s="1"/>
  <c r="R225" i="6"/>
  <c r="P90" i="9"/>
  <c r="P89" i="9" s="1"/>
  <c r="R121" i="9"/>
  <c r="R115" i="6"/>
  <c r="T94" i="7"/>
  <c r="R205" i="7"/>
  <c r="R204" i="7" s="1"/>
  <c r="T111" i="8"/>
  <c r="R90" i="9"/>
  <c r="R89" i="9" s="1"/>
  <c r="R88" i="9" s="1"/>
  <c r="T90" i="11"/>
  <c r="R90" i="11"/>
  <c r="T124" i="11"/>
  <c r="T123" i="11" s="1"/>
  <c r="T172" i="6"/>
  <c r="BK272" i="6"/>
  <c r="J272" i="6" s="1"/>
  <c r="J70" i="6" s="1"/>
  <c r="R281" i="6"/>
  <c r="R280" i="6" s="1"/>
  <c r="R128" i="7"/>
  <c r="P128" i="7"/>
  <c r="P127" i="7" s="1"/>
  <c r="P92" i="7" s="1"/>
  <c r="P183" i="7"/>
  <c r="P194" i="7"/>
  <c r="T205" i="7"/>
  <c r="T204" i="7" s="1"/>
  <c r="T136" i="8"/>
  <c r="R171" i="8"/>
  <c r="P157" i="9"/>
  <c r="P156" i="9" s="1"/>
  <c r="T88" i="10"/>
  <c r="T109" i="10"/>
  <c r="F55" i="6"/>
  <c r="BK94" i="6"/>
  <c r="J94" i="6" s="1"/>
  <c r="J61" i="6" s="1"/>
  <c r="BK122" i="6"/>
  <c r="J122" i="6" s="1"/>
  <c r="J63" i="6" s="1"/>
  <c r="BK138" i="6"/>
  <c r="J138" i="6" s="1"/>
  <c r="J66" i="6" s="1"/>
  <c r="BK172" i="6"/>
  <c r="J172" i="6" s="1"/>
  <c r="J67" i="6" s="1"/>
  <c r="R272" i="6"/>
  <c r="BK267" i="6"/>
  <c r="J267" i="6" s="1"/>
  <c r="J69" i="6" s="1"/>
  <c r="F36" i="6"/>
  <c r="BK225" i="6"/>
  <c r="J225" i="6" s="1"/>
  <c r="J68" i="6" s="1"/>
  <c r="F34" i="6"/>
  <c r="J34" i="6"/>
  <c r="F37" i="6"/>
  <c r="F35" i="6"/>
  <c r="BK281" i="6"/>
  <c r="BK280" i="6" s="1"/>
  <c r="J280" i="6" s="1"/>
  <c r="J71" i="6" s="1"/>
  <c r="BK220" i="7"/>
  <c r="J220" i="7" s="1"/>
  <c r="J72" i="7" s="1"/>
  <c r="BK205" i="7"/>
  <c r="J205" i="7" s="1"/>
  <c r="J71" i="7" s="1"/>
  <c r="BK199" i="7"/>
  <c r="J199" i="7" s="1"/>
  <c r="J69" i="7" s="1"/>
  <c r="BK183" i="7"/>
  <c r="J183" i="7" s="1"/>
  <c r="J67" i="7" s="1"/>
  <c r="BK128" i="7"/>
  <c r="F36" i="7"/>
  <c r="BK119" i="7"/>
  <c r="J119" i="7" s="1"/>
  <c r="J63" i="7" s="1"/>
  <c r="F37" i="7"/>
  <c r="BK94" i="7"/>
  <c r="F35" i="7"/>
  <c r="F34" i="7"/>
  <c r="J34" i="7"/>
  <c r="BK89" i="8"/>
  <c r="J89" i="8" s="1"/>
  <c r="J61" i="8" s="1"/>
  <c r="R89" i="8"/>
  <c r="BK97" i="8"/>
  <c r="J97" i="8" s="1"/>
  <c r="J62" i="8" s="1"/>
  <c r="P111" i="8"/>
  <c r="P88" i="8" s="1"/>
  <c r="P87" i="8" s="1"/>
  <c r="BK111" i="8"/>
  <c r="J111" i="8" s="1"/>
  <c r="J64" i="8" s="1"/>
  <c r="BK136" i="8"/>
  <c r="J136" i="8" s="1"/>
  <c r="J65" i="8" s="1"/>
  <c r="R136" i="8"/>
  <c r="F36" i="8"/>
  <c r="T88" i="8"/>
  <c r="T87" i="8" s="1"/>
  <c r="BK154" i="8"/>
  <c r="J154" i="8" s="1"/>
  <c r="J66" i="8" s="1"/>
  <c r="F34" i="8"/>
  <c r="J34" i="8"/>
  <c r="F37" i="8"/>
  <c r="BK171" i="8"/>
  <c r="J171" i="8" s="1"/>
  <c r="J67" i="8" s="1"/>
  <c r="F35" i="8"/>
  <c r="BK121" i="9"/>
  <c r="J121" i="9" s="1"/>
  <c r="J63" i="9" s="1"/>
  <c r="BK156" i="9"/>
  <c r="J156" i="9" s="1"/>
  <c r="J67" i="9" s="1"/>
  <c r="F35" i="9"/>
  <c r="F36" i="9"/>
  <c r="J34" i="9"/>
  <c r="F37" i="9"/>
  <c r="BK90" i="9"/>
  <c r="J90" i="9" s="1"/>
  <c r="J61" i="9" s="1"/>
  <c r="E48" i="7"/>
  <c r="J82" i="10"/>
  <c r="E78" i="11"/>
  <c r="F55" i="7"/>
  <c r="BK116" i="10"/>
  <c r="J116" i="10" s="1"/>
  <c r="J63" i="10" s="1"/>
  <c r="BK143" i="10"/>
  <c r="BK142" i="10" s="1"/>
  <c r="J142" i="10" s="1"/>
  <c r="J65" i="10" s="1"/>
  <c r="T143" i="10"/>
  <c r="T142" i="10" s="1"/>
  <c r="F34" i="10"/>
  <c r="BK88" i="10"/>
  <c r="J88" i="10" s="1"/>
  <c r="J61" i="10" s="1"/>
  <c r="F36" i="10"/>
  <c r="F35" i="10"/>
  <c r="F37" i="10"/>
  <c r="J34" i="10"/>
  <c r="BK149" i="11"/>
  <c r="J149" i="11" s="1"/>
  <c r="J68" i="11" s="1"/>
  <c r="BK118" i="11"/>
  <c r="J118" i="11" s="1"/>
  <c r="J63" i="11" s="1"/>
  <c r="BK124" i="11"/>
  <c r="BK123" i="11" s="1"/>
  <c r="J123" i="11" s="1"/>
  <c r="J64" i="11" s="1"/>
  <c r="BK130" i="11"/>
  <c r="BK129" i="11" s="1"/>
  <c r="J129" i="11" s="1"/>
  <c r="J66" i="11" s="1"/>
  <c r="F34" i="11"/>
  <c r="F37" i="11"/>
  <c r="F36" i="11"/>
  <c r="F35" i="11"/>
  <c r="J34" i="11"/>
  <c r="BK90" i="11"/>
  <c r="J90" i="11" s="1"/>
  <c r="J61" i="11" s="1"/>
  <c r="E82" i="6"/>
  <c r="J88" i="7"/>
  <c r="J83" i="8"/>
  <c r="J82" i="9"/>
  <c r="J54" i="11"/>
  <c r="F55" i="11"/>
  <c r="J52" i="7"/>
  <c r="J84" i="9"/>
  <c r="F85" i="9"/>
  <c r="E48" i="10"/>
  <c r="E48" i="9"/>
  <c r="R89" i="11"/>
  <c r="J33" i="11"/>
  <c r="F33" i="11"/>
  <c r="T89" i="11"/>
  <c r="T88" i="11" s="1"/>
  <c r="J55" i="11"/>
  <c r="J82" i="11"/>
  <c r="R87" i="10"/>
  <c r="R86" i="10" s="1"/>
  <c r="F33" i="10"/>
  <c r="J33" i="10"/>
  <c r="T87" i="10"/>
  <c r="F55" i="10"/>
  <c r="J55" i="10"/>
  <c r="P88" i="9"/>
  <c r="J33" i="9"/>
  <c r="J151" i="9"/>
  <c r="J66" i="9" s="1"/>
  <c r="BK150" i="9"/>
  <c r="J150" i="9" s="1"/>
  <c r="J65" i="9" s="1"/>
  <c r="F33" i="9"/>
  <c r="J85" i="9"/>
  <c r="F34" i="9"/>
  <c r="J33" i="8"/>
  <c r="F33" i="8"/>
  <c r="J52" i="8"/>
  <c r="E77" i="8"/>
  <c r="F55" i="8"/>
  <c r="J55" i="8"/>
  <c r="J33" i="7"/>
  <c r="F33" i="7"/>
  <c r="R93" i="7"/>
  <c r="T93" i="7"/>
  <c r="J89" i="7"/>
  <c r="R93" i="6"/>
  <c r="J33" i="6"/>
  <c r="F33" i="6"/>
  <c r="J86" i="6"/>
  <c r="J88" i="6"/>
  <c r="J89" i="6"/>
  <c r="E25" i="1"/>
  <c r="E16" i="1"/>
  <c r="H38" i="3"/>
  <c r="E26" i="1" s="1"/>
  <c r="M8" i="3"/>
  <c r="K440" i="5"/>
  <c r="I440" i="5"/>
  <c r="G440" i="5"/>
  <c r="K438" i="5"/>
  <c r="I438" i="5"/>
  <c r="G438" i="5"/>
  <c r="K436" i="5"/>
  <c r="I436" i="5"/>
  <c r="G436" i="5"/>
  <c r="K434" i="5"/>
  <c r="I434" i="5"/>
  <c r="G434" i="5"/>
  <c r="K432" i="5"/>
  <c r="I432" i="5"/>
  <c r="G432" i="5"/>
  <c r="K430" i="5"/>
  <c r="I430" i="5"/>
  <c r="G430" i="5"/>
  <c r="K420" i="5"/>
  <c r="K422" i="5" s="1"/>
  <c r="G420" i="5"/>
  <c r="G422" i="5" s="1"/>
  <c r="K416" i="5"/>
  <c r="K418" i="5" s="1"/>
  <c r="G416" i="5"/>
  <c r="G418" i="5" s="1"/>
  <c r="K412" i="5"/>
  <c r="K414" i="5" s="1"/>
  <c r="G412" i="5"/>
  <c r="G414" i="5" s="1"/>
  <c r="C33" i="4" s="1"/>
  <c r="K408" i="5"/>
  <c r="K410" i="5" s="1"/>
  <c r="G408" i="5"/>
  <c r="G410" i="5" s="1"/>
  <c r="K404" i="5"/>
  <c r="K406" i="5" s="1"/>
  <c r="G404" i="5"/>
  <c r="G406" i="5" s="1"/>
  <c r="K400" i="5"/>
  <c r="K402" i="5" s="1"/>
  <c r="G400" i="5"/>
  <c r="G402" i="5" s="1"/>
  <c r="C32" i="4" s="1"/>
  <c r="K390" i="5"/>
  <c r="I390" i="5"/>
  <c r="G390" i="5"/>
  <c r="K388" i="5"/>
  <c r="I388" i="5"/>
  <c r="G388" i="5"/>
  <c r="K386" i="5"/>
  <c r="I386" i="5"/>
  <c r="G386" i="5"/>
  <c r="K384" i="5"/>
  <c r="I384" i="5"/>
  <c r="G384" i="5"/>
  <c r="K380" i="5"/>
  <c r="I380" i="5"/>
  <c r="G380" i="5"/>
  <c r="K378" i="5"/>
  <c r="I378" i="5"/>
  <c r="G378" i="5"/>
  <c r="K376" i="5"/>
  <c r="I376" i="5"/>
  <c r="G376" i="5"/>
  <c r="K374" i="5"/>
  <c r="I374" i="5"/>
  <c r="G374" i="5"/>
  <c r="K372" i="5"/>
  <c r="I372" i="5"/>
  <c r="G372" i="5"/>
  <c r="K370" i="5"/>
  <c r="I370" i="5"/>
  <c r="G370" i="5"/>
  <c r="K368" i="5"/>
  <c r="I368" i="5"/>
  <c r="G368" i="5"/>
  <c r="K364" i="5"/>
  <c r="I364" i="5"/>
  <c r="G364" i="5"/>
  <c r="K362" i="5"/>
  <c r="I362" i="5"/>
  <c r="G362" i="5"/>
  <c r="K360" i="5"/>
  <c r="I360" i="5"/>
  <c r="G360" i="5"/>
  <c r="K358" i="5"/>
  <c r="I358" i="5"/>
  <c r="G358" i="5"/>
  <c r="K356" i="5"/>
  <c r="I356" i="5"/>
  <c r="G356" i="5"/>
  <c r="K352" i="5"/>
  <c r="I352" i="5"/>
  <c r="G352" i="5"/>
  <c r="K350" i="5"/>
  <c r="I350" i="5"/>
  <c r="G350" i="5"/>
  <c r="K348" i="5"/>
  <c r="I348" i="5"/>
  <c r="G348" i="5"/>
  <c r="K346" i="5"/>
  <c r="I346" i="5"/>
  <c r="G346" i="5"/>
  <c r="K344" i="5"/>
  <c r="I344" i="5"/>
  <c r="G344" i="5"/>
  <c r="K342" i="5"/>
  <c r="I342" i="5"/>
  <c r="G342" i="5"/>
  <c r="K340" i="5"/>
  <c r="I340" i="5"/>
  <c r="G340" i="5"/>
  <c r="K338" i="5"/>
  <c r="I338" i="5"/>
  <c r="G338" i="5"/>
  <c r="K334" i="5"/>
  <c r="I334" i="5"/>
  <c r="G334" i="5"/>
  <c r="K332" i="5"/>
  <c r="I332" i="5"/>
  <c r="G332" i="5"/>
  <c r="K330" i="5"/>
  <c r="I330" i="5"/>
  <c r="G330" i="5"/>
  <c r="K328" i="5"/>
  <c r="I328" i="5"/>
  <c r="G328" i="5"/>
  <c r="K326" i="5"/>
  <c r="I326" i="5"/>
  <c r="G326" i="5"/>
  <c r="K324" i="5"/>
  <c r="I324" i="5"/>
  <c r="G324" i="5"/>
  <c r="K322" i="5"/>
  <c r="I322" i="5"/>
  <c r="G322" i="5"/>
  <c r="K320" i="5"/>
  <c r="I320" i="5"/>
  <c r="G320" i="5"/>
  <c r="K318" i="5"/>
  <c r="I318" i="5"/>
  <c r="G318" i="5"/>
  <c r="K316" i="5"/>
  <c r="I316" i="5"/>
  <c r="G316" i="5"/>
  <c r="K312" i="5"/>
  <c r="I312" i="5"/>
  <c r="G312" i="5"/>
  <c r="K310" i="5"/>
  <c r="I310" i="5"/>
  <c r="G310" i="5"/>
  <c r="K308" i="5"/>
  <c r="I308" i="5"/>
  <c r="G308" i="5"/>
  <c r="K304" i="5"/>
  <c r="I304" i="5"/>
  <c r="G304" i="5"/>
  <c r="K302" i="5"/>
  <c r="I302" i="5"/>
  <c r="G302" i="5"/>
  <c r="K300" i="5"/>
  <c r="I300" i="5"/>
  <c r="G300" i="5"/>
  <c r="K298" i="5"/>
  <c r="I298" i="5"/>
  <c r="G298" i="5"/>
  <c r="K296" i="5"/>
  <c r="I296" i="5"/>
  <c r="G296" i="5"/>
  <c r="K294" i="5"/>
  <c r="I294" i="5"/>
  <c r="G294" i="5"/>
  <c r="K292" i="5"/>
  <c r="I292" i="5"/>
  <c r="G292" i="5"/>
  <c r="K290" i="5"/>
  <c r="I290" i="5"/>
  <c r="G290" i="5"/>
  <c r="K288" i="5"/>
  <c r="I288" i="5"/>
  <c r="G288" i="5"/>
  <c r="K286" i="5"/>
  <c r="I286" i="5"/>
  <c r="G286" i="5"/>
  <c r="K282" i="5"/>
  <c r="I282" i="5"/>
  <c r="G282" i="5"/>
  <c r="K280" i="5"/>
  <c r="I280" i="5"/>
  <c r="G280" i="5"/>
  <c r="K278" i="5"/>
  <c r="I278" i="5"/>
  <c r="G278" i="5"/>
  <c r="K276" i="5"/>
  <c r="I276" i="5"/>
  <c r="G276" i="5"/>
  <c r="K274" i="5"/>
  <c r="I274" i="5"/>
  <c r="G274" i="5"/>
  <c r="K272" i="5"/>
  <c r="I272" i="5"/>
  <c r="G272" i="5"/>
  <c r="K270" i="5"/>
  <c r="I270" i="5"/>
  <c r="G270" i="5"/>
  <c r="K268" i="5"/>
  <c r="I268" i="5"/>
  <c r="G268" i="5"/>
  <c r="K266" i="5"/>
  <c r="I266" i="5"/>
  <c r="G266" i="5"/>
  <c r="K264" i="5"/>
  <c r="I264" i="5"/>
  <c r="G264" i="5"/>
  <c r="K260" i="5"/>
  <c r="I260" i="5"/>
  <c r="G260" i="5"/>
  <c r="K258" i="5"/>
  <c r="I258" i="5"/>
  <c r="G258" i="5"/>
  <c r="K256" i="5"/>
  <c r="I256" i="5"/>
  <c r="G256" i="5"/>
  <c r="K254" i="5"/>
  <c r="I254" i="5"/>
  <c r="G254" i="5"/>
  <c r="K252" i="5"/>
  <c r="I252" i="5"/>
  <c r="G252" i="5"/>
  <c r="K242" i="5"/>
  <c r="K244" i="5" s="1"/>
  <c r="I242" i="5"/>
  <c r="I244" i="5" s="1"/>
  <c r="D16" i="4" s="1"/>
  <c r="G242" i="5"/>
  <c r="G244" i="5" s="1"/>
  <c r="C16" i="4" s="1"/>
  <c r="K238" i="5"/>
  <c r="I238" i="5"/>
  <c r="G238" i="5"/>
  <c r="K236" i="5"/>
  <c r="I236" i="5"/>
  <c r="G236" i="5"/>
  <c r="K234" i="5"/>
  <c r="I234" i="5"/>
  <c r="G234" i="5"/>
  <c r="K232" i="5"/>
  <c r="I232" i="5"/>
  <c r="G232" i="5"/>
  <c r="K230" i="5"/>
  <c r="I230" i="5"/>
  <c r="G230" i="5"/>
  <c r="K226" i="5"/>
  <c r="K228" i="5" s="1"/>
  <c r="I226" i="5"/>
  <c r="I228" i="5" s="1"/>
  <c r="D14" i="4" s="1"/>
  <c r="G226" i="5"/>
  <c r="G228" i="5" s="1"/>
  <c r="C14" i="4" s="1"/>
  <c r="K222" i="5"/>
  <c r="I222" i="5"/>
  <c r="G222" i="5"/>
  <c r="K220" i="5"/>
  <c r="I220" i="5"/>
  <c r="G220" i="5"/>
  <c r="K218" i="5"/>
  <c r="I218" i="5"/>
  <c r="G218" i="5"/>
  <c r="K216" i="5"/>
  <c r="I216" i="5"/>
  <c r="G216" i="5"/>
  <c r="K214" i="5"/>
  <c r="I214" i="5"/>
  <c r="G214" i="5"/>
  <c r="K212" i="5"/>
  <c r="I212" i="5"/>
  <c r="G212" i="5"/>
  <c r="K210" i="5"/>
  <c r="I210" i="5"/>
  <c r="G210" i="5"/>
  <c r="K208" i="5"/>
  <c r="I208" i="5"/>
  <c r="G208" i="5"/>
  <c r="K206" i="5"/>
  <c r="I206" i="5"/>
  <c r="G206" i="5"/>
  <c r="K204" i="5"/>
  <c r="I204" i="5"/>
  <c r="G204" i="5"/>
  <c r="K202" i="5"/>
  <c r="I202" i="5"/>
  <c r="G202" i="5"/>
  <c r="K200" i="5"/>
  <c r="I200" i="5"/>
  <c r="G200" i="5"/>
  <c r="K198" i="5"/>
  <c r="I198" i="5"/>
  <c r="G198" i="5"/>
  <c r="K196" i="5"/>
  <c r="I196" i="5"/>
  <c r="G196" i="5"/>
  <c r="K194" i="5"/>
  <c r="I194" i="5"/>
  <c r="G194" i="5"/>
  <c r="K192" i="5"/>
  <c r="I192" i="5"/>
  <c r="G192" i="5"/>
  <c r="K190" i="5"/>
  <c r="I190" i="5"/>
  <c r="G190" i="5"/>
  <c r="K188" i="5"/>
  <c r="I188" i="5"/>
  <c r="G188" i="5"/>
  <c r="K186" i="5"/>
  <c r="I186" i="5"/>
  <c r="G186" i="5"/>
  <c r="K184" i="5"/>
  <c r="I184" i="5"/>
  <c r="G184" i="5"/>
  <c r="K180" i="5"/>
  <c r="I180" i="5"/>
  <c r="G180" i="5"/>
  <c r="K178" i="5"/>
  <c r="I178" i="5"/>
  <c r="G178" i="5"/>
  <c r="K176" i="5"/>
  <c r="I176" i="5"/>
  <c r="G176" i="5"/>
  <c r="K174" i="5"/>
  <c r="I174" i="5"/>
  <c r="G174" i="5"/>
  <c r="K172" i="5"/>
  <c r="I172" i="5"/>
  <c r="G172" i="5"/>
  <c r="K170" i="5"/>
  <c r="I170" i="5"/>
  <c r="G170" i="5"/>
  <c r="K168" i="5"/>
  <c r="I168" i="5"/>
  <c r="G168" i="5"/>
  <c r="K166" i="5"/>
  <c r="I166" i="5"/>
  <c r="G166" i="5"/>
  <c r="K164" i="5"/>
  <c r="I164" i="5"/>
  <c r="G164" i="5"/>
  <c r="K162" i="5"/>
  <c r="I162" i="5"/>
  <c r="G162" i="5"/>
  <c r="K158" i="5"/>
  <c r="I158" i="5"/>
  <c r="G158" i="5"/>
  <c r="K156" i="5"/>
  <c r="I156" i="5"/>
  <c r="G156" i="5"/>
  <c r="K154" i="5"/>
  <c r="I154" i="5"/>
  <c r="G154" i="5"/>
  <c r="K152" i="5"/>
  <c r="I152" i="5"/>
  <c r="G152" i="5"/>
  <c r="K150" i="5"/>
  <c r="I150" i="5"/>
  <c r="G150" i="5"/>
  <c r="K148" i="5"/>
  <c r="I148" i="5"/>
  <c r="G148" i="5"/>
  <c r="K146" i="5"/>
  <c r="I146" i="5"/>
  <c r="G146" i="5"/>
  <c r="K144" i="5"/>
  <c r="I144" i="5"/>
  <c r="G144" i="5"/>
  <c r="K142" i="5"/>
  <c r="I142" i="5"/>
  <c r="G142" i="5"/>
  <c r="K140" i="5"/>
  <c r="I140" i="5"/>
  <c r="G140" i="5"/>
  <c r="K138" i="5"/>
  <c r="I138" i="5"/>
  <c r="G138" i="5"/>
  <c r="K136" i="5"/>
  <c r="I136" i="5"/>
  <c r="G136" i="5"/>
  <c r="K134" i="5"/>
  <c r="I134" i="5"/>
  <c r="G134" i="5"/>
  <c r="K132" i="5"/>
  <c r="I132" i="5"/>
  <c r="G132" i="5"/>
  <c r="K130" i="5"/>
  <c r="I130" i="5"/>
  <c r="G130" i="5"/>
  <c r="K128" i="5"/>
  <c r="I128" i="5"/>
  <c r="G128" i="5"/>
  <c r="K126" i="5"/>
  <c r="I126" i="5"/>
  <c r="G126" i="5"/>
  <c r="K122" i="5"/>
  <c r="I122" i="5"/>
  <c r="G122" i="5"/>
  <c r="K120" i="5"/>
  <c r="I120" i="5"/>
  <c r="G120" i="5"/>
  <c r="K118" i="5"/>
  <c r="I118" i="5"/>
  <c r="G118" i="5"/>
  <c r="K116" i="5"/>
  <c r="I116" i="5"/>
  <c r="G116" i="5"/>
  <c r="K114" i="5"/>
  <c r="I114" i="5"/>
  <c r="G114" i="5"/>
  <c r="K112" i="5"/>
  <c r="I112" i="5"/>
  <c r="G112" i="5"/>
  <c r="K106" i="5"/>
  <c r="I106" i="5"/>
  <c r="G106" i="5"/>
  <c r="K104" i="5"/>
  <c r="I104" i="5"/>
  <c r="G104" i="5"/>
  <c r="K102" i="5"/>
  <c r="I102" i="5"/>
  <c r="G102" i="5"/>
  <c r="K100" i="5"/>
  <c r="I100" i="5"/>
  <c r="G100" i="5"/>
  <c r="K98" i="5"/>
  <c r="I98" i="5"/>
  <c r="G98" i="5"/>
  <c r="K96" i="5"/>
  <c r="I96" i="5"/>
  <c r="G96" i="5"/>
  <c r="K94" i="5"/>
  <c r="I94" i="5"/>
  <c r="G94" i="5"/>
  <c r="K91" i="5"/>
  <c r="I91" i="5"/>
  <c r="G91" i="5"/>
  <c r="K88" i="5"/>
  <c r="I88" i="5"/>
  <c r="G88" i="5"/>
  <c r="K86" i="5"/>
  <c r="I86" i="5"/>
  <c r="G86" i="5"/>
  <c r="K84" i="5"/>
  <c r="I84" i="5"/>
  <c r="G84" i="5"/>
  <c r="K82" i="5"/>
  <c r="I82" i="5"/>
  <c r="G82" i="5"/>
  <c r="K80" i="5"/>
  <c r="I80" i="5"/>
  <c r="G80" i="5"/>
  <c r="K78" i="5"/>
  <c r="I78" i="5"/>
  <c r="G78" i="5"/>
  <c r="K74" i="5"/>
  <c r="I74" i="5"/>
  <c r="G74" i="5"/>
  <c r="K72" i="5"/>
  <c r="I72" i="5"/>
  <c r="G72" i="5"/>
  <c r="K70" i="5"/>
  <c r="I70" i="5"/>
  <c r="G70" i="5"/>
  <c r="K68" i="5"/>
  <c r="I68" i="5"/>
  <c r="G68" i="5"/>
  <c r="K66" i="5"/>
  <c r="I66" i="5"/>
  <c r="G66" i="5"/>
  <c r="K64" i="5"/>
  <c r="I64" i="5"/>
  <c r="G64" i="5"/>
  <c r="K62" i="5"/>
  <c r="I62" i="5"/>
  <c r="G62" i="5"/>
  <c r="K60" i="5"/>
  <c r="I60" i="5"/>
  <c r="G60" i="5"/>
  <c r="K58" i="5"/>
  <c r="I58" i="5"/>
  <c r="G58" i="5"/>
  <c r="K56" i="5"/>
  <c r="I56" i="5"/>
  <c r="G56" i="5"/>
  <c r="K54" i="5"/>
  <c r="I54" i="5"/>
  <c r="G54" i="5"/>
  <c r="K52" i="5"/>
  <c r="I52" i="5"/>
  <c r="G52" i="5"/>
  <c r="K50" i="5"/>
  <c r="I50" i="5"/>
  <c r="G50" i="5"/>
  <c r="K48" i="5"/>
  <c r="I48" i="5"/>
  <c r="G48" i="5"/>
  <c r="K45" i="5"/>
  <c r="I45" i="5"/>
  <c r="G45" i="5"/>
  <c r="K43" i="5"/>
  <c r="I43" i="5"/>
  <c r="G43" i="5"/>
  <c r="K40" i="5"/>
  <c r="I40" i="5"/>
  <c r="G40" i="5"/>
  <c r="K38" i="5"/>
  <c r="I38" i="5"/>
  <c r="G38" i="5"/>
  <c r="K36" i="5"/>
  <c r="I36" i="5"/>
  <c r="G36" i="5"/>
  <c r="K33" i="5"/>
  <c r="I33" i="5"/>
  <c r="G33" i="5"/>
  <c r="K30" i="5"/>
  <c r="I30" i="5"/>
  <c r="G30" i="5"/>
  <c r="K27" i="5"/>
  <c r="I27" i="5"/>
  <c r="G27" i="5"/>
  <c r="K24" i="5"/>
  <c r="I24" i="5"/>
  <c r="G24" i="5"/>
  <c r="K22" i="5"/>
  <c r="I22" i="5"/>
  <c r="G22" i="5"/>
  <c r="K20" i="5"/>
  <c r="I20" i="5"/>
  <c r="G20" i="5"/>
  <c r="K18" i="5"/>
  <c r="I18" i="5"/>
  <c r="G18" i="5"/>
  <c r="K16" i="5"/>
  <c r="I16" i="5"/>
  <c r="G16" i="5"/>
  <c r="K14" i="5"/>
  <c r="I14" i="5"/>
  <c r="G14" i="5"/>
  <c r="A14" i="5"/>
  <c r="A16" i="5" s="1"/>
  <c r="A18" i="5" s="1"/>
  <c r="A20" i="5" s="1"/>
  <c r="A22" i="5" s="1"/>
  <c r="A24" i="5" s="1"/>
  <c r="A27" i="5" s="1"/>
  <c r="A30" i="5" s="1"/>
  <c r="A33" i="5" s="1"/>
  <c r="A36" i="5" s="1"/>
  <c r="A38" i="5" s="1"/>
  <c r="A40" i="5" s="1"/>
  <c r="A43" i="5" s="1"/>
  <c r="A45" i="5" s="1"/>
  <c r="A48" i="5" s="1"/>
  <c r="A50" i="5" s="1"/>
  <c r="A52" i="5" s="1"/>
  <c r="A54" i="5" s="1"/>
  <c r="A56" i="5" s="1"/>
  <c r="A58" i="5" s="1"/>
  <c r="A60" i="5" s="1"/>
  <c r="A62" i="5" s="1"/>
  <c r="A64" i="5" s="1"/>
  <c r="A66" i="5" s="1"/>
  <c r="A68" i="5" s="1"/>
  <c r="A70" i="5" s="1"/>
  <c r="A72" i="5" s="1"/>
  <c r="A74" i="5" s="1"/>
  <c r="A78" i="5" s="1"/>
  <c r="A80" i="5" s="1"/>
  <c r="A82" i="5" s="1"/>
  <c r="A84" i="5" s="1"/>
  <c r="A86" i="5" s="1"/>
  <c r="A88" i="5" s="1"/>
  <c r="A91" i="5" s="1"/>
  <c r="A94" i="5" s="1"/>
  <c r="A96" i="5" s="1"/>
  <c r="A98" i="5" s="1"/>
  <c r="A100" i="5" s="1"/>
  <c r="A102" i="5" s="1"/>
  <c r="A104" i="5" s="1"/>
  <c r="A106" i="5" s="1"/>
  <c r="A112" i="5" s="1"/>
  <c r="A114" i="5" s="1"/>
  <c r="A118" i="5" s="1"/>
  <c r="A120" i="5" s="1"/>
  <c r="A122" i="5" s="1"/>
  <c r="A126" i="5" s="1"/>
  <c r="A128" i="5" s="1"/>
  <c r="A130" i="5" s="1"/>
  <c r="A132" i="5" s="1"/>
  <c r="A134" i="5" s="1"/>
  <c r="A136" i="5" s="1"/>
  <c r="A138" i="5" s="1"/>
  <c r="A140" i="5" s="1"/>
  <c r="A142" i="5" s="1"/>
  <c r="A144" i="5" s="1"/>
  <c r="A146" i="5" s="1"/>
  <c r="A148" i="5" s="1"/>
  <c r="A150" i="5" s="1"/>
  <c r="A152" i="5" s="1"/>
  <c r="A154" i="5" s="1"/>
  <c r="A156" i="5" s="1"/>
  <c r="A158" i="5" s="1"/>
  <c r="A162" i="5" s="1"/>
  <c r="A164" i="5" s="1"/>
  <c r="A166" i="5" s="1"/>
  <c r="A168" i="5" s="1"/>
  <c r="A170" i="5" s="1"/>
  <c r="A172" i="5" s="1"/>
  <c r="A174" i="5" s="1"/>
  <c r="A176" i="5" s="1"/>
  <c r="A178" i="5" s="1"/>
  <c r="A180" i="5" s="1"/>
  <c r="A184" i="5" s="1"/>
  <c r="A186" i="5" s="1"/>
  <c r="A188" i="5" s="1"/>
  <c r="A190" i="5" s="1"/>
  <c r="A192" i="5" s="1"/>
  <c r="A194" i="5" s="1"/>
  <c r="A196" i="5" s="1"/>
  <c r="A198" i="5" s="1"/>
  <c r="A200" i="5" s="1"/>
  <c r="A202" i="5" s="1"/>
  <c r="A204" i="5" s="1"/>
  <c r="A206" i="5" s="1"/>
  <c r="A208" i="5" s="1"/>
  <c r="A210" i="5" s="1"/>
  <c r="A212" i="5" s="1"/>
  <c r="A214" i="5" s="1"/>
  <c r="A216" i="5" s="1"/>
  <c r="A218" i="5" s="1"/>
  <c r="A220" i="5" s="1"/>
  <c r="A222" i="5" s="1"/>
  <c r="A226" i="5" s="1"/>
  <c r="A230" i="5" s="1"/>
  <c r="A232" i="5" s="1"/>
  <c r="A234" i="5" s="1"/>
  <c r="A236" i="5" s="1"/>
  <c r="A238" i="5" s="1"/>
  <c r="A242" i="5" s="1"/>
  <c r="A252" i="5" s="1"/>
  <c r="A254" i="5" s="1"/>
  <c r="A256" i="5" s="1"/>
  <c r="A258" i="5" s="1"/>
  <c r="A260" i="5" s="1"/>
  <c r="A264" i="5" s="1"/>
  <c r="A266" i="5" s="1"/>
  <c r="A268" i="5" s="1"/>
  <c r="A270" i="5" s="1"/>
  <c r="A272" i="5" s="1"/>
  <c r="A274" i="5" s="1"/>
  <c r="A276" i="5" s="1"/>
  <c r="A278" i="5" s="1"/>
  <c r="A280" i="5" s="1"/>
  <c r="A282" i="5" s="1"/>
  <c r="A286" i="5" s="1"/>
  <c r="A288" i="5" s="1"/>
  <c r="A290" i="5" s="1"/>
  <c r="A292" i="5" s="1"/>
  <c r="A294" i="5" s="1"/>
  <c r="A296" i="5" s="1"/>
  <c r="A298" i="5" s="1"/>
  <c r="A300" i="5" s="1"/>
  <c r="A302" i="5" s="1"/>
  <c r="A304" i="5" s="1"/>
  <c r="A308" i="5" s="1"/>
  <c r="A310" i="5" s="1"/>
  <c r="A312" i="5" s="1"/>
  <c r="A316" i="5" s="1"/>
  <c r="A318" i="5" s="1"/>
  <c r="A320" i="5" s="1"/>
  <c r="A322" i="5" s="1"/>
  <c r="A324" i="5" s="1"/>
  <c r="A326" i="5" s="1"/>
  <c r="A328" i="5" s="1"/>
  <c r="A330" i="5" s="1"/>
  <c r="A332" i="5" s="1"/>
  <c r="A334" i="5" s="1"/>
  <c r="A338" i="5" s="1"/>
  <c r="A340" i="5" s="1"/>
  <c r="A342" i="5" s="1"/>
  <c r="A344" i="5" s="1"/>
  <c r="A346" i="5" s="1"/>
  <c r="A348" i="5" s="1"/>
  <c r="A350" i="5" s="1"/>
  <c r="A352" i="5" s="1"/>
  <c r="A356" i="5" s="1"/>
  <c r="A358" i="5" s="1"/>
  <c r="A360" i="5" s="1"/>
  <c r="A362" i="5" s="1"/>
  <c r="A364" i="5" s="1"/>
  <c r="A368" i="5" s="1"/>
  <c r="A370" i="5" s="1"/>
  <c r="A372" i="5" s="1"/>
  <c r="A374" i="5" s="1"/>
  <c r="A376" i="5" s="1"/>
  <c r="A378" i="5" s="1"/>
  <c r="A380" i="5" s="1"/>
  <c r="A384" i="5" s="1"/>
  <c r="A386" i="5" s="1"/>
  <c r="A388" i="5" s="1"/>
  <c r="A390" i="5" s="1"/>
  <c r="A400" i="5" s="1"/>
  <c r="K12" i="5"/>
  <c r="I12" i="5"/>
  <c r="G12" i="5"/>
  <c r="T92" i="7" l="1"/>
  <c r="R137" i="6"/>
  <c r="A404" i="5"/>
  <c r="A408" i="5" s="1"/>
  <c r="A412" i="5" s="1"/>
  <c r="R92" i="7"/>
  <c r="R88" i="11"/>
  <c r="C34" i="4"/>
  <c r="J143" i="10"/>
  <c r="J66" i="10" s="1"/>
  <c r="BK93" i="6"/>
  <c r="J93" i="6" s="1"/>
  <c r="J60" i="6" s="1"/>
  <c r="R92" i="6"/>
  <c r="BK137" i="6"/>
  <c r="J137" i="6" s="1"/>
  <c r="J65" i="6" s="1"/>
  <c r="J281" i="6"/>
  <c r="J72" i="6" s="1"/>
  <c r="BK204" i="7"/>
  <c r="J204" i="7" s="1"/>
  <c r="J70" i="7" s="1"/>
  <c r="BK127" i="7"/>
  <c r="J127" i="7" s="1"/>
  <c r="J65" i="7" s="1"/>
  <c r="J128" i="7"/>
  <c r="J66" i="7" s="1"/>
  <c r="BK93" i="7"/>
  <c r="J93" i="7" s="1"/>
  <c r="J60" i="7" s="1"/>
  <c r="J94" i="7"/>
  <c r="J61" i="7" s="1"/>
  <c r="R88" i="8"/>
  <c r="R87" i="8" s="1"/>
  <c r="BK88" i="8"/>
  <c r="BK87" i="8" s="1"/>
  <c r="J87" i="8" s="1"/>
  <c r="H412" i="5" s="1"/>
  <c r="I412" i="5" s="1"/>
  <c r="I414" i="5" s="1"/>
  <c r="D33" i="4" s="1"/>
  <c r="E33" i="4" s="1"/>
  <c r="BK89" i="9"/>
  <c r="J89" i="9" s="1"/>
  <c r="J60" i="9" s="1"/>
  <c r="J124" i="11"/>
  <c r="J65" i="11" s="1"/>
  <c r="T86" i="10"/>
  <c r="BK87" i="10"/>
  <c r="BK86" i="10" s="1"/>
  <c r="J86" i="10" s="1"/>
  <c r="H420" i="5" s="1"/>
  <c r="I420" i="5" s="1"/>
  <c r="I422" i="5" s="1"/>
  <c r="J130" i="11"/>
  <c r="J67" i="11" s="1"/>
  <c r="BK89" i="11"/>
  <c r="BK88" i="11" s="1"/>
  <c r="J88" i="11" s="1"/>
  <c r="H408" i="5" s="1"/>
  <c r="I408" i="5" s="1"/>
  <c r="I410" i="5" s="1"/>
  <c r="G314" i="5"/>
  <c r="C23" i="4" s="1"/>
  <c r="I124" i="5"/>
  <c r="D10" i="4" s="1"/>
  <c r="K240" i="5"/>
  <c r="C239" i="5" s="1"/>
  <c r="G306" i="5"/>
  <c r="C22" i="4" s="1"/>
  <c r="K314" i="5"/>
  <c r="C313" i="5" s="1"/>
  <c r="K354" i="5"/>
  <c r="C353" i="5" s="1"/>
  <c r="K366" i="5"/>
  <c r="C365" i="5" s="1"/>
  <c r="I442" i="5"/>
  <c r="D38" i="4" s="1"/>
  <c r="D39" i="4" s="1"/>
  <c r="K160" i="5"/>
  <c r="I314" i="5"/>
  <c r="D23" i="4" s="1"/>
  <c r="I336" i="5"/>
  <c r="D24" i="4" s="1"/>
  <c r="I366" i="5"/>
  <c r="D26" i="4" s="1"/>
  <c r="K382" i="5"/>
  <c r="C381" i="5" s="1"/>
  <c r="K442" i="5"/>
  <c r="G240" i="5"/>
  <c r="C15" i="4" s="1"/>
  <c r="G442" i="5"/>
  <c r="C38" i="4" s="1"/>
  <c r="I392" i="5"/>
  <c r="D28" i="4" s="1"/>
  <c r="I76" i="5"/>
  <c r="D9" i="4" s="1"/>
  <c r="G284" i="5"/>
  <c r="C21" i="4" s="1"/>
  <c r="K306" i="5"/>
  <c r="C305" i="5" s="1"/>
  <c r="K336" i="5"/>
  <c r="C335" i="5" s="1"/>
  <c r="I160" i="5"/>
  <c r="D11" i="4" s="1"/>
  <c r="K76" i="5"/>
  <c r="K124" i="5"/>
  <c r="G262" i="5"/>
  <c r="C20" i="4" s="1"/>
  <c r="G124" i="5"/>
  <c r="C10" i="4" s="1"/>
  <c r="I182" i="5"/>
  <c r="D12" i="4" s="1"/>
  <c r="K284" i="5"/>
  <c r="C283" i="5" s="1"/>
  <c r="I354" i="5"/>
  <c r="D25" i="4" s="1"/>
  <c r="I382" i="5"/>
  <c r="D27" i="4" s="1"/>
  <c r="G76" i="5"/>
  <c r="C9" i="4" s="1"/>
  <c r="G224" i="5"/>
  <c r="C13" i="4" s="1"/>
  <c r="I240" i="5"/>
  <c r="D15" i="4" s="1"/>
  <c r="G160" i="5"/>
  <c r="C11" i="4" s="1"/>
  <c r="G182" i="5"/>
  <c r="C12" i="4" s="1"/>
  <c r="K224" i="5"/>
  <c r="G336" i="5"/>
  <c r="C24" i="4" s="1"/>
  <c r="G354" i="5"/>
  <c r="C25" i="4" s="1"/>
  <c r="G366" i="5"/>
  <c r="C26" i="4" s="1"/>
  <c r="G382" i="5"/>
  <c r="C27" i="4" s="1"/>
  <c r="K392" i="5"/>
  <c r="I224" i="5"/>
  <c r="D13" i="4" s="1"/>
  <c r="K262" i="5"/>
  <c r="C261" i="5" s="1"/>
  <c r="I262" i="5"/>
  <c r="D20" i="4" s="1"/>
  <c r="I306" i="5"/>
  <c r="D22" i="4" s="1"/>
  <c r="G392" i="5"/>
  <c r="C28" i="4" s="1"/>
  <c r="K182" i="5"/>
  <c r="I284" i="5"/>
  <c r="D21" i="4" s="1"/>
  <c r="E14" i="4"/>
  <c r="E16" i="4"/>
  <c r="A420" i="5" l="1"/>
  <c r="A430" i="5" s="1"/>
  <c r="A432" i="5" s="1"/>
  <c r="A434" i="5" s="1"/>
  <c r="A436" i="5" s="1"/>
  <c r="A438" i="5" s="1"/>
  <c r="A440" i="5" s="1"/>
  <c r="A416" i="5"/>
  <c r="BK92" i="6"/>
  <c r="J92" i="6" s="1"/>
  <c r="H400" i="5" s="1"/>
  <c r="I400" i="5" s="1"/>
  <c r="I402" i="5" s="1"/>
  <c r="BK92" i="7"/>
  <c r="J92" i="7" s="1"/>
  <c r="H404" i="5" s="1"/>
  <c r="I404" i="5" s="1"/>
  <c r="I406" i="5" s="1"/>
  <c r="J88" i="8"/>
  <c r="J60" i="8" s="1"/>
  <c r="BK88" i="9"/>
  <c r="J88" i="9" s="1"/>
  <c r="H416" i="5" s="1"/>
  <c r="I416" i="5" s="1"/>
  <c r="I418" i="5" s="1"/>
  <c r="D34" i="4" s="1"/>
  <c r="E34" i="4" s="1"/>
  <c r="J87" i="10"/>
  <c r="J60" i="10" s="1"/>
  <c r="J89" i="11"/>
  <c r="J60" i="11" s="1"/>
  <c r="E23" i="4"/>
  <c r="C243" i="5"/>
  <c r="E38" i="4"/>
  <c r="E39" i="4" s="1"/>
  <c r="E19" i="3" s="1"/>
  <c r="J30" i="11"/>
  <c r="J39" i="11" s="1"/>
  <c r="J59" i="11"/>
  <c r="J30" i="10"/>
  <c r="J39" i="10" s="1"/>
  <c r="J59" i="10"/>
  <c r="J30" i="8"/>
  <c r="J39" i="8" s="1"/>
  <c r="J59" i="8"/>
  <c r="E28" i="4"/>
  <c r="E10" i="4"/>
  <c r="E22" i="4"/>
  <c r="E24" i="4"/>
  <c r="E26" i="4"/>
  <c r="E15" i="4"/>
  <c r="C39" i="4"/>
  <c r="E12" i="4"/>
  <c r="C35" i="4"/>
  <c r="D17" i="4"/>
  <c r="E11" i="4"/>
  <c r="E27" i="4"/>
  <c r="C17" i="4"/>
  <c r="C29" i="4"/>
  <c r="D29" i="4"/>
  <c r="E13" i="4"/>
  <c r="E21" i="4"/>
  <c r="E25" i="4"/>
  <c r="E9" i="4"/>
  <c r="E20" i="4"/>
  <c r="J30" i="6" l="1"/>
  <c r="J39" i="6" s="1"/>
  <c r="J59" i="6"/>
  <c r="D32" i="4"/>
  <c r="E32" i="4" s="1"/>
  <c r="E35" i="4" s="1"/>
  <c r="E18" i="3" s="1"/>
  <c r="J30" i="7"/>
  <c r="J39" i="7" s="1"/>
  <c r="J59" i="7"/>
  <c r="J30" i="9"/>
  <c r="J39" i="9" s="1"/>
  <c r="J59" i="9"/>
  <c r="E29" i="4"/>
  <c r="E17" i="3" s="1"/>
  <c r="C41" i="4"/>
  <c r="E14" i="3" s="1"/>
  <c r="E17" i="4"/>
  <c r="E16" i="3" s="1"/>
  <c r="D35" i="4" l="1"/>
  <c r="D41" i="4" s="1"/>
  <c r="E15" i="3" s="1"/>
  <c r="E20" i="3"/>
  <c r="M22" i="3" s="1"/>
  <c r="E41" i="4"/>
  <c r="M25" i="3" l="1"/>
  <c r="M15" i="3"/>
  <c r="E24" i="3"/>
  <c r="J444" i="5"/>
  <c r="M26" i="3"/>
  <c r="M28" i="3"/>
  <c r="E27" i="3" s="1"/>
  <c r="E19" i="1" s="1"/>
  <c r="M14" i="3"/>
  <c r="M23" i="3"/>
  <c r="M19" i="3"/>
  <c r="M18" i="3"/>
  <c r="M20" i="3"/>
  <c r="E15" i="1"/>
  <c r="M16" i="3"/>
  <c r="M21" i="3"/>
  <c r="M17" i="3"/>
  <c r="E25" i="3" l="1"/>
  <c r="E17" i="1" s="1"/>
  <c r="E26" i="3"/>
  <c r="E18" i="1" s="1"/>
  <c r="E28" i="3" l="1"/>
  <c r="H35" i="3" s="1"/>
  <c r="H36" i="3" s="1"/>
  <c r="E24" i="1" s="1"/>
  <c r="E21" i="1" l="1"/>
  <c r="H39" i="3"/>
  <c r="E23" i="1"/>
  <c r="E27" i="1" s="1"/>
</calcChain>
</file>

<file path=xl/sharedStrings.xml><?xml version="1.0" encoding="utf-8"?>
<sst xmlns="http://schemas.openxmlformats.org/spreadsheetml/2006/main" count="8126" uniqueCount="1884">
  <si>
    <t>Cenová úroveň : 2022/II</t>
  </si>
  <si>
    <t>POLOŽKOVÝ ROZPOČET</t>
  </si>
  <si>
    <t>Poř.</t>
  </si>
  <si>
    <t>čís.</t>
  </si>
  <si>
    <t>pol.</t>
  </si>
  <si>
    <t>1.</t>
  </si>
  <si>
    <t>Kód položky</t>
  </si>
  <si>
    <t>2.</t>
  </si>
  <si>
    <t>Název položky</t>
  </si>
  <si>
    <t>3.</t>
  </si>
  <si>
    <t>M.J.</t>
  </si>
  <si>
    <t>4.</t>
  </si>
  <si>
    <t>Množství</t>
  </si>
  <si>
    <t>5.</t>
  </si>
  <si>
    <t>CENA</t>
  </si>
  <si>
    <t>Dodávka</t>
  </si>
  <si>
    <t>jednotková</t>
  </si>
  <si>
    <t>6.</t>
  </si>
  <si>
    <t>celková</t>
  </si>
  <si>
    <t>7.</t>
  </si>
  <si>
    <t>Montáž</t>
  </si>
  <si>
    <t>8.</t>
  </si>
  <si>
    <t>9.</t>
  </si>
  <si>
    <t>HMOTNOST</t>
  </si>
  <si>
    <t>10.</t>
  </si>
  <si>
    <t>11.</t>
  </si>
  <si>
    <t>HSV:</t>
  </si>
  <si>
    <t>oddíl 1</t>
  </si>
  <si>
    <t>Zemní práce:</t>
  </si>
  <si>
    <t>C-119001101-0</t>
  </si>
  <si>
    <t>VLHCENI VYKOPKU KROPENIM VODOU</t>
  </si>
  <si>
    <t>M3</t>
  </si>
  <si>
    <t>C-119009312-0</t>
  </si>
  <si>
    <t>ZRIZ VYSTRAZ PASKY OKRAJE VYKOPU 22CM</t>
  </si>
  <si>
    <t>M</t>
  </si>
  <si>
    <t>C-119001421-0</t>
  </si>
  <si>
    <t>DOCASNE ZAJIST KABELU DO 3 KABELU</t>
  </si>
  <si>
    <t>C-119009318-0</t>
  </si>
  <si>
    <t>ODSTR VYSTRAZNE PASKY OKRAJE VYKOPU</t>
  </si>
  <si>
    <t>C-121101102-0</t>
  </si>
  <si>
    <t>SEJMUTI ORNICE 50M3- S VOD PREM -100M</t>
  </si>
  <si>
    <t>C-122207111-0</t>
  </si>
  <si>
    <t>ODKOPAVKY POZEMKOVE UPRAVY HORN TR 3</t>
  </si>
  <si>
    <t>C-133201102-0</t>
  </si>
  <si>
    <t>HLOUBENI SACHET TR 3 PRES 100M3</t>
  </si>
  <si>
    <t>C-133201109-0</t>
  </si>
  <si>
    <t>PRIPL ZA LEPIVOST HORNIN SACHTY TR 3</t>
  </si>
  <si>
    <t>C-131251101-0</t>
  </si>
  <si>
    <t>STROJ HLOUB JAM TR 3 NEZAP -100M3</t>
  </si>
  <si>
    <t>C-131251109-0</t>
  </si>
  <si>
    <t>PRIPL ZA LEPIVOST HL JAM TR 3 STR NEZ</t>
  </si>
  <si>
    <t>C-131251202-0</t>
  </si>
  <si>
    <t>STROJ HLOUB JAM TR 3 ZAPAZ -1000M3</t>
  </si>
  <si>
    <t>C-131251209-0</t>
  </si>
  <si>
    <t>PRIPL ZA LEPIVOST HL JAM TR 3 STR ZAP</t>
  </si>
  <si>
    <t>C-151101101-0</t>
  </si>
  <si>
    <t>PAZENI PRILOZNE STEN RYH HL DO 2M</t>
  </si>
  <si>
    <t>M2</t>
  </si>
  <si>
    <t>C-151101111-0</t>
  </si>
  <si>
    <t>ODPAZENI PRILOZ STEN RYH HL DO 2M</t>
  </si>
  <si>
    <t>C-151201101-0</t>
  </si>
  <si>
    <t>PAZENI ZATAZNE STEN RYH HL DO 2M</t>
  </si>
  <si>
    <t>C-151201111-0</t>
  </si>
  <si>
    <t>ODPAZENI ZATAZ STEN RYH HL DO 2M</t>
  </si>
  <si>
    <t>C-167101102-0</t>
  </si>
  <si>
    <t>NAKLADANI VYKOPKU HOR 1-4 PRES 100M3</t>
  </si>
  <si>
    <t>C-162201103-0</t>
  </si>
  <si>
    <t>VODOROVNE PREM VYKOPKU DO 100M TR 1-4</t>
  </si>
  <si>
    <t>C-162701105-0</t>
  </si>
  <si>
    <t>VODOROVNE PREM VYKOPKU DO 10000M 1-4</t>
  </si>
  <si>
    <t>C-162701109-0</t>
  </si>
  <si>
    <t>PRIPL ZKD 1KM VOD PREM VYKOPKU TR 1-4</t>
  </si>
  <si>
    <t>C-171201201-0</t>
  </si>
  <si>
    <t>ULOZENI SYPANINY NA SKLADKU</t>
  </si>
  <si>
    <t>C-171203111-0</t>
  </si>
  <si>
    <t>ULOZENI A ROZHRNUTI VYKOPKU V ROVINE</t>
  </si>
  <si>
    <t>C-171201203-0</t>
  </si>
  <si>
    <t>SKLADKOVNE ZEMIN A SYPANIN</t>
  </si>
  <si>
    <t>C-174101101-0</t>
  </si>
  <si>
    <t>ZASYP ZHUTNENI JAM RYH KOLEM OBJEKTU</t>
  </si>
  <si>
    <t>C-113201111-0</t>
  </si>
  <si>
    <t>VYTRHANI OBRUB CHODNIKOVYCH LEZATYCH</t>
  </si>
  <si>
    <t>C-916533111-0</t>
  </si>
  <si>
    <t>OSAZ OBRUB SIL BET -OPERA DO BET LEZ</t>
  </si>
  <si>
    <t>C-133201100-0</t>
  </si>
  <si>
    <t>HLOUBENI SACHET TR 3 DO 10M3</t>
  </si>
  <si>
    <t>C-181301103-0</t>
  </si>
  <si>
    <t>ROZPR ORNICE ROVINA 500M2 TL 20CM</t>
  </si>
  <si>
    <t>ZEMNÍ PRÁCE CELKEM</t>
  </si>
  <si>
    <t>oddíl 2</t>
  </si>
  <si>
    <t>Základy a zvláštní zakládání:</t>
  </si>
  <si>
    <t>C-216311101-0</t>
  </si>
  <si>
    <t>C-215901101-0</t>
  </si>
  <si>
    <t>ZHUT PODL NASPU 1-4 DO 92%PS I(D)0,8</t>
  </si>
  <si>
    <t>C-271311311-0</t>
  </si>
  <si>
    <t>PODKLAD ZAKLADU BET PROKL SPC C8/10</t>
  </si>
  <si>
    <t>C-275321511-0</t>
  </si>
  <si>
    <t>C-275326131-0</t>
  </si>
  <si>
    <t>BET ZAKL PATEK VODOST-Z V4 T0 C25/30</t>
  </si>
  <si>
    <t>C-275351215-0</t>
  </si>
  <si>
    <t>BEDNENI STEN ZAKL PATEK ZRIZENI</t>
  </si>
  <si>
    <t>C-275351216-0</t>
  </si>
  <si>
    <t>BEDNENI STEN ZAKL PATEK ODSTRANENI</t>
  </si>
  <si>
    <t>C-275353121-0</t>
  </si>
  <si>
    <t>BED KOT OTV PATEK PL 0,05M2 HL 0,5M</t>
  </si>
  <si>
    <t>KS</t>
  </si>
  <si>
    <t>C-275353122-0</t>
  </si>
  <si>
    <t>BED KOT OTV PATEK PL 0,05M2 HL 1,0M</t>
  </si>
  <si>
    <t>C-274321511-0</t>
  </si>
  <si>
    <t>BETON ZAKL PASU ZELEZ TR C25/30</t>
  </si>
  <si>
    <t>C-274326131-0</t>
  </si>
  <si>
    <t>BET ZAKL PASU VODOST-Z V4 T0 C25/30</t>
  </si>
  <si>
    <t>C-274351215-0</t>
  </si>
  <si>
    <t>BEDNENI STEN ZAKL PASU ZRIZENI</t>
  </si>
  <si>
    <t>C-274351216-0</t>
  </si>
  <si>
    <t>BEDNENI STEN ZAKL PASU ODSTRANENI</t>
  </si>
  <si>
    <t>C-274361821-0</t>
  </si>
  <si>
    <t>VYZTUZ ZAKL PASU OCEL 10505</t>
  </si>
  <si>
    <t>T</t>
  </si>
  <si>
    <t>C-275361821-0</t>
  </si>
  <si>
    <t>VYZTUZ ZAKL PATEK OCEL 10505</t>
  </si>
  <si>
    <t>C-275362153-0</t>
  </si>
  <si>
    <t>H-15614030-1</t>
  </si>
  <si>
    <t>C-212312111-0</t>
  </si>
  <si>
    <t>LOZE ODVOD TRATIVODU BETON PROSTY</t>
  </si>
  <si>
    <t>C-212532111-0</t>
  </si>
  <si>
    <t>LOZE ODVOD TRATIVODU KAM HR DRC 32MM</t>
  </si>
  <si>
    <t>C-212752112-0</t>
  </si>
  <si>
    <t>TRATIVOD Z DRENAZEK -100MM +LOZE+OBS</t>
  </si>
  <si>
    <t>ZÁKLADY A ZVLÁŠTNÍ ZAKLÁDÁNÍ CELKEM</t>
  </si>
  <si>
    <t>oddíl 3</t>
  </si>
  <si>
    <t>Svislé konstrukce:</t>
  </si>
  <si>
    <t>C-342172114-0</t>
  </si>
  <si>
    <t>MTZ SENDV IZOL STEN PANELU+LEM 18CM-</t>
  </si>
  <si>
    <t>H-28371416-1</t>
  </si>
  <si>
    <t>DESKY PIR +2STR MIN ROUNO OZUB 160MM</t>
  </si>
  <si>
    <t>C-346481113-0</t>
  </si>
  <si>
    <t>C-348941111-0</t>
  </si>
  <si>
    <t>C-348941112-0</t>
  </si>
  <si>
    <t>H-31686505-1</t>
  </si>
  <si>
    <t>SLOUPEK PLOT FE+Z LAK 2,0/48MM 250CM</t>
  </si>
  <si>
    <t>H-31686553-1</t>
  </si>
  <si>
    <t>VZPERA PLOT FE+ZAKLADNI LAK L 200CM</t>
  </si>
  <si>
    <t>H-55341376-1</t>
  </si>
  <si>
    <t>SOUB</t>
  </si>
  <si>
    <t>H-55346513-1</t>
  </si>
  <si>
    <t>C-386993118-0</t>
  </si>
  <si>
    <t>PLASTOVA JIMKA KRUH SAMONOSNA V 8M3</t>
  </si>
  <si>
    <t>H-59223328-1</t>
  </si>
  <si>
    <t>ZLAB STERBIN PRUBEZNY 100x20x20CM</t>
  </si>
  <si>
    <t>H-59223331-1</t>
  </si>
  <si>
    <t>ZLAB STERBIN CISTICI KUS 50x20x20CM</t>
  </si>
  <si>
    <t>H-56245261-1</t>
  </si>
  <si>
    <t>VSAKOVACI STORMBOX ZAKLADNI KUS</t>
  </si>
  <si>
    <t>H-56245262-1</t>
  </si>
  <si>
    <t>H-56245263-1</t>
  </si>
  <si>
    <t>H-56245265-1</t>
  </si>
  <si>
    <t>SVISLÉ KONSTRUKCE CELKEM</t>
  </si>
  <si>
    <t>oddíl 4</t>
  </si>
  <si>
    <t>Vodorovné konstrukce:</t>
  </si>
  <si>
    <t>C-411354212-0</t>
  </si>
  <si>
    <t>MTZ BED STROPU TRAP PLECH V 30 -1,0MM</t>
  </si>
  <si>
    <t>H-13835044-1</t>
  </si>
  <si>
    <t>PLECHY TRAP POZINK T14 1120 0,7MM</t>
  </si>
  <si>
    <t>C-430321414-0</t>
  </si>
  <si>
    <t>BETON SCHODIST ZELEZOVY TR C20/25</t>
  </si>
  <si>
    <t>C-430361821-0</t>
  </si>
  <si>
    <t>VYZTUZ SCHODIST KONSTR OCEL 10505</t>
  </si>
  <si>
    <t>C-433351131-0</t>
  </si>
  <si>
    <t>BEDNENI SCHODNIC PRIMOCARYCH ZRIZENI</t>
  </si>
  <si>
    <t>C-433351132-0</t>
  </si>
  <si>
    <t>BEDNENI SCHODNIC PRIMOCARYCH ODSTRAN</t>
  </si>
  <si>
    <t>C-434311116-0</t>
  </si>
  <si>
    <t>STUPNE DUSANE BETON PROSTY TR C20/25</t>
  </si>
  <si>
    <t>C-434351141-0</t>
  </si>
  <si>
    <t>BEDNENI STUPNU PRIMOCARYCH ZRIZENI</t>
  </si>
  <si>
    <t>C-434351142-0</t>
  </si>
  <si>
    <t>BEDNENI STUPNU PRIMOCARYCH ODSTRANENI</t>
  </si>
  <si>
    <t>C-411319203-0</t>
  </si>
  <si>
    <t>ROZPTYL VYZTUZ PRO DRATKOBETON 25kg</t>
  </si>
  <si>
    <t>VODOROVNÉ KONSTRUKCE CELKEM</t>
  </si>
  <si>
    <t>oddíl 5</t>
  </si>
  <si>
    <t>Komunikace:</t>
  </si>
  <si>
    <t>C-561121111-0</t>
  </si>
  <si>
    <t>PODKLAD MECH ZPEV ZEMINA TL 15CM</t>
  </si>
  <si>
    <t>C-564651111-0</t>
  </si>
  <si>
    <t>PODKLAD KAM HRUB DRC 63-125MM TL 15CM</t>
  </si>
  <si>
    <t>C-564831111-0</t>
  </si>
  <si>
    <t>C-564952111-0</t>
  </si>
  <si>
    <t>PODKLAD Z MINERALNIHO BETONU TL 15CM</t>
  </si>
  <si>
    <t>C-566901111-0</t>
  </si>
  <si>
    <t>VYSPRAV PODKL PO PREKOP STERKOPISKEM</t>
  </si>
  <si>
    <t>C-569731111-0</t>
  </si>
  <si>
    <t>ZPEV KRAJNIC KAMENIVO DRCENE TL 10CM</t>
  </si>
  <si>
    <t>C-575191111-0</t>
  </si>
  <si>
    <t>MAKADAM ZIVICNY VSYPNY JEDN ASF 10 CM</t>
  </si>
  <si>
    <t>C-577172125-0</t>
  </si>
  <si>
    <t>BET ASF LOZNY TR1 TL 8CM 3M-</t>
  </si>
  <si>
    <t>C-597961411-0</t>
  </si>
  <si>
    <t>RIGOL DLAZ LOZE B C16/20 10CM PREFABR</t>
  </si>
  <si>
    <t>C-599111111-0</t>
  </si>
  <si>
    <t>ZALIVKA ZIVICNA SPAR DLAZ VELK KOST</t>
  </si>
  <si>
    <t>C-596911330-0</t>
  </si>
  <si>
    <t>KLAD DLAZ BET KOM ZAMK 10CM C 50M2</t>
  </si>
  <si>
    <t>H-59246926-1</t>
  </si>
  <si>
    <t>DLAZBA ZAMKOVA ICKO V 10CM SEDA</t>
  </si>
  <si>
    <t>H-59217013-1</t>
  </si>
  <si>
    <t>OBRUBNIKY SILNIC ABO 15-30 P PRIR</t>
  </si>
  <si>
    <t>C-571904211-0</t>
  </si>
  <si>
    <t>POSYP LOMOVA VYSIVKA DO 20kg/m2</t>
  </si>
  <si>
    <t>H-58345323-1</t>
  </si>
  <si>
    <t>STERKODRTE 0-63MM Z</t>
  </si>
  <si>
    <t>C-572753111-0</t>
  </si>
  <si>
    <t>VYROV POVRCHU KRYTU ASFALT BETONEM AC</t>
  </si>
  <si>
    <t>C-711111123-0</t>
  </si>
  <si>
    <t>NASTRIK IZOL VOD ASFALT EMULZI TL 5MM</t>
  </si>
  <si>
    <t>KOMUNIKACE CELKEM</t>
  </si>
  <si>
    <t>oddíl 62</t>
  </si>
  <si>
    <t>Úpravy povrchů vnější:</t>
  </si>
  <si>
    <t>C-627991026-0</t>
  </si>
  <si>
    <t>ÚPRAVY POVRCHŮ VNĚJŠÍ CELKEM</t>
  </si>
  <si>
    <t>oddíl 94</t>
  </si>
  <si>
    <t>Lešení a stavební výtahy:</t>
  </si>
  <si>
    <t>C-941941051-0</t>
  </si>
  <si>
    <t>MTZ LESENI LEH RAD PRIME S 1,5M H 10M</t>
  </si>
  <si>
    <t>C-941941391-0</t>
  </si>
  <si>
    <t>PRIPL ZK MESIC POUZ LESENI K POL 1051</t>
  </si>
  <si>
    <t>C-941941851-0</t>
  </si>
  <si>
    <t>DMTZ LESENI L RAD PRIME S 1,5M H 10M</t>
  </si>
  <si>
    <t>C-944941103-0</t>
  </si>
  <si>
    <t>OCHRANNE ZABRADLI NA LESENI 2-TYCOVE</t>
  </si>
  <si>
    <t>C-998009101-0</t>
  </si>
  <si>
    <t>PRESUN HMOT LESENI SAMOSTAT BUDOVANE</t>
  </si>
  <si>
    <t>LEŠENÍ A STAVEBNÍ VÝTAHY CELKEM</t>
  </si>
  <si>
    <t>oddíl 99</t>
  </si>
  <si>
    <t>Přesun hmot:</t>
  </si>
  <si>
    <t>C-998014121-0</t>
  </si>
  <si>
    <t>PRESUN HMOT MONT SKELET VYZDIV H 18M</t>
  </si>
  <si>
    <t>PŘESUN HMOT CELKEM</t>
  </si>
  <si>
    <t>PSV:</t>
  </si>
  <si>
    <t>oddíl 711</t>
  </si>
  <si>
    <t>Izolace proti vodě:</t>
  </si>
  <si>
    <t>C-711171111-0</t>
  </si>
  <si>
    <t>MTZ IZOL ZEMNI VLHK FOLIE ROVNE VOD</t>
  </si>
  <si>
    <t>H-28321361-1</t>
  </si>
  <si>
    <t>FOLIE HYDROIZOL HDPE JUNIFOL 0,60MM</t>
  </si>
  <si>
    <t>C-711111211-0</t>
  </si>
  <si>
    <t>STERKOVA IZOLACE PROTI VLHKOSTI VODOR</t>
  </si>
  <si>
    <t>C-711112211-0</t>
  </si>
  <si>
    <t>STERKOVA IZOLACE PROTI VLHKOSTI SVISL</t>
  </si>
  <si>
    <t>C-998711102-0</t>
  </si>
  <si>
    <t>IZOL VODA PRESUN HMOT VYSKA -12M</t>
  </si>
  <si>
    <t>IZOLACE PROTI VODĚ CELKEM</t>
  </si>
  <si>
    <t>oddíl 713</t>
  </si>
  <si>
    <t>Izolace tepelné:</t>
  </si>
  <si>
    <t>C-713121121-0</t>
  </si>
  <si>
    <t>OSAZ IZOL TEPEL PODLAH POLOZENIM 2VRS</t>
  </si>
  <si>
    <t>H-28376496-1</t>
  </si>
  <si>
    <t>DESKY POLYST XPS STYRODUR 5000CS 8CM</t>
  </si>
  <si>
    <t>H-28376498-1</t>
  </si>
  <si>
    <t>DESKY POLYST XPS STYRODUR 5000CS 12CM</t>
  </si>
  <si>
    <t>H-67393223-1</t>
  </si>
  <si>
    <t>GEOTEXTILIE NETK GEONETEX S 300g/m2</t>
  </si>
  <si>
    <t>H-28321182-1</t>
  </si>
  <si>
    <t>MEMBRANA PAROTES ME002 STOP</t>
  </si>
  <si>
    <t>C-713111131-0</t>
  </si>
  <si>
    <t>OSAZ IZOL TEPEL STROPU ZEBR DRATEM</t>
  </si>
  <si>
    <t>H-63151537-1</t>
  </si>
  <si>
    <t>DESKY MINERAL ISOVER TF PROFI TL 10CM</t>
  </si>
  <si>
    <t>C-713112123-0</t>
  </si>
  <si>
    <t>C-998713102-0</t>
  </si>
  <si>
    <t>IZOL TEPELNA PRESUN HMOT VYSKA -12M</t>
  </si>
  <si>
    <t>IZOLACE TEPELNÉ CELKEM</t>
  </si>
  <si>
    <t>oddíl 763</t>
  </si>
  <si>
    <t>Dřevostavby a konstrukce sádrokartonové:</t>
  </si>
  <si>
    <t>C-763112134-0</t>
  </si>
  <si>
    <t>PRICKY SDK W112 12,5+12,5 GKBI 150mm</t>
  </si>
  <si>
    <t>C-763112123-0</t>
  </si>
  <si>
    <t>C-763112222-0</t>
  </si>
  <si>
    <t>C-763119111-0</t>
  </si>
  <si>
    <t>OCHRANA ROH HRAN SDK UHELNIKEM PZ</t>
  </si>
  <si>
    <t>C-763119120-0</t>
  </si>
  <si>
    <t>OCHRANA ROH HRAN SDK PASKOU S AL VYZT</t>
  </si>
  <si>
    <t>C-763120721-0</t>
  </si>
  <si>
    <t>PRIPL ZA DILATACI STEN SDK</t>
  </si>
  <si>
    <t>C-763120723-0</t>
  </si>
  <si>
    <t>PRIPL ZA UPR STYKU S PODHL STEN SDK</t>
  </si>
  <si>
    <t>C-763132310-0</t>
  </si>
  <si>
    <t>PODHLEDY SDK D112 12,5 GKBI</t>
  </si>
  <si>
    <t>C-763133210-0</t>
  </si>
  <si>
    <t>PODHLEDY SDK D113 12,5 GKF</t>
  </si>
  <si>
    <t>C-998763102-0</t>
  </si>
  <si>
    <t>DREVOSTAVBY PRESUN HMOT VYSKA -12M</t>
  </si>
  <si>
    <t>DŘEVOSTAVBY A KONSTR. SÁDROKARTONOVÉ CELKEM</t>
  </si>
  <si>
    <t>oddíl 764</t>
  </si>
  <si>
    <t>Konstrukce klempířské:</t>
  </si>
  <si>
    <t>C-764110211-0</t>
  </si>
  <si>
    <t>MTZ PLECH STRES KRYT TRAP JEDN 30ST</t>
  </si>
  <si>
    <t>H-13835135-1</t>
  </si>
  <si>
    <t>PLECHY TRAP POZINK SAT 50 1038 0,8MM</t>
  </si>
  <si>
    <t>C-998764102-0</t>
  </si>
  <si>
    <t>KONSTR KLEMPIR PRESUN HMOT VYSKA -12M</t>
  </si>
  <si>
    <t>KONSTRUKCE KLEMPÍŘSKÉ CELKEM</t>
  </si>
  <si>
    <t>oddíl 766</t>
  </si>
  <si>
    <t>Konstrukce truhlářské:</t>
  </si>
  <si>
    <t>C-766662112-0</t>
  </si>
  <si>
    <t>MTZ DVERE ZD ZAR 1KR 0,8M</t>
  </si>
  <si>
    <t>H-61162802-1</t>
  </si>
  <si>
    <t>DVERE VNITRNI HLADKE MDF PLN 70x197</t>
  </si>
  <si>
    <t>C-766662122-0</t>
  </si>
  <si>
    <t>MTZ DVERE ZD ZAR 1KR 0,8M-</t>
  </si>
  <si>
    <t>H-61162803-1</t>
  </si>
  <si>
    <t>DVERE VNITRNI HLADKE MDF PLN 80x197</t>
  </si>
  <si>
    <t>C-766669117-0</t>
  </si>
  <si>
    <t>DOKOVANI SAMOZAVIRACE DVERI NA ZAR OC</t>
  </si>
  <si>
    <t>H-42972425-1</t>
  </si>
  <si>
    <t>MRIZKA VENT PLAST PEVNA OBD 100x200MM</t>
  </si>
  <si>
    <t>H-42972422-1</t>
  </si>
  <si>
    <t>MRIZKA VENT PLAST PEVNA OBD 150x200MM</t>
  </si>
  <si>
    <t>C-766620113-0</t>
  </si>
  <si>
    <t>MTZ OKEN KOMPL DO ZDIVA 1KR PL 1,5M2</t>
  </si>
  <si>
    <t>H-61127646-1</t>
  </si>
  <si>
    <t>C-998766102-0</t>
  </si>
  <si>
    <t>KONSTR TRUHLAR PRESUN HMOT VYSKA -12M</t>
  </si>
  <si>
    <t>KONSTRUKCE TRUHLÁŘSKÉ CELKEM</t>
  </si>
  <si>
    <t>oddíl 767</t>
  </si>
  <si>
    <t>Kovové doplňkové konstrukce:</t>
  </si>
  <si>
    <t>C-767681210-0</t>
  </si>
  <si>
    <t>H-55331324-1</t>
  </si>
  <si>
    <t>ZARUBEN OCEL SADRK SHtm 150/700 1KR</t>
  </si>
  <si>
    <t>C-767681220-0</t>
  </si>
  <si>
    <t>MTZ ZARUB MONTOVAT 1KR TL 15 S 80CM-</t>
  </si>
  <si>
    <t>H-55331326-1</t>
  </si>
  <si>
    <t>ZARUBEN OCEL SADRK SHtm 150/800 1KR</t>
  </si>
  <si>
    <t>C-767651210-0</t>
  </si>
  <si>
    <t>MTZ VRAT OTOC DO OC ZARUBNE PL -6M2</t>
  </si>
  <si>
    <t>C-767961111-0</t>
  </si>
  <si>
    <t>H-74118020-1</t>
  </si>
  <si>
    <t>C-998767102-0</t>
  </si>
  <si>
    <t>KOVOVE D KONST PRESUN HMOT VYSKA -12M</t>
  </si>
  <si>
    <t>KOVOVÉ DOPLŇKOVÉ KONSTRUKCE CELKEM</t>
  </si>
  <si>
    <t>oddíl 771</t>
  </si>
  <si>
    <t>Podlahy z dlaždic:</t>
  </si>
  <si>
    <t>C-771571491-0</t>
  </si>
  <si>
    <t>LEPENI+SPAR PODLAH KERAM 400x400MM</t>
  </si>
  <si>
    <t>H-59769144-1</t>
  </si>
  <si>
    <t>DLAZ KERAM MRAZUVZD GLAZOV TL 12MM C</t>
  </si>
  <si>
    <t>C-771579791-0</t>
  </si>
  <si>
    <t>PRIPL PODLAHY KERAM ZA PLOCHU DO 5M2</t>
  </si>
  <si>
    <t>C-771579794-0</t>
  </si>
  <si>
    <t>PRIPL PODLAHY KERAM ZA VYROV PODKLADU</t>
  </si>
  <si>
    <t>C-998771102-0</t>
  </si>
  <si>
    <t>DLAZBY PRESUN HMOT VYSKA -12M</t>
  </si>
  <si>
    <t>PODLAHY Z DLAŽDIC CELKEM</t>
  </si>
  <si>
    <t>oddíl 781</t>
  </si>
  <si>
    <t>Obklady:</t>
  </si>
  <si>
    <t>C-781411022-0</t>
  </si>
  <si>
    <t>LEP A SPAR OBKLAD VNI POROVIN 300x300</t>
  </si>
  <si>
    <t>C-781419714-0</t>
  </si>
  <si>
    <t>PRIPL OBKL VNI POROVIN ZA VYROV PODKL</t>
  </si>
  <si>
    <t>H-59766560-1</t>
  </si>
  <si>
    <t>OBKLAD KERAM B BR HL 300x200 OT3 1</t>
  </si>
  <si>
    <t>C-781491115-0</t>
  </si>
  <si>
    <t>LISTY OBKLADOVE PRECHODOVE DO MC</t>
  </si>
  <si>
    <t>C-781491122-0</t>
  </si>
  <si>
    <t>LISTY OBKLADOVE UKONCOVACI LEPENIM</t>
  </si>
  <si>
    <t>C-781495185-0</t>
  </si>
  <si>
    <t>REZANI V OBKL VNITR TVARU LOMENYCH</t>
  </si>
  <si>
    <t>C-998781102-0</t>
  </si>
  <si>
    <t>OBKLADY PRESUN HMOT VYSKA -12M</t>
  </si>
  <si>
    <t>OBKLADY CELKEM</t>
  </si>
  <si>
    <t>oddíl 783</t>
  </si>
  <si>
    <t>Nátěry:</t>
  </si>
  <si>
    <t>C-783113520-0</t>
  </si>
  <si>
    <t>NATER OCEL KCE OLEJOVY B 2x+1xEMAIL</t>
  </si>
  <si>
    <t>C-783124220-0</t>
  </si>
  <si>
    <t>NATER OCEL KCE SYNTET B 1x+2xEMAIL</t>
  </si>
  <si>
    <t>C-783893221-0</t>
  </si>
  <si>
    <t>C-783893243-0</t>
  </si>
  <si>
    <t>NATER BET PODLAH HYDROFOB IMPREGNACI</t>
  </si>
  <si>
    <t>NÁTĚRY CELKEM</t>
  </si>
  <si>
    <t>INSTALACE:</t>
  </si>
  <si>
    <t>oddíl 723</t>
  </si>
  <si>
    <t>Plynovod vnitřní:</t>
  </si>
  <si>
    <t>PLYNOVOD VNITŘNÍ CELKEM</t>
  </si>
  <si>
    <t>MONTÁŽNÍ PRÁCE:</t>
  </si>
  <si>
    <t>oddíl M46</t>
  </si>
  <si>
    <t>Zemní práce prováděné při externích montážích:</t>
  </si>
  <si>
    <t>M-210220010-0</t>
  </si>
  <si>
    <t>NATER ZEMNIC PASKU DO 120 MM2</t>
  </si>
  <si>
    <t>M-460260011-0</t>
  </si>
  <si>
    <t>PEVNE SPOJENI PASKOVYCH ZEMNICU</t>
  </si>
  <si>
    <t>M-220111761-0</t>
  </si>
  <si>
    <t>SVORKA UZEMNOVACI</t>
  </si>
  <si>
    <t>M-220111777-0</t>
  </si>
  <si>
    <t>VEDENI UZEM V ZEM DO D 10 MM FeZn</t>
  </si>
  <si>
    <t>H-35441121-1</t>
  </si>
  <si>
    <t>PASEK ZEMNICI FEZN 30x4MM</t>
  </si>
  <si>
    <t>M-220111765-0</t>
  </si>
  <si>
    <t>ZMERENI ZEMNIHO ODPORU</t>
  </si>
  <si>
    <t>M46</t>
  </si>
  <si>
    <t>ZEMNÍ PRÁCE PŘI EXTERNÍCH MONTÁŽÍCH CELKEM</t>
  </si>
  <si>
    <t>Základní rozpočtové náklady stav. objektu celkem (bez DPH) :</t>
  </si>
  <si>
    <t>REKAPITULACE ROZPOČTU</t>
  </si>
  <si>
    <t>Oddíl</t>
  </si>
  <si>
    <t>Název oddílu / řemeslného oboru</t>
  </si>
  <si>
    <t>CENA BEZ DPH</t>
  </si>
  <si>
    <t>Celkem</t>
  </si>
  <si>
    <t>Zemní práce</t>
  </si>
  <si>
    <t>Základy a zvláštní zakládání</t>
  </si>
  <si>
    <t>Svislé konstrukce</t>
  </si>
  <si>
    <t>Vodorovné konstrukce</t>
  </si>
  <si>
    <t>Komunikace</t>
  </si>
  <si>
    <t>Úpravy povrchů vnější</t>
  </si>
  <si>
    <t>Lešení a stavební výtahy</t>
  </si>
  <si>
    <t>Přesun hmot</t>
  </si>
  <si>
    <t>HSV CELKEM</t>
  </si>
  <si>
    <t>Izolace proti vodě</t>
  </si>
  <si>
    <t>Izolace tepelné</t>
  </si>
  <si>
    <t>Dřevostavby a konstrukce sádrokartonové</t>
  </si>
  <si>
    <t>Konstrukce klempířské</t>
  </si>
  <si>
    <t>Konstrukce truhlářské</t>
  </si>
  <si>
    <t>Kovové doplňkové konstrukce</t>
  </si>
  <si>
    <t>Podlahy z dlaždic</t>
  </si>
  <si>
    <t>Obklady</t>
  </si>
  <si>
    <t>Nátěry</t>
  </si>
  <si>
    <t>PSV CELKEM</t>
  </si>
  <si>
    <t>Zdravotně technické instalace</t>
  </si>
  <si>
    <t>Ústřední vytápění</t>
  </si>
  <si>
    <t>INSTALACE CELKEM</t>
  </si>
  <si>
    <t>Zemní práce prováděné při externích montážích</t>
  </si>
  <si>
    <t>MONTÁŽNÍ PRÁCE CELKEM</t>
  </si>
  <si>
    <t>Základní rozpočtové náklady stavebního objektu celkem</t>
  </si>
  <si>
    <t>KRYCÍ LIST ROZPOČTU</t>
  </si>
  <si>
    <t>Kód objektu:</t>
  </si>
  <si>
    <t>Název objektu:</t>
  </si>
  <si>
    <t>JKSO:</t>
  </si>
  <si>
    <t>Cenová úroveň:</t>
  </si>
  <si>
    <t>SO-01</t>
  </si>
  <si>
    <t/>
  </si>
  <si>
    <t>2022/II</t>
  </si>
  <si>
    <t>Kód stavby:</t>
  </si>
  <si>
    <t>Název stavby:</t>
  </si>
  <si>
    <t>SKP:</t>
  </si>
  <si>
    <t>Účelová M.J:</t>
  </si>
  <si>
    <t>Projektant:</t>
  </si>
  <si>
    <t>Objednatel:</t>
  </si>
  <si>
    <t>Počet listů:</t>
  </si>
  <si>
    <t>Zpracovatel:</t>
  </si>
  <si>
    <t>Počet účel. měrných jednotek:</t>
  </si>
  <si>
    <t>Náklady na měrnou jednotku:</t>
  </si>
  <si>
    <t>Zakázkové čís.:</t>
  </si>
  <si>
    <t>Zhotovitel:</t>
  </si>
  <si>
    <t>ROZPOČTOVÉ NÁKLADY</t>
  </si>
  <si>
    <t>Základní rozpočtové náklady (ZRN)</t>
  </si>
  <si>
    <t>Vedlejší rozpočtové náklady (VRN)</t>
  </si>
  <si>
    <t>Dodávka celkem</t>
  </si>
  <si>
    <t>Montáž celkem</t>
  </si>
  <si>
    <t>Z</t>
  </si>
  <si>
    <t>HSV celkem</t>
  </si>
  <si>
    <t>R</t>
  </si>
  <si>
    <t>PSV celkem</t>
  </si>
  <si>
    <t>N</t>
  </si>
  <si>
    <t>Instalace</t>
  </si>
  <si>
    <t>:</t>
  </si>
  <si>
    <t>Montáže</t>
  </si>
  <si>
    <t>ZRN celkem</t>
  </si>
  <si>
    <t>I: Projektové práce</t>
  </si>
  <si>
    <t>II: Technologie</t>
  </si>
  <si>
    <t>VII: Mobiliář</t>
  </si>
  <si>
    <t>ZRN+I+II+VII</t>
  </si>
  <si>
    <t>Ztížené výrobní podmínky</t>
  </si>
  <si>
    <t>%</t>
  </si>
  <si>
    <t>Oborová přirážka</t>
  </si>
  <si>
    <t>Přesun stavebních kapacit</t>
  </si>
  <si>
    <t>Mimostaveništní doprava</t>
  </si>
  <si>
    <t>Zařízení staveniště</t>
  </si>
  <si>
    <t>Provoz investora</t>
  </si>
  <si>
    <t>Kompletační činnost</t>
  </si>
  <si>
    <t>Rezerva</t>
  </si>
  <si>
    <t>Ostatní rozpočtové náklady (ORN)</t>
  </si>
  <si>
    <t>Doplňkové rozpočtové náklady (DRN)</t>
  </si>
  <si>
    <t>VRN celkem</t>
  </si>
  <si>
    <t>ORN celkem</t>
  </si>
  <si>
    <t>DRN celkem</t>
  </si>
  <si>
    <t>Náklady celkem</t>
  </si>
  <si>
    <t>Vypracoval</t>
  </si>
  <si>
    <t>Za zhotovitele</t>
  </si>
  <si>
    <t>Za objednatele</t>
  </si>
  <si>
    <t>Jméno:</t>
  </si>
  <si>
    <t>Datum:</t>
  </si>
  <si>
    <t>Podpis:</t>
  </si>
  <si>
    <t>Základ pro DPH</t>
  </si>
  <si>
    <t>%  činí :</t>
  </si>
  <si>
    <t>Kč</t>
  </si>
  <si>
    <t>DPH</t>
  </si>
  <si>
    <t>CENA ZA OBJEKT CELKEM VČETNĚ DPH:</t>
  </si>
  <si>
    <t>Poznámky:</t>
  </si>
  <si>
    <t xml:space="preserve">Kód stavby : </t>
  </si>
  <si>
    <t xml:space="preserve">Název stavby : </t>
  </si>
  <si>
    <t xml:space="preserve">Datum: </t>
  </si>
  <si>
    <t>SOUHRNNÝ LIST STAVBY</t>
  </si>
  <si>
    <t xml:space="preserve">Místo stavby: </t>
  </si>
  <si>
    <t xml:space="preserve">Projektant : </t>
  </si>
  <si>
    <t xml:space="preserve">IČO : </t>
  </si>
  <si>
    <t xml:space="preserve">DIČ : </t>
  </si>
  <si>
    <t xml:space="preserve">Objednatel : </t>
  </si>
  <si>
    <t xml:space="preserve">Zpracovatel : </t>
  </si>
  <si>
    <t xml:space="preserve">Zhotovitel : </t>
  </si>
  <si>
    <t>Průzkumné, geodetické a projektové práce + Technologie + Mobiliář</t>
  </si>
  <si>
    <t>Cena bez DPH</t>
  </si>
  <si>
    <t>21% činí :</t>
  </si>
  <si>
    <t>15% činí :</t>
  </si>
  <si>
    <t>CENA CELKEM VČETNĚ DPH:</t>
  </si>
  <si>
    <t>Datum, razítko, podpis</t>
  </si>
  <si>
    <t>Datum zpracování : 14.3.2023</t>
  </si>
  <si>
    <t xml:space="preserve">Objekt : SO-01 - Novostavba haly na poz.č. 205/6 a 205/7, 1145/1, k.ú. Sendražice </t>
  </si>
  <si>
    <t xml:space="preserve">Stavba :  - Traktory Kolín s.r.o., prodejní a skladová hala zemědělské a zahradní techniky   </t>
  </si>
  <si>
    <t xml:space="preserve">Stavba :  - Traktory Kolín s.r.o., prodejní a skladová hala zemědělské a zahradní techniky </t>
  </si>
  <si>
    <t xml:space="preserve">Traktory Kolín s.r.o., prodejní a skladová hala zemědělské a zahradní techniky </t>
  </si>
  <si>
    <t xml:space="preserve">Novostavba haly na poz.č. 205/6 a 205/7, 1145/1, k.ú. Sendražice </t>
  </si>
  <si>
    <t>14.3.2023</t>
  </si>
  <si>
    <t xml:space="preserve">Ing. Miroslav Chmel, Petr Nobilis </t>
  </si>
  <si>
    <t>Traktory Kolín, s.r.o.</t>
  </si>
  <si>
    <t xml:space="preserve">ve VŘ </t>
  </si>
  <si>
    <t>L.Vokoun</t>
  </si>
  <si>
    <t>výměry =</t>
  </si>
  <si>
    <t>plocha výkopku zastavěná 2006,45 m2 do hl. 10 cm</t>
  </si>
  <si>
    <t>m3</t>
  </si>
  <si>
    <t>ohraničení výkopku jámy po obvodu 42,0*4+28,0*2</t>
  </si>
  <si>
    <t>m</t>
  </si>
  <si>
    <t>vyvěšení a přeložení kabeláže v trase jámy mimo dle skutečn zaměření IS</t>
  </si>
  <si>
    <t>odstranění pásky po obvodu jámy po dobu výkopů 42*4+28*2</t>
  </si>
  <si>
    <t xml:space="preserve">dotčená plocha výkopů 2006,645*0,6000 hl. skrývky </t>
  </si>
  <si>
    <t>ruční odkopávky pro podkládku patek beton C16/20 pl. 200,0 *0,10m</t>
  </si>
  <si>
    <t>patky P1 - P5 spodní půdorys patek 75,20+10,8+6,97+12,16+6,52</t>
  </si>
  <si>
    <t>středový pás základ ZP spodní půdorys pásu mezipatky 2*(4,2*4+4,5)*0,30*1,60</t>
  </si>
  <si>
    <t>obvod pás základ ZP půdorys pásu mezi patky výšky 0,80m 208,8*0,30*0,80</t>
  </si>
  <si>
    <t>horní patky P1 - P5 strojní výkop patek horní tvar 8,64+2,304+1,728+1,152+1,152</t>
  </si>
  <si>
    <t>pažení patky P1-P5 spodní půdorys patek 134,4+30,72+16,64+23,04+11,52)</t>
  </si>
  <si>
    <t>pažení patky P1-P5 horní půdorys patek 48,0+15,36+9,6+15,36+9,6</t>
  </si>
  <si>
    <t>216,35+97,92</t>
  </si>
  <si>
    <t>m2</t>
  </si>
  <si>
    <t>pažení ZP středový pás ZP 2*21,3*1,6</t>
  </si>
  <si>
    <t>pažení ZP krajové pásy 2*188,0*0,80</t>
  </si>
  <si>
    <t>68,16+300,80</t>
  </si>
  <si>
    <t>1203,86+20,0+132,10+161,764+14,976</t>
  </si>
  <si>
    <t>doprava bez vrchní sypaniny ornice tj. minus 120,3,86</t>
  </si>
  <si>
    <t>přemístění nad 1 km 5 km, 328,84*5</t>
  </si>
  <si>
    <t>opak rozporostření zeminy krycí vrstvy vsaku 90,0m3</t>
  </si>
  <si>
    <t xml:space="preserve">plocha vjezdu do areálu </t>
  </si>
  <si>
    <t>plocha parkovacích míst 12*2,8+15*2,5+2*3,5+1270</t>
  </si>
  <si>
    <t>vsaky 2*9,0m3 a žumpa 8m3 a žlab napojení vsaku 10,0</t>
  </si>
  <si>
    <t>445,0 m2 vsaky, upravy kolem oplocení 600*2,0</t>
  </si>
  <si>
    <t>OCHR VRSTVA POD ZAKLADY PROSTŘIK POD BETONÁŽ C16/20 15CM</t>
  </si>
  <si>
    <t>2006,43*0,3</t>
  </si>
  <si>
    <t>2006,43*0,3*0,05</t>
  </si>
  <si>
    <t>podklad beton 10 cm 1196,0*0,10m</t>
  </si>
  <si>
    <t>BETON ZAKL PATEK ZELEZ TR C25/30 XC2</t>
  </si>
  <si>
    <t>spodní patky P1 - P5 - 75,2+10,8+6,97+12,16+6,522</t>
  </si>
  <si>
    <t>horní patky P1 - P5 strojní výkop patek 8,64+2,304+1,728+1,152+1,152</t>
  </si>
  <si>
    <t>spodní patky P1 - P5 134,4+30,72+16,64+23,04+11,522</t>
  </si>
  <si>
    <t>horní patro patek P1 - P5 48,0+15,36+9,6+15,36+9,6</t>
  </si>
  <si>
    <t>kotvící otvory do patek 20+8+4+4+2</t>
  </si>
  <si>
    <t>ks</t>
  </si>
  <si>
    <t xml:space="preserve">příprava otvoru pro special kotvy dodavatele hal OK </t>
  </si>
  <si>
    <t xml:space="preserve">základ pás mezi patkami obvod výšky 0,80m, 55,57 m3 </t>
  </si>
  <si>
    <t xml:space="preserve">základ pás mezi patkami středový pás výšky 1,60m </t>
  </si>
  <si>
    <t>184,48*2</t>
  </si>
  <si>
    <t>t</t>
  </si>
  <si>
    <t>P2 výztuž pr.12, prum. 16 mm dle výpisu výztuže ZP</t>
  </si>
  <si>
    <t>P1 výztuž pr.12, prum. 16 mm dle výpisu výztuže ZP</t>
  </si>
  <si>
    <t>P3 výztuž pr.12, prum. 16 mm dle výpisu výztuže ZP</t>
  </si>
  <si>
    <t>P4 výztuž pr.12, prum. 16 mm dle výpisu výztuže ZP</t>
  </si>
  <si>
    <t>P5 výztuž pr.12, prum. 16 mm dle výpisu výztuže ZP</t>
  </si>
  <si>
    <t xml:space="preserve">ZP výztuž prům. 8, prům.12 dle výpisu výztuže </t>
  </si>
  <si>
    <t>VÝZTUŽ ZÁKLAD PATEK HRAN OCELI L 11373</t>
  </si>
  <si>
    <t>dílenská výztuž zpracov košů dle výpisu výztuže 2,07+3,955</t>
  </si>
  <si>
    <t>PÁSEK ZEMNÍCÍ POZINK HROMOSVOD 30X4 MM</t>
  </si>
  <si>
    <t>42*4+30*6+10*6</t>
  </si>
  <si>
    <t>výkopy pod IS přípojky vody, plynu, jímky a žumpy 0,5*0,3*(8,3+7,0)+8,0+36,0</t>
  </si>
  <si>
    <t>odvod vody ze zpěvn plochy 10,0*0,8*0,5</t>
  </si>
  <si>
    <t>vsaky 45,0*2+22,0*2</t>
  </si>
  <si>
    <t>střed stěna dělící haly 20,0*5,0 m R45 EL45 DP1</t>
  </si>
  <si>
    <t>specifikace 110</t>
  </si>
  <si>
    <t>OSAZENÍ PLETIVA DO SLOUPKU VÝŠ 1,80 M</t>
  </si>
  <si>
    <t>(24+9+5+35+12+38+15+25+10+100)*1,80M</t>
  </si>
  <si>
    <t>C-347364173-0</t>
  </si>
  <si>
    <t>NAPÍNACÍ DRÁT 3X PLETIVA DO NAPÍNAKU POZINK</t>
  </si>
  <si>
    <t>OSAZ VRAT A VRÁTEK OPLOCENI DO ZDI V 180CM</t>
  </si>
  <si>
    <t>6,0+4,0</t>
  </si>
  <si>
    <t>OSAZ OPLOCENÍ PLETIVO DRÁT OKO 60X60 MM V 200CM</t>
  </si>
  <si>
    <t>12*10</t>
  </si>
  <si>
    <t>VRATA OCELOVA 2KR 10M2 MOTOR D 10,0x1,5M</t>
  </si>
  <si>
    <t>soub</t>
  </si>
  <si>
    <t>BRANA POSUV AL 1000x180CM SAMONOSNA</t>
  </si>
  <si>
    <t>žumpa 8,0m3</t>
  </si>
  <si>
    <t xml:space="preserve">šterbin žlab dl. 10,0m </t>
  </si>
  <si>
    <t>jímka však 9,0m3</t>
  </si>
  <si>
    <t>2 ks</t>
  </si>
  <si>
    <t>VSAKOVACI STORMBOX PODKLADOVA DESKA BET</t>
  </si>
  <si>
    <t>VSAKOVACI STORMBOX SPOJOVACI KUS</t>
  </si>
  <si>
    <t>VSAKOVACI BOX VŠAK VÍKO KUS</t>
  </si>
  <si>
    <t>strop nad podhledem SDK hala + střed 814,80+827,52+313,20</t>
  </si>
  <si>
    <t>1955,5*1,07</t>
  </si>
  <si>
    <t>schodiště 5x1500+5x1200mm</t>
  </si>
  <si>
    <t>výztuž schodiště 0,7t * 87700</t>
  </si>
  <si>
    <t>5*0,3*1,5+5*0,3*1,2</t>
  </si>
  <si>
    <t>5*1,5+5*1,2</t>
  </si>
  <si>
    <t xml:space="preserve">spotřeba 25 kg na 1m3 betonu HE1/50 234,66 m3 </t>
  </si>
  <si>
    <t>PODKLAD ZE STERKODRTE 0/64 MM TL PO ZHUT 10CM</t>
  </si>
  <si>
    <t>1955,5*0,30</t>
  </si>
  <si>
    <t>zpevněné plochy 1640,0m2</t>
  </si>
  <si>
    <t>vyrovnávací vrstva výsivky tl. 30 mm</t>
  </si>
  <si>
    <t>jímky, žumpa, vsaky, trativod 16,0+8,0+18,0+10,0</t>
  </si>
  <si>
    <t>obruby obvod (12*2,8+15*2,5+7,0+80+27+98+35*2+100)*0,1</t>
  </si>
  <si>
    <t>plocha vjezdu 12,0*10,0</t>
  </si>
  <si>
    <t>vrstva pod plochu vjezdu se žlabem 10,0m 120,0m2</t>
  </si>
  <si>
    <t>trativod 10,0</t>
  </si>
  <si>
    <t>1320,0+152,0+170,0</t>
  </si>
  <si>
    <t>1650*1,1</t>
  </si>
  <si>
    <t>455*1,1</t>
  </si>
  <si>
    <t>1650*0,15*1,9</t>
  </si>
  <si>
    <t>120,0*0,15*2,9</t>
  </si>
  <si>
    <t>C-592654219-0</t>
  </si>
  <si>
    <t xml:space="preserve">MTZ ASFALT KOBERCE ABO II TL. 150 MM JEMNÝ POVRCH </t>
  </si>
  <si>
    <t>desky xps syrodur 80 a 120 mm</t>
  </si>
  <si>
    <t>20,0*4,0</t>
  </si>
  <si>
    <t>80,0*3</t>
  </si>
  <si>
    <t>2006,45*1,1</t>
  </si>
  <si>
    <t>pod SDK 1955,5</t>
  </si>
  <si>
    <t>minerální vata MW 100 mm</t>
  </si>
  <si>
    <t>IZOL TEPEL STROPU STYRODUR XPS 5000CS TL -8CM</t>
  </si>
  <si>
    <t>H-62639130-R</t>
  </si>
  <si>
    <t>DESKY XPS TVRZ 5000CS PODLAHA 80 MM</t>
  </si>
  <si>
    <t>6,26*2,75*2</t>
  </si>
  <si>
    <t>24,2*2,75*2</t>
  </si>
  <si>
    <t>PRICKY SDK W112 12,5+12,5 GKF 130mm</t>
  </si>
  <si>
    <t>PRICKY SDK W112 12,5+15 GKF 100mm</t>
  </si>
  <si>
    <t>12,35*2,75</t>
  </si>
  <si>
    <t>20,0+30,0+15,0</t>
  </si>
  <si>
    <t>podklad trapez plech 827+814+313</t>
  </si>
  <si>
    <t>24+9,6</t>
  </si>
  <si>
    <t>OKNO PLAST DOS-OS1A 100x120 TPZ+O</t>
  </si>
  <si>
    <t xml:space="preserve">rozm. 1000/1200 mm počet ks 4*5+2*4 = 28 ks </t>
  </si>
  <si>
    <t xml:space="preserve">MTZ ELEKTRO PARKOVACI ZABRANY PEVNE MOTOR STROJ </t>
  </si>
  <si>
    <t xml:space="preserve">1 soub </t>
  </si>
  <si>
    <t>PARKOVACI ZABRANA SLOUPEK PZ PEV 10000 * 1800 MM 4HR</t>
  </si>
  <si>
    <t xml:space="preserve">SOUB </t>
  </si>
  <si>
    <t>MTZ ZARUB MONTOVAT 1KR TL 15 S DO 80CM</t>
  </si>
  <si>
    <t>19,2+20,1+20,5+19,15+5,2+9,6+9,8+6,4+4,6+1,7+5,2+95,1+96,7</t>
  </si>
  <si>
    <t>313,4*1,1</t>
  </si>
  <si>
    <t>obklady ( 1,85+1,45*2+1,85+2,0+1,2*4+2,7*2+1,85*10)*2,0</t>
  </si>
  <si>
    <t>75*1,15</t>
  </si>
  <si>
    <t>20,0*4</t>
  </si>
  <si>
    <t>19*2,5</t>
  </si>
  <si>
    <t xml:space="preserve">mřížky, kotvy ZTI, OK, držáky </t>
  </si>
  <si>
    <t>NATER PLECHU STROPU SEPARAČNÍ VRSTVA IMPREGNACI</t>
  </si>
  <si>
    <t xml:space="preserve">podklad vrtva pod drátkobeton </t>
  </si>
  <si>
    <t>trapez plech 1495</t>
  </si>
  <si>
    <t>1955*2</t>
  </si>
  <si>
    <t>82,2+28*10+10</t>
  </si>
  <si>
    <t>44,0*4+35*3</t>
  </si>
  <si>
    <t>280*1,1</t>
  </si>
  <si>
    <t xml:space="preserve">Ostatní VRN DIO náklady </t>
  </si>
  <si>
    <t xml:space="preserve">TES SPAR LEPID ALKAPREN 50 ROZTOK S TMELEM </t>
  </si>
  <si>
    <t>&gt;&gt;  skryté sloupce  &lt;&lt;</t>
  </si>
  <si>
    <t>{05667abb-c7f1-4d1e-a94f-905fe7787137}</t>
  </si>
  <si>
    <t>2</t>
  </si>
  <si>
    <t>KRYCÍ LIST SOUPISU PRACÍ</t>
  </si>
  <si>
    <t>v ---  níže se nacházejí doplnkové a pomocné údaje k sestavám  --- v</t>
  </si>
  <si>
    <t>False</t>
  </si>
  <si>
    <t>Stavba:</t>
  </si>
  <si>
    <t>Objekt:</t>
  </si>
  <si>
    <t>HalaSend-ZT - Zdravotní technika</t>
  </si>
  <si>
    <t>KSO:</t>
  </si>
  <si>
    <t>CC-CZ:</t>
  </si>
  <si>
    <t>Místo:</t>
  </si>
  <si>
    <t>poz.č. 205/6, k.ú. Sendražice u Kolína</t>
  </si>
  <si>
    <t>Zadavatel:</t>
  </si>
  <si>
    <t>IČ:</t>
  </si>
  <si>
    <t>KOLON INVEST s.r.o., Kolín</t>
  </si>
  <si>
    <t>DIČ:</t>
  </si>
  <si>
    <t>Poznámka:</t>
  </si>
  <si>
    <t>Základ daně</t>
  </si>
  <si>
    <t>Sazba daně</t>
  </si>
  <si>
    <t>Výše daně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</si>
  <si>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</si>
  <si>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</si>
  <si>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</si>
  <si>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</si>
  <si>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</si>
  <si>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</si>
  <si>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</si>
  <si>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</si>
  <si>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ČLENĚNÍ SOUPISU PRACÍ</t>
  </si>
  <si>
    <t>Kód dílu - Popis</t>
  </si>
  <si>
    <t>Cena celkem [CZK]</t>
  </si>
  <si>
    <t>Náklady stavby celkem</t>
  </si>
  <si>
    <t>-1</t>
  </si>
  <si>
    <t>HSV - Práce a dodávky HSV</t>
  </si>
  <si>
    <t xml:space="preserve">    1 - Zemní práce</t>
  </si>
  <si>
    <t xml:space="preserve">    4 - Vodorovné konstrukce</t>
  </si>
  <si>
    <t xml:space="preserve">    8 - Trubní vedení</t>
  </si>
  <si>
    <t xml:space="preserve">    998 - Přesun hmot</t>
  </si>
  <si>
    <t>PSV - Práce a dodávky PSV</t>
  </si>
  <si>
    <t xml:space="preserve">    721 - Zdravotechnika - vnitřní kanalizace</t>
  </si>
  <si>
    <t xml:space="preserve">    722 - Zdravotechnika - vnitřní vodovod</t>
  </si>
  <si>
    <t xml:space="preserve">    725 - Zdravotechnika - zařizovací předměty</t>
  </si>
  <si>
    <t xml:space="preserve">    732 - Ústřední vytápění - strojovny</t>
  </si>
  <si>
    <t xml:space="preserve">    781 - Dokončovací práce - obklady</t>
  </si>
  <si>
    <t>M - Práce a dodávky M</t>
  </si>
  <si>
    <t xml:space="preserve">    23-M - Montáže potrubí</t>
  </si>
  <si>
    <t>SOUPIS PRACÍ</t>
  </si>
  <si>
    <t>PČ</t>
  </si>
  <si>
    <t>Typ</t>
  </si>
  <si>
    <t>Kód</t>
  </si>
  <si>
    <t>Popis</t>
  </si>
  <si>
    <t>MJ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</si>
  <si>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</si>
  <si>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</si>
  <si>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</si>
  <si>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</si>
  <si>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</si>
  <si>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</si>
  <si>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</si>
  <si>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</si>
  <si>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</si>
  <si>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D</t>
  </si>
  <si>
    <t>HSV</t>
  </si>
  <si>
    <t>Práce a dodávky HSV</t>
  </si>
  <si>
    <t>1</t>
  </si>
  <si>
    <t>0</t>
  </si>
  <si>
    <t>ROZPOCET</t>
  </si>
  <si>
    <t>K</t>
  </si>
  <si>
    <t>132212121</t>
  </si>
  <si>
    <t>Hloubení zapažených rýh šířky do 800 mm ručně s urovnáním dna do předepsaného profilu a spádu v hornině třídy těžitelnosti I skupiny 3 soudržných</t>
  </si>
  <si>
    <t>CS ÚRS 2022 02</t>
  </si>
  <si>
    <t>4</t>
  </si>
  <si>
    <t>456201714</t>
  </si>
  <si>
    <t>Online PSC</t>
  </si>
  <si>
    <t>https://podminky.urs.cz/item/CS_URS_2022_02/132212121</t>
  </si>
  <si>
    <t>VV</t>
  </si>
  <si>
    <t>61*0,6*1,3+10*0,8*1,0</t>
  </si>
  <si>
    <t>True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</si>
  <si>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</si>
  <si>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</si>
  <si>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-2119935370</t>
  </si>
  <si>
    <t>https://podminky.urs.cz/item/CS_URS_2022_02/162751117</t>
  </si>
  <si>
    <t>61*0,1*0,6+61*3,14*(0,040)^2/4+10*0,1*0,8+10*3,14*(0,160)^2/4</t>
  </si>
  <si>
    <t>3</t>
  </si>
  <si>
    <t>171201221</t>
  </si>
  <si>
    <t>Poplatek za uložení stavebního odpadu na skládce (skládkovné) zeminy a kamení zatříděného do Katalogu odpadů pod kódem 17 05 04</t>
  </si>
  <si>
    <t>-451731033</t>
  </si>
  <si>
    <t>https://podminky.urs.cz/item/CS_URS_2022_02/171201221</t>
  </si>
  <si>
    <t>4,738*1,8</t>
  </si>
  <si>
    <t>171251201</t>
  </si>
  <si>
    <t>Uložení sypaniny na skládky nebo meziskládky bez hutnění s upravením uložené sypaniny do předepsaného tvaru</t>
  </si>
  <si>
    <t>1673307069</t>
  </si>
  <si>
    <t>https://podminky.urs.cz/item/CS_URS_2022_02/171251201</t>
  </si>
  <si>
    <t>5</t>
  </si>
  <si>
    <t>174111101</t>
  </si>
  <si>
    <t>Zásyp sypaninou z jakékoliv horniny ručně s uložením výkopku ve vrstvách se zhutněním jam, šachet, rýh nebo kolem objektů v těchto vykopávkách</t>
  </si>
  <si>
    <t>-481524034</t>
  </si>
  <si>
    <t>https://podminky.urs.cz/item/CS_URS_2022_02/174111101</t>
  </si>
  <si>
    <t>55,58-4,738-24,766</t>
  </si>
  <si>
    <t>6</t>
  </si>
  <si>
    <t>175111101</t>
  </si>
  <si>
    <t>Obsypání potrubí ručně sypaninou z vhodných hornin tř. 1 až 4 nebo materiálem připraveným podél výkopu ve vzdálenosti do 3 m od jeho kraje, pro jakoukoliv hloubku výkopu a míru zhutnění bez prohození sypaniny</t>
  </si>
  <si>
    <t>-40214741</t>
  </si>
  <si>
    <t>https://podminky.urs.cz/item/CS_URS_2022_02/175111101</t>
  </si>
  <si>
    <t>61*0,6*0,54-61*3,14*(0,04)^2/4+10*0,8*0,66-10*3,14*(0,16)^2/4</t>
  </si>
  <si>
    <t>7</t>
  </si>
  <si>
    <t>181951112</t>
  </si>
  <si>
    <t>Úprava pláně vyrovnáním výškových rozdílů strojně v hornině třídy těžitelnosti I, skupiny 1 až 3 se zhutněním</t>
  </si>
  <si>
    <t>-1092693371</t>
  </si>
  <si>
    <t>https://podminky.urs.cz/item/CS_URS_2022_02/181951112</t>
  </si>
  <si>
    <t>61*0,6+10*0,8</t>
  </si>
  <si>
    <t>8</t>
  </si>
  <si>
    <t>451573111</t>
  </si>
  <si>
    <t>Lože pod potrubí, stoky a drobné objekty v otevřeném výkopu z písku a štěrkopísku do 63 mm</t>
  </si>
  <si>
    <t>-215064289</t>
  </si>
  <si>
    <t>https://podminky.urs.cz/item/CS_URS_2022_02/451573111</t>
  </si>
  <si>
    <t>61*0,6*0,1+10*0,8*0,1</t>
  </si>
  <si>
    <t>9</t>
  </si>
  <si>
    <t>452313141</t>
  </si>
  <si>
    <t>Podkladní a zajišťovací konstrukce z betonu prostého v otevřeném výkopu bloky pro potrubí z betonu tř. C 16/20</t>
  </si>
  <si>
    <t>-473876870</t>
  </si>
  <si>
    <t>https://podminky.urs.cz/item/CS_URS_2022_02/452313141</t>
  </si>
  <si>
    <t>0,2*0,2*0,2*8</t>
  </si>
  <si>
    <t>Trubní vedení</t>
  </si>
  <si>
    <t>10</t>
  </si>
  <si>
    <t>871171141</t>
  </si>
  <si>
    <t>Montáž vodovodního potrubí z plastů v otevřeném výkopu z polyetylenu PE 100 svařovaných na tupo SDR 11/PN16 D 40 x 3,7 mm</t>
  </si>
  <si>
    <t>27169876</t>
  </si>
  <si>
    <t>https://podminky.urs.cz/item/CS_URS_2022_02/871171141</t>
  </si>
  <si>
    <t>11</t>
  </si>
  <si>
    <t>28613171</t>
  </si>
  <si>
    <t>potrubí vodovodní PE100 SDR11 se signalizační vrstvou 100m 40x3,7mm</t>
  </si>
  <si>
    <t>-1181583381</t>
  </si>
  <si>
    <t>72*1,015 'Přepočtené koeficientem množství</t>
  </si>
  <si>
    <t>12</t>
  </si>
  <si>
    <t>871313121</t>
  </si>
  <si>
    <t>Montáž potrubí z kanalizačních trub z PVC otevřený výkop sklon do 20 % DN 150</t>
  </si>
  <si>
    <t>-1358910325</t>
  </si>
  <si>
    <t>https://podminky.urs.cz/item/CS_URS_2022_02/871313121</t>
  </si>
  <si>
    <t>13</t>
  </si>
  <si>
    <t>28611131</t>
  </si>
  <si>
    <t>trubka kanalizační PVC DN 160x1000 mm SN4</t>
  </si>
  <si>
    <t>-458526606</t>
  </si>
  <si>
    <t>14</t>
  </si>
  <si>
    <t>899721111</t>
  </si>
  <si>
    <t>Signalizační vodič na plastové potrubí DN do 150 mm</t>
  </si>
  <si>
    <t>-72417654</t>
  </si>
  <si>
    <t>https://podminky.urs.cz/item/CS_URS_2022_02/899721111</t>
  </si>
  <si>
    <t>15</t>
  </si>
  <si>
    <t>899722114</t>
  </si>
  <si>
    <t>Krytí potrubí z plastů výstražnou fólií z PVC šířky 40 cm</t>
  </si>
  <si>
    <t>-906652587</t>
  </si>
  <si>
    <t>https://podminky.urs.cz/item/CS_URS_2022_02/899722114</t>
  </si>
  <si>
    <t>998</t>
  </si>
  <si>
    <t>16</t>
  </si>
  <si>
    <t>998276101</t>
  </si>
  <si>
    <t>Přesun hmot pro trubní vedení hloubené z trub z plastických hmot nebo sklolaminátových pro vodovody nebo kanalizace v otevřeném výkopu dopravní vzdálenost do 15 m</t>
  </si>
  <si>
    <t>1109020399</t>
  </si>
  <si>
    <t>https://podminky.urs.cz/item/CS_URS_2022_02/998276101</t>
  </si>
  <si>
    <t>PSV</t>
  </si>
  <si>
    <t>Práce a dodávky PSV</t>
  </si>
  <si>
    <t>721</t>
  </si>
  <si>
    <t>Zdravotechnika - vnitřní kanalizace</t>
  </si>
  <si>
    <t>17</t>
  </si>
  <si>
    <t>721173401</t>
  </si>
  <si>
    <t>Potrubí kanalizační plastové svodné systém PVC (KG) DN 110</t>
  </si>
  <si>
    <t>1242075181</t>
  </si>
  <si>
    <t>https://podminky.urs.cz/item/CS_URS_2022_02/721173401</t>
  </si>
  <si>
    <t>18</t>
  </si>
  <si>
    <t>721173402</t>
  </si>
  <si>
    <t>Potrubí kanalizační plastové svodné systém PVC (KG) DN 125</t>
  </si>
  <si>
    <t>-2009200105</t>
  </si>
  <si>
    <t>https://podminky.urs.cz/item/CS_URS_2022_02/721173402</t>
  </si>
  <si>
    <t>19</t>
  </si>
  <si>
    <t>721173403</t>
  </si>
  <si>
    <t>Potrubí kanalizační plastové svodné systém PVC (KG) DN 160</t>
  </si>
  <si>
    <t>-1363818611</t>
  </si>
  <si>
    <t>https://podminky.urs.cz/item/CS_URS_2022_02/721173403</t>
  </si>
  <si>
    <t>20</t>
  </si>
  <si>
    <t>721174004</t>
  </si>
  <si>
    <t>Potrubí z plastových trub polypropylenové svodné (ležaté) DN 75</t>
  </si>
  <si>
    <t>-112095075</t>
  </si>
  <si>
    <t>https://podminky.urs.cz/item/CS_URS_2022_02/721174004</t>
  </si>
  <si>
    <t>21</t>
  </si>
  <si>
    <t>721174005</t>
  </si>
  <si>
    <t>Potrubí z plastových trub polypropylenové svodné (ležaté) DN 110</t>
  </si>
  <si>
    <t>1178024172</t>
  </si>
  <si>
    <t>https://podminky.urs.cz/item/CS_URS_2022_02/721174005</t>
  </si>
  <si>
    <t>22</t>
  </si>
  <si>
    <t>721174025</t>
  </si>
  <si>
    <t>Potrubí z plastových trub polypropylenové odpadní (svislé) DN 110</t>
  </si>
  <si>
    <t>1442745728</t>
  </si>
  <si>
    <t>https://podminky.urs.cz/item/CS_URS_2022_02/721174025</t>
  </si>
  <si>
    <t>23</t>
  </si>
  <si>
    <t>721174042</t>
  </si>
  <si>
    <t>Potrubí z plastových trub polypropylenové připojovací DN 40</t>
  </si>
  <si>
    <t>-1419346762</t>
  </si>
  <si>
    <t>https://podminky.urs.cz/item/CS_URS_2022_02/721174042</t>
  </si>
  <si>
    <t>24</t>
  </si>
  <si>
    <t>721174043</t>
  </si>
  <si>
    <t>Potrubí z plastových trub polypropylenové připojovací DN 50</t>
  </si>
  <si>
    <t>150090212</t>
  </si>
  <si>
    <t>https://podminky.urs.cz/item/CS_URS_2022_02/721174043</t>
  </si>
  <si>
    <t>25</t>
  </si>
  <si>
    <t>721194104</t>
  </si>
  <si>
    <t>Vyměření přípojek na potrubí vyvedení a upevnění odpadních výpustek DN 40</t>
  </si>
  <si>
    <t>kus</t>
  </si>
  <si>
    <t>-1535199871</t>
  </si>
  <si>
    <t>https://podminky.urs.cz/item/CS_URS_2022_02/721194104</t>
  </si>
  <si>
    <t>26</t>
  </si>
  <si>
    <t>721194105</t>
  </si>
  <si>
    <t>Vyměření přípojek na potrubí vyvedení a upevnění odpadních výpustek DN 50</t>
  </si>
  <si>
    <t>640972676</t>
  </si>
  <si>
    <t>https://podminky.urs.cz/item/CS_URS_2022_02/721194105</t>
  </si>
  <si>
    <t>27</t>
  </si>
  <si>
    <t>721194109</t>
  </si>
  <si>
    <t>Vyměření přípojek na potrubí vyvedení a upevnění odpadních výpustek DN 100</t>
  </si>
  <si>
    <t>1577548583</t>
  </si>
  <si>
    <t>https://podminky.urs.cz/item/CS_URS_2022_02/721194109</t>
  </si>
  <si>
    <t>28</t>
  </si>
  <si>
    <t>721211913</t>
  </si>
  <si>
    <t>Podlahové vpusti montáž podlahových vpustí DN 110</t>
  </si>
  <si>
    <t>-1322949738</t>
  </si>
  <si>
    <t>https://podminky.urs.cz/item/CS_URS_2022_02/721211913</t>
  </si>
  <si>
    <t>29</t>
  </si>
  <si>
    <t>55161719</t>
  </si>
  <si>
    <t>vpusť podlahová velkokapacitní se ZU ´Primus´, svislý odtok DN 75/110, nerezová mřížka</t>
  </si>
  <si>
    <t>32</t>
  </si>
  <si>
    <t>5606404</t>
  </si>
  <si>
    <t>30</t>
  </si>
  <si>
    <t>721273153</t>
  </si>
  <si>
    <t>Ventilační hlavice z polypropylenu (PP) DN 110</t>
  </si>
  <si>
    <t>-1965997274</t>
  </si>
  <si>
    <t>https://podminky.urs.cz/item/CS_URS_2022_02/721273153</t>
  </si>
  <si>
    <t>31</t>
  </si>
  <si>
    <t>721290111</t>
  </si>
  <si>
    <t>Zkouška těsnosti kanalizace v objektech vodou do DN 125</t>
  </si>
  <si>
    <t>-668949857</t>
  </si>
  <si>
    <t>https://podminky.urs.cz/item/CS_URS_2022_02/721290111</t>
  </si>
  <si>
    <t>721290112</t>
  </si>
  <si>
    <t>Zkouška těsnosti kanalizace v objektech vodou DN 150 nebo DN 200</t>
  </si>
  <si>
    <t>543763058</t>
  </si>
  <si>
    <t>https://podminky.urs.cz/item/CS_URS_2022_02/721290112</t>
  </si>
  <si>
    <t>33</t>
  </si>
  <si>
    <t>998721201</t>
  </si>
  <si>
    <t>Přesun hmot pro vnitřní kanalizace stanovený procentní sazbou (%) z ceny vodorovná dopravní vzdálenost do 50 m v objektech výšky do 6 m</t>
  </si>
  <si>
    <t>-1847419199</t>
  </si>
  <si>
    <t>https://podminky.urs.cz/item/CS_URS_2022_02/998721201</t>
  </si>
  <si>
    <t>722</t>
  </si>
  <si>
    <t>Zdravotechnika - vnitřní vodovod</t>
  </si>
  <si>
    <t>34</t>
  </si>
  <si>
    <t>722160101</t>
  </si>
  <si>
    <t>Potrubí z měděných trubek měkkých, spojovaných měkkým pájením D do 12/1 (připojení stojánkových baterií a nádrží WC)</t>
  </si>
  <si>
    <t>-1456152976</t>
  </si>
  <si>
    <t>https://podminky.urs.cz/item/CS_URS_2022_02/722160101</t>
  </si>
  <si>
    <t>35</t>
  </si>
  <si>
    <t>722174002</t>
  </si>
  <si>
    <t>Potrubí z plastových trubek z polypropylenu (PPR) svařovaných polyfuzně PN 16 (SDR 7,4) D 20 x 2,8</t>
  </si>
  <si>
    <t>-1335833110</t>
  </si>
  <si>
    <t>https://podminky.urs.cz/item/CS_URS_2022_02/722174002</t>
  </si>
  <si>
    <t>36</t>
  </si>
  <si>
    <t>722174003</t>
  </si>
  <si>
    <t>Potrubí z plastových trubek z polypropylenu (PPR) svařovaných polyfuzně PN 16 (SDR 7,4) D 25 x 3,5</t>
  </si>
  <si>
    <t>-1415220195</t>
  </si>
  <si>
    <t>https://podminky.urs.cz/item/CS_URS_2022_02/722174003</t>
  </si>
  <si>
    <t>37</t>
  </si>
  <si>
    <t>722174004</t>
  </si>
  <si>
    <t>Potrubí z plastových trubek z polypropylenu (PPR) svařovaných polyfuzně PN 16 (SDR 7,4) D 32 x 4,4</t>
  </si>
  <si>
    <t>2051997097</t>
  </si>
  <si>
    <t>https://podminky.urs.cz/item/CS_URS_2022_02/722174004</t>
  </si>
  <si>
    <t>38</t>
  </si>
  <si>
    <t>722174005</t>
  </si>
  <si>
    <t>Potrubí z plastových trubek z polypropylenu PPR svařovaných polyfuzně PN 16 (SDR 7,4) D 40 x 5,5</t>
  </si>
  <si>
    <t>-1012063494</t>
  </si>
  <si>
    <t>https://podminky.urs.cz/item/CS_URS_2022_02/722174005</t>
  </si>
  <si>
    <t>39</t>
  </si>
  <si>
    <t>722181211</t>
  </si>
  <si>
    <t>Ochrana potrubí termoizolačními trubicemi z pěnového polyetylenu PE přilepenými v příčných a podélných spojích, tloušťky izolace do 6 mm, vnitřního průměru izolace DN do 22 mm</t>
  </si>
  <si>
    <t>768239444</t>
  </si>
  <si>
    <t>https://podminky.urs.cz/item/CS_URS_2022_02/722181211</t>
  </si>
  <si>
    <t>40</t>
  </si>
  <si>
    <t>722181212</t>
  </si>
  <si>
    <t>Ochrana potrubí termoizolačními trubicemi z pěnového polyetylenu PE přilepenými v příčných a podélných spojích, tloušťky izolace do 6 mm, vnitřního průměru izolace DN přes 22 do 32 mm</t>
  </si>
  <si>
    <t>1474768173</t>
  </si>
  <si>
    <t>https://podminky.urs.cz/item/CS_URS_2022_02/722181212</t>
  </si>
  <si>
    <t>41</t>
  </si>
  <si>
    <t>722181213</t>
  </si>
  <si>
    <t>Ochrana potrubí termoizolačními trubicemi z pěnového polyetylenu PE přilepenými v příčných a podélných spojích, tloušťky izolace do 6 mm, vnitřního průměru izolace DN přes 32 mm</t>
  </si>
  <si>
    <t>2060178638</t>
  </si>
  <si>
    <t>https://podminky.urs.cz/item/CS_URS_2022_02/722181213</t>
  </si>
  <si>
    <t>42</t>
  </si>
  <si>
    <t>722181231</t>
  </si>
  <si>
    <t>Ochrana potrubí termoizolačními trubicemi z pěnového polyetylenu PE přilepenými v příčných a podélných spojích, tloušťky izolace přes 9 do 13 mm, vnitřního průměru izolace DN do 22 mm</t>
  </si>
  <si>
    <t>712937692</t>
  </si>
  <si>
    <t>https://podminky.urs.cz/item/CS_URS_2022_02/722181231</t>
  </si>
  <si>
    <t>43</t>
  </si>
  <si>
    <t>722181241</t>
  </si>
  <si>
    <t>Ochrana potrubí termoizolačními trubicemi z pěnového polyetylenu PE přilepenými v příčných a podélných spojích, tloušťky izolace přes 13 do 20 mm, vnitřního průměru izolace DN do 22 mm</t>
  </si>
  <si>
    <t>1917294008</t>
  </si>
  <si>
    <t>https://podminky.urs.cz/item/CS_URS_2022_02/722181241</t>
  </si>
  <si>
    <t>44</t>
  </si>
  <si>
    <t>722181242</t>
  </si>
  <si>
    <t>Ochrana potrubí termoizolačními trubicemi z pěnového polyetylenu PE přilepenými v příčných a podélných spojích, tloušťky izolace přes 13 do 20 mm, vnitřního průměru izolace DN přes 22 do 45 mm</t>
  </si>
  <si>
    <t>-643825770</t>
  </si>
  <si>
    <t>https://podminky.urs.cz/item/CS_URS_2022_02/722181242</t>
  </si>
  <si>
    <t>45</t>
  </si>
  <si>
    <t>722190401</t>
  </si>
  <si>
    <t>Zřízení přípojek na potrubí vyvedení a upevnění výpustek do DN 25</t>
  </si>
  <si>
    <t>1498854613</t>
  </si>
  <si>
    <t>https://podminky.urs.cz/item/CS_URS_2022_02/722190401</t>
  </si>
  <si>
    <t>46</t>
  </si>
  <si>
    <t>722220111</t>
  </si>
  <si>
    <t>Armatury s jedním závitem nástěnky pro výtokový ventil G 1/2</t>
  </si>
  <si>
    <t>1467761642</t>
  </si>
  <si>
    <t>https://podminky.urs.cz/item/CS_URS_2022_02/722220111</t>
  </si>
  <si>
    <t>47</t>
  </si>
  <si>
    <t>722220121</t>
  </si>
  <si>
    <t>Armatury s jedním závitem nástěnky pro baterii G 1/2</t>
  </si>
  <si>
    <t>pár</t>
  </si>
  <si>
    <t>-2115618162</t>
  </si>
  <si>
    <t>https://podminky.urs.cz/item/CS_URS_2022_02/722220121</t>
  </si>
  <si>
    <t>48</t>
  </si>
  <si>
    <t>722224115</t>
  </si>
  <si>
    <t>Armatury s jedním závitem kohouty plnicí a vypouštěcí PN 10 G 1/2"</t>
  </si>
  <si>
    <t>-487643595</t>
  </si>
  <si>
    <t>https://podminky.urs.cz/item/CS_URS_2022_02/722224115</t>
  </si>
  <si>
    <t>49</t>
  </si>
  <si>
    <t>722224152</t>
  </si>
  <si>
    <t>Armatury s jedním závitem ventily kulové zahradní uzávěry PN 15 do 120° C G 1/2" - 3/4"</t>
  </si>
  <si>
    <t>-194027700</t>
  </si>
  <si>
    <t>https://podminky.urs.cz/item/CS_URS_2022_02/722224152</t>
  </si>
  <si>
    <t>50</t>
  </si>
  <si>
    <t>722231072</t>
  </si>
  <si>
    <t>Armatury se dvěma závity ventily zpětné mosazné PN 10 do 110°C G 1/2"</t>
  </si>
  <si>
    <t>1756455422</t>
  </si>
  <si>
    <t>https://podminky.urs.cz/item/CS_URS_2022_02/722231072</t>
  </si>
  <si>
    <t>51</t>
  </si>
  <si>
    <t>722231073</t>
  </si>
  <si>
    <t>Armatury se dvěma závity ventily zpětné mosazné PN 10 do 110°C G 3/4"</t>
  </si>
  <si>
    <t>702498444</t>
  </si>
  <si>
    <t>https://podminky.urs.cz/item/CS_URS_2022_02/722231073</t>
  </si>
  <si>
    <t>52</t>
  </si>
  <si>
    <t>722231075</t>
  </si>
  <si>
    <t>Armatury se dvěma závity ventily zpětné mosazné PN 10 do 110°C G 5/4"</t>
  </si>
  <si>
    <t>1057825289</t>
  </si>
  <si>
    <t>https://podminky.urs.cz/item/CS_URS_2022_02/722231075</t>
  </si>
  <si>
    <t>53</t>
  </si>
  <si>
    <t>722232043</t>
  </si>
  <si>
    <t>Armatury se dvěma závity kulové kohouty PN 42 do 185 °C přímé vnitřní závit G 1/2"</t>
  </si>
  <si>
    <t>-151684446</t>
  </si>
  <si>
    <t>https://podminky.urs.cz/item/CS_URS_2022_02/722232043</t>
  </si>
  <si>
    <t>54</t>
  </si>
  <si>
    <t>722232044</t>
  </si>
  <si>
    <t>Armatury se dvěma závity kulové kohouty PN 42 do 185 °C přímé vnitřní závit G 3/4"</t>
  </si>
  <si>
    <t>-1714633944</t>
  </si>
  <si>
    <t>https://podminky.urs.cz/item/CS_URS_2022_02/722232044</t>
  </si>
  <si>
    <t>55</t>
  </si>
  <si>
    <t>722232064</t>
  </si>
  <si>
    <t>Armatury se dvěma závity kulové kohouty PN 42 do 185 °C přímé vnitřní závit s vypouštěním G 5/4"</t>
  </si>
  <si>
    <t>39859266</t>
  </si>
  <si>
    <t>https://podminky.urs.cz/item/CS_URS_2022_02/722232064</t>
  </si>
  <si>
    <t>56</t>
  </si>
  <si>
    <t>722250133</t>
  </si>
  <si>
    <t>Požární příslušenství a armatury hydrantový systém s tvarově stálou hadicí celoplechový D 25 x 30 m</t>
  </si>
  <si>
    <t>soubor</t>
  </si>
  <si>
    <t>45990243</t>
  </si>
  <si>
    <t>https://podminky.urs.cz/item/CS_URS_2022_02/722250133</t>
  </si>
  <si>
    <t>57</t>
  </si>
  <si>
    <t>722290226</t>
  </si>
  <si>
    <t>Zkoušky, proplach a desinfekce vodovodního potrubí zkoušky těsnosti vodovodního potrubí závitového do DN 50</t>
  </si>
  <si>
    <t>1703568264</t>
  </si>
  <si>
    <t>https://podminky.urs.cz/item/CS_URS_2022_02/722290226</t>
  </si>
  <si>
    <t>58</t>
  </si>
  <si>
    <t>722290234</t>
  </si>
  <si>
    <t>Zkoušky, proplach a desinfekce vodovodního potrubí proplach a desinfekce vodovodního potrubí do DN 80</t>
  </si>
  <si>
    <t>-366038191</t>
  </si>
  <si>
    <t>https://podminky.urs.cz/item/CS_URS_2022_02/722290234</t>
  </si>
  <si>
    <t>59</t>
  </si>
  <si>
    <t>998722201</t>
  </si>
  <si>
    <t>Přesun hmot pro vnitřní vodovod stanovený procentní sazbou (%) z ceny vodorovná dopravní vzdálenost do 50 m v objektech výšky do 6 m</t>
  </si>
  <si>
    <t>-281565859</t>
  </si>
  <si>
    <t>https://podminky.urs.cz/item/CS_URS_2022_02/998722201</t>
  </si>
  <si>
    <t>725</t>
  </si>
  <si>
    <t>Zdravotechnika - zařizovací předměty</t>
  </si>
  <si>
    <t>60</t>
  </si>
  <si>
    <t>725112171</t>
  </si>
  <si>
    <t>Zařízení záchodů kombi klozety s hlubokým splachováním odpad vodorovný</t>
  </si>
  <si>
    <t>-1361155814</t>
  </si>
  <si>
    <t>https://podminky.urs.cz/item/CS_URS_2022_02/725112171</t>
  </si>
  <si>
    <t>61</t>
  </si>
  <si>
    <t>55167394</t>
  </si>
  <si>
    <t>sedátko klozetové duroplastové bílé antibakteriální</t>
  </si>
  <si>
    <t>-32796589</t>
  </si>
  <si>
    <t>62</t>
  </si>
  <si>
    <t>725121527</t>
  </si>
  <si>
    <t>Pisoárové záchodky keramické automatické s integrovaným napájecím zdrojem</t>
  </si>
  <si>
    <t>-125825208</t>
  </si>
  <si>
    <t>https://podminky.urs.cz/item/CS_URS_2022_02/725121527</t>
  </si>
  <si>
    <t>63</t>
  </si>
  <si>
    <t>725211621</t>
  </si>
  <si>
    <t>Umyvadla keramická bílá bez výtokových armatur připevněná na stěnu šrouby se sloupem, šířka umyvadla 500 mm</t>
  </si>
  <si>
    <t>-1504447612</t>
  </si>
  <si>
    <t>https://podminky.urs.cz/item/CS_URS_2022_02/725211621</t>
  </si>
  <si>
    <t>64</t>
  </si>
  <si>
    <t>725211622</t>
  </si>
  <si>
    <t>Umyvadla keramická bez výtokových armatur se zápachovou uzávěrkou připevněná na stěnu šrouby bílá se sloupem 550 mm</t>
  </si>
  <si>
    <t>518247089</t>
  </si>
  <si>
    <t>https://podminky.urs.cz/item/CS_URS_2022_02/725211622</t>
  </si>
  <si>
    <t>65</t>
  </si>
  <si>
    <t>725291511</t>
  </si>
  <si>
    <t>Doplňky zařízení koupelen a záchodů plastové dávkovač tekutého mýdla na 350 ml</t>
  </si>
  <si>
    <t>1065986260</t>
  </si>
  <si>
    <t>https://podminky.urs.cz/item/CS_URS_2022_02/725291511</t>
  </si>
  <si>
    <t>66</t>
  </si>
  <si>
    <t>725291521</t>
  </si>
  <si>
    <t>Doplňky zařízení koupelen a záchodů plastové zásobník toaletních papírů</t>
  </si>
  <si>
    <t>1388275608</t>
  </si>
  <si>
    <t>https://podminky.urs.cz/item/CS_URS_2022_02/725291521</t>
  </si>
  <si>
    <t>67</t>
  </si>
  <si>
    <t>725291631</t>
  </si>
  <si>
    <t>Doplňky zařízení koupelen a záchodů nerezové zásobník papírových ručníků</t>
  </si>
  <si>
    <t>-792344422</t>
  </si>
  <si>
    <t>https://podminky.urs.cz/item/CS_URS_2022_02/725291631</t>
  </si>
  <si>
    <t>68</t>
  </si>
  <si>
    <t>55431082</t>
  </si>
  <si>
    <t>koš odpadkový drátěný závěsný nerezový 350x290x190mm</t>
  </si>
  <si>
    <t>-486913858</t>
  </si>
  <si>
    <t>69</t>
  </si>
  <si>
    <t>725319111</t>
  </si>
  <si>
    <t>Dřezy bez výtokových armatur montáž dřezů ostatních typů</t>
  </si>
  <si>
    <t>-40580509</t>
  </si>
  <si>
    <t>https://podminky.urs.cz/item/CS_URS_2022_02/725319111</t>
  </si>
  <si>
    <t>70</t>
  </si>
  <si>
    <t>725331111</t>
  </si>
  <si>
    <t>Výlevky bez výtokových armatur a splachovací nádrže keramické se sklopnou plastovou mřížkou 425 mm</t>
  </si>
  <si>
    <t>-2082853674</t>
  </si>
  <si>
    <t>https://podminky.urs.cz/item/CS_URS_2022_02/725331111</t>
  </si>
  <si>
    <t>71</t>
  </si>
  <si>
    <t>725813111</t>
  </si>
  <si>
    <t>Ventily rohové bez připojovací trubičky nebo flexi hadičky G 1/2</t>
  </si>
  <si>
    <t>-190951788</t>
  </si>
  <si>
    <t>https://podminky.urs.cz/item/CS_URS_2022_02/725813111</t>
  </si>
  <si>
    <t>72</t>
  </si>
  <si>
    <t>725819401</t>
  </si>
  <si>
    <t>Ventily montáž ventilů ostatních typů rohových s připojovací trubičkou G 1/2"</t>
  </si>
  <si>
    <t>291238980</t>
  </si>
  <si>
    <t>https://podminky.urs.cz/item/CS_URS_2022_02/725819401</t>
  </si>
  <si>
    <t>73</t>
  </si>
  <si>
    <t>725821312</t>
  </si>
  <si>
    <t>Baterie dřezové nástěnné pákové s otáčivým kulatým ústím a délkou ramínka 300 mm</t>
  </si>
  <si>
    <t>700584834</t>
  </si>
  <si>
    <t>https://podminky.urs.cz/item/CS_URS_2022_02/725821312</t>
  </si>
  <si>
    <t>74</t>
  </si>
  <si>
    <t>725821325</t>
  </si>
  <si>
    <t>Baterie dřezové stojánkové pákové s otáčivým ústím a délkou ramínka 220 mm</t>
  </si>
  <si>
    <t>1124463521</t>
  </si>
  <si>
    <t>https://podminky.urs.cz/item/CS_URS_2022_02/725821325</t>
  </si>
  <si>
    <t>75</t>
  </si>
  <si>
    <t>725822611</t>
  </si>
  <si>
    <t>Baterie umyvadlové stojánkové pákové bez výpusti</t>
  </si>
  <si>
    <t>11386314</t>
  </si>
  <si>
    <t>https://podminky.urs.cz/item/CS_URS_2022_02/725822611</t>
  </si>
  <si>
    <t>76</t>
  </si>
  <si>
    <t>725861102</t>
  </si>
  <si>
    <t>Zápachové uzávěrky zařizovacích předmětů pro umyvadla DN 40</t>
  </si>
  <si>
    <t>1843372931</t>
  </si>
  <si>
    <t>https://podminky.urs.cz/item/CS_URS_2022_02/725861102</t>
  </si>
  <si>
    <t>77</t>
  </si>
  <si>
    <t>725862103</t>
  </si>
  <si>
    <t>Zápachové uzávěrky zařizovacích předmětů pro dřezy DN 40/50</t>
  </si>
  <si>
    <t>-1280605794</t>
  </si>
  <si>
    <t>https://podminky.urs.cz/item/CS_URS_2022_02/725862103</t>
  </si>
  <si>
    <t>78</t>
  </si>
  <si>
    <t>725865411</t>
  </si>
  <si>
    <t>Zápachové uzávěrky zařizovacích předmětů pro pisoáry DN 32/40</t>
  </si>
  <si>
    <t>-2025430360</t>
  </si>
  <si>
    <t>https://podminky.urs.cz/item/CS_URS_2022_02/725865411</t>
  </si>
  <si>
    <t>79</t>
  </si>
  <si>
    <t>725869218</t>
  </si>
  <si>
    <t>Zápachové uzávěrky zařizovacích předmětů montáž zápachových uzávěrek dřezových dvoudílných U-sifonů</t>
  </si>
  <si>
    <t>-318555499</t>
  </si>
  <si>
    <t>https://podminky.urs.cz/item/CS_URS_2022_02/725869218</t>
  </si>
  <si>
    <t>80</t>
  </si>
  <si>
    <t>551618410</t>
  </si>
  <si>
    <t>vtok se zápachovou uzávěrkou DN 32</t>
  </si>
  <si>
    <t>1230188219</t>
  </si>
  <si>
    <t>81</t>
  </si>
  <si>
    <t>998725201</t>
  </si>
  <si>
    <t>Přesun hmot pro zařizovací předměty stanovený procentní sazbou (%) z ceny vodorovná dopravní vzdálenost do 50 m v objektech výšky do 6 m</t>
  </si>
  <si>
    <t>1926879100</t>
  </si>
  <si>
    <t>https://podminky.urs.cz/item/CS_URS_2022_02/998725201</t>
  </si>
  <si>
    <t>732</t>
  </si>
  <si>
    <t>Ústřední vytápění - strojovny</t>
  </si>
  <si>
    <t>82</t>
  </si>
  <si>
    <t>732421201</t>
  </si>
  <si>
    <t>Čerpadla teplovodní závitová mokroběžná cirkulační pro TUV (elektronicky řízená) PN 10, do 80°C DN přípojky/dopravní výška H (m) - čerpací výkon Q (m3/h) DN 15 / do 0,9 m / 0,35 m3/h</t>
  </si>
  <si>
    <t>810998335</t>
  </si>
  <si>
    <t>https://podminky.urs.cz/item/CS_URS_2022_02/732421201</t>
  </si>
  <si>
    <t>83</t>
  </si>
  <si>
    <t>998732201</t>
  </si>
  <si>
    <t>Přesun hmot pro strojovny stanovený procentní sazbou (%) z ceny vodorovná dopravní vzdálenost do 50 m v objektech výšky do 6 m</t>
  </si>
  <si>
    <t>-624205895</t>
  </si>
  <si>
    <t>https://podminky.urs.cz/item/CS_URS_2022_02/998732201</t>
  </si>
  <si>
    <t>781</t>
  </si>
  <si>
    <t>Dokončovací práce - obklady</t>
  </si>
  <si>
    <t>84</t>
  </si>
  <si>
    <t>781491021</t>
  </si>
  <si>
    <t>Montáž zrcadel lepených silikonovým tmelem na keramický obklad, plochy do 1 m2</t>
  </si>
  <si>
    <t>-1725166220</t>
  </si>
  <si>
    <t>https://podminky.urs.cz/item/CS_URS_2022_02/781491021</t>
  </si>
  <si>
    <t>5*0,6*0,6</t>
  </si>
  <si>
    <t>85</t>
  </si>
  <si>
    <t>634651240</t>
  </si>
  <si>
    <t>zrcadlo nemontované čiré tl. 4 mm, max. rozměr 3210 x 2250 mm</t>
  </si>
  <si>
    <t>738701251</t>
  </si>
  <si>
    <t>5*0,6*0,6*1,1</t>
  </si>
  <si>
    <t>86</t>
  </si>
  <si>
    <t>998781201</t>
  </si>
  <si>
    <t>Přesun hmot pro obklady keramické stanovený procentní sazbou (%) z ceny vodorovná dopravní vzdálenost do 50 m v objektech výšky do 6 m</t>
  </si>
  <si>
    <t>1504697638</t>
  </si>
  <si>
    <t>https://podminky.urs.cz/item/CS_URS_2022_02/998781201</t>
  </si>
  <si>
    <t>Práce a dodávky M</t>
  </si>
  <si>
    <t>23-M</t>
  </si>
  <si>
    <t>Montáže potrubí</t>
  </si>
  <si>
    <t>87</t>
  </si>
  <si>
    <t>230205041</t>
  </si>
  <si>
    <t>Montáž potrubí PE průměru do 110 mm návin nebo tyč, svařované na tupo nebo elektrospojkou Ø 63, tl. stěny 3,6 mm</t>
  </si>
  <si>
    <t>118124116</t>
  </si>
  <si>
    <t>https://podminky.urs.cz/item/CS_URS_2022_02/230205041</t>
  </si>
  <si>
    <t>88</t>
  </si>
  <si>
    <t>28613962</t>
  </si>
  <si>
    <t>trubka ochranná PEHD 63x3,0mm</t>
  </si>
  <si>
    <t>256</t>
  </si>
  <si>
    <t>87321225</t>
  </si>
  <si>
    <t>89</t>
  </si>
  <si>
    <t>230205055</t>
  </si>
  <si>
    <t>Montáž potrubí PE průměru do 110 mm návin nebo tyč, svařované na tupo nebo elektrospojkou Ø 110, tl. stěny 6,3 mm</t>
  </si>
  <si>
    <t>1873564225</t>
  </si>
  <si>
    <t>https://podminky.urs.cz/item/CS_URS_2022_02/230205055</t>
  </si>
  <si>
    <t>90</t>
  </si>
  <si>
    <t>28613966</t>
  </si>
  <si>
    <t>trubka ochranná PEHD 110x4,2mm</t>
  </si>
  <si>
    <t>1408164691</t>
  </si>
  <si>
    <t>91</t>
  </si>
  <si>
    <t>230205231</t>
  </si>
  <si>
    <t>Montáž trubních dílů PE průměru do 110 mm elektrotvarovky nebo svařované na tupo Ø 40, tl. stěny 3,7 mm</t>
  </si>
  <si>
    <t>228402968</t>
  </si>
  <si>
    <t>https://podminky.urs.cz/item/CS_URS_2022_02/230205231</t>
  </si>
  <si>
    <t>92</t>
  </si>
  <si>
    <t>28653053</t>
  </si>
  <si>
    <t>elektrokoleno 90° PE 100 D 40mm</t>
  </si>
  <si>
    <t>128</t>
  </si>
  <si>
    <t>550436271</t>
  </si>
  <si>
    <t>93</t>
  </si>
  <si>
    <t>28654309</t>
  </si>
  <si>
    <t>přechodka PPR s vnitřním kovovým závitem D 40x5/4"</t>
  </si>
  <si>
    <t>1174472324</t>
  </si>
  <si>
    <t>{864f3bbc-d486-4489-b7b0-f2e5a8413787}</t>
  </si>
  <si>
    <t>HalaSend-PL - Vnitřní plynovod</t>
  </si>
  <si>
    <t xml:space="preserve">    723 - Zdravotechnika - vnitřní plynovod</t>
  </si>
  <si>
    <t xml:space="preserve">    731 - Ústřední vytápění - kotelny</t>
  </si>
  <si>
    <t xml:space="preserve">    783 - Dokončovací práce - nátěry</t>
  </si>
  <si>
    <t>HZS - Hodinové zúčtovací sazby</t>
  </si>
  <si>
    <t>-1119984580</t>
  </si>
  <si>
    <t>56,5*0,6*0,9</t>
  </si>
  <si>
    <t>-1125169898</t>
  </si>
  <si>
    <t>56,5*0,263*0,6</t>
  </si>
  <si>
    <t>285153656</t>
  </si>
  <si>
    <t>8,916*1,8</t>
  </si>
  <si>
    <t>-321905978</t>
  </si>
  <si>
    <t>617522550</t>
  </si>
  <si>
    <t>30,51-8,916-6,78</t>
  </si>
  <si>
    <t>1269244556</t>
  </si>
  <si>
    <t>56,5*0,6*0,2</t>
  </si>
  <si>
    <t>-61513384</t>
  </si>
  <si>
    <t>56,5*0,6</t>
  </si>
  <si>
    <t>565076943</t>
  </si>
  <si>
    <t>56,5*0,6*0,263-56,5*3,14*(0,063)^2/4</t>
  </si>
  <si>
    <t>Signalizační vodič na potrubí PVC DN do 150 mm</t>
  </si>
  <si>
    <t>1008623730</t>
  </si>
  <si>
    <t>-1130671080</t>
  </si>
  <si>
    <t>Přesun hmot pro trubní vedení hloubené z trub z plastických hmot nebo sklolaminátových pro plynovody v otevřeném výkopu dopravní vzdálenost do 15 m</t>
  </si>
  <si>
    <t>-1774235974</t>
  </si>
  <si>
    <t>723</t>
  </si>
  <si>
    <t>Zdravotechnika - vnitřní plynovod</t>
  </si>
  <si>
    <t>723111204</t>
  </si>
  <si>
    <t>Potrubí z ocelových trubek závitových černých spojovaných svařováním, bezešvých běžných DN 25</t>
  </si>
  <si>
    <t>216229755</t>
  </si>
  <si>
    <t>https://podminky.urs.cz/item/CS_URS_2022_02/723111204</t>
  </si>
  <si>
    <t>723111204A</t>
  </si>
  <si>
    <t>Potrubí ocelové závitové černé bezešvé svařované běžné DN 25 - příplatek za práci ve výšce</t>
  </si>
  <si>
    <t>1988656848</t>
  </si>
  <si>
    <t>https://podminky.urs.cz/item/CS_URS_2022_02/723111204A</t>
  </si>
  <si>
    <t>723111205</t>
  </si>
  <si>
    <t>Potrubí z ocelových trubek závitových černých spojovaných svařováním, bezešvých běžných DN 32</t>
  </si>
  <si>
    <t>1805140523</t>
  </si>
  <si>
    <t>https://podminky.urs.cz/item/CS_URS_2022_02/723111205</t>
  </si>
  <si>
    <t>723111205A</t>
  </si>
  <si>
    <t>Potrubí ocelové závitové černé bezešvé svařované běžné DN 32 - příplatek za práci ve výšce</t>
  </si>
  <si>
    <t>793480148</t>
  </si>
  <si>
    <t>https://podminky.urs.cz/item/CS_URS_2022_02/723111205A</t>
  </si>
  <si>
    <t>723111206</t>
  </si>
  <si>
    <t>Potrubí z ocelových trubek závitových černých spojovaných svařováním, bezešvých běžných DN 40</t>
  </si>
  <si>
    <t>-1651909154</t>
  </si>
  <si>
    <t>https://podminky.urs.cz/item/CS_URS_2022_02/723111206</t>
  </si>
  <si>
    <t>723111206B</t>
  </si>
  <si>
    <t>Potrubí ocelové závitové černé bezešvé svařované běžné DN 40 - příplatek za práci ve výšce</t>
  </si>
  <si>
    <t>-1021563382</t>
  </si>
  <si>
    <t>https://podminky.urs.cz/item/CS_URS_2022_02/723111206B</t>
  </si>
  <si>
    <t>723150313A</t>
  </si>
  <si>
    <t>Potrubí z ocelových trubek závitových černých spojovaných svařováním, bezešvých běžných DN 50</t>
  </si>
  <si>
    <t>-251038546</t>
  </si>
  <si>
    <t>https://podminky.urs.cz/item/CS_URS_2022_02/723150313A</t>
  </si>
  <si>
    <t>723111206C</t>
  </si>
  <si>
    <t>Potrubí ocelové závitové černé bezešvé svařované běžné DN 50 - příplatek za práci ve výšce</t>
  </si>
  <si>
    <t>-2078577972</t>
  </si>
  <si>
    <t>https://podminky.urs.cz/item/CS_URS_2022_02/723111206C</t>
  </si>
  <si>
    <t>723150312</t>
  </si>
  <si>
    <t>Potrubí z ocelových trubek závitových černých izolovaných spojovaných svařováním DN 50</t>
  </si>
  <si>
    <t>-1832285563</t>
  </si>
  <si>
    <t>https://podminky.urs.cz/item/CS_URS_2022_02/723150312</t>
  </si>
  <si>
    <t>723150366</t>
  </si>
  <si>
    <t>Potrubí z ocelových trubek hladkých chráničky Ø 44,5/2,6</t>
  </si>
  <si>
    <t>-517411492</t>
  </si>
  <si>
    <t>https://podminky.urs.cz/item/CS_URS_2022_02/723150366</t>
  </si>
  <si>
    <t>723150367</t>
  </si>
  <si>
    <t>Potrubí z ocelových trubek hladkých chráničky D 57/2,9</t>
  </si>
  <si>
    <t>1998528441</t>
  </si>
  <si>
    <t>https://podminky.urs.cz/item/CS_URS_2022_02/723150367</t>
  </si>
  <si>
    <t>723150368</t>
  </si>
  <si>
    <t>Potrubí z ocelových trubek hladkých chráničky D 76/3,2</t>
  </si>
  <si>
    <t>-1234820403</t>
  </si>
  <si>
    <t>https://podminky.urs.cz/item/CS_URS_2022_02/723150368</t>
  </si>
  <si>
    <t>723160207</t>
  </si>
  <si>
    <t>Přípojky k plynoměrům spojované na závit bez ochozu G 2"</t>
  </si>
  <si>
    <t>-512184397</t>
  </si>
  <si>
    <t>https://podminky.urs.cz/item/CS_URS_2022_02/723160207</t>
  </si>
  <si>
    <t>723160337</t>
  </si>
  <si>
    <t>Přípojky k plynoměrům rozpěrky přípojek G 2"</t>
  </si>
  <si>
    <t>-1311695142</t>
  </si>
  <si>
    <t>https://podminky.urs.cz/item/CS_URS_2022_02/723160337</t>
  </si>
  <si>
    <t>723190252</t>
  </si>
  <si>
    <t>Přípojky plynovodní ke strojům a zařízením z trubek vyvedení a upevnění plynovodních výpustek na potrubí DN 20</t>
  </si>
  <si>
    <t>1186658357</t>
  </si>
  <si>
    <t>https://podminky.urs.cz/item/CS_URS_2022_02/723190252</t>
  </si>
  <si>
    <t>723190907</t>
  </si>
  <si>
    <t>Plynovodní potrubí - odvzdušnění a napuštění potrubí</t>
  </si>
  <si>
    <t>465479254</t>
  </si>
  <si>
    <t>https://podminky.urs.cz/item/CS_URS_2022_02/723190907</t>
  </si>
  <si>
    <t>723190912</t>
  </si>
  <si>
    <t>Navaření odbočky na potrubí plynovodní DN 15</t>
  </si>
  <si>
    <t>1097373567</t>
  </si>
  <si>
    <t>https://podminky.urs.cz/item/CS_URS_2022_02/723190912</t>
  </si>
  <si>
    <t>723190914</t>
  </si>
  <si>
    <t>Navaření odbočky na potrubí plynovodní DN 25</t>
  </si>
  <si>
    <t>1431608532</t>
  </si>
  <si>
    <t>https://podminky.urs.cz/item/CS_URS_2022_02/723190914</t>
  </si>
  <si>
    <t>723190915</t>
  </si>
  <si>
    <t>Navaření odbočky na potrubí plynovodní DN 32</t>
  </si>
  <si>
    <t>-1958152777</t>
  </si>
  <si>
    <t>https://podminky.urs.cz/item/CS_URS_2022_02/723190915</t>
  </si>
  <si>
    <t>723221302</t>
  </si>
  <si>
    <t>Ventil vzorkovací rohový G 1/2 PN 4 s vnějším závitem</t>
  </si>
  <si>
    <t>-1947225544</t>
  </si>
  <si>
    <t>https://podminky.urs.cz/item/CS_URS_2022_02/723221302</t>
  </si>
  <si>
    <t>723230103</t>
  </si>
  <si>
    <t>Armatury se dvěma závity s protipožární armaturou PN 5 kulové uzávěry přímé závity vnitřní G 3/4 FF</t>
  </si>
  <si>
    <t>711480588</t>
  </si>
  <si>
    <t>https://podminky.urs.cz/item/CS_URS_2022_02/723230103</t>
  </si>
  <si>
    <t>723230153</t>
  </si>
  <si>
    <t>Flexibilní hadice na plyn PN G 3/4 délky 500 mm</t>
  </si>
  <si>
    <t>204150867</t>
  </si>
  <si>
    <t>https://podminky.urs.cz/item/CS_URS_2022_02/723230153</t>
  </si>
  <si>
    <t>723231162</t>
  </si>
  <si>
    <t>Kohout kulový přímý G 1/2 PN 42 do 185°C plnoprůtokový s koulí DADO vnitřní závit těžká řada</t>
  </si>
  <si>
    <t>-1887596618</t>
  </si>
  <si>
    <t>https://podminky.urs.cz/item/CS_URS_2022_02/723231162</t>
  </si>
  <si>
    <t>723231167</t>
  </si>
  <si>
    <t>Armatury se dvěma závity kohouty kulové PN 42 do 185°C plnoprůtokové vnitřní závit těžká řada G 2"</t>
  </si>
  <si>
    <t>455198816</t>
  </si>
  <si>
    <t>https://podminky.urs.cz/item/CS_URS_2022_02/723231167</t>
  </si>
  <si>
    <t>723234313</t>
  </si>
  <si>
    <t>Armatury se dvěma závity středotlaké regulátory tlaku plynu jednostupňové pro zemní plyn - B 40 výkon do 40 m3/hod rohový</t>
  </si>
  <si>
    <t>-1339890352</t>
  </si>
  <si>
    <t>https://podminky.urs.cz/item/CS_URS_2022_02/723234313</t>
  </si>
  <si>
    <t>723261914</t>
  </si>
  <si>
    <t>Montáž plynoměrů při rekonstrukci plynoinstalací s odvzdušněním a odzkoušením maximální průtok Q (m3/h) 40 m3/h</t>
  </si>
  <si>
    <t>1536615292</t>
  </si>
  <si>
    <t>https://podminky.urs.cz/item/CS_URS_2022_02/723261914</t>
  </si>
  <si>
    <t>998723201</t>
  </si>
  <si>
    <t>Přesun hmot pro vnitřní plynovod stanovený procentní sazbou (%) z ceny vodorovná dopravní vzdálenost do 50 m v objektech výšky do 6 m</t>
  </si>
  <si>
    <t>1103047593</t>
  </si>
  <si>
    <t>https://podminky.urs.cz/item/CS_URS_2022_02/998723201</t>
  </si>
  <si>
    <t>725659104</t>
  </si>
  <si>
    <t>Montáž teplovzdušného plynového agregátu s odkouřením, mtž regulace včetně kabelových rozvodů</t>
  </si>
  <si>
    <t>-1615258024</t>
  </si>
  <si>
    <t>https://podminky.urs.cz/item/CS_URS_2022_02/725659104</t>
  </si>
  <si>
    <t>725659105</t>
  </si>
  <si>
    <t>Doprava, uvedení do provozu, seřízení, revize</t>
  </si>
  <si>
    <t>2071882843</t>
  </si>
  <si>
    <t>https://podminky.urs.cz/item/CS_URS_2022_02/725659105</t>
  </si>
  <si>
    <t>484176121</t>
  </si>
  <si>
    <t>Plynový teplovzdušný agregát ´Robur´ typ ´NEXT R30´ (15,8 - 25,5 kW)</t>
  </si>
  <si>
    <t>kpl</t>
  </si>
  <si>
    <t>200852921</t>
  </si>
  <si>
    <t>484176122</t>
  </si>
  <si>
    <t>Plynový teplovzdušný agregát ´Robur´ typ ´NEXT R15´ (14,2 - 20,7 kW)</t>
  </si>
  <si>
    <t>-855679626</t>
  </si>
  <si>
    <t>484176123</t>
  </si>
  <si>
    <t>Konzola otočná s křížem pro NEXT R30 8x), konzola standardní pro NEXT R15 (2x), plynová hadice ´Flexigas´ DN 20 natahovací 1 m (10x), sestava pružná pro sání a odtah 2x pr. 80 mm (10x), protivětrná koncovka (10x), základní ovladače - vše v ceně dodávky</t>
  </si>
  <si>
    <t>517828648</t>
  </si>
  <si>
    <t>484176128</t>
  </si>
  <si>
    <t>Ovladač centrální s týdenním programem pro skupinu až 10 jednotek, kabely pro propojení, montáž + dodávka</t>
  </si>
  <si>
    <t>-859193455</t>
  </si>
  <si>
    <t>965141711</t>
  </si>
  <si>
    <t>731</t>
  </si>
  <si>
    <t>Ústřední vytápění - kotelny</t>
  </si>
  <si>
    <t>731810441</t>
  </si>
  <si>
    <t>Nucené odtahy spalin od kondenzačních kotlů prodloužení odděleného potrubí, průměru 80 mm</t>
  </si>
  <si>
    <t>-2114655918</t>
  </si>
  <si>
    <t>https://podminky.urs.cz/item/CS_URS_2022_02/731810441</t>
  </si>
  <si>
    <t>998731201</t>
  </si>
  <si>
    <t>Přesun hmot pro kotelny stanovený procentní sazbou (%) z ceny vodorovná dopravní vzdálenost do 50 m v objektech výšky do 6 m</t>
  </si>
  <si>
    <t>1723044093</t>
  </si>
  <si>
    <t>https://podminky.urs.cz/item/CS_URS_2022_02/998731201</t>
  </si>
  <si>
    <t>783</t>
  </si>
  <si>
    <t>Dokončovací práce - nátěry</t>
  </si>
  <si>
    <t>783624551</t>
  </si>
  <si>
    <t>Základní nátěr armatur a kovových potrubí jednonásobný potrubí do DN 50 mm akrylátový</t>
  </si>
  <si>
    <t>1285934830</t>
  </si>
  <si>
    <t>https://podminky.urs.cz/item/CS_URS_2022_02/783624551</t>
  </si>
  <si>
    <t>783627611</t>
  </si>
  <si>
    <t>Krycí nátěr (email) armatur a kovových potrubí potrubí do DN 50 mm dvojnásobný akrylátový</t>
  </si>
  <si>
    <t>790981637</t>
  </si>
  <si>
    <t>https://podminky.urs.cz/item/CS_URS_2022_02/783627611</t>
  </si>
  <si>
    <t>230205042</t>
  </si>
  <si>
    <t>Montáž potrubí PE průměru do 110 mm návin nebo tyč, svařované na tupo nebo elektrospojkou D 63, tl. stěny 5,8 mm</t>
  </si>
  <si>
    <t>-1962790921</t>
  </si>
  <si>
    <t>https://podminky.urs.cz/item/CS_URS_2022_02/230205042</t>
  </si>
  <si>
    <t>28613914</t>
  </si>
  <si>
    <t>potrubí plynovodní PE 100RC SDR 11 PN 0,4MPa D 63x5,8mm</t>
  </si>
  <si>
    <t>1773791694</t>
  </si>
  <si>
    <t>230205045</t>
  </si>
  <si>
    <t>Montáž plynovodního potrubí z plastů v otevřeném výkopu - ochranných trubek D 75 mm</t>
  </si>
  <si>
    <t>12559028</t>
  </si>
  <si>
    <t>https://podminky.urs.cz/item/CS_URS_2022_02/230205045</t>
  </si>
  <si>
    <t>28613963</t>
  </si>
  <si>
    <t>trubka ochranná pro plyn PEHD 75 x 4,3 mm</t>
  </si>
  <si>
    <t>1318813825</t>
  </si>
  <si>
    <t>230205242</t>
  </si>
  <si>
    <t>Montáž trubních dílů PE průměru do 110 mm elektrotvarovky nebo svařované na tupo D 63, tl. stěny 5,8 mm</t>
  </si>
  <si>
    <t>-65207893</t>
  </si>
  <si>
    <t>https://podminky.urs.cz/item/CS_URS_2022_02/230205242</t>
  </si>
  <si>
    <t>28653055</t>
  </si>
  <si>
    <t>elektrokoleno 90° PE 100 D 63mm</t>
  </si>
  <si>
    <t>686939305</t>
  </si>
  <si>
    <t>28614958</t>
  </si>
  <si>
    <t>elektrotvarovka T-kus rovnoramenný PE 100 PN 16 D 63mm</t>
  </si>
  <si>
    <t>799242742</t>
  </si>
  <si>
    <t>28653083</t>
  </si>
  <si>
    <t>spojka navařovací přechodová PE/ocel pro plyn PN10 pr. 63 mm/2"</t>
  </si>
  <si>
    <t>69400817</t>
  </si>
  <si>
    <t>28654302</t>
  </si>
  <si>
    <t>přechodka se vsuvkou PE/závit D 63x2"</t>
  </si>
  <si>
    <t>-1246928713</t>
  </si>
  <si>
    <t>230230016</t>
  </si>
  <si>
    <t>Tlakové zkoušky hlavní vzduchem 0,6 MPa DN 50</t>
  </si>
  <si>
    <t>-1927594755</t>
  </si>
  <si>
    <t>https://podminky.urs.cz/item/CS_URS_2022_02/230230016</t>
  </si>
  <si>
    <t>HZS</t>
  </si>
  <si>
    <t>Hodinové zúčtovací sazby</t>
  </si>
  <si>
    <t>HZS2212</t>
  </si>
  <si>
    <t>Hodinové zúčtovací sazby profesí PSV provádění stavebních instalací instalatér odborný - revize plynového rozvodu</t>
  </si>
  <si>
    <t>hod</t>
  </si>
  <si>
    <t>512</t>
  </si>
  <si>
    <t>1071768713</t>
  </si>
  <si>
    <t>https://podminky.urs.cz/item/CS_URS_2022_02/HZS2212</t>
  </si>
  <si>
    <t>HZS2222</t>
  </si>
  <si>
    <t>Hodinové zúčtovací sazby profesí PSV provádění stavebních instalací elektrikář odborný - uzemnění plynovodu</t>
  </si>
  <si>
    <t>-1538880706</t>
  </si>
  <si>
    <t>https://podminky.urs.cz/item/CS_URS_2022_02/HZS2222</t>
  </si>
  <si>
    <t>HZS2491</t>
  </si>
  <si>
    <t>Hodinová zúčtovací sazba dělník zednických výpomocí - prostupy pro potrubí, sloupek plynu pro HUP a plynové armatury - vnější rozměry 1,1 x 0,6 x 2,25 m, s nikou 80 x 80 x 45 cm, s dvířky</t>
  </si>
  <si>
    <t>1181378207</t>
  </si>
  <si>
    <t>https://podminky.urs.cz/item/CS_URS_2022_02/HZS2491</t>
  </si>
  <si>
    <t>{d2d1d9f1-f8ea-4bd6-9008-8aacc3fdbb29}</t>
  </si>
  <si>
    <t>HalaSend-UT - Vytápění</t>
  </si>
  <si>
    <t xml:space="preserve">    713 - Izolace tepelné</t>
  </si>
  <si>
    <t xml:space="preserve">    733 - Ústřední vytápění - rozvodné potrubí</t>
  </si>
  <si>
    <t xml:space="preserve">    734 - Ústřední vytápění - armatury</t>
  </si>
  <si>
    <t xml:space="preserve">    735 - Ústřední vytápění - otopná tělesa</t>
  </si>
  <si>
    <t>713</t>
  </si>
  <si>
    <t>713463131</t>
  </si>
  <si>
    <t>Montáž izolace tepelné potrubí a ohybů tvarovkami nebo deskami potrubními pouzdry bez povrchové úpravy (izolační materiál ve specifikaci) přilepenými v příčných a podélných spojích izolace potrubí jednovrstvá, tloušťky izolace do 25 mm</t>
  </si>
  <si>
    <t>183381965</t>
  </si>
  <si>
    <t>https://podminky.urs.cz/item/CS_URS_2022_02/713463131</t>
  </si>
  <si>
    <t>283770950</t>
  </si>
  <si>
    <t>izolace potrubí 15 x 10 mm</t>
  </si>
  <si>
    <t>-329206816</t>
  </si>
  <si>
    <t>283771050</t>
  </si>
  <si>
    <t>izolace potrubí 18 x 10 mm</t>
  </si>
  <si>
    <t>-1053229562</t>
  </si>
  <si>
    <t>283771040</t>
  </si>
  <si>
    <t>izolace potrubí 22 x 10 mm</t>
  </si>
  <si>
    <t>-1007632390</t>
  </si>
  <si>
    <t>998713201</t>
  </si>
  <si>
    <t>Přesun hmot pro izolace tepelné stanovený procentní sazbou (%) z ceny vodorovná dopravní vzdálenost do 50 m v objektech výšky do 6 m</t>
  </si>
  <si>
    <t>-1533713638</t>
  </si>
  <si>
    <t>https://podminky.urs.cz/item/CS_URS_2022_02/998713201</t>
  </si>
  <si>
    <t>731244492</t>
  </si>
  <si>
    <t>Kotle ocelové teplovodní plynové závěsné kondenzační montáž kotlů kondenzačních ostatních typů o výkonu přes 14 do 20 kW</t>
  </si>
  <si>
    <t>-129817014</t>
  </si>
  <si>
    <t>https://podminky.urs.cz/item/CS_URS_2022_02/731244492</t>
  </si>
  <si>
    <t>484176922</t>
  </si>
  <si>
    <t>kotel plynový kondenzační závěsný ´Protherm´ typ ´15 KKO CS/1-VEQ75´ výkon 2,7 - 16,4 kW (vytápění) a až 19,4 kW (ohřev TV), v sestavě s nepřímo ohřívaným zásobníkem teplé vody o objemu 68 l (vedle kotle) - součástí je sada dolního krytu a NTC čidlo</t>
  </si>
  <si>
    <t>727001275</t>
  </si>
  <si>
    <t>484176086</t>
  </si>
  <si>
    <t>Týdenní regulátor Set Thermolink P/2 s kabelovým venkovním čidlem (Protherm)</t>
  </si>
  <si>
    <t>988364148</t>
  </si>
  <si>
    <t>731810331</t>
  </si>
  <si>
    <t>Nucené odtahy spalin od kondenzačních kotlů soustředným potrubím vedeným svisle šikmou střechou, průměru 60/100 mm</t>
  </si>
  <si>
    <t>-2123087798</t>
  </si>
  <si>
    <t>https://podminky.urs.cz/item/CS_URS_2022_02/731810331</t>
  </si>
  <si>
    <t>731810341</t>
  </si>
  <si>
    <t>Nucené odtahy spalin od kondenzačních kotlů prodloužení soustředného potrubí, průměru 60/100 mm</t>
  </si>
  <si>
    <t>-364159819</t>
  </si>
  <si>
    <t>https://podminky.urs.cz/item/CS_URS_2022_02/731810341</t>
  </si>
  <si>
    <t>-1208999621</t>
  </si>
  <si>
    <t>732219103</t>
  </si>
  <si>
    <t>Montáž ohříváků vody zásobníkových ležatých kombinovaných do 200 l</t>
  </si>
  <si>
    <t>-917936970</t>
  </si>
  <si>
    <t>https://podminky.urs.cz/item/CS_URS_2022_02/732219103</t>
  </si>
  <si>
    <t>733</t>
  </si>
  <si>
    <t>Ústřední vytápění - rozvodné potrubí</t>
  </si>
  <si>
    <t>733222102</t>
  </si>
  <si>
    <t>Potrubí z trubek měděných polotvrdých spojovaných měkkým pájením D 15/1</t>
  </si>
  <si>
    <t>575167568</t>
  </si>
  <si>
    <t>https://podminky.urs.cz/item/CS_URS_2022_02/733222102</t>
  </si>
  <si>
    <t>733222103</t>
  </si>
  <si>
    <t>Potrubí z trubek měděných polotvrdých spojovaných měkkým pájením Ø 18/1</t>
  </si>
  <si>
    <t>-1415969898</t>
  </si>
  <si>
    <t>https://podminky.urs.cz/item/CS_URS_2022_02/733222103</t>
  </si>
  <si>
    <t>733222104</t>
  </si>
  <si>
    <t>Potrubí z trubek měděných polotvrdých spojovaných měkkým pájením Ø 22/1,0</t>
  </si>
  <si>
    <t>-140927059</t>
  </si>
  <si>
    <t>https://podminky.urs.cz/item/CS_URS_2022_02/733222104</t>
  </si>
  <si>
    <t>551273230</t>
  </si>
  <si>
    <t>svorkové šroubení Heimeier pr.15 mm/G 3/4, č. 3831-15.351</t>
  </si>
  <si>
    <t>KUS</t>
  </si>
  <si>
    <t>-921064654</t>
  </si>
  <si>
    <t>551273231</t>
  </si>
  <si>
    <t>opěrné pouzdro ke svorkovému šroubení Heimeier pr.15 mm, č. 1300-15.170</t>
  </si>
  <si>
    <t>905247473</t>
  </si>
  <si>
    <t>196323617</t>
  </si>
  <si>
    <t>Pájka pro měkké pájení L-SnAg 5</t>
  </si>
  <si>
    <t>846513608</t>
  </si>
  <si>
    <t>196323618</t>
  </si>
  <si>
    <t>Pasta pro měkké pájení P 4943 SUP</t>
  </si>
  <si>
    <t>7469779</t>
  </si>
  <si>
    <t>733224203</t>
  </si>
  <si>
    <t>Potrubí z trubek měděných Příplatek k cenám za potrubí vedené v kotelnách a strojovnách Ø 18/1</t>
  </si>
  <si>
    <t>-1104609045</t>
  </si>
  <si>
    <t>https://podminky.urs.cz/item/CS_URS_2022_02/733224203</t>
  </si>
  <si>
    <t>733224204</t>
  </si>
  <si>
    <t>Potrubí z trubek měděných Příplatek k cenám za potrubí vedené v kotelnách a strojovnách D 22/1,5</t>
  </si>
  <si>
    <t>-1060594766</t>
  </si>
  <si>
    <t>https://podminky.urs.cz/item/CS_URS_2022_02/733224204</t>
  </si>
  <si>
    <t>733224222</t>
  </si>
  <si>
    <t>Potrubí z trubek měděných Příplatek k cenám za zhotovení přípojky z trubek měděných D 15/1</t>
  </si>
  <si>
    <t>-1997500951</t>
  </si>
  <si>
    <t>https://podminky.urs.cz/item/CS_URS_2022_02/733224222</t>
  </si>
  <si>
    <t>733224223</t>
  </si>
  <si>
    <t>Potrubí z trubek měděných Příplatek k cenám za zhotovení přípojky z trubek měděných Ø 18/1</t>
  </si>
  <si>
    <t>-780859988</t>
  </si>
  <si>
    <t>https://podminky.urs.cz/item/CS_URS_2022_02/733224223</t>
  </si>
  <si>
    <t>733224224</t>
  </si>
  <si>
    <t>Potrubí z trubek měděných Příplatek k cenám za zhotovení přípojky z trubek měděných D 22/1</t>
  </si>
  <si>
    <t>1793893203</t>
  </si>
  <si>
    <t>https://podminky.urs.cz/item/CS_URS_2022_02/733224224</t>
  </si>
  <si>
    <t>733291101</t>
  </si>
  <si>
    <t>Tlaková zkouška potrubí měděné do průměru 35</t>
  </si>
  <si>
    <t>-868807882</t>
  </si>
  <si>
    <t>https://podminky.urs.cz/item/CS_URS_2022_02/733291101</t>
  </si>
  <si>
    <t>998733201</t>
  </si>
  <si>
    <t>Přesun hmot pro rozvody potrubí stanovený procentní sazbou z ceny vodorovná dopravní vzdálenost do 50 m v objektech výšky do 6 m</t>
  </si>
  <si>
    <t>1060745814</t>
  </si>
  <si>
    <t>https://podminky.urs.cz/item/CS_URS_2022_02/998733201</t>
  </si>
  <si>
    <t>734</t>
  </si>
  <si>
    <t>Ústřední vytápění - armatury</t>
  </si>
  <si>
    <t>734221682</t>
  </si>
  <si>
    <t>Ventily regulační závitové hlavice termostatické, pro ovládání ventilů PN 10 do 110°C kapalinové otopných těles VK</t>
  </si>
  <si>
    <t>852414751</t>
  </si>
  <si>
    <t>https://podminky.urs.cz/item/CS_URS_2022_02/734221682</t>
  </si>
  <si>
    <t>734221686</t>
  </si>
  <si>
    <t>Ruční hlavice otopných těles VK ´Heimeier´ 2001-00.325</t>
  </si>
  <si>
    <t>-1644408069</t>
  </si>
  <si>
    <t>https://podminky.urs.cz/item/CS_URS_2022_02/734221686</t>
  </si>
  <si>
    <t>734261403</t>
  </si>
  <si>
    <t>Šroubení připojovací armatury radiátorů PN 10 do 110 st.C, regulační uzavíratelné rohové G 3/4 x 18</t>
  </si>
  <si>
    <t>-761907801</t>
  </si>
  <si>
    <t>https://podminky.urs.cz/item/CS_URS_2022_02/734261403</t>
  </si>
  <si>
    <t>734261407</t>
  </si>
  <si>
    <t>Šroubení připojovací armatury radiátorů VK PN 10 do 110°C, regulační uzavíratelné přímé G 3/4 x 18</t>
  </si>
  <si>
    <t>-1219769898</t>
  </si>
  <si>
    <t>https://podminky.urs.cz/item/CS_URS_2022_02/734261407</t>
  </si>
  <si>
    <t>551283940</t>
  </si>
  <si>
    <t>Krytka na šroubení pro VK ´Heimeier´ 3850-50.553</t>
  </si>
  <si>
    <t>-367003293</t>
  </si>
  <si>
    <t>734291123</t>
  </si>
  <si>
    <t>Ostatní armatury kohouty plnicí a vypouštěcí PN 10 do 110 st.C G 1/2</t>
  </si>
  <si>
    <t>-1056518704</t>
  </si>
  <si>
    <t>https://podminky.urs.cz/item/CS_URS_2022_02/734291123</t>
  </si>
  <si>
    <t>734291263</t>
  </si>
  <si>
    <t>Ostatní armatury filtry závitové PN 30 do 110°C přímé s vnitřními závity G 3/4</t>
  </si>
  <si>
    <t>2107151691</t>
  </si>
  <si>
    <t>https://podminky.urs.cz/item/CS_URS_2022_02/734291263</t>
  </si>
  <si>
    <t>734292714</t>
  </si>
  <si>
    <t>Ostatní armatury kulové kohouty PN 42 do 185 st.C přímé vnitřní závit G 3/4</t>
  </si>
  <si>
    <t>-2082001040</t>
  </si>
  <si>
    <t>https://podminky.urs.cz/item/CS_URS_2022_02/734292714</t>
  </si>
  <si>
    <t>998734201</t>
  </si>
  <si>
    <t>Přesun hmot pro armatury stanovený procentní sazbou (%) z ceny vodorovná dopravní vzdálenost do 50 m v objektech výšky do 6 m</t>
  </si>
  <si>
    <t>1066546708</t>
  </si>
  <si>
    <t>https://podminky.urs.cz/item/CS_URS_2022_02/998734201</t>
  </si>
  <si>
    <t>735</t>
  </si>
  <si>
    <t>Ústřední vytápění - otopná tělesa</t>
  </si>
  <si>
    <t>735000912</t>
  </si>
  <si>
    <t>Regulace otopného systému při opravách vyregulování dvojregulačních ventilů a kohoutů s termostatickým ovládáním</t>
  </si>
  <si>
    <t>-185921760</t>
  </si>
  <si>
    <t>https://podminky.urs.cz/item/CS_URS_2022_02/735000912</t>
  </si>
  <si>
    <t>735152471</t>
  </si>
  <si>
    <t>Otopná tělesa panelová VK dvoudesková PN 1,0 MPa, T do 110°C s jednou přídavnou přestupní plochou výšky tělesa 600 mm stavební délky / výkonu 400 mm / 515 W (21VK/6040)</t>
  </si>
  <si>
    <t>-566103198</t>
  </si>
  <si>
    <t>https://podminky.urs.cz/item/CS_URS_2022_02/735152471</t>
  </si>
  <si>
    <t>735152472</t>
  </si>
  <si>
    <t>Otopná tělesa panelová VK dvoudesková PN 1,0 MPa, T do 110°C s jednou přídavnou přestupní plochou výšky tělesa 600 mm stavební délky / výkonu 500 mm / 644 W (21VK/6050)</t>
  </si>
  <si>
    <t>-1009188859</t>
  </si>
  <si>
    <t>https://podminky.urs.cz/item/CS_URS_2022_02/735152472</t>
  </si>
  <si>
    <t>735152477</t>
  </si>
  <si>
    <t>Otopná tělesa panelová VK dvoudesková PN 1,0 MPa, T do 110°C s jednou přídavnou přestupní plochou výšky tělesa 600 mm stavební délky / výkonu 1000 mm / 1288 W (21VK/6100) - na nožičkách!</t>
  </si>
  <si>
    <t>-738111530</t>
  </si>
  <si>
    <t>https://podminky.urs.cz/item/CS_URS_2022_02/735152477</t>
  </si>
  <si>
    <t>735152478</t>
  </si>
  <si>
    <t>Otopná tělesa panelová VK dvoudesková PN 1,0 MPa, T do 110°C s jednou přídavnou přestupní plochou výšky tělesa 600 mm stavební délky / výkonu 1100 mm / 1417 W (21VK/6110) - na nožičkách!</t>
  </si>
  <si>
    <t>409153726</t>
  </si>
  <si>
    <t>https://podminky.urs.cz/item/CS_URS_2022_02/735152478</t>
  </si>
  <si>
    <t>735152491</t>
  </si>
  <si>
    <t>Otopná tělesa panelová VK dvoudesková PN 1,0 MPa, T do 110°C s jednou přídavnou přestupní plochou výšky tělesa 900 mm stavební délky / výkonu 400 mm / 702 W (21VK/9040)</t>
  </si>
  <si>
    <t>1747628526</t>
  </si>
  <si>
    <t>https://podminky.urs.cz/item/CS_URS_2022_02/735152491</t>
  </si>
  <si>
    <t>735191905</t>
  </si>
  <si>
    <t>Ostatní opravy otopných těles odvzdušnění tělesa</t>
  </si>
  <si>
    <t>29842765</t>
  </si>
  <si>
    <t>https://podminky.urs.cz/item/CS_URS_2022_02/735191905</t>
  </si>
  <si>
    <t>998735201</t>
  </si>
  <si>
    <t>Přesun hmot pro otopná tělesa stanovený procentní sazbou (%) z ceny vodorovná dopravní vzdálenost do 50 m v objektech výšky do 6 m</t>
  </si>
  <si>
    <t>26097981</t>
  </si>
  <si>
    <t>https://podminky.urs.cz/item/CS_URS_2022_02/998735201</t>
  </si>
  <si>
    <t>Hodinová zúčtovací sazba instalatér odborný - topná zkouška</t>
  </si>
  <si>
    <t>1281350346</t>
  </si>
  <si>
    <t>HZS2221</t>
  </si>
  <si>
    <t>Hodinová zúčtovací sazba elektrikář - propojení termostatu s kotlem, kabely</t>
  </si>
  <si>
    <t>-1504741772</t>
  </si>
  <si>
    <t>https://podminky.urs.cz/item/CS_URS_2022_02/HZS2221</t>
  </si>
  <si>
    <t>Hodinová zúčtovací sazba elektrikář odborný - uvedení kotle do provozu</t>
  </si>
  <si>
    <t>1552640830</t>
  </si>
  <si>
    <t>{fedb4a09-7154-4d92-9bc0-191f3f8e95ec}</t>
  </si>
  <si>
    <t>HalaSend-VPř - Vodovodní přípojka</t>
  </si>
  <si>
    <t>129001101</t>
  </si>
  <si>
    <t>Příplatek k cenám vykopávek za ztížení vykopávky v blízkosti podzemního vedení nebo výbušnin v horninách jakékoliv třídy</t>
  </si>
  <si>
    <t>-1320848969</t>
  </si>
  <si>
    <t>https://podminky.urs.cz/item/CS_URS_2022_02/129001101</t>
  </si>
  <si>
    <t>2*0,6*1,7</t>
  </si>
  <si>
    <t>-10359350</t>
  </si>
  <si>
    <t>8*0,6*1,7</t>
  </si>
  <si>
    <t>133212811</t>
  </si>
  <si>
    <t>Hloubení nezapažených šachet ručně v horninách třídy těžitelnosti I skupiny 3, půdorysná plocha výkopu do 4 m2</t>
  </si>
  <si>
    <t>1911902681</t>
  </si>
  <si>
    <t>https://podminky.urs.cz/item/CS_URS_2022_02/133212811</t>
  </si>
  <si>
    <t>1,7*1,4*1,9</t>
  </si>
  <si>
    <t>864917245</t>
  </si>
  <si>
    <t>8*0,1*0,6+8*3,14*(0,040)^2/4+1,7*1,4*0,2+(1,7*1,4*1,7-1,2*0,9*1,5-0,6*0,6*0,2)</t>
  </si>
  <si>
    <t>-2033636105</t>
  </si>
  <si>
    <t>3,32*1,8</t>
  </si>
  <si>
    <t>1149465878</t>
  </si>
  <si>
    <t>1444220279</t>
  </si>
  <si>
    <t>8,16+4,522-3,32-4,532</t>
  </si>
  <si>
    <t>-1076120236</t>
  </si>
  <si>
    <t>8*0,6*0,54-8*3,14*(0,04)^2/4+(1,7*1,4*1,5-1,2*0,9*1,5)</t>
  </si>
  <si>
    <t>867910540</t>
  </si>
  <si>
    <t>8*0,6+(1,7*1,4-0,6*0,6)</t>
  </si>
  <si>
    <t>-1791042660</t>
  </si>
  <si>
    <t>8*0,6*0,1+1,7*1,4*0,2</t>
  </si>
  <si>
    <t>1493414542</t>
  </si>
  <si>
    <t>1543266614</t>
  </si>
  <si>
    <t>8,30049261083744*1,015 'Přepočtené koeficientem množství</t>
  </si>
  <si>
    <t>891211112</t>
  </si>
  <si>
    <t>Montáž vodovodních armatur na potrubí šoupátek nebo klapek uzavíracích v otevřeném výkopu nebo v šachtách s osazením zemní soupravy (bez poklopů) DN 50</t>
  </si>
  <si>
    <t>-1470573133</t>
  </si>
  <si>
    <t>https://podminky.urs.cz/item/CS_URS_2022_02/891211112</t>
  </si>
  <si>
    <t>42221421</t>
  </si>
  <si>
    <t>šoupátko přípojkové přímé č. 2800 2" PN 16 připojovací rozměr 50x2" s ISO výstupem PE pr. 63 mm</t>
  </si>
  <si>
    <t>751427542</t>
  </si>
  <si>
    <t>42291066</t>
  </si>
  <si>
    <t>souprava zemní pro šoupátka DN 40-50mm Rd 1,25m</t>
  </si>
  <si>
    <t>-1119811441</t>
  </si>
  <si>
    <t>891399111</t>
  </si>
  <si>
    <t>Montáž vodovodních armatur na potrubí navrtávacích pasů s ventilem Jt 1 MPa, na potrubí z trub litinových, ocelových nebo plastických hmot DN 400</t>
  </si>
  <si>
    <t>1587188273</t>
  </si>
  <si>
    <t>https://podminky.urs.cz/item/CS_URS_2022_02/891399111</t>
  </si>
  <si>
    <t>42273582</t>
  </si>
  <si>
    <t>pás navrtávací se závitovým výstupem z tvárné litiny pro vodovodní PE a PVC potrubí 400-2"</t>
  </si>
  <si>
    <t>197652507</t>
  </si>
  <si>
    <t>892233122</t>
  </si>
  <si>
    <t>Proplach a dezinfekce vodovodního potrubí DN od 40 do 70</t>
  </si>
  <si>
    <t>-155014308</t>
  </si>
  <si>
    <t>https://podminky.urs.cz/item/CS_URS_2022_02/892233122</t>
  </si>
  <si>
    <t>892241111</t>
  </si>
  <si>
    <t>Tlakové zkoušky vodou na potrubí DN do 80</t>
  </si>
  <si>
    <t>1003592240</t>
  </si>
  <si>
    <t>https://podminky.urs.cz/item/CS_URS_2022_02/892241111</t>
  </si>
  <si>
    <t>893811113</t>
  </si>
  <si>
    <t>Osazení vodoměrné šachty z polypropylenu PP samonosné pro běžné zatížení hranaté, půdorysné plochy do 1,1 m2, světlé hloubky od 1,4 m do 1,6 m</t>
  </si>
  <si>
    <t>709487012</t>
  </si>
  <si>
    <t>https://podminky.urs.cz/item/CS_URS_2022_02/893811113</t>
  </si>
  <si>
    <t>56230554</t>
  </si>
  <si>
    <t>šachta vodoměrná samonosná hranatá 0,9/1,2/1,5 m</t>
  </si>
  <si>
    <t>973159945</t>
  </si>
  <si>
    <t>899401112</t>
  </si>
  <si>
    <t>Osazení poklopů litinových šoupátkových</t>
  </si>
  <si>
    <t>-1165200820</t>
  </si>
  <si>
    <t>https://podminky.urs.cz/item/CS_URS_2022_02/899401112</t>
  </si>
  <si>
    <t>42291352</t>
  </si>
  <si>
    <t>poklop litinový šoupátkový pro zemní soupravy osazení do terénu a do vozovky</t>
  </si>
  <si>
    <t>-812273825</t>
  </si>
  <si>
    <t>-828171629</t>
  </si>
  <si>
    <t>-1070495952</t>
  </si>
  <si>
    <t>-382511100</t>
  </si>
  <si>
    <t>722232046</t>
  </si>
  <si>
    <t>Armatury se dvěma závity kulové kohouty PN 42 do 185 °C přímé vnitřní závit G 5/4"</t>
  </si>
  <si>
    <t>-1091940425</t>
  </si>
  <si>
    <t>https://podminky.urs.cz/item/CS_URS_2022_02/722232046</t>
  </si>
  <si>
    <t>-240870457</t>
  </si>
  <si>
    <t>1609992863</t>
  </si>
  <si>
    <t>28653125</t>
  </si>
  <si>
    <t>redukce svařovací na tupo potrubí PE 100 SDR11 63/50</t>
  </si>
  <si>
    <t>2071640055</t>
  </si>
  <si>
    <t>28653124</t>
  </si>
  <si>
    <t>redukce svařovací na tupo potrubí PE 100 SDR11 50/40</t>
  </si>
  <si>
    <t>643013005</t>
  </si>
  <si>
    <t>1371151586</t>
  </si>
  <si>
    <t>{aeee7d13-24a3-4bf0-b37c-5339692e9510}</t>
  </si>
  <si>
    <t>HalaSend-DV - Dešťové vody</t>
  </si>
  <si>
    <t>1479959623</t>
  </si>
  <si>
    <t>(17+22)*0,8*1</t>
  </si>
  <si>
    <t>1541964693</t>
  </si>
  <si>
    <t>178*0,1*0,8+178*3,14*(0,16)^2/4+9*0,1*0,8+9*3,14*(0,110)^2/4</t>
  </si>
  <si>
    <t>-969972666</t>
  </si>
  <si>
    <t>18,623*1,8</t>
  </si>
  <si>
    <t>-1103698392</t>
  </si>
  <si>
    <t>7051767</t>
  </si>
  <si>
    <t>31,2+(148*0,8*0,9)-18,623-64,793</t>
  </si>
  <si>
    <t>345594833</t>
  </si>
  <si>
    <t>178*0,8*0,46-178*3,14*(0,16)^2/4+9*0,8*0,41-9*3,14*(0,11)^2/4</t>
  </si>
  <si>
    <t>-1356103497</t>
  </si>
  <si>
    <t>(178+9)*0,8</t>
  </si>
  <si>
    <t>30400710</t>
  </si>
  <si>
    <t>(178+9)*0,8*0,1</t>
  </si>
  <si>
    <t>1527761894</t>
  </si>
  <si>
    <t>0,2*0,2*0,2*12</t>
  </si>
  <si>
    <t>871263121</t>
  </si>
  <si>
    <t>Montáž kanalizačního potrubí z plastů z tvrdého PVC těsněných gumovým kroužkem v otevřeném výkopu ve sklonu do 20 % DN 110</t>
  </si>
  <si>
    <t>-1087626260</t>
  </si>
  <si>
    <t>https://podminky.urs.cz/item/CS_URS_2022_02/871263121</t>
  </si>
  <si>
    <t>28611113</t>
  </si>
  <si>
    <t>trubka kanalizační PVC DN 110x1000mm SN4</t>
  </si>
  <si>
    <t>-1932942465</t>
  </si>
  <si>
    <t>15*1,03 'Přepočtené koeficientem množství</t>
  </si>
  <si>
    <t>-2056376143</t>
  </si>
  <si>
    <t>-85539643</t>
  </si>
  <si>
    <t>178*1,03 'Přepočtené koeficientem množství</t>
  </si>
  <si>
    <t>877265211</t>
  </si>
  <si>
    <t>Montáž tvarovek na kanalizačním potrubí z trub z plastu z tvrdého PVC nebo z polypropylenu v otevřeném výkopu jednoosých DN 110</t>
  </si>
  <si>
    <t>-67402268</t>
  </si>
  <si>
    <t>https://podminky.urs.cz/item/CS_URS_2022_02/877265211</t>
  </si>
  <si>
    <t>28611353</t>
  </si>
  <si>
    <t>koleno kanalizační PVC KG 110x87°</t>
  </si>
  <si>
    <t>-600058797</t>
  </si>
  <si>
    <t>877315211</t>
  </si>
  <si>
    <t>Montáž tvarovek na kanalizačním potrubí z trub z plastu z tvrdého PVC nebo z polypropylenu v otevřeném výkopu jednoosých DN 160</t>
  </si>
  <si>
    <t>4925912</t>
  </si>
  <si>
    <t>https://podminky.urs.cz/item/CS_URS_2022_02/877315211</t>
  </si>
  <si>
    <t>28611361</t>
  </si>
  <si>
    <t>koleno kanalizační PVC KG 160x45°</t>
  </si>
  <si>
    <t>-1800106833</t>
  </si>
  <si>
    <t>28611504</t>
  </si>
  <si>
    <t>redukce kanalizační PVC 160/110</t>
  </si>
  <si>
    <t>2114775408</t>
  </si>
  <si>
    <t>877315221</t>
  </si>
  <si>
    <t>Montáž tvarovek na kanalizačním potrubí z trub z plastu z tvrdého PVC nebo z polypropylenu v otevřeném výkopu dvouosých DN 160</t>
  </si>
  <si>
    <t>406765432</t>
  </si>
  <si>
    <t>https://podminky.urs.cz/item/CS_URS_2022_02/877315221</t>
  </si>
  <si>
    <t>28611390</t>
  </si>
  <si>
    <t>odbočka kanalizační plastová s hrdlem KG 160/110/45°</t>
  </si>
  <si>
    <t>529067258</t>
  </si>
  <si>
    <t>441853373</t>
  </si>
  <si>
    <t>-2090723780</t>
  </si>
  <si>
    <t>-1747788502</t>
  </si>
  <si>
    <t>721242105</t>
  </si>
  <si>
    <t>Lapače střešních splavenin polypropylenové (PP) se svislým odtokem DN 110</t>
  </si>
  <si>
    <t>-1990976640</t>
  </si>
  <si>
    <t>https://podminky.urs.cz/item/CS_URS_2022_02/721242105</t>
  </si>
  <si>
    <t>-327084855</t>
  </si>
  <si>
    <t>{21d16e49-bd35-4312-98d4-e3178a30f36f}</t>
  </si>
  <si>
    <t>HalaSend-PlPř - Plynovodní přípojka</t>
  </si>
  <si>
    <t>261336675</t>
  </si>
  <si>
    <t>1*0,6*1</t>
  </si>
  <si>
    <t>1008969951</t>
  </si>
  <si>
    <t>5,5*0,6*1,0</t>
  </si>
  <si>
    <t>-704231869</t>
  </si>
  <si>
    <t>5,5*0,232*0,6</t>
  </si>
  <si>
    <t>1486808454</t>
  </si>
  <si>
    <t>0,766*1,8</t>
  </si>
  <si>
    <t>-782627044</t>
  </si>
  <si>
    <t>-990252027</t>
  </si>
  <si>
    <t>3,3-0,761-0,66</t>
  </si>
  <si>
    <t>598748154</t>
  </si>
  <si>
    <t>5,5*0,6*0,2</t>
  </si>
  <si>
    <t>2004992810</t>
  </si>
  <si>
    <t>5,5*0,6</t>
  </si>
  <si>
    <t>298543449</t>
  </si>
  <si>
    <t>5,5*0,6*0,232-5,5*3,14*(0,032)^2/4</t>
  </si>
  <si>
    <t>-1416045418</t>
  </si>
  <si>
    <t>-1998918885</t>
  </si>
  <si>
    <t>723231164</t>
  </si>
  <si>
    <t>Armatury se dvěma závity kohouty kulové PN 42 do 185°C plnoprůtokové vnitřní závit těžká řada G 1" s integrovaným přechodovým spojem</t>
  </si>
  <si>
    <t>-603459895</t>
  </si>
  <si>
    <t>https://podminky.urs.cz/item/CS_URS_2022_02/723231164</t>
  </si>
  <si>
    <t>1154867646</t>
  </si>
  <si>
    <t>230205025</t>
  </si>
  <si>
    <t>Montáž potrubí PE průměru do 110 mm návin nebo tyč, svařované na tupo nebo elektrospojkou Ø 32, tl. stěny 3,0 mm</t>
  </si>
  <si>
    <t>1957685691</t>
  </si>
  <si>
    <t>https://podminky.urs.cz/item/CS_URS_2022_02/230205025</t>
  </si>
  <si>
    <t>28613911</t>
  </si>
  <si>
    <t>potrubí plynovodní PE 100RC SDR 11 PN 0,4MPa D 32x3,0mm</t>
  </si>
  <si>
    <t>-2045828821</t>
  </si>
  <si>
    <t>230205225</t>
  </si>
  <si>
    <t>Montáž trubních dílů PE průměru do 110 mm elektrotvarovky nebo svařované na tupo Ø 32, tl. stěny 3,0 mm</t>
  </si>
  <si>
    <t>-1308366856</t>
  </si>
  <si>
    <t>https://podminky.urs.cz/item/CS_URS_2022_02/230205225</t>
  </si>
  <si>
    <t>28653052</t>
  </si>
  <si>
    <t>elektrokoleno 90° PE 100 D 32mm</t>
  </si>
  <si>
    <t>-100714150</t>
  </si>
  <si>
    <t>28653072</t>
  </si>
  <si>
    <t>vložka přechodová PE/mosaz pro vodovodní potrubí PN16 plyn PN10 vnější závit 32-1"</t>
  </si>
  <si>
    <t>-1189053168</t>
  </si>
  <si>
    <t>28614974</t>
  </si>
  <si>
    <t>elektroredukce PE 100 PN16 D 63-32mm</t>
  </si>
  <si>
    <t>1913189005</t>
  </si>
  <si>
    <t>230205451</t>
  </si>
  <si>
    <t>Montáž trubních dílů PE průměru přes 110 mm svařované na tupo nebo elektrospojkou Ø 400, tl. stěny 15,3 mm</t>
  </si>
  <si>
    <t>-1621097556</t>
  </si>
  <si>
    <t>https://podminky.urs.cz/item/CS_URS_2022_02/230205451</t>
  </si>
  <si>
    <t>42275101</t>
  </si>
  <si>
    <t>navrtávací T-kus přípojkový pro PE-potrubí pr. 400/63 mm (´Frialen´)</t>
  </si>
  <si>
    <t>-1665456465</t>
  </si>
  <si>
    <t>230210013</t>
  </si>
  <si>
    <t>Montáž opláštění ruční ovinem páskou za studena 2 vrstvy</t>
  </si>
  <si>
    <t>-1813805446</t>
  </si>
  <si>
    <t>https://podminky.urs.cz/item/CS_URS_2022_02/230210013</t>
  </si>
  <si>
    <t>34382001</t>
  </si>
  <si>
    <t>páska elektroizolační PVC š 19mm</t>
  </si>
  <si>
    <t>1844572391</t>
  </si>
  <si>
    <t>1394557264</t>
  </si>
  <si>
    <t>230250002</t>
  </si>
  <si>
    <t>Montáž kontrolního měřícího vývodu napěťového zemního na potrubí</t>
  </si>
  <si>
    <t>-744652178</t>
  </si>
  <si>
    <t>https://podminky.urs.cz/item/CS_URS_2022_02/230250002</t>
  </si>
  <si>
    <t>HZS1431</t>
  </si>
  <si>
    <t>Hodinové zúčtovací sazby profesí HSV provádění konstrukcí inženýrských a dopravních staveb dělník inženýrských sítí - vytyčení sítí</t>
  </si>
  <si>
    <t>-1038633351</t>
  </si>
  <si>
    <t>https://podminky.urs.cz/item/CS_URS_2022_02/HZS1431</t>
  </si>
  <si>
    <t>-1778124293</t>
  </si>
  <si>
    <t>1512746089</t>
  </si>
  <si>
    <t>HZS4221</t>
  </si>
  <si>
    <t>Hodinové zúčtovací sazby ostatních profesí revizní a kontrolní činnost geodet - zaměření trasy plynovodu</t>
  </si>
  <si>
    <t>1275279029</t>
  </si>
  <si>
    <t>https://podminky.urs.cz/item/CS_URS_2022_02/HZS4221</t>
  </si>
  <si>
    <t>oddíl 720</t>
  </si>
  <si>
    <t>Zdravotní technika</t>
  </si>
  <si>
    <t>Zdravotní technika:</t>
  </si>
  <si>
    <t>Plynovod vnitřní</t>
  </si>
  <si>
    <t>C-723000000-0</t>
  </si>
  <si>
    <t>KC</t>
  </si>
  <si>
    <t>oddíl 730</t>
  </si>
  <si>
    <t>Ústřední vytápění:</t>
  </si>
  <si>
    <t>C-730000000-0</t>
  </si>
  <si>
    <t>oddíl 723-2</t>
  </si>
  <si>
    <t>Plynová přípojka:</t>
  </si>
  <si>
    <t>Plynová přípojka</t>
  </si>
  <si>
    <t>C-720000000-0</t>
  </si>
  <si>
    <t>oddíl 721-2</t>
  </si>
  <si>
    <t>Dešťové vody:</t>
  </si>
  <si>
    <t>Dešťové vody</t>
  </si>
  <si>
    <t>oddíl 722-2</t>
  </si>
  <si>
    <t>Vodovodní přípojka:</t>
  </si>
  <si>
    <t>Vodovodní přípojka</t>
  </si>
  <si>
    <t>C-722200000-0</t>
  </si>
  <si>
    <t>C-721200000-0</t>
  </si>
  <si>
    <t>C-723200000-0</t>
  </si>
  <si>
    <t>Přípojky</t>
  </si>
  <si>
    <t>ZDRAVOTNÍ TECHNIKA CELKEM</t>
  </si>
  <si>
    <t>PLYNOVÁ PŘÍPOJKA CELKEM</t>
  </si>
  <si>
    <t>ÚSTŘEDNÍ VYTÁPĚNÍ CELKEM</t>
  </si>
  <si>
    <t>VODOVODNÍ PŘÍPOJKA CELKEM</t>
  </si>
  <si>
    <t>DEŠŤOVÉ VODY CELKEM</t>
  </si>
  <si>
    <t>Novostavba prodejní a skladové haly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</si>
</sst>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0"/>
    <numFmt numFmtId="165" formatCode="#,##0.0"/>
    <numFmt numFmtId="166" formatCode="0.000"/>
    <numFmt numFmtId="167" formatCode="dd\.mm\.yyyy"/>
    <numFmt numFmtId="168" formatCode="#,##0.00%"/>
    <numFmt numFmtId="169" formatCode="#,##0.00000"/>
  </numFmts>
  <fonts count="38" x14ac:knownFonts="1">
    <font>
      <sz val="10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i/>
      <sz val="7"/>
      <color theme="3"/>
      <name val="Arial"/>
      <family val="2"/>
      <charset val="238"/>
    </font>
    <font>
      <sz val="8"/>
      <name val="Arial CE"/>
      <family val="2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sz val="7"/>
      <color rgb="FF979797"/>
      <name val="Arial CE"/>
    </font>
    <font>
      <u/>
      <sz val="11"/>
      <color theme="10"/>
      <name val="Calibri"/>
      <scheme val="minor"/>
    </font>
    <font>
      <i/>
      <u/>
      <sz val="7"/>
      <color rgb="FF979797"/>
      <name val="Calibri"/>
      <scheme val="minor"/>
    </font>
    <font>
      <sz val="8"/>
      <color rgb="FF505050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7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1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3">
    <xf numFmtId="0" fontId="0" fillId="0" borderId="0"/>
    <xf numFmtId="0" fontId="11" fillId="0" borderId="0"/>
    <xf numFmtId="0" fontId="31" fillId="0" borderId="0" applyNumberFormat="0" applyFill="0" applyBorder="0" applyAlignment="0" applyProtection="0"/>
  </cellStyleXfs>
  <cellXfs count="3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2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2" borderId="28" xfId="0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/>
    </xf>
    <xf numFmtId="0" fontId="1" fillId="2" borderId="31" xfId="0" applyFont="1" applyFill="1" applyBorder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2" borderId="35" xfId="0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3" xfId="0" applyFont="1" applyBorder="1"/>
    <xf numFmtId="0" fontId="5" fillId="0" borderId="5" xfId="0" applyFont="1" applyBorder="1"/>
    <xf numFmtId="0" fontId="5" fillId="0" borderId="3" xfId="0" applyFont="1" applyBorder="1" applyAlignment="1">
      <alignment vertical="center"/>
    </xf>
    <xf numFmtId="0" fontId="5" fillId="0" borderId="37" xfId="0" applyFont="1" applyBorder="1"/>
    <xf numFmtId="0" fontId="5" fillId="0" borderId="38" xfId="0" applyFont="1" applyBorder="1"/>
    <xf numFmtId="0" fontId="5" fillId="0" borderId="40" xfId="0" applyFont="1" applyBorder="1"/>
    <xf numFmtId="0" fontId="5" fillId="0" borderId="41" xfId="0" applyFont="1" applyBorder="1"/>
    <xf numFmtId="0" fontId="5" fillId="0" borderId="1" xfId="0" applyFont="1" applyBorder="1"/>
    <xf numFmtId="0" fontId="5" fillId="0" borderId="29" xfId="0" applyFont="1" applyBorder="1"/>
    <xf numFmtId="0" fontId="5" fillId="0" borderId="24" xfId="0" applyFont="1" applyBorder="1"/>
    <xf numFmtId="0" fontId="5" fillId="0" borderId="29" xfId="0" applyFont="1" applyBorder="1" applyAlignment="1">
      <alignment horizontal="right" vertical="center"/>
    </xf>
    <xf numFmtId="0" fontId="5" fillId="0" borderId="29" xfId="0" applyFont="1" applyBorder="1" applyAlignment="1">
      <alignment horizontal="left" vertical="center"/>
    </xf>
    <xf numFmtId="0" fontId="5" fillId="0" borderId="27" xfId="0" applyFont="1" applyBorder="1"/>
    <xf numFmtId="0" fontId="5" fillId="0" borderId="42" xfId="0" applyFont="1" applyBorder="1"/>
    <xf numFmtId="0" fontId="5" fillId="0" borderId="32" xfId="0" applyFont="1" applyBorder="1"/>
    <xf numFmtId="0" fontId="5" fillId="0" borderId="43" xfId="0" applyFont="1" applyBorder="1"/>
    <xf numFmtId="0" fontId="1" fillId="0" borderId="6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vertical="center"/>
    </xf>
    <xf numFmtId="165" fontId="1" fillId="0" borderId="6" xfId="0" applyNumberFormat="1" applyFont="1" applyBorder="1" applyAlignment="1">
      <alignment vertical="center"/>
    </xf>
    <xf numFmtId="165" fontId="1" fillId="0" borderId="44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164" fontId="1" fillId="0" borderId="46" xfId="0" applyNumberFormat="1" applyFont="1" applyBorder="1" applyAlignment="1">
      <alignment vertical="center"/>
    </xf>
    <xf numFmtId="0" fontId="5" fillId="2" borderId="6" xfId="0" applyFont="1" applyFill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8" xfId="0" applyFont="1" applyFill="1" applyBorder="1"/>
    <xf numFmtId="0" fontId="5" fillId="2" borderId="49" xfId="0" applyFont="1" applyFill="1" applyBorder="1"/>
    <xf numFmtId="165" fontId="5" fillId="2" borderId="45" xfId="0" applyNumberFormat="1" applyFont="1" applyFill="1" applyBorder="1" applyAlignment="1">
      <alignment vertical="center"/>
    </xf>
    <xf numFmtId="164" fontId="5" fillId="2" borderId="46" xfId="0" applyNumberFormat="1" applyFont="1" applyFill="1" applyBorder="1" applyAlignment="1">
      <alignment vertical="center"/>
    </xf>
    <xf numFmtId="0" fontId="5" fillId="2" borderId="11" xfId="0" applyFont="1" applyFill="1" applyBorder="1"/>
    <xf numFmtId="0" fontId="5" fillId="2" borderId="50" xfId="0" applyFont="1" applyFill="1" applyBorder="1" applyAlignment="1">
      <alignment horizontal="right" vertical="center"/>
    </xf>
    <xf numFmtId="0" fontId="5" fillId="2" borderId="50" xfId="0" applyFont="1" applyFill="1" applyBorder="1" applyAlignment="1">
      <alignment horizontal="left" vertical="center"/>
    </xf>
    <xf numFmtId="0" fontId="5" fillId="2" borderId="50" xfId="0" applyFont="1" applyFill="1" applyBorder="1"/>
    <xf numFmtId="0" fontId="5" fillId="2" borderId="51" xfId="0" applyFont="1" applyFill="1" applyBorder="1"/>
    <xf numFmtId="165" fontId="5" fillId="2" borderId="52" xfId="0" applyNumberFormat="1" applyFont="1" applyFill="1" applyBorder="1" applyAlignment="1">
      <alignment vertical="center"/>
    </xf>
    <xf numFmtId="0" fontId="5" fillId="2" borderId="53" xfId="0" applyFont="1" applyFill="1" applyBorder="1"/>
    <xf numFmtId="165" fontId="5" fillId="2" borderId="12" xfId="0" applyNumberFormat="1" applyFont="1" applyFill="1" applyBorder="1" applyAlignment="1">
      <alignment vertical="center"/>
    </xf>
    <xf numFmtId="164" fontId="5" fillId="2" borderId="54" xfId="0" applyNumberFormat="1" applyFont="1" applyFill="1" applyBorder="1" applyAlignment="1">
      <alignment vertical="center"/>
    </xf>
    <xf numFmtId="165" fontId="5" fillId="2" borderId="0" xfId="0" applyNumberFormat="1" applyFont="1" applyFill="1" applyAlignment="1">
      <alignment vertical="center"/>
    </xf>
    <xf numFmtId="0" fontId="0" fillId="0" borderId="2" xfId="0" applyBorder="1"/>
    <xf numFmtId="0" fontId="5" fillId="2" borderId="58" xfId="0" applyFont="1" applyFill="1" applyBorder="1"/>
    <xf numFmtId="0" fontId="5" fillId="2" borderId="59" xfId="0" applyFont="1" applyFill="1" applyBorder="1"/>
    <xf numFmtId="0" fontId="5" fillId="2" borderId="60" xfId="0" applyFont="1" applyFill="1" applyBorder="1"/>
    <xf numFmtId="0" fontId="5" fillId="2" borderId="60" xfId="0" applyFont="1" applyFill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vertical="center"/>
    </xf>
    <xf numFmtId="0" fontId="4" fillId="0" borderId="56" xfId="0" applyFont="1" applyBorder="1"/>
    <xf numFmtId="0" fontId="4" fillId="0" borderId="64" xfId="0" applyFont="1" applyBorder="1"/>
    <xf numFmtId="0" fontId="5" fillId="0" borderId="56" xfId="0" applyFont="1" applyBorder="1" applyAlignment="1">
      <alignment horizontal="left" vertical="center"/>
    </xf>
    <xf numFmtId="0" fontId="5" fillId="0" borderId="24" xfId="0" applyFont="1" applyBorder="1" applyAlignment="1">
      <alignment horizontal="right" vertical="center"/>
    </xf>
    <xf numFmtId="3" fontId="4" fillId="0" borderId="29" xfId="0" applyNumberFormat="1" applyFont="1" applyBorder="1" applyAlignment="1">
      <alignment vertical="center"/>
    </xf>
    <xf numFmtId="3" fontId="5" fillId="0" borderId="33" xfId="0" applyNumberFormat="1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3" fontId="4" fillId="0" borderId="4" xfId="0" applyNumberFormat="1" applyFont="1" applyBorder="1" applyAlignment="1">
      <alignment vertical="center"/>
    </xf>
    <xf numFmtId="3" fontId="5" fillId="0" borderId="66" xfId="0" applyNumberFormat="1" applyFont="1" applyBorder="1" applyAlignment="1">
      <alignment vertical="center"/>
    </xf>
    <xf numFmtId="0" fontId="5" fillId="2" borderId="17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left" vertical="center"/>
    </xf>
    <xf numFmtId="3" fontId="5" fillId="2" borderId="20" xfId="0" applyNumberFormat="1" applyFont="1" applyFill="1" applyBorder="1" applyAlignment="1">
      <alignment vertical="center"/>
    </xf>
    <xf numFmtId="3" fontId="5" fillId="2" borderId="71" xfId="0" applyNumberFormat="1" applyFont="1" applyFill="1" applyBorder="1" applyAlignment="1">
      <alignment vertical="center"/>
    </xf>
    <xf numFmtId="0" fontId="4" fillId="2" borderId="21" xfId="0" applyFont="1" applyFill="1" applyBorder="1"/>
    <xf numFmtId="0" fontId="5" fillId="2" borderId="18" xfId="0" applyFont="1" applyFill="1" applyBorder="1" applyAlignment="1">
      <alignment horizontal="left" vertical="center"/>
    </xf>
    <xf numFmtId="3" fontId="5" fillId="2" borderId="18" xfId="0" applyNumberFormat="1" applyFont="1" applyFill="1" applyBorder="1" applyAlignment="1">
      <alignment vertical="center"/>
    </xf>
    <xf numFmtId="3" fontId="5" fillId="2" borderId="72" xfId="0" applyNumberFormat="1" applyFont="1" applyFill="1" applyBorder="1" applyAlignment="1">
      <alignment vertical="center"/>
    </xf>
    <xf numFmtId="0" fontId="0" fillId="0" borderId="73" xfId="0" applyBorder="1" applyAlignment="1">
      <alignment horizontal="left" vertical="center"/>
    </xf>
    <xf numFmtId="49" fontId="0" fillId="0" borderId="66" xfId="0" applyNumberFormat="1" applyBorder="1" applyAlignment="1">
      <alignment horizontal="center" vertical="center"/>
    </xf>
    <xf numFmtId="0" fontId="0" fillId="0" borderId="33" xfId="0" applyBorder="1" applyAlignment="1">
      <alignment horizontal="left" vertical="center"/>
    </xf>
    <xf numFmtId="0" fontId="0" fillId="0" borderId="34" xfId="0" applyBorder="1" applyAlignment="1">
      <alignment vertical="center"/>
    </xf>
    <xf numFmtId="3" fontId="0" fillId="0" borderId="34" xfId="0" applyNumberFormat="1" applyBorder="1" applyAlignment="1">
      <alignment vertical="center"/>
    </xf>
    <xf numFmtId="0" fontId="0" fillId="0" borderId="68" xfId="0" applyBorder="1" applyAlignment="1">
      <alignment vertical="center"/>
    </xf>
    <xf numFmtId="4" fontId="0" fillId="0" borderId="77" xfId="0" applyNumberFormat="1" applyBorder="1" applyAlignment="1">
      <alignment horizontal="right" vertical="center"/>
    </xf>
    <xf numFmtId="0" fontId="0" fillId="0" borderId="68" xfId="0" applyBorder="1" applyAlignment="1">
      <alignment horizontal="center" vertical="center"/>
    </xf>
    <xf numFmtId="4" fontId="0" fillId="0" borderId="29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67" xfId="0" applyBorder="1" applyAlignment="1">
      <alignment vertical="center"/>
    </xf>
    <xf numFmtId="3" fontId="0" fillId="0" borderId="80" xfId="0" applyNumberFormat="1" applyBorder="1" applyAlignment="1">
      <alignment horizontal="right" vertical="center"/>
    </xf>
    <xf numFmtId="3" fontId="0" fillId="0" borderId="81" xfId="0" applyNumberFormat="1" applyBorder="1" applyAlignment="1">
      <alignment horizontal="right"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0" fillId="0" borderId="23" xfId="0" applyBorder="1" applyAlignment="1">
      <alignment vertical="center"/>
    </xf>
    <xf numFmtId="0" fontId="0" fillId="0" borderId="82" xfId="0" applyBorder="1" applyAlignment="1">
      <alignment vertical="center"/>
    </xf>
    <xf numFmtId="0" fontId="0" fillId="0" borderId="89" xfId="0" applyBorder="1" applyAlignment="1">
      <alignment vertical="center"/>
    </xf>
    <xf numFmtId="0" fontId="9" fillId="0" borderId="0" xfId="0" applyFont="1"/>
    <xf numFmtId="0" fontId="9" fillId="2" borderId="90" xfId="0" applyFont="1" applyFill="1" applyBorder="1" applyAlignment="1">
      <alignment horizontal="left" vertical="center"/>
    </xf>
    <xf numFmtId="0" fontId="0" fillId="0" borderId="36" xfId="0" applyBorder="1" applyAlignment="1">
      <alignment vertical="center"/>
    </xf>
    <xf numFmtId="49" fontId="0" fillId="2" borderId="47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0" fillId="0" borderId="9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0" fontId="0" fillId="0" borderId="55" xfId="0" applyBorder="1" applyAlignment="1">
      <alignment horizontal="right" vertical="center"/>
    </xf>
    <xf numFmtId="0" fontId="9" fillId="2" borderId="61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vertical="center"/>
    </xf>
    <xf numFmtId="0" fontId="1" fillId="4" borderId="4" xfId="0" applyFont="1" applyFill="1" applyBorder="1" applyAlignment="1">
      <alignment horizontal="left" vertical="center"/>
    </xf>
    <xf numFmtId="4" fontId="1" fillId="0" borderId="4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right" vertical="center"/>
    </xf>
    <xf numFmtId="166" fontId="1" fillId="0" borderId="4" xfId="0" applyNumberFormat="1" applyFont="1" applyBorder="1" applyAlignment="1">
      <alignment vertical="center"/>
    </xf>
    <xf numFmtId="4" fontId="5" fillId="2" borderId="50" xfId="0" applyNumberFormat="1" applyFont="1" applyFill="1" applyBorder="1"/>
    <xf numFmtId="4" fontId="5" fillId="0" borderId="29" xfId="0" applyNumberFormat="1" applyFont="1" applyBorder="1"/>
    <xf numFmtId="4" fontId="5" fillId="2" borderId="4" xfId="0" applyNumberFormat="1" applyFont="1" applyFill="1" applyBorder="1"/>
    <xf numFmtId="0" fontId="11" fillId="0" borderId="0" xfId="1"/>
    <xf numFmtId="0" fontId="11" fillId="0" borderId="0" xfId="1" applyAlignment="1">
      <alignment horizontal="left" vertical="center"/>
    </xf>
    <xf numFmtId="0" fontId="11" fillId="0" borderId="91" xfId="1" applyBorder="1"/>
    <xf numFmtId="0" fontId="11" fillId="0" borderId="92" xfId="1" applyBorder="1"/>
    <xf numFmtId="0" fontId="11" fillId="0" borderId="93" xfId="1" applyBorder="1"/>
    <xf numFmtId="0" fontId="13" fillId="0" borderId="0" xfId="1" applyFont="1" applyAlignment="1">
      <alignment horizontal="left" vertical="center"/>
    </xf>
    <xf numFmtId="0" fontId="14" fillId="0" borderId="0" xfId="1" applyFont="1" applyAlignment="1">
      <alignment horizontal="left" vertical="center"/>
    </xf>
    <xf numFmtId="0" fontId="15" fillId="0" borderId="0" xfId="1" applyFont="1" applyAlignment="1">
      <alignment horizontal="left" vertical="center"/>
    </xf>
    <xf numFmtId="0" fontId="11" fillId="0" borderId="0" xfId="1" applyAlignment="1">
      <alignment vertical="center"/>
    </xf>
    <xf numFmtId="0" fontId="11" fillId="0" borderId="93" xfId="1" applyBorder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1" applyNumberFormat="1" applyFont="1" applyAlignment="1">
      <alignment horizontal="left" vertical="center"/>
    </xf>
    <xf numFmtId="0" fontId="11" fillId="0" borderId="0" xfId="1" applyAlignment="1">
      <alignment vertical="center" wrapText="1"/>
    </xf>
    <xf numFmtId="0" fontId="11" fillId="0" borderId="93" xfId="1" applyBorder="1" applyAlignment="1">
      <alignment vertical="center" wrapText="1"/>
    </xf>
    <xf numFmtId="0" fontId="11" fillId="0" borderId="94" xfId="1" applyBorder="1" applyAlignment="1">
      <alignment vertical="center"/>
    </xf>
    <xf numFmtId="0" fontId="18" fillId="0" borderId="0" xfId="1" applyFont="1" applyAlignment="1">
      <alignment horizontal="left" vertical="center"/>
    </xf>
    <xf numFmtId="4" fontId="19" fillId="0" borderId="0" xfId="1" applyNumberFormat="1" applyFont="1" applyAlignment="1">
      <alignment vertical="center"/>
    </xf>
    <xf numFmtId="0" fontId="15" fillId="0" borderId="0" xfId="1" applyFont="1" applyAlignment="1">
      <alignment horizontal="right" vertical="center"/>
    </xf>
    <xf numFmtId="0" fontId="20" fillId="0" borderId="0" xfId="1" applyFont="1" applyAlignment="1">
      <alignment horizontal="left" vertical="center"/>
    </xf>
    <xf numFmtId="4" fontId="15" fillId="0" borderId="0" xfId="1" applyNumberFormat="1" applyFont="1" applyAlignment="1">
      <alignment vertical="center"/>
    </xf>
    <xf numFmtId="168" fontId="15" fillId="0" borderId="0" xfId="1" applyNumberFormat="1" applyFont="1" applyAlignment="1">
      <alignment horizontal="right" vertical="center"/>
    </xf>
    <xf numFmtId="0" fontId="11" fillId="7" borderId="0" xfId="1" applyFill="1" applyAlignment="1">
      <alignment vertical="center"/>
    </xf>
    <xf numFmtId="0" fontId="21" fillId="7" borderId="95" xfId="1" applyFont="1" applyFill="1" applyBorder="1" applyAlignment="1">
      <alignment horizontal="left" vertical="center"/>
    </xf>
    <xf numFmtId="0" fontId="11" fillId="7" borderId="96" xfId="1" applyFill="1" applyBorder="1" applyAlignment="1">
      <alignment vertical="center"/>
    </xf>
    <xf numFmtId="0" fontId="21" fillId="7" borderId="96" xfId="1" applyFont="1" applyFill="1" applyBorder="1" applyAlignment="1">
      <alignment horizontal="right" vertical="center"/>
    </xf>
    <xf numFmtId="0" fontId="21" fillId="7" borderId="96" xfId="1" applyFont="1" applyFill="1" applyBorder="1" applyAlignment="1">
      <alignment horizontal="center" vertical="center"/>
    </xf>
    <xf numFmtId="4" fontId="21" fillId="7" borderId="96" xfId="1" applyNumberFormat="1" applyFont="1" applyFill="1" applyBorder="1" applyAlignment="1">
      <alignment vertical="center"/>
    </xf>
    <xf numFmtId="0" fontId="11" fillId="7" borderId="97" xfId="1" applyFill="1" applyBorder="1" applyAlignment="1">
      <alignment vertical="center"/>
    </xf>
    <xf numFmtId="0" fontId="11" fillId="0" borderId="98" xfId="1" applyBorder="1" applyAlignment="1">
      <alignment vertical="center"/>
    </xf>
    <xf numFmtId="0" fontId="11" fillId="0" borderId="99" xfId="1" applyBorder="1" applyAlignment="1">
      <alignment vertical="center"/>
    </xf>
    <xf numFmtId="0" fontId="11" fillId="0" borderId="91" xfId="1" applyBorder="1" applyAlignment="1">
      <alignment vertical="center"/>
    </xf>
    <xf numFmtId="0" fontId="11" fillId="0" borderId="92" xfId="1" applyBorder="1" applyAlignment="1">
      <alignment vertical="center"/>
    </xf>
    <xf numFmtId="0" fontId="17" fillId="0" borderId="0" xfId="1" applyFont="1" applyAlignment="1">
      <alignment horizontal="left" vertical="center" wrapText="1"/>
    </xf>
    <xf numFmtId="0" fontId="22" fillId="7" borderId="0" xfId="1" applyFont="1" applyFill="1" applyAlignment="1">
      <alignment horizontal="left" vertical="center"/>
    </xf>
    <xf numFmtId="0" fontId="22" fillId="7" borderId="0" xfId="1" applyFont="1" applyFill="1" applyAlignment="1">
      <alignment horizontal="right" vertical="center"/>
    </xf>
    <xf numFmtId="0" fontId="23" fillId="0" borderId="0" xfId="1" applyFont="1" applyAlignment="1">
      <alignment horizontal="left" vertical="center"/>
    </xf>
    <xf numFmtId="0" fontId="24" fillId="0" borderId="0" xfId="1" applyFont="1" applyAlignment="1">
      <alignment vertical="center"/>
    </xf>
    <xf numFmtId="0" fontId="24" fillId="0" borderId="93" xfId="1" applyFont="1" applyBorder="1" applyAlignment="1">
      <alignment vertical="center"/>
    </xf>
    <xf numFmtId="0" fontId="24" fillId="0" borderId="100" xfId="1" applyFont="1" applyBorder="1" applyAlignment="1">
      <alignment horizontal="left" vertical="center"/>
    </xf>
    <xf numFmtId="0" fontId="24" fillId="0" borderId="100" xfId="1" applyFont="1" applyBorder="1" applyAlignment="1">
      <alignment vertical="center"/>
    </xf>
    <xf numFmtId="4" fontId="24" fillId="0" borderId="100" xfId="1" applyNumberFormat="1" applyFont="1" applyBorder="1" applyAlignment="1">
      <alignment vertical="center"/>
    </xf>
    <xf numFmtId="0" fontId="25" fillId="0" borderId="0" xfId="1" applyFont="1" applyAlignment="1">
      <alignment vertical="center"/>
    </xf>
    <xf numFmtId="0" fontId="25" fillId="0" borderId="93" xfId="1" applyFont="1" applyBorder="1" applyAlignment="1">
      <alignment vertical="center"/>
    </xf>
    <xf numFmtId="0" fontId="25" fillId="0" borderId="100" xfId="1" applyFont="1" applyBorder="1" applyAlignment="1">
      <alignment horizontal="left" vertical="center"/>
    </xf>
    <xf numFmtId="0" fontId="25" fillId="0" borderId="100" xfId="1" applyFont="1" applyBorder="1" applyAlignment="1">
      <alignment vertical="center"/>
    </xf>
    <xf numFmtId="4" fontId="25" fillId="0" borderId="100" xfId="1" applyNumberFormat="1" applyFont="1" applyBorder="1" applyAlignment="1">
      <alignment vertical="center"/>
    </xf>
    <xf numFmtId="0" fontId="11" fillId="0" borderId="0" xfId="1" applyAlignment="1">
      <alignment horizontal="center" vertical="center" wrapText="1"/>
    </xf>
    <xf numFmtId="0" fontId="11" fillId="0" borderId="93" xfId="1" applyBorder="1" applyAlignment="1">
      <alignment horizontal="center" vertical="center" wrapText="1"/>
    </xf>
    <xf numFmtId="0" fontId="22" fillId="7" borderId="101" xfId="1" applyFont="1" applyFill="1" applyBorder="1" applyAlignment="1">
      <alignment horizontal="center" vertical="center" wrapText="1"/>
    </xf>
    <xf numFmtId="0" fontId="22" fillId="7" borderId="102" xfId="1" applyFont="1" applyFill="1" applyBorder="1" applyAlignment="1">
      <alignment horizontal="center" vertical="center" wrapText="1"/>
    </xf>
    <xf numFmtId="0" fontId="22" fillId="7" borderId="103" xfId="1" applyFont="1" applyFill="1" applyBorder="1" applyAlignment="1">
      <alignment horizontal="center" vertical="center" wrapText="1"/>
    </xf>
    <xf numFmtId="0" fontId="26" fillId="0" borderId="101" xfId="1" applyFont="1" applyBorder="1" applyAlignment="1">
      <alignment horizontal="center" vertical="center" wrapText="1"/>
    </xf>
    <xf numFmtId="0" fontId="26" fillId="0" borderId="102" xfId="1" applyFont="1" applyBorder="1" applyAlignment="1">
      <alignment horizontal="center" vertical="center" wrapText="1"/>
    </xf>
    <xf numFmtId="0" fontId="26" fillId="0" borderId="103" xfId="1" applyFont="1" applyBorder="1" applyAlignment="1">
      <alignment horizontal="center" vertical="center" wrapText="1"/>
    </xf>
    <xf numFmtId="0" fontId="19" fillId="0" borderId="0" xfId="1" applyFont="1" applyAlignment="1">
      <alignment horizontal="left" vertical="center"/>
    </xf>
    <xf numFmtId="4" fontId="19" fillId="0" borderId="0" xfId="1" applyNumberFormat="1" applyFont="1"/>
    <xf numFmtId="0" fontId="11" fillId="0" borderId="104" xfId="1" applyBorder="1" applyAlignment="1">
      <alignment vertical="center"/>
    </xf>
    <xf numFmtId="169" fontId="27" fillId="0" borderId="94" xfId="1" applyNumberFormat="1" applyFont="1" applyBorder="1"/>
    <xf numFmtId="169" fontId="27" fillId="0" borderId="105" xfId="1" applyNumberFormat="1" applyFont="1" applyBorder="1"/>
    <xf numFmtId="4" fontId="28" fillId="0" borderId="0" xfId="1" applyNumberFormat="1" applyFont="1" applyAlignment="1">
      <alignment vertical="center"/>
    </xf>
    <xf numFmtId="0" fontId="29" fillId="0" borderId="0" xfId="1" applyFont="1"/>
    <xf numFmtId="0" fontId="29" fillId="0" borderId="93" xfId="1" applyFont="1" applyBorder="1"/>
    <xf numFmtId="0" fontId="29" fillId="0" borderId="0" xfId="1" applyFont="1" applyAlignment="1">
      <alignment horizontal="left"/>
    </xf>
    <xf numFmtId="0" fontId="24" fillId="0" borderId="0" xfId="1" applyFont="1" applyAlignment="1">
      <alignment horizontal="left"/>
    </xf>
    <xf numFmtId="4" fontId="24" fillId="0" borderId="0" xfId="1" applyNumberFormat="1" applyFont="1"/>
    <xf numFmtId="0" fontId="29" fillId="0" borderId="106" xfId="1" applyFont="1" applyBorder="1"/>
    <xf numFmtId="169" fontId="29" fillId="0" borderId="0" xfId="1" applyNumberFormat="1" applyFont="1"/>
    <xf numFmtId="169" fontId="29" fillId="0" borderId="107" xfId="1" applyNumberFormat="1" applyFont="1" applyBorder="1"/>
    <xf numFmtId="0" fontId="29" fillId="0" borderId="0" xfId="1" applyFont="1" applyAlignment="1">
      <alignment horizontal="center"/>
    </xf>
    <xf numFmtId="4" fontId="29" fillId="0" borderId="0" xfId="1" applyNumberFormat="1" applyFont="1" applyAlignment="1">
      <alignment vertical="center"/>
    </xf>
    <xf numFmtId="0" fontId="25" fillId="0" borderId="0" xfId="1" applyFont="1" applyAlignment="1">
      <alignment horizontal="left"/>
    </xf>
    <xf numFmtId="4" fontId="25" fillId="0" borderId="0" xfId="1" applyNumberFormat="1" applyFont="1"/>
    <xf numFmtId="0" fontId="11" fillId="0" borderId="93" xfId="1" applyBorder="1" applyAlignment="1" applyProtection="1">
      <alignment vertical="center"/>
      <protection locked="0"/>
    </xf>
    <xf numFmtId="0" fontId="22" fillId="0" borderId="108" xfId="1" applyFont="1" applyBorder="1" applyAlignment="1" applyProtection="1">
      <alignment horizontal="center" vertical="center"/>
      <protection locked="0"/>
    </xf>
    <xf numFmtId="49" fontId="22" fillId="0" borderId="108" xfId="1" applyNumberFormat="1" applyFont="1" applyBorder="1" applyAlignment="1" applyProtection="1">
      <alignment horizontal="left" vertical="center" wrapText="1"/>
      <protection locked="0"/>
    </xf>
    <xf numFmtId="0" fontId="22" fillId="0" borderId="108" xfId="1" applyFont="1" applyBorder="1" applyAlignment="1" applyProtection="1">
      <alignment horizontal="left" vertical="center" wrapText="1"/>
      <protection locked="0"/>
    </xf>
    <xf numFmtId="0" fontId="22" fillId="0" borderId="108" xfId="1" applyFont="1" applyBorder="1" applyAlignment="1" applyProtection="1">
      <alignment horizontal="center" vertical="center" wrapText="1"/>
      <protection locked="0"/>
    </xf>
    <xf numFmtId="164" fontId="22" fillId="0" borderId="108" xfId="1" applyNumberFormat="1" applyFont="1" applyBorder="1" applyAlignment="1" applyProtection="1">
      <alignment vertical="center"/>
      <protection locked="0"/>
    </xf>
    <xf numFmtId="4" fontId="22" fillId="0" borderId="108" xfId="1" applyNumberFormat="1" applyFont="1" applyBorder="1" applyAlignment="1" applyProtection="1">
      <alignment vertical="center"/>
      <protection locked="0"/>
    </xf>
    <xf numFmtId="0" fontId="26" fillId="0" borderId="106" xfId="1" applyFont="1" applyBorder="1" applyAlignment="1">
      <alignment horizontal="left" vertical="center"/>
    </xf>
    <xf numFmtId="0" fontId="26" fillId="0" borderId="0" xfId="1" applyFont="1" applyAlignment="1">
      <alignment horizontal="center" vertical="center"/>
    </xf>
    <xf numFmtId="169" fontId="26" fillId="0" borderId="0" xfId="1" applyNumberFormat="1" applyFont="1" applyAlignment="1">
      <alignment vertical="center"/>
    </xf>
    <xf numFmtId="169" fontId="26" fillId="0" borderId="107" xfId="1" applyNumberFormat="1" applyFont="1" applyBorder="1" applyAlignment="1">
      <alignment vertical="center"/>
    </xf>
    <xf numFmtId="0" fontId="22" fillId="0" borderId="0" xfId="1" applyFont="1" applyAlignment="1">
      <alignment horizontal="left" vertical="center"/>
    </xf>
    <xf numFmtId="4" fontId="11" fillId="0" borderId="0" xfId="1" applyNumberFormat="1" applyAlignment="1">
      <alignment vertical="center"/>
    </xf>
    <xf numFmtId="0" fontId="30" fillId="0" borderId="0" xfId="1" applyFont="1" applyAlignment="1">
      <alignment horizontal="left" vertical="center"/>
    </xf>
    <xf numFmtId="0" fontId="32" fillId="0" borderId="0" xfId="2" applyFont="1" applyAlignment="1">
      <alignment vertical="center" wrapText="1"/>
    </xf>
    <xf numFmtId="0" fontId="11" fillId="0" borderId="106" xfId="1" applyBorder="1" applyAlignment="1">
      <alignment vertical="center"/>
    </xf>
    <xf numFmtId="0" fontId="11" fillId="0" borderId="107" xfId="1" applyBorder="1" applyAlignment="1">
      <alignment vertical="center"/>
    </xf>
    <xf numFmtId="0" fontId="33" fillId="0" borderId="0" xfId="1" applyFont="1" applyAlignment="1">
      <alignment vertical="center"/>
    </xf>
    <xf numFmtId="0" fontId="33" fillId="0" borderId="93" xfId="1" applyFont="1" applyBorder="1" applyAlignment="1">
      <alignment vertical="center"/>
    </xf>
    <xf numFmtId="0" fontId="34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 wrapText="1"/>
    </xf>
    <xf numFmtId="164" fontId="33" fillId="0" borderId="0" xfId="1" applyNumberFormat="1" applyFont="1" applyAlignment="1">
      <alignment vertical="center"/>
    </xf>
    <xf numFmtId="0" fontId="33" fillId="0" borderId="106" xfId="1" applyFont="1" applyBorder="1" applyAlignment="1">
      <alignment vertical="center"/>
    </xf>
    <xf numFmtId="0" fontId="33" fillId="0" borderId="107" xfId="1" applyFont="1" applyBorder="1" applyAlignment="1">
      <alignment vertical="center"/>
    </xf>
    <xf numFmtId="0" fontId="35" fillId="0" borderId="108" xfId="1" applyFont="1" applyBorder="1" applyAlignment="1" applyProtection="1">
      <alignment horizontal="center" vertical="center"/>
      <protection locked="0"/>
    </xf>
    <xf numFmtId="49" fontId="35" fillId="0" borderId="108" xfId="1" applyNumberFormat="1" applyFont="1" applyBorder="1" applyAlignment="1" applyProtection="1">
      <alignment horizontal="left" vertical="center" wrapText="1"/>
      <protection locked="0"/>
    </xf>
    <xf numFmtId="0" fontId="35" fillId="0" borderId="108" xfId="1" applyFont="1" applyBorder="1" applyAlignment="1" applyProtection="1">
      <alignment horizontal="left" vertical="center" wrapText="1"/>
      <protection locked="0"/>
    </xf>
    <xf numFmtId="0" fontId="35" fillId="0" borderId="108" xfId="1" applyFont="1" applyBorder="1" applyAlignment="1" applyProtection="1">
      <alignment horizontal="center" vertical="center" wrapText="1"/>
      <protection locked="0"/>
    </xf>
    <xf numFmtId="164" fontId="35" fillId="0" borderId="108" xfId="1" applyNumberFormat="1" applyFont="1" applyBorder="1" applyAlignment="1" applyProtection="1">
      <alignment vertical="center"/>
      <protection locked="0"/>
    </xf>
    <xf numFmtId="4" fontId="35" fillId="0" borderId="108" xfId="1" applyNumberFormat="1" applyFont="1" applyBorder="1" applyAlignment="1" applyProtection="1">
      <alignment vertical="center"/>
      <protection locked="0"/>
    </xf>
    <xf numFmtId="0" fontId="36" fillId="0" borderId="93" xfId="1" applyFont="1" applyBorder="1" applyAlignment="1">
      <alignment vertical="center"/>
    </xf>
    <xf numFmtId="0" fontId="35" fillId="0" borderId="106" xfId="1" applyFont="1" applyBorder="1" applyAlignment="1">
      <alignment horizontal="left" vertical="center"/>
    </xf>
    <xf numFmtId="0" fontId="35" fillId="0" borderId="0" xfId="1" applyFont="1" applyAlignment="1">
      <alignment horizontal="center" vertical="center"/>
    </xf>
    <xf numFmtId="0" fontId="35" fillId="0" borderId="109" xfId="1" applyFont="1" applyBorder="1" applyAlignment="1">
      <alignment horizontal="left" vertical="center"/>
    </xf>
    <xf numFmtId="0" fontId="35" fillId="0" borderId="100" xfId="1" applyFont="1" applyBorder="1" applyAlignment="1">
      <alignment horizontal="center" vertical="center"/>
    </xf>
    <xf numFmtId="169" fontId="26" fillId="0" borderId="100" xfId="1" applyNumberFormat="1" applyFont="1" applyBorder="1" applyAlignment="1">
      <alignment vertical="center"/>
    </xf>
    <xf numFmtId="169" fontId="26" fillId="0" borderId="110" xfId="1" applyNumberFormat="1" applyFont="1" applyBorder="1" applyAlignment="1">
      <alignment vertical="center"/>
    </xf>
    <xf numFmtId="0" fontId="11" fillId="0" borderId="109" xfId="1" applyBorder="1" applyAlignment="1">
      <alignment vertical="center"/>
    </xf>
    <xf numFmtId="0" fontId="11" fillId="0" borderId="100" xfId="1" applyBorder="1" applyAlignment="1">
      <alignment vertical="center"/>
    </xf>
    <xf numFmtId="0" fontId="11" fillId="0" borderId="110" xfId="1" applyBorder="1" applyAlignment="1">
      <alignment vertical="center"/>
    </xf>
    <xf numFmtId="165" fontId="0" fillId="0" borderId="0" xfId="0" applyNumberFormat="1"/>
    <xf numFmtId="165" fontId="4" fillId="0" borderId="0" xfId="0" applyNumberFormat="1" applyFont="1"/>
    <xf numFmtId="0" fontId="37" fillId="0" borderId="6" xfId="0" applyFont="1" applyBorder="1" applyAlignment="1">
      <alignment horizontal="right" vertical="center"/>
    </xf>
    <xf numFmtId="0" fontId="0" fillId="0" borderId="24" xfId="0" applyBorder="1" applyAlignment="1">
      <alignment vertical="center"/>
    </xf>
    <xf numFmtId="0" fontId="0" fillId="0" borderId="1" xfId="0" applyBorder="1"/>
    <xf numFmtId="0" fontId="0" fillId="0" borderId="55" xfId="0" applyBorder="1"/>
    <xf numFmtId="0" fontId="0" fillId="0" borderId="1" xfId="0" applyBorder="1" applyAlignment="1">
      <alignment vertical="center"/>
    </xf>
    <xf numFmtId="0" fontId="0" fillId="0" borderId="34" xfId="0" applyBorder="1"/>
    <xf numFmtId="0" fontId="7" fillId="0" borderId="15" xfId="0" applyFont="1" applyBorder="1" applyAlignment="1">
      <alignment horizontal="center" vertical="center"/>
    </xf>
    <xf numFmtId="0" fontId="0" fillId="0" borderId="15" xfId="0" applyBorder="1"/>
    <xf numFmtId="0" fontId="0" fillId="0" borderId="3" xfId="0" applyBorder="1" applyAlignment="1">
      <alignment vertical="center"/>
    </xf>
    <xf numFmtId="0" fontId="0" fillId="0" borderId="2" xfId="0" applyBorder="1"/>
    <xf numFmtId="0" fontId="0" fillId="0" borderId="7" xfId="0" applyBorder="1"/>
    <xf numFmtId="0" fontId="0" fillId="0" borderId="9" xfId="0" applyBorder="1"/>
    <xf numFmtId="49" fontId="0" fillId="2" borderId="50" xfId="0" applyNumberFormat="1" applyFill="1" applyBorder="1" applyAlignment="1">
      <alignment vertical="center" wrapText="1"/>
    </xf>
    <xf numFmtId="0" fontId="0" fillId="0" borderId="12" xfId="0" applyBorder="1" applyAlignment="1">
      <alignment wrapText="1"/>
    </xf>
    <xf numFmtId="0" fontId="0" fillId="0" borderId="74" xfId="0" applyBorder="1" applyAlignment="1">
      <alignment wrapText="1"/>
    </xf>
    <xf numFmtId="49" fontId="0" fillId="0" borderId="50" xfId="0" applyNumberFormat="1" applyBorder="1" applyAlignment="1">
      <alignment horizontal="center" vertical="center"/>
    </xf>
    <xf numFmtId="0" fontId="0" fillId="0" borderId="12" xfId="0" applyBorder="1"/>
    <xf numFmtId="0" fontId="0" fillId="0" borderId="13" xfId="0" applyBorder="1"/>
    <xf numFmtId="49" fontId="0" fillId="5" borderId="11" xfId="0" applyNumberFormat="1" applyFill="1" applyBorder="1" applyAlignment="1">
      <alignment vertical="center"/>
    </xf>
    <xf numFmtId="0" fontId="0" fillId="5" borderId="12" xfId="0" applyFill="1" applyBorder="1"/>
    <xf numFmtId="0" fontId="0" fillId="5" borderId="13" xfId="0" applyFill="1" applyBorder="1"/>
    <xf numFmtId="49" fontId="0" fillId="0" borderId="11" xfId="0" applyNumberFormat="1" applyBorder="1" applyAlignment="1">
      <alignment vertical="center"/>
    </xf>
    <xf numFmtId="0" fontId="0" fillId="0" borderId="74" xfId="0" applyBorder="1"/>
    <xf numFmtId="49" fontId="0" fillId="0" borderId="12" xfId="0" applyNumberFormat="1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/>
    <xf numFmtId="0" fontId="0" fillId="0" borderId="65" xfId="0" applyBorder="1"/>
    <xf numFmtId="3" fontId="0" fillId="0" borderId="56" xfId="0" applyNumberFormat="1" applyBorder="1" applyAlignment="1">
      <alignment horizontal="right" vertical="center"/>
    </xf>
    <xf numFmtId="49" fontId="0" fillId="0" borderId="14" xfId="0" applyNumberFormat="1" applyBorder="1" applyAlignment="1">
      <alignment vertical="center"/>
    </xf>
    <xf numFmtId="0" fontId="0" fillId="0" borderId="76" xfId="0" applyBorder="1"/>
    <xf numFmtId="49" fontId="0" fillId="0" borderId="15" xfId="0" applyNumberFormat="1" applyBorder="1" applyAlignment="1">
      <alignment vertical="center"/>
    </xf>
    <xf numFmtId="0" fontId="0" fillId="0" borderId="16" xfId="0" applyBorder="1"/>
    <xf numFmtId="0" fontId="8" fillId="0" borderId="21" xfId="0" applyFont="1" applyBorder="1" applyAlignment="1">
      <alignment horizontal="center" vertical="center"/>
    </xf>
    <xf numFmtId="0" fontId="0" fillId="0" borderId="60" xfId="0" applyBorder="1"/>
    <xf numFmtId="0" fontId="0" fillId="0" borderId="61" xfId="0" applyBorder="1"/>
    <xf numFmtId="0" fontId="0" fillId="0" borderId="67" xfId="0" applyBorder="1"/>
    <xf numFmtId="0" fontId="0" fillId="0" borderId="68" xfId="0" applyBorder="1"/>
    <xf numFmtId="0" fontId="0" fillId="0" borderId="69" xfId="0" applyBorder="1"/>
    <xf numFmtId="0" fontId="0" fillId="0" borderId="67" xfId="0" applyBorder="1" applyAlignment="1">
      <alignment vertical="center"/>
    </xf>
    <xf numFmtId="0" fontId="0" fillId="0" borderId="75" xfId="0" applyBorder="1"/>
    <xf numFmtId="3" fontId="0" fillId="0" borderId="77" xfId="0" applyNumberFormat="1" applyBorder="1" applyAlignment="1">
      <alignment horizontal="right" vertical="center"/>
    </xf>
    <xf numFmtId="0" fontId="3" fillId="0" borderId="67" xfId="0" applyFont="1" applyBorder="1" applyAlignment="1">
      <alignment vertical="center"/>
    </xf>
    <xf numFmtId="3" fontId="3" fillId="0" borderId="77" xfId="0" applyNumberFormat="1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70" xfId="0" applyBorder="1"/>
    <xf numFmtId="3" fontId="0" fillId="0" borderId="20" xfId="0" applyNumberFormat="1" applyBorder="1" applyAlignment="1">
      <alignment horizontal="right" vertical="center"/>
    </xf>
    <xf numFmtId="0" fontId="9" fillId="2" borderId="21" xfId="0" applyFont="1" applyFill="1" applyBorder="1" applyAlignment="1">
      <alignment horizontal="left" vertical="center"/>
    </xf>
    <xf numFmtId="3" fontId="9" fillId="2" borderId="60" xfId="0" applyNumberFormat="1" applyFont="1" applyFill="1" applyBorder="1" applyAlignment="1">
      <alignment horizontal="right" vertical="center"/>
    </xf>
    <xf numFmtId="0" fontId="0" fillId="0" borderId="29" xfId="0" applyBorder="1" applyAlignment="1">
      <alignment vertical="center"/>
    </xf>
    <xf numFmtId="0" fontId="0" fillId="0" borderId="4" xfId="0" applyBorder="1"/>
    <xf numFmtId="0" fontId="0" fillId="0" borderId="0" xfId="0"/>
    <xf numFmtId="0" fontId="0" fillId="0" borderId="8" xfId="0" applyBorder="1"/>
    <xf numFmtId="0" fontId="0" fillId="0" borderId="50" xfId="0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50" xfId="0" applyNumberForma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49" fontId="0" fillId="0" borderId="14" xfId="0" applyNumberFormat="1" applyBorder="1" applyAlignment="1">
      <alignment horizontal="left" vertical="center"/>
    </xf>
    <xf numFmtId="0" fontId="0" fillId="0" borderId="77" xfId="0" applyBorder="1" applyAlignment="1">
      <alignment horizontal="left" vertical="center"/>
    </xf>
    <xf numFmtId="49" fontId="0" fillId="0" borderId="68" xfId="0" applyNumberFormat="1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0" fillId="0" borderId="19" xfId="0" applyNumberFormat="1" applyBorder="1" applyAlignment="1">
      <alignment horizontal="left" vertical="center"/>
    </xf>
    <xf numFmtId="0" fontId="0" fillId="0" borderId="67" xfId="0" applyBorder="1" applyAlignment="1">
      <alignment horizontal="left" vertical="center"/>
    </xf>
    <xf numFmtId="49" fontId="0" fillId="0" borderId="68" xfId="0" applyNumberFormat="1" applyBorder="1" applyAlignment="1">
      <alignment horizontal="left" vertical="center"/>
    </xf>
    <xf numFmtId="0" fontId="0" fillId="0" borderId="77" xfId="0" applyBorder="1" applyAlignment="1">
      <alignment vertical="center"/>
    </xf>
    <xf numFmtId="0" fontId="3" fillId="0" borderId="22" xfId="0" applyFont="1" applyBorder="1" applyAlignment="1">
      <alignment horizontal="center" vertical="center"/>
    </xf>
    <xf numFmtId="0" fontId="0" fillId="0" borderId="57" xfId="0" applyBorder="1"/>
    <xf numFmtId="0" fontId="0" fillId="0" borderId="25" xfId="0" applyBorder="1" applyAlignment="1">
      <alignment vertical="center"/>
    </xf>
    <xf numFmtId="0" fontId="0" fillId="0" borderId="78" xfId="0" applyBorder="1"/>
    <xf numFmtId="0" fontId="0" fillId="0" borderId="68" xfId="0" applyBorder="1" applyAlignment="1">
      <alignment vertical="center"/>
    </xf>
    <xf numFmtId="0" fontId="0" fillId="0" borderId="75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82" xfId="0" applyBorder="1"/>
    <xf numFmtId="0" fontId="3" fillId="0" borderId="84" xfId="0" applyFont="1" applyBorder="1" applyAlignment="1">
      <alignment horizontal="center" vertical="center"/>
    </xf>
    <xf numFmtId="0" fontId="0" fillId="0" borderId="85" xfId="0" applyBorder="1"/>
    <xf numFmtId="0" fontId="0" fillId="0" borderId="88" xfId="0" applyBorder="1"/>
    <xf numFmtId="0" fontId="3" fillId="0" borderId="86" xfId="0" applyFont="1" applyBorder="1" applyAlignment="1">
      <alignment horizontal="center" vertical="center"/>
    </xf>
    <xf numFmtId="0" fontId="0" fillId="0" borderId="87" xfId="0" applyBorder="1"/>
    <xf numFmtId="49" fontId="0" fillId="0" borderId="24" xfId="0" applyNumberFormat="1" applyBorder="1" applyAlignment="1">
      <alignment vertical="center"/>
    </xf>
    <xf numFmtId="0" fontId="0" fillId="0" borderId="79" xfId="0" applyBorder="1"/>
    <xf numFmtId="3" fontId="0" fillId="0" borderId="29" xfId="0" applyNumberFormat="1" applyBorder="1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7" xfId="0" applyBorder="1" applyAlignment="1">
      <alignment vertical="center"/>
    </xf>
    <xf numFmtId="3" fontId="3" fillId="0" borderId="3" xfId="0" applyNumberFormat="1" applyFont="1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0" fillId="0" borderId="65" xfId="0" applyBorder="1" applyAlignment="1">
      <alignment vertical="center"/>
    </xf>
    <xf numFmtId="165" fontId="0" fillId="0" borderId="56" xfId="0" applyNumberFormat="1" applyBorder="1" applyAlignment="1">
      <alignment horizontal="right" vertical="center"/>
    </xf>
    <xf numFmtId="165" fontId="0" fillId="0" borderId="77" xfId="0" applyNumberFormat="1" applyBorder="1" applyAlignment="1">
      <alignment horizontal="right" vertical="center"/>
    </xf>
    <xf numFmtId="0" fontId="0" fillId="0" borderId="6" xfId="0" applyBorder="1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83" xfId="0" applyBorder="1"/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83" xfId="0" applyBorder="1" applyAlignment="1">
      <alignment vertical="center"/>
    </xf>
    <xf numFmtId="49" fontId="9" fillId="2" borderId="17" xfId="0" applyNumberFormat="1" applyFont="1" applyFill="1" applyBorder="1" applyAlignment="1">
      <alignment horizontal="left" vertical="center"/>
    </xf>
    <xf numFmtId="0" fontId="9" fillId="0" borderId="70" xfId="0" applyFont="1" applyBorder="1"/>
    <xf numFmtId="3" fontId="9" fillId="2" borderId="70" xfId="0" applyNumberFormat="1" applyFont="1" applyFill="1" applyBorder="1" applyAlignment="1">
      <alignment horizontal="right" vertical="center"/>
    </xf>
    <xf numFmtId="0" fontId="0" fillId="0" borderId="68" xfId="0" applyBorder="1" applyAlignment="1">
      <alignment horizontal="right" vertical="center"/>
    </xf>
    <xf numFmtId="0" fontId="1" fillId="0" borderId="36" xfId="0" applyFont="1" applyBorder="1" applyAlignment="1">
      <alignment horizontal="center" vertical="center"/>
    </xf>
    <xf numFmtId="0" fontId="0" fillId="0" borderId="63" xfId="0" applyBorder="1"/>
    <xf numFmtId="0" fontId="1" fillId="0" borderId="39" xfId="0" applyFont="1" applyBorder="1" applyAlignment="1">
      <alignment horizontal="center" vertical="center"/>
    </xf>
    <xf numFmtId="0" fontId="0" fillId="0" borderId="62" xfId="0" applyBorder="1"/>
    <xf numFmtId="0" fontId="1" fillId="0" borderId="56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0" xfId="0" applyBorder="1"/>
    <xf numFmtId="0" fontId="1" fillId="0" borderId="2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3" fontId="5" fillId="2" borderId="18" xfId="0" applyNumberFormat="1" applyFont="1" applyFill="1" applyBorder="1" applyAlignment="1">
      <alignment horizontal="right" vertical="center"/>
    </xf>
    <xf numFmtId="0" fontId="16" fillId="0" borderId="0" xfId="1" applyFont="1" applyAlignment="1">
      <alignment horizontal="left" vertical="center" wrapText="1"/>
    </xf>
    <xf numFmtId="0" fontId="11" fillId="0" borderId="0" xfId="1" applyAlignment="1">
      <alignment vertical="center"/>
    </xf>
    <xf numFmtId="0" fontId="15" fillId="0" borderId="0" xfId="1" applyFont="1" applyAlignment="1">
      <alignment horizontal="left" vertical="center" wrapText="1"/>
    </xf>
    <xf numFmtId="0" fontId="15" fillId="0" borderId="0" xfId="1" applyFont="1" applyAlignment="1">
      <alignment horizontal="left" vertical="center"/>
    </xf>
    <xf numFmtId="0" fontId="12" fillId="6" borderId="0" xfId="1" applyFont="1" applyFill="1" applyAlignment="1">
      <alignment horizontal="center" vertical="center"/>
    </xf>
    <xf numFmtId="0" fontId="11" fillId="0" borderId="0" xfId="1"/>
    <xf numFmtId="0" fontId="17" fillId="0" borderId="0" xfId="1" applyFont="1" applyAlignment="1">
      <alignment horizontal="left" vertical="center"/>
    </xf>
    <xf numFmtId="0" fontId="17" fillId="0" borderId="0" xfId="1" applyFont="1" applyAlignment="1">
      <alignment horizontal="left" vertical="center" wrapText="1"/>
    </xf>
  </cellXfs>
  <cellStyles count="3">
    <cellStyle name="Hypertextový odkaz" xfId="2" builtinId="8"/>
    <cellStyle name="Normální" xfId="0" builtinId="0" customBuiltin="1"/>
    <cellStyle name="Normální 2" xfId="1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285750" cy="285750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181951112" TargetMode="External"/><Relationship Id="rId13" Type="http://schemas.openxmlformats.org/officeDocument/2006/relationships/hyperlink" Target="https://podminky.urs.cz/item/CS_URS_2022_02/998723201" TargetMode="External"/><Relationship Id="rId18" Type="http://schemas.openxmlformats.org/officeDocument/2006/relationships/hyperlink" Target="https://podminky.urs.cz/item/CS_URS_2022_02/230230016" TargetMode="External"/><Relationship Id="rId3" Type="http://schemas.openxmlformats.org/officeDocument/2006/relationships/hyperlink" Target="https://podminky.urs.cz/item/CS_URS_2022_02/162751117" TargetMode="External"/><Relationship Id="rId21" Type="http://schemas.openxmlformats.org/officeDocument/2006/relationships/hyperlink" Target="https://podminky.urs.cz/item/CS_URS_2022_02/HZS2212" TargetMode="External"/><Relationship Id="rId7" Type="http://schemas.openxmlformats.org/officeDocument/2006/relationships/hyperlink" Target="https://podminky.urs.cz/item/CS_URS_2022_02/175111101" TargetMode="External"/><Relationship Id="rId12" Type="http://schemas.openxmlformats.org/officeDocument/2006/relationships/hyperlink" Target="https://podminky.urs.cz/item/CS_URS_2022_02/723231164" TargetMode="External"/><Relationship Id="rId17" Type="http://schemas.openxmlformats.org/officeDocument/2006/relationships/hyperlink" Target="https://podminky.urs.cz/item/CS_URS_2022_02/230210013" TargetMode="External"/><Relationship Id="rId2" Type="http://schemas.openxmlformats.org/officeDocument/2006/relationships/hyperlink" Target="https://podminky.urs.cz/item/CS_URS_2022_02/132212121" TargetMode="External"/><Relationship Id="rId16" Type="http://schemas.openxmlformats.org/officeDocument/2006/relationships/hyperlink" Target="https://podminky.urs.cz/item/CS_URS_2022_02/230205451" TargetMode="External"/><Relationship Id="rId20" Type="http://schemas.openxmlformats.org/officeDocument/2006/relationships/hyperlink" Target="https://podminky.urs.cz/item/CS_URS_2022_02/HZS1431" TargetMode="External"/><Relationship Id="rId1" Type="http://schemas.openxmlformats.org/officeDocument/2006/relationships/hyperlink" Target="https://podminky.urs.cz/item/CS_URS_2022_02/129001101" TargetMode="External"/><Relationship Id="rId6" Type="http://schemas.openxmlformats.org/officeDocument/2006/relationships/hyperlink" Target="https://podminky.urs.cz/item/CS_URS_2022_02/174111101" TargetMode="External"/><Relationship Id="rId11" Type="http://schemas.openxmlformats.org/officeDocument/2006/relationships/hyperlink" Target="https://podminky.urs.cz/item/CS_URS_2022_02/899722114" TargetMode="External"/><Relationship Id="rId24" Type="http://schemas.openxmlformats.org/officeDocument/2006/relationships/drawing" Target="../drawings/drawing6.xml"/><Relationship Id="rId5" Type="http://schemas.openxmlformats.org/officeDocument/2006/relationships/hyperlink" Target="https://podminky.urs.cz/item/CS_URS_2022_02/171251201" TargetMode="External"/><Relationship Id="rId15" Type="http://schemas.openxmlformats.org/officeDocument/2006/relationships/hyperlink" Target="https://podminky.urs.cz/item/CS_URS_2022_02/230205225" TargetMode="External"/><Relationship Id="rId23" Type="http://schemas.openxmlformats.org/officeDocument/2006/relationships/hyperlink" Target="https://podminky.urs.cz/item/CS_URS_2022_02/HZS4221" TargetMode="External"/><Relationship Id="rId10" Type="http://schemas.openxmlformats.org/officeDocument/2006/relationships/hyperlink" Target="https://podminky.urs.cz/item/CS_URS_2022_02/899721111" TargetMode="External"/><Relationship Id="rId19" Type="http://schemas.openxmlformats.org/officeDocument/2006/relationships/hyperlink" Target="https://podminky.urs.cz/item/CS_URS_2022_02/230250002" TargetMode="External"/><Relationship Id="rId4" Type="http://schemas.openxmlformats.org/officeDocument/2006/relationships/hyperlink" Target="https://podminky.urs.cz/item/CS_URS_2022_02/171201221" TargetMode="External"/><Relationship Id="rId9" Type="http://schemas.openxmlformats.org/officeDocument/2006/relationships/hyperlink" Target="https://podminky.urs.cz/item/CS_URS_2022_02/451573111" TargetMode="External"/><Relationship Id="rId14" Type="http://schemas.openxmlformats.org/officeDocument/2006/relationships/hyperlink" Target="https://podminky.urs.cz/item/CS_URS_2022_02/230205025" TargetMode="External"/><Relationship Id="rId22" Type="http://schemas.openxmlformats.org/officeDocument/2006/relationships/hyperlink" Target="https://podminky.urs.cz/item/CS_URS_2022_02/HZS222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podminky.urs.cz/item/CS_URS_2022_02/721211913" TargetMode="External"/><Relationship Id="rId21" Type="http://schemas.openxmlformats.org/officeDocument/2006/relationships/hyperlink" Target="https://podminky.urs.cz/item/CS_URS_2022_02/721174042" TargetMode="External"/><Relationship Id="rId42" Type="http://schemas.openxmlformats.org/officeDocument/2006/relationships/hyperlink" Target="https://podminky.urs.cz/item/CS_URS_2022_02/722190401" TargetMode="External"/><Relationship Id="rId47" Type="http://schemas.openxmlformats.org/officeDocument/2006/relationships/hyperlink" Target="https://podminky.urs.cz/item/CS_URS_2022_02/722231072" TargetMode="External"/><Relationship Id="rId63" Type="http://schemas.openxmlformats.org/officeDocument/2006/relationships/hyperlink" Target="https://podminky.urs.cz/item/CS_URS_2022_02/725291631" TargetMode="External"/><Relationship Id="rId68" Type="http://schemas.openxmlformats.org/officeDocument/2006/relationships/hyperlink" Target="https://podminky.urs.cz/item/CS_URS_2022_02/725821312" TargetMode="External"/><Relationship Id="rId16" Type="http://schemas.openxmlformats.org/officeDocument/2006/relationships/hyperlink" Target="https://podminky.urs.cz/item/CS_URS_2022_02/721173402" TargetMode="External"/><Relationship Id="rId11" Type="http://schemas.openxmlformats.org/officeDocument/2006/relationships/hyperlink" Target="https://podminky.urs.cz/item/CS_URS_2022_02/871313121" TargetMode="External"/><Relationship Id="rId32" Type="http://schemas.openxmlformats.org/officeDocument/2006/relationships/hyperlink" Target="https://podminky.urs.cz/item/CS_URS_2022_02/722174002" TargetMode="External"/><Relationship Id="rId37" Type="http://schemas.openxmlformats.org/officeDocument/2006/relationships/hyperlink" Target="https://podminky.urs.cz/item/CS_URS_2022_02/722181212" TargetMode="External"/><Relationship Id="rId53" Type="http://schemas.openxmlformats.org/officeDocument/2006/relationships/hyperlink" Target="https://podminky.urs.cz/item/CS_URS_2022_02/722250133" TargetMode="External"/><Relationship Id="rId58" Type="http://schemas.openxmlformats.org/officeDocument/2006/relationships/hyperlink" Target="https://podminky.urs.cz/item/CS_URS_2022_02/725121527" TargetMode="External"/><Relationship Id="rId74" Type="http://schemas.openxmlformats.org/officeDocument/2006/relationships/hyperlink" Target="https://podminky.urs.cz/item/CS_URS_2022_02/725869218" TargetMode="External"/><Relationship Id="rId79" Type="http://schemas.openxmlformats.org/officeDocument/2006/relationships/hyperlink" Target="https://podminky.urs.cz/item/CS_URS_2022_02/998781201" TargetMode="External"/><Relationship Id="rId5" Type="http://schemas.openxmlformats.org/officeDocument/2006/relationships/hyperlink" Target="https://podminky.urs.cz/item/CS_URS_2022_02/174111101" TargetMode="External"/><Relationship Id="rId61" Type="http://schemas.openxmlformats.org/officeDocument/2006/relationships/hyperlink" Target="https://podminky.urs.cz/item/CS_URS_2022_02/725291511" TargetMode="External"/><Relationship Id="rId82" Type="http://schemas.openxmlformats.org/officeDocument/2006/relationships/hyperlink" Target="https://podminky.urs.cz/item/CS_URS_2022_02/230205231" TargetMode="External"/><Relationship Id="rId19" Type="http://schemas.openxmlformats.org/officeDocument/2006/relationships/hyperlink" Target="https://podminky.urs.cz/item/CS_URS_2022_02/721174005" TargetMode="External"/><Relationship Id="rId14" Type="http://schemas.openxmlformats.org/officeDocument/2006/relationships/hyperlink" Target="https://podminky.urs.cz/item/CS_URS_2022_02/998276101" TargetMode="External"/><Relationship Id="rId22" Type="http://schemas.openxmlformats.org/officeDocument/2006/relationships/hyperlink" Target="https://podminky.urs.cz/item/CS_URS_2022_02/721174043" TargetMode="External"/><Relationship Id="rId27" Type="http://schemas.openxmlformats.org/officeDocument/2006/relationships/hyperlink" Target="https://podminky.urs.cz/item/CS_URS_2022_02/721273153" TargetMode="External"/><Relationship Id="rId30" Type="http://schemas.openxmlformats.org/officeDocument/2006/relationships/hyperlink" Target="https://podminky.urs.cz/item/CS_URS_2022_02/998721201" TargetMode="External"/><Relationship Id="rId35" Type="http://schemas.openxmlformats.org/officeDocument/2006/relationships/hyperlink" Target="https://podminky.urs.cz/item/CS_URS_2022_02/722174005" TargetMode="External"/><Relationship Id="rId43" Type="http://schemas.openxmlformats.org/officeDocument/2006/relationships/hyperlink" Target="https://podminky.urs.cz/item/CS_URS_2022_02/722220111" TargetMode="External"/><Relationship Id="rId48" Type="http://schemas.openxmlformats.org/officeDocument/2006/relationships/hyperlink" Target="https://podminky.urs.cz/item/CS_URS_2022_02/722231073" TargetMode="External"/><Relationship Id="rId56" Type="http://schemas.openxmlformats.org/officeDocument/2006/relationships/hyperlink" Target="https://podminky.urs.cz/item/CS_URS_2022_02/998722201" TargetMode="External"/><Relationship Id="rId64" Type="http://schemas.openxmlformats.org/officeDocument/2006/relationships/hyperlink" Target="https://podminky.urs.cz/item/CS_URS_2022_02/725319111" TargetMode="External"/><Relationship Id="rId69" Type="http://schemas.openxmlformats.org/officeDocument/2006/relationships/hyperlink" Target="https://podminky.urs.cz/item/CS_URS_2022_02/725821325" TargetMode="External"/><Relationship Id="rId77" Type="http://schemas.openxmlformats.org/officeDocument/2006/relationships/hyperlink" Target="https://podminky.urs.cz/item/CS_URS_2022_02/998732201" TargetMode="External"/><Relationship Id="rId8" Type="http://schemas.openxmlformats.org/officeDocument/2006/relationships/hyperlink" Target="https://podminky.urs.cz/item/CS_URS_2022_02/451573111" TargetMode="External"/><Relationship Id="rId51" Type="http://schemas.openxmlformats.org/officeDocument/2006/relationships/hyperlink" Target="https://podminky.urs.cz/item/CS_URS_2022_02/722232044" TargetMode="External"/><Relationship Id="rId72" Type="http://schemas.openxmlformats.org/officeDocument/2006/relationships/hyperlink" Target="https://podminky.urs.cz/item/CS_URS_2022_02/725862103" TargetMode="External"/><Relationship Id="rId80" Type="http://schemas.openxmlformats.org/officeDocument/2006/relationships/hyperlink" Target="https://podminky.urs.cz/item/CS_URS_2022_02/230205041" TargetMode="External"/><Relationship Id="rId3" Type="http://schemas.openxmlformats.org/officeDocument/2006/relationships/hyperlink" Target="https://podminky.urs.cz/item/CS_URS_2022_02/171201221" TargetMode="External"/><Relationship Id="rId12" Type="http://schemas.openxmlformats.org/officeDocument/2006/relationships/hyperlink" Target="https://podminky.urs.cz/item/CS_URS_2022_02/899721111" TargetMode="External"/><Relationship Id="rId17" Type="http://schemas.openxmlformats.org/officeDocument/2006/relationships/hyperlink" Target="https://podminky.urs.cz/item/CS_URS_2022_02/721173403" TargetMode="External"/><Relationship Id="rId25" Type="http://schemas.openxmlformats.org/officeDocument/2006/relationships/hyperlink" Target="https://podminky.urs.cz/item/CS_URS_2022_02/721194109" TargetMode="External"/><Relationship Id="rId33" Type="http://schemas.openxmlformats.org/officeDocument/2006/relationships/hyperlink" Target="https://podminky.urs.cz/item/CS_URS_2022_02/722174003" TargetMode="External"/><Relationship Id="rId38" Type="http://schemas.openxmlformats.org/officeDocument/2006/relationships/hyperlink" Target="https://podminky.urs.cz/item/CS_URS_2022_02/722181213" TargetMode="External"/><Relationship Id="rId46" Type="http://schemas.openxmlformats.org/officeDocument/2006/relationships/hyperlink" Target="https://podminky.urs.cz/item/CS_URS_2022_02/722224152" TargetMode="External"/><Relationship Id="rId59" Type="http://schemas.openxmlformats.org/officeDocument/2006/relationships/hyperlink" Target="https://podminky.urs.cz/item/CS_URS_2022_02/725211621" TargetMode="External"/><Relationship Id="rId67" Type="http://schemas.openxmlformats.org/officeDocument/2006/relationships/hyperlink" Target="https://podminky.urs.cz/item/CS_URS_2022_02/725819401" TargetMode="External"/><Relationship Id="rId20" Type="http://schemas.openxmlformats.org/officeDocument/2006/relationships/hyperlink" Target="https://podminky.urs.cz/item/CS_URS_2022_02/721174025" TargetMode="External"/><Relationship Id="rId41" Type="http://schemas.openxmlformats.org/officeDocument/2006/relationships/hyperlink" Target="https://podminky.urs.cz/item/CS_URS_2022_02/722181242" TargetMode="External"/><Relationship Id="rId54" Type="http://schemas.openxmlformats.org/officeDocument/2006/relationships/hyperlink" Target="https://podminky.urs.cz/item/CS_URS_2022_02/722290226" TargetMode="External"/><Relationship Id="rId62" Type="http://schemas.openxmlformats.org/officeDocument/2006/relationships/hyperlink" Target="https://podminky.urs.cz/item/CS_URS_2022_02/725291521" TargetMode="External"/><Relationship Id="rId70" Type="http://schemas.openxmlformats.org/officeDocument/2006/relationships/hyperlink" Target="https://podminky.urs.cz/item/CS_URS_2022_02/725822611" TargetMode="External"/><Relationship Id="rId75" Type="http://schemas.openxmlformats.org/officeDocument/2006/relationships/hyperlink" Target="https://podminky.urs.cz/item/CS_URS_2022_02/998725201" TargetMode="External"/><Relationship Id="rId83" Type="http://schemas.openxmlformats.org/officeDocument/2006/relationships/drawing" Target="../drawings/drawing1.xml"/><Relationship Id="rId1" Type="http://schemas.openxmlformats.org/officeDocument/2006/relationships/hyperlink" Target="https://podminky.urs.cz/item/CS_URS_2022_02/132212121" TargetMode="External"/><Relationship Id="rId6" Type="http://schemas.openxmlformats.org/officeDocument/2006/relationships/hyperlink" Target="https://podminky.urs.cz/item/CS_URS_2022_02/175111101" TargetMode="External"/><Relationship Id="rId15" Type="http://schemas.openxmlformats.org/officeDocument/2006/relationships/hyperlink" Target="https://podminky.urs.cz/item/CS_URS_2022_02/721173401" TargetMode="External"/><Relationship Id="rId23" Type="http://schemas.openxmlformats.org/officeDocument/2006/relationships/hyperlink" Target="https://podminky.urs.cz/item/CS_URS_2022_02/721194104" TargetMode="External"/><Relationship Id="rId28" Type="http://schemas.openxmlformats.org/officeDocument/2006/relationships/hyperlink" Target="https://podminky.urs.cz/item/CS_URS_2022_02/721290111" TargetMode="External"/><Relationship Id="rId36" Type="http://schemas.openxmlformats.org/officeDocument/2006/relationships/hyperlink" Target="https://podminky.urs.cz/item/CS_URS_2022_02/722181211" TargetMode="External"/><Relationship Id="rId49" Type="http://schemas.openxmlformats.org/officeDocument/2006/relationships/hyperlink" Target="https://podminky.urs.cz/item/CS_URS_2022_02/722231075" TargetMode="External"/><Relationship Id="rId57" Type="http://schemas.openxmlformats.org/officeDocument/2006/relationships/hyperlink" Target="https://podminky.urs.cz/item/CS_URS_2022_02/725112171" TargetMode="External"/><Relationship Id="rId10" Type="http://schemas.openxmlformats.org/officeDocument/2006/relationships/hyperlink" Target="https://podminky.urs.cz/item/CS_URS_2022_02/871171141" TargetMode="External"/><Relationship Id="rId31" Type="http://schemas.openxmlformats.org/officeDocument/2006/relationships/hyperlink" Target="https://podminky.urs.cz/item/CS_URS_2022_02/722160101" TargetMode="External"/><Relationship Id="rId44" Type="http://schemas.openxmlformats.org/officeDocument/2006/relationships/hyperlink" Target="https://podminky.urs.cz/item/CS_URS_2022_02/722220121" TargetMode="External"/><Relationship Id="rId52" Type="http://schemas.openxmlformats.org/officeDocument/2006/relationships/hyperlink" Target="https://podminky.urs.cz/item/CS_URS_2022_02/722232064" TargetMode="External"/><Relationship Id="rId60" Type="http://schemas.openxmlformats.org/officeDocument/2006/relationships/hyperlink" Target="https://podminky.urs.cz/item/CS_URS_2022_02/725211622" TargetMode="External"/><Relationship Id="rId65" Type="http://schemas.openxmlformats.org/officeDocument/2006/relationships/hyperlink" Target="https://podminky.urs.cz/item/CS_URS_2022_02/725331111" TargetMode="External"/><Relationship Id="rId73" Type="http://schemas.openxmlformats.org/officeDocument/2006/relationships/hyperlink" Target="https://podminky.urs.cz/item/CS_URS_2022_02/725865411" TargetMode="External"/><Relationship Id="rId78" Type="http://schemas.openxmlformats.org/officeDocument/2006/relationships/hyperlink" Target="https://podminky.urs.cz/item/CS_URS_2022_02/781491021" TargetMode="External"/><Relationship Id="rId81" Type="http://schemas.openxmlformats.org/officeDocument/2006/relationships/hyperlink" Target="https://podminky.urs.cz/item/CS_URS_2022_02/230205055" TargetMode="External"/><Relationship Id="rId4" Type="http://schemas.openxmlformats.org/officeDocument/2006/relationships/hyperlink" Target="https://podminky.urs.cz/item/CS_URS_2022_02/171251201" TargetMode="External"/><Relationship Id="rId9" Type="http://schemas.openxmlformats.org/officeDocument/2006/relationships/hyperlink" Target="https://podminky.urs.cz/item/CS_URS_2022_02/452313141" TargetMode="External"/><Relationship Id="rId13" Type="http://schemas.openxmlformats.org/officeDocument/2006/relationships/hyperlink" Target="https://podminky.urs.cz/item/CS_URS_2022_02/899722114" TargetMode="External"/><Relationship Id="rId18" Type="http://schemas.openxmlformats.org/officeDocument/2006/relationships/hyperlink" Target="https://podminky.urs.cz/item/CS_URS_2022_02/721174004" TargetMode="External"/><Relationship Id="rId39" Type="http://schemas.openxmlformats.org/officeDocument/2006/relationships/hyperlink" Target="https://podminky.urs.cz/item/CS_URS_2022_02/722181231" TargetMode="External"/><Relationship Id="rId34" Type="http://schemas.openxmlformats.org/officeDocument/2006/relationships/hyperlink" Target="https://podminky.urs.cz/item/CS_URS_2022_02/722174004" TargetMode="External"/><Relationship Id="rId50" Type="http://schemas.openxmlformats.org/officeDocument/2006/relationships/hyperlink" Target="https://podminky.urs.cz/item/CS_URS_2022_02/722232043" TargetMode="External"/><Relationship Id="rId55" Type="http://schemas.openxmlformats.org/officeDocument/2006/relationships/hyperlink" Target="https://podminky.urs.cz/item/CS_URS_2022_02/722290234" TargetMode="External"/><Relationship Id="rId76" Type="http://schemas.openxmlformats.org/officeDocument/2006/relationships/hyperlink" Target="https://podminky.urs.cz/item/CS_URS_2022_02/732421201" TargetMode="External"/><Relationship Id="rId7" Type="http://schemas.openxmlformats.org/officeDocument/2006/relationships/hyperlink" Target="https://podminky.urs.cz/item/CS_URS_2022_02/181951112" TargetMode="External"/><Relationship Id="rId71" Type="http://schemas.openxmlformats.org/officeDocument/2006/relationships/hyperlink" Target="https://podminky.urs.cz/item/CS_URS_2022_02/725861102" TargetMode="External"/><Relationship Id="rId2" Type="http://schemas.openxmlformats.org/officeDocument/2006/relationships/hyperlink" Target="https://podminky.urs.cz/item/CS_URS_2022_02/162751117" TargetMode="External"/><Relationship Id="rId29" Type="http://schemas.openxmlformats.org/officeDocument/2006/relationships/hyperlink" Target="https://podminky.urs.cz/item/CS_URS_2022_02/721290112" TargetMode="External"/><Relationship Id="rId24" Type="http://schemas.openxmlformats.org/officeDocument/2006/relationships/hyperlink" Target="https://podminky.urs.cz/item/CS_URS_2022_02/721194105" TargetMode="External"/><Relationship Id="rId40" Type="http://schemas.openxmlformats.org/officeDocument/2006/relationships/hyperlink" Target="https://podminky.urs.cz/item/CS_URS_2022_02/722181241" TargetMode="External"/><Relationship Id="rId45" Type="http://schemas.openxmlformats.org/officeDocument/2006/relationships/hyperlink" Target="https://podminky.urs.cz/item/CS_URS_2022_02/722224115" TargetMode="External"/><Relationship Id="rId66" Type="http://schemas.openxmlformats.org/officeDocument/2006/relationships/hyperlink" Target="https://podminky.urs.cz/item/CS_URS_2022_02/725813111" TargetMode="External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723111204A" TargetMode="External"/><Relationship Id="rId18" Type="http://schemas.openxmlformats.org/officeDocument/2006/relationships/hyperlink" Target="https://podminky.urs.cz/item/CS_URS_2022_02/723150313A" TargetMode="External"/><Relationship Id="rId26" Type="http://schemas.openxmlformats.org/officeDocument/2006/relationships/hyperlink" Target="https://podminky.urs.cz/item/CS_URS_2022_02/723190252" TargetMode="External"/><Relationship Id="rId39" Type="http://schemas.openxmlformats.org/officeDocument/2006/relationships/hyperlink" Target="https://podminky.urs.cz/item/CS_URS_2022_02/725659104" TargetMode="External"/><Relationship Id="rId21" Type="http://schemas.openxmlformats.org/officeDocument/2006/relationships/hyperlink" Target="https://podminky.urs.cz/item/CS_URS_2022_02/723150366" TargetMode="External"/><Relationship Id="rId34" Type="http://schemas.openxmlformats.org/officeDocument/2006/relationships/hyperlink" Target="https://podminky.urs.cz/item/CS_URS_2022_02/723231162" TargetMode="External"/><Relationship Id="rId42" Type="http://schemas.openxmlformats.org/officeDocument/2006/relationships/hyperlink" Target="https://podminky.urs.cz/item/CS_URS_2022_02/731810441" TargetMode="External"/><Relationship Id="rId47" Type="http://schemas.openxmlformats.org/officeDocument/2006/relationships/hyperlink" Target="https://podminky.urs.cz/item/CS_URS_2022_02/230205045" TargetMode="External"/><Relationship Id="rId50" Type="http://schemas.openxmlformats.org/officeDocument/2006/relationships/hyperlink" Target="https://podminky.urs.cz/item/CS_URS_2022_02/HZS2212" TargetMode="External"/><Relationship Id="rId7" Type="http://schemas.openxmlformats.org/officeDocument/2006/relationships/hyperlink" Target="https://podminky.urs.cz/item/CS_URS_2022_02/181951112" TargetMode="External"/><Relationship Id="rId2" Type="http://schemas.openxmlformats.org/officeDocument/2006/relationships/hyperlink" Target="https://podminky.urs.cz/item/CS_URS_2022_02/162751117" TargetMode="External"/><Relationship Id="rId16" Type="http://schemas.openxmlformats.org/officeDocument/2006/relationships/hyperlink" Target="https://podminky.urs.cz/item/CS_URS_2022_02/723111206" TargetMode="External"/><Relationship Id="rId29" Type="http://schemas.openxmlformats.org/officeDocument/2006/relationships/hyperlink" Target="https://podminky.urs.cz/item/CS_URS_2022_02/723190914" TargetMode="External"/><Relationship Id="rId11" Type="http://schemas.openxmlformats.org/officeDocument/2006/relationships/hyperlink" Target="https://podminky.urs.cz/item/CS_URS_2022_02/998276101" TargetMode="External"/><Relationship Id="rId24" Type="http://schemas.openxmlformats.org/officeDocument/2006/relationships/hyperlink" Target="https://podminky.urs.cz/item/CS_URS_2022_02/723160207" TargetMode="External"/><Relationship Id="rId32" Type="http://schemas.openxmlformats.org/officeDocument/2006/relationships/hyperlink" Target="https://podminky.urs.cz/item/CS_URS_2022_02/723230103" TargetMode="External"/><Relationship Id="rId37" Type="http://schemas.openxmlformats.org/officeDocument/2006/relationships/hyperlink" Target="https://podminky.urs.cz/item/CS_URS_2022_02/723261914" TargetMode="External"/><Relationship Id="rId40" Type="http://schemas.openxmlformats.org/officeDocument/2006/relationships/hyperlink" Target="https://podminky.urs.cz/item/CS_URS_2022_02/725659105" TargetMode="External"/><Relationship Id="rId45" Type="http://schemas.openxmlformats.org/officeDocument/2006/relationships/hyperlink" Target="https://podminky.urs.cz/item/CS_URS_2022_02/783627611" TargetMode="External"/><Relationship Id="rId53" Type="http://schemas.openxmlformats.org/officeDocument/2006/relationships/drawing" Target="../drawings/drawing2.xml"/><Relationship Id="rId5" Type="http://schemas.openxmlformats.org/officeDocument/2006/relationships/hyperlink" Target="https://podminky.urs.cz/item/CS_URS_2022_02/174111101" TargetMode="External"/><Relationship Id="rId10" Type="http://schemas.openxmlformats.org/officeDocument/2006/relationships/hyperlink" Target="https://podminky.urs.cz/item/CS_URS_2022_02/899722114" TargetMode="External"/><Relationship Id="rId19" Type="http://schemas.openxmlformats.org/officeDocument/2006/relationships/hyperlink" Target="https://podminky.urs.cz/item/CS_URS_2022_02/723111206C" TargetMode="External"/><Relationship Id="rId31" Type="http://schemas.openxmlformats.org/officeDocument/2006/relationships/hyperlink" Target="https://podminky.urs.cz/item/CS_URS_2022_02/723221302" TargetMode="External"/><Relationship Id="rId44" Type="http://schemas.openxmlformats.org/officeDocument/2006/relationships/hyperlink" Target="https://podminky.urs.cz/item/CS_URS_2022_02/783624551" TargetMode="External"/><Relationship Id="rId52" Type="http://schemas.openxmlformats.org/officeDocument/2006/relationships/hyperlink" Target="https://podminky.urs.cz/item/CS_URS_2022_02/HZS2491" TargetMode="External"/><Relationship Id="rId4" Type="http://schemas.openxmlformats.org/officeDocument/2006/relationships/hyperlink" Target="https://podminky.urs.cz/item/CS_URS_2022_02/171251201" TargetMode="External"/><Relationship Id="rId9" Type="http://schemas.openxmlformats.org/officeDocument/2006/relationships/hyperlink" Target="https://podminky.urs.cz/item/CS_URS_2022_02/899721111" TargetMode="External"/><Relationship Id="rId14" Type="http://schemas.openxmlformats.org/officeDocument/2006/relationships/hyperlink" Target="https://podminky.urs.cz/item/CS_URS_2022_02/723111205" TargetMode="External"/><Relationship Id="rId22" Type="http://schemas.openxmlformats.org/officeDocument/2006/relationships/hyperlink" Target="https://podminky.urs.cz/item/CS_URS_2022_02/723150367" TargetMode="External"/><Relationship Id="rId27" Type="http://schemas.openxmlformats.org/officeDocument/2006/relationships/hyperlink" Target="https://podminky.urs.cz/item/CS_URS_2022_02/723190907" TargetMode="External"/><Relationship Id="rId30" Type="http://schemas.openxmlformats.org/officeDocument/2006/relationships/hyperlink" Target="https://podminky.urs.cz/item/CS_URS_2022_02/723190915" TargetMode="External"/><Relationship Id="rId35" Type="http://schemas.openxmlformats.org/officeDocument/2006/relationships/hyperlink" Target="https://podminky.urs.cz/item/CS_URS_2022_02/723231167" TargetMode="External"/><Relationship Id="rId43" Type="http://schemas.openxmlformats.org/officeDocument/2006/relationships/hyperlink" Target="https://podminky.urs.cz/item/CS_URS_2022_02/998731201" TargetMode="External"/><Relationship Id="rId48" Type="http://schemas.openxmlformats.org/officeDocument/2006/relationships/hyperlink" Target="https://podminky.urs.cz/item/CS_URS_2022_02/230205242" TargetMode="External"/><Relationship Id="rId8" Type="http://schemas.openxmlformats.org/officeDocument/2006/relationships/hyperlink" Target="https://podminky.urs.cz/item/CS_URS_2022_02/451573111" TargetMode="External"/><Relationship Id="rId51" Type="http://schemas.openxmlformats.org/officeDocument/2006/relationships/hyperlink" Target="https://podminky.urs.cz/item/CS_URS_2022_02/HZS2222" TargetMode="External"/><Relationship Id="rId3" Type="http://schemas.openxmlformats.org/officeDocument/2006/relationships/hyperlink" Target="https://podminky.urs.cz/item/CS_URS_2022_02/171201221" TargetMode="External"/><Relationship Id="rId12" Type="http://schemas.openxmlformats.org/officeDocument/2006/relationships/hyperlink" Target="https://podminky.urs.cz/item/CS_URS_2022_02/723111204" TargetMode="External"/><Relationship Id="rId17" Type="http://schemas.openxmlformats.org/officeDocument/2006/relationships/hyperlink" Target="https://podminky.urs.cz/item/CS_URS_2022_02/723111206B" TargetMode="External"/><Relationship Id="rId25" Type="http://schemas.openxmlformats.org/officeDocument/2006/relationships/hyperlink" Target="https://podminky.urs.cz/item/CS_URS_2022_02/723160337" TargetMode="External"/><Relationship Id="rId33" Type="http://schemas.openxmlformats.org/officeDocument/2006/relationships/hyperlink" Target="https://podminky.urs.cz/item/CS_URS_2022_02/723230153" TargetMode="External"/><Relationship Id="rId38" Type="http://schemas.openxmlformats.org/officeDocument/2006/relationships/hyperlink" Target="https://podminky.urs.cz/item/CS_URS_2022_02/998723201" TargetMode="External"/><Relationship Id="rId46" Type="http://schemas.openxmlformats.org/officeDocument/2006/relationships/hyperlink" Target="https://podminky.urs.cz/item/CS_URS_2022_02/230205042" TargetMode="External"/><Relationship Id="rId20" Type="http://schemas.openxmlformats.org/officeDocument/2006/relationships/hyperlink" Target="https://podminky.urs.cz/item/CS_URS_2022_02/723150312" TargetMode="External"/><Relationship Id="rId41" Type="http://schemas.openxmlformats.org/officeDocument/2006/relationships/hyperlink" Target="https://podminky.urs.cz/item/CS_URS_2022_02/998725201" TargetMode="External"/><Relationship Id="rId1" Type="http://schemas.openxmlformats.org/officeDocument/2006/relationships/hyperlink" Target="https://podminky.urs.cz/item/CS_URS_2022_02/132212121" TargetMode="External"/><Relationship Id="rId6" Type="http://schemas.openxmlformats.org/officeDocument/2006/relationships/hyperlink" Target="https://podminky.urs.cz/item/CS_URS_2022_02/175111101" TargetMode="External"/><Relationship Id="rId15" Type="http://schemas.openxmlformats.org/officeDocument/2006/relationships/hyperlink" Target="https://podminky.urs.cz/item/CS_URS_2022_02/723111205A" TargetMode="External"/><Relationship Id="rId23" Type="http://schemas.openxmlformats.org/officeDocument/2006/relationships/hyperlink" Target="https://podminky.urs.cz/item/CS_URS_2022_02/723150368" TargetMode="External"/><Relationship Id="rId28" Type="http://schemas.openxmlformats.org/officeDocument/2006/relationships/hyperlink" Target="https://podminky.urs.cz/item/CS_URS_2022_02/723190912" TargetMode="External"/><Relationship Id="rId36" Type="http://schemas.openxmlformats.org/officeDocument/2006/relationships/hyperlink" Target="https://podminky.urs.cz/item/CS_URS_2022_02/723234313" TargetMode="External"/><Relationship Id="rId49" Type="http://schemas.openxmlformats.org/officeDocument/2006/relationships/hyperlink" Target="https://podminky.urs.cz/item/CS_URS_2022_02/230230016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podminky.urs.cz/item/CS_URS_2022_02/733224222" TargetMode="External"/><Relationship Id="rId18" Type="http://schemas.openxmlformats.org/officeDocument/2006/relationships/hyperlink" Target="https://podminky.urs.cz/item/CS_URS_2022_02/734221682" TargetMode="External"/><Relationship Id="rId26" Type="http://schemas.openxmlformats.org/officeDocument/2006/relationships/hyperlink" Target="https://podminky.urs.cz/item/CS_URS_2022_02/735000912" TargetMode="External"/><Relationship Id="rId21" Type="http://schemas.openxmlformats.org/officeDocument/2006/relationships/hyperlink" Target="https://podminky.urs.cz/item/CS_URS_2022_02/734261407" TargetMode="External"/><Relationship Id="rId34" Type="http://schemas.openxmlformats.org/officeDocument/2006/relationships/hyperlink" Target="https://podminky.urs.cz/item/CS_URS_2022_02/HZS2212" TargetMode="External"/><Relationship Id="rId7" Type="http://schemas.openxmlformats.org/officeDocument/2006/relationships/hyperlink" Target="https://podminky.urs.cz/item/CS_URS_2022_02/732219103" TargetMode="External"/><Relationship Id="rId12" Type="http://schemas.openxmlformats.org/officeDocument/2006/relationships/hyperlink" Target="https://podminky.urs.cz/item/CS_URS_2022_02/733224204" TargetMode="External"/><Relationship Id="rId17" Type="http://schemas.openxmlformats.org/officeDocument/2006/relationships/hyperlink" Target="https://podminky.urs.cz/item/CS_URS_2022_02/998733201" TargetMode="External"/><Relationship Id="rId25" Type="http://schemas.openxmlformats.org/officeDocument/2006/relationships/hyperlink" Target="https://podminky.urs.cz/item/CS_URS_2022_02/998734201" TargetMode="External"/><Relationship Id="rId33" Type="http://schemas.openxmlformats.org/officeDocument/2006/relationships/hyperlink" Target="https://podminky.urs.cz/item/CS_URS_2022_02/998735201" TargetMode="External"/><Relationship Id="rId2" Type="http://schemas.openxmlformats.org/officeDocument/2006/relationships/hyperlink" Target="https://podminky.urs.cz/item/CS_URS_2022_02/998713201" TargetMode="External"/><Relationship Id="rId16" Type="http://schemas.openxmlformats.org/officeDocument/2006/relationships/hyperlink" Target="https://podminky.urs.cz/item/CS_URS_2022_02/733291101" TargetMode="External"/><Relationship Id="rId20" Type="http://schemas.openxmlformats.org/officeDocument/2006/relationships/hyperlink" Target="https://podminky.urs.cz/item/CS_URS_2022_02/734261403" TargetMode="External"/><Relationship Id="rId29" Type="http://schemas.openxmlformats.org/officeDocument/2006/relationships/hyperlink" Target="https://podminky.urs.cz/item/CS_URS_2022_02/735152477" TargetMode="External"/><Relationship Id="rId1" Type="http://schemas.openxmlformats.org/officeDocument/2006/relationships/hyperlink" Target="https://podminky.urs.cz/item/CS_URS_2022_02/713463131" TargetMode="External"/><Relationship Id="rId6" Type="http://schemas.openxmlformats.org/officeDocument/2006/relationships/hyperlink" Target="https://podminky.urs.cz/item/CS_URS_2022_02/998731201" TargetMode="External"/><Relationship Id="rId11" Type="http://schemas.openxmlformats.org/officeDocument/2006/relationships/hyperlink" Target="https://podminky.urs.cz/item/CS_URS_2022_02/733224203" TargetMode="External"/><Relationship Id="rId24" Type="http://schemas.openxmlformats.org/officeDocument/2006/relationships/hyperlink" Target="https://podminky.urs.cz/item/CS_URS_2022_02/734292714" TargetMode="External"/><Relationship Id="rId32" Type="http://schemas.openxmlformats.org/officeDocument/2006/relationships/hyperlink" Target="https://podminky.urs.cz/item/CS_URS_2022_02/735191905" TargetMode="External"/><Relationship Id="rId37" Type="http://schemas.openxmlformats.org/officeDocument/2006/relationships/drawing" Target="../drawings/drawing3.xml"/><Relationship Id="rId5" Type="http://schemas.openxmlformats.org/officeDocument/2006/relationships/hyperlink" Target="https://podminky.urs.cz/item/CS_URS_2022_02/731810341" TargetMode="External"/><Relationship Id="rId15" Type="http://schemas.openxmlformats.org/officeDocument/2006/relationships/hyperlink" Target="https://podminky.urs.cz/item/CS_URS_2022_02/733224224" TargetMode="External"/><Relationship Id="rId23" Type="http://schemas.openxmlformats.org/officeDocument/2006/relationships/hyperlink" Target="https://podminky.urs.cz/item/CS_URS_2022_02/734291263" TargetMode="External"/><Relationship Id="rId28" Type="http://schemas.openxmlformats.org/officeDocument/2006/relationships/hyperlink" Target="https://podminky.urs.cz/item/CS_URS_2022_02/735152472" TargetMode="External"/><Relationship Id="rId36" Type="http://schemas.openxmlformats.org/officeDocument/2006/relationships/hyperlink" Target="https://podminky.urs.cz/item/CS_URS_2022_02/HZS2222" TargetMode="External"/><Relationship Id="rId10" Type="http://schemas.openxmlformats.org/officeDocument/2006/relationships/hyperlink" Target="https://podminky.urs.cz/item/CS_URS_2022_02/733222104" TargetMode="External"/><Relationship Id="rId19" Type="http://schemas.openxmlformats.org/officeDocument/2006/relationships/hyperlink" Target="https://podminky.urs.cz/item/CS_URS_2022_02/734221686" TargetMode="External"/><Relationship Id="rId31" Type="http://schemas.openxmlformats.org/officeDocument/2006/relationships/hyperlink" Target="https://podminky.urs.cz/item/CS_URS_2022_02/735152491" TargetMode="External"/><Relationship Id="rId4" Type="http://schemas.openxmlformats.org/officeDocument/2006/relationships/hyperlink" Target="https://podminky.urs.cz/item/CS_URS_2022_02/731810331" TargetMode="External"/><Relationship Id="rId9" Type="http://schemas.openxmlformats.org/officeDocument/2006/relationships/hyperlink" Target="https://podminky.urs.cz/item/CS_URS_2022_02/733222103" TargetMode="External"/><Relationship Id="rId14" Type="http://schemas.openxmlformats.org/officeDocument/2006/relationships/hyperlink" Target="https://podminky.urs.cz/item/CS_URS_2022_02/733224223" TargetMode="External"/><Relationship Id="rId22" Type="http://schemas.openxmlformats.org/officeDocument/2006/relationships/hyperlink" Target="https://podminky.urs.cz/item/CS_URS_2022_02/734291123" TargetMode="External"/><Relationship Id="rId27" Type="http://schemas.openxmlformats.org/officeDocument/2006/relationships/hyperlink" Target="https://podminky.urs.cz/item/CS_URS_2022_02/735152471" TargetMode="External"/><Relationship Id="rId30" Type="http://schemas.openxmlformats.org/officeDocument/2006/relationships/hyperlink" Target="https://podminky.urs.cz/item/CS_URS_2022_02/735152478" TargetMode="External"/><Relationship Id="rId35" Type="http://schemas.openxmlformats.org/officeDocument/2006/relationships/hyperlink" Target="https://podminky.urs.cz/item/CS_URS_2022_02/HZS2221" TargetMode="External"/><Relationship Id="rId8" Type="http://schemas.openxmlformats.org/officeDocument/2006/relationships/hyperlink" Target="https://podminky.urs.cz/item/CS_URS_2022_02/733222102" TargetMode="External"/><Relationship Id="rId3" Type="http://schemas.openxmlformats.org/officeDocument/2006/relationships/hyperlink" Target="https://podminky.urs.cz/item/CS_URS_2022_02/731244492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175111101" TargetMode="External"/><Relationship Id="rId13" Type="http://schemas.openxmlformats.org/officeDocument/2006/relationships/hyperlink" Target="https://podminky.urs.cz/item/CS_URS_2022_02/891399111" TargetMode="External"/><Relationship Id="rId18" Type="http://schemas.openxmlformats.org/officeDocument/2006/relationships/hyperlink" Target="https://podminky.urs.cz/item/CS_URS_2022_02/899721111" TargetMode="External"/><Relationship Id="rId3" Type="http://schemas.openxmlformats.org/officeDocument/2006/relationships/hyperlink" Target="https://podminky.urs.cz/item/CS_URS_2022_02/133212811" TargetMode="External"/><Relationship Id="rId21" Type="http://schemas.openxmlformats.org/officeDocument/2006/relationships/hyperlink" Target="https://podminky.urs.cz/item/CS_URS_2022_02/722232046" TargetMode="External"/><Relationship Id="rId7" Type="http://schemas.openxmlformats.org/officeDocument/2006/relationships/hyperlink" Target="https://podminky.urs.cz/item/CS_URS_2022_02/174111101" TargetMode="External"/><Relationship Id="rId12" Type="http://schemas.openxmlformats.org/officeDocument/2006/relationships/hyperlink" Target="https://podminky.urs.cz/item/CS_URS_2022_02/891211112" TargetMode="External"/><Relationship Id="rId17" Type="http://schemas.openxmlformats.org/officeDocument/2006/relationships/hyperlink" Target="https://podminky.urs.cz/item/CS_URS_2022_02/899401112" TargetMode="External"/><Relationship Id="rId2" Type="http://schemas.openxmlformats.org/officeDocument/2006/relationships/hyperlink" Target="https://podminky.urs.cz/item/CS_URS_2022_02/132212121" TargetMode="External"/><Relationship Id="rId16" Type="http://schemas.openxmlformats.org/officeDocument/2006/relationships/hyperlink" Target="https://podminky.urs.cz/item/CS_URS_2022_02/893811113" TargetMode="External"/><Relationship Id="rId20" Type="http://schemas.openxmlformats.org/officeDocument/2006/relationships/hyperlink" Target="https://podminky.urs.cz/item/CS_URS_2022_02/998276101" TargetMode="External"/><Relationship Id="rId1" Type="http://schemas.openxmlformats.org/officeDocument/2006/relationships/hyperlink" Target="https://podminky.urs.cz/item/CS_URS_2022_02/129001101" TargetMode="External"/><Relationship Id="rId6" Type="http://schemas.openxmlformats.org/officeDocument/2006/relationships/hyperlink" Target="https://podminky.urs.cz/item/CS_URS_2022_02/171251201" TargetMode="External"/><Relationship Id="rId11" Type="http://schemas.openxmlformats.org/officeDocument/2006/relationships/hyperlink" Target="https://podminky.urs.cz/item/CS_URS_2022_02/871171141" TargetMode="External"/><Relationship Id="rId24" Type="http://schemas.openxmlformats.org/officeDocument/2006/relationships/drawing" Target="../drawings/drawing4.xml"/><Relationship Id="rId5" Type="http://schemas.openxmlformats.org/officeDocument/2006/relationships/hyperlink" Target="https://podminky.urs.cz/item/CS_URS_2022_02/171201221" TargetMode="External"/><Relationship Id="rId15" Type="http://schemas.openxmlformats.org/officeDocument/2006/relationships/hyperlink" Target="https://podminky.urs.cz/item/CS_URS_2022_02/892241111" TargetMode="External"/><Relationship Id="rId23" Type="http://schemas.openxmlformats.org/officeDocument/2006/relationships/hyperlink" Target="https://podminky.urs.cz/item/CS_URS_2022_02/230205231" TargetMode="External"/><Relationship Id="rId10" Type="http://schemas.openxmlformats.org/officeDocument/2006/relationships/hyperlink" Target="https://podminky.urs.cz/item/CS_URS_2022_02/451573111" TargetMode="External"/><Relationship Id="rId19" Type="http://schemas.openxmlformats.org/officeDocument/2006/relationships/hyperlink" Target="https://podminky.urs.cz/item/CS_URS_2022_02/899722114" TargetMode="External"/><Relationship Id="rId4" Type="http://schemas.openxmlformats.org/officeDocument/2006/relationships/hyperlink" Target="https://podminky.urs.cz/item/CS_URS_2022_02/162751117" TargetMode="External"/><Relationship Id="rId9" Type="http://schemas.openxmlformats.org/officeDocument/2006/relationships/hyperlink" Target="https://podminky.urs.cz/item/CS_URS_2022_02/181951112" TargetMode="External"/><Relationship Id="rId14" Type="http://schemas.openxmlformats.org/officeDocument/2006/relationships/hyperlink" Target="https://podminky.urs.cz/item/CS_URS_2022_02/892233122" TargetMode="External"/><Relationship Id="rId22" Type="http://schemas.openxmlformats.org/officeDocument/2006/relationships/hyperlink" Target="https://podminky.urs.cz/item/CS_URS_2022_02/998722201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s://podminky.urs.cz/item/CS_URS_2022_02/451573111" TargetMode="External"/><Relationship Id="rId13" Type="http://schemas.openxmlformats.org/officeDocument/2006/relationships/hyperlink" Target="https://podminky.urs.cz/item/CS_URS_2022_02/877315211" TargetMode="External"/><Relationship Id="rId18" Type="http://schemas.openxmlformats.org/officeDocument/2006/relationships/hyperlink" Target="https://podminky.urs.cz/item/CS_URS_2022_02/721242105" TargetMode="External"/><Relationship Id="rId3" Type="http://schemas.openxmlformats.org/officeDocument/2006/relationships/hyperlink" Target="https://podminky.urs.cz/item/CS_URS_2022_02/171201221" TargetMode="External"/><Relationship Id="rId7" Type="http://schemas.openxmlformats.org/officeDocument/2006/relationships/hyperlink" Target="https://podminky.urs.cz/item/CS_URS_2022_02/181951112" TargetMode="External"/><Relationship Id="rId12" Type="http://schemas.openxmlformats.org/officeDocument/2006/relationships/hyperlink" Target="https://podminky.urs.cz/item/CS_URS_2022_02/877265211" TargetMode="External"/><Relationship Id="rId17" Type="http://schemas.openxmlformats.org/officeDocument/2006/relationships/hyperlink" Target="https://podminky.urs.cz/item/CS_URS_2022_02/998276101" TargetMode="External"/><Relationship Id="rId2" Type="http://schemas.openxmlformats.org/officeDocument/2006/relationships/hyperlink" Target="https://podminky.urs.cz/item/CS_URS_2022_02/162751117" TargetMode="External"/><Relationship Id="rId16" Type="http://schemas.openxmlformats.org/officeDocument/2006/relationships/hyperlink" Target="https://podminky.urs.cz/item/CS_URS_2022_02/899722114" TargetMode="External"/><Relationship Id="rId20" Type="http://schemas.openxmlformats.org/officeDocument/2006/relationships/drawing" Target="../drawings/drawing5.xml"/><Relationship Id="rId1" Type="http://schemas.openxmlformats.org/officeDocument/2006/relationships/hyperlink" Target="https://podminky.urs.cz/item/CS_URS_2022_02/132212121" TargetMode="External"/><Relationship Id="rId6" Type="http://schemas.openxmlformats.org/officeDocument/2006/relationships/hyperlink" Target="https://podminky.urs.cz/item/CS_URS_2022_02/175111101" TargetMode="External"/><Relationship Id="rId11" Type="http://schemas.openxmlformats.org/officeDocument/2006/relationships/hyperlink" Target="https://podminky.urs.cz/item/CS_URS_2022_02/871313121" TargetMode="External"/><Relationship Id="rId5" Type="http://schemas.openxmlformats.org/officeDocument/2006/relationships/hyperlink" Target="https://podminky.urs.cz/item/CS_URS_2022_02/174111101" TargetMode="External"/><Relationship Id="rId15" Type="http://schemas.openxmlformats.org/officeDocument/2006/relationships/hyperlink" Target="https://podminky.urs.cz/item/CS_URS_2022_02/899721111" TargetMode="External"/><Relationship Id="rId10" Type="http://schemas.openxmlformats.org/officeDocument/2006/relationships/hyperlink" Target="https://podminky.urs.cz/item/CS_URS_2022_02/871263121" TargetMode="External"/><Relationship Id="rId19" Type="http://schemas.openxmlformats.org/officeDocument/2006/relationships/hyperlink" Target="https://podminky.urs.cz/item/CS_URS_2022_02/998721201" TargetMode="External"/><Relationship Id="rId4" Type="http://schemas.openxmlformats.org/officeDocument/2006/relationships/hyperlink" Target="https://podminky.urs.cz/item/CS_URS_2022_02/171251201" TargetMode="External"/><Relationship Id="rId9" Type="http://schemas.openxmlformats.org/officeDocument/2006/relationships/hyperlink" Target="https://podminky.urs.cz/item/CS_URS_2022_02/452313141" TargetMode="External"/><Relationship Id="rId14" Type="http://schemas.openxmlformats.org/officeDocument/2006/relationships/hyperlink" Target="https://podminky.urs.cz/item/CS_URS_2022_02/8773152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1"/>
  <sheetViews>
    <sheetView tabSelected="1" workbookViewId="0">
      <selection activeCell="E21" sqref="E21:F21"/>
    </sheetView>
  </sheetViews>
  <sheetFormatPr defaultRowHeight="13.2" x14ac:dyDescent="0.25"/>
  <cols>
    <col min="1" max="1" width="17.109375" customWidth="1"/>
    <col min="2" max="2" width="24.44140625" customWidth="1"/>
    <col min="3" max="3" width="2.5546875" customWidth="1"/>
    <col min="4" max="4" width="14.6640625" customWidth="1"/>
    <col min="5" max="5" width="7.33203125" customWidth="1"/>
    <col min="6" max="6" width="15.88671875" customWidth="1"/>
    <col min="7" max="7" width="3.6640625" customWidth="1"/>
  </cols>
  <sheetData>
    <row r="1" spans="1:7" ht="28.5" customHeight="1" thickBot="1" x14ac:dyDescent="0.3">
      <c r="A1" s="251" t="s">
        <v>501</v>
      </c>
      <c r="B1" s="252"/>
      <c r="C1" s="252"/>
      <c r="D1" s="252"/>
      <c r="E1" s="252"/>
      <c r="F1" s="252"/>
      <c r="G1" s="252"/>
    </row>
    <row r="2" spans="1:7" ht="13.2" customHeight="1" x14ac:dyDescent="0.25">
      <c r="A2" s="109" t="s">
        <v>498</v>
      </c>
      <c r="B2" s="253" t="s">
        <v>499</v>
      </c>
      <c r="C2" s="254"/>
      <c r="D2" s="255"/>
      <c r="E2" s="253" t="s">
        <v>500</v>
      </c>
      <c r="F2" s="254"/>
      <c r="G2" s="256"/>
    </row>
    <row r="3" spans="1:7" ht="13.2" customHeight="1" x14ac:dyDescent="0.25">
      <c r="A3" s="110" t="s">
        <v>439</v>
      </c>
      <c r="B3" s="257" t="s">
        <v>520</v>
      </c>
      <c r="C3" s="258"/>
      <c r="D3" s="259"/>
      <c r="E3" s="260" t="s">
        <v>521</v>
      </c>
      <c r="F3" s="261"/>
      <c r="G3" s="262"/>
    </row>
    <row r="4" spans="1:7" ht="13.2" customHeight="1" x14ac:dyDescent="0.25">
      <c r="A4" s="246" t="s">
        <v>502</v>
      </c>
      <c r="B4" s="247"/>
      <c r="C4" s="247"/>
      <c r="D4" s="247"/>
      <c r="E4" s="247"/>
      <c r="F4" s="247"/>
      <c r="G4" s="250"/>
    </row>
    <row r="5" spans="1:7" ht="13.2" customHeight="1" x14ac:dyDescent="0.25">
      <c r="A5" s="263" t="s">
        <v>519</v>
      </c>
      <c r="B5" s="264"/>
      <c r="C5" s="264"/>
      <c r="D5" s="264"/>
      <c r="E5" s="264"/>
      <c r="F5" s="264"/>
      <c r="G5" s="265"/>
    </row>
    <row r="6" spans="1:7" ht="13.2" customHeight="1" x14ac:dyDescent="0.25">
      <c r="A6" s="246" t="s">
        <v>503</v>
      </c>
      <c r="B6" s="247"/>
      <c r="C6" s="247"/>
      <c r="D6" s="248"/>
      <c r="E6" s="111" t="s">
        <v>504</v>
      </c>
      <c r="F6" s="249"/>
      <c r="G6" s="250"/>
    </row>
    <row r="7" spans="1:7" ht="13.2" customHeight="1" x14ac:dyDescent="0.25">
      <c r="A7" s="266" t="s">
        <v>522</v>
      </c>
      <c r="B7" s="261"/>
      <c r="C7" s="261"/>
      <c r="D7" s="267"/>
      <c r="E7" s="103" t="s">
        <v>505</v>
      </c>
      <c r="F7" s="268"/>
      <c r="G7" s="262"/>
    </row>
    <row r="8" spans="1:7" ht="13.2" customHeight="1" x14ac:dyDescent="0.25">
      <c r="A8" s="246" t="s">
        <v>506</v>
      </c>
      <c r="B8" s="247"/>
      <c r="C8" s="247"/>
      <c r="D8" s="248"/>
      <c r="E8" s="111" t="s">
        <v>504</v>
      </c>
      <c r="F8" s="249"/>
      <c r="G8" s="250"/>
    </row>
    <row r="9" spans="1:7" ht="13.2" customHeight="1" x14ac:dyDescent="0.25">
      <c r="A9" s="266" t="s">
        <v>523</v>
      </c>
      <c r="B9" s="261"/>
      <c r="C9" s="261"/>
      <c r="D9" s="267"/>
      <c r="E9" s="103" t="s">
        <v>505</v>
      </c>
      <c r="F9" s="268"/>
      <c r="G9" s="262"/>
    </row>
    <row r="10" spans="1:7" ht="13.2" customHeight="1" x14ac:dyDescent="0.25">
      <c r="A10" s="246" t="s">
        <v>507</v>
      </c>
      <c r="B10" s="247"/>
      <c r="C10" s="247"/>
      <c r="D10" s="248"/>
      <c r="E10" s="111" t="s">
        <v>504</v>
      </c>
      <c r="F10" s="249"/>
      <c r="G10" s="250"/>
    </row>
    <row r="11" spans="1:7" ht="13.2" customHeight="1" x14ac:dyDescent="0.25">
      <c r="A11" s="266" t="s">
        <v>439</v>
      </c>
      <c r="B11" s="261"/>
      <c r="C11" s="261"/>
      <c r="D11" s="267"/>
      <c r="E11" s="103" t="s">
        <v>505</v>
      </c>
      <c r="F11" s="268"/>
      <c r="G11" s="262"/>
    </row>
    <row r="12" spans="1:7" ht="13.2" customHeight="1" x14ac:dyDescent="0.25">
      <c r="A12" s="246" t="s">
        <v>508</v>
      </c>
      <c r="B12" s="247"/>
      <c r="C12" s="247"/>
      <c r="D12" s="248"/>
      <c r="E12" s="111" t="s">
        <v>504</v>
      </c>
      <c r="F12" s="249"/>
      <c r="G12" s="250"/>
    </row>
    <row r="13" spans="1:7" ht="13.2" customHeight="1" thickBot="1" x14ac:dyDescent="0.3">
      <c r="A13" s="273" t="s">
        <v>524</v>
      </c>
      <c r="B13" s="252"/>
      <c r="C13" s="252"/>
      <c r="D13" s="274"/>
      <c r="E13" s="103" t="s">
        <v>505</v>
      </c>
      <c r="F13" s="275"/>
      <c r="G13" s="276"/>
    </row>
    <row r="14" spans="1:7" ht="28.5" customHeight="1" thickBot="1" x14ac:dyDescent="0.3">
      <c r="A14" s="277" t="s">
        <v>453</v>
      </c>
      <c r="B14" s="278"/>
      <c r="C14" s="278"/>
      <c r="D14" s="278"/>
      <c r="E14" s="278"/>
      <c r="F14" s="278"/>
      <c r="G14" s="279"/>
    </row>
    <row r="15" spans="1:7" ht="13.2" customHeight="1" x14ac:dyDescent="0.25">
      <c r="A15" s="269" t="s">
        <v>454</v>
      </c>
      <c r="B15" s="270"/>
      <c r="C15" s="270"/>
      <c r="D15" s="271"/>
      <c r="E15" s="272">
        <f>'KRYCÍ LIST'!E20</f>
        <v>0</v>
      </c>
      <c r="F15" s="270"/>
      <c r="G15" s="112" t="s">
        <v>494</v>
      </c>
    </row>
    <row r="16" spans="1:7" ht="13.2" customHeight="1" x14ac:dyDescent="0.25">
      <c r="A16" s="283" t="s">
        <v>509</v>
      </c>
      <c r="B16" s="281"/>
      <c r="C16" s="281"/>
      <c r="D16" s="284"/>
      <c r="E16" s="285">
        <f>SUM('KRYCÍ LIST'!E21:'KRYCÍ LIST'!E23)</f>
        <v>0</v>
      </c>
      <c r="F16" s="281"/>
      <c r="G16" s="113" t="s">
        <v>494</v>
      </c>
    </row>
    <row r="17" spans="1:7" ht="13.2" customHeight="1" x14ac:dyDescent="0.25">
      <c r="A17" s="283" t="s">
        <v>455</v>
      </c>
      <c r="B17" s="281"/>
      <c r="C17" s="281"/>
      <c r="D17" s="284"/>
      <c r="E17" s="285">
        <f>'KRYCÍ LIST'!E25</f>
        <v>0</v>
      </c>
      <c r="F17" s="281"/>
      <c r="G17" s="113" t="s">
        <v>494</v>
      </c>
    </row>
    <row r="18" spans="1:7" ht="13.2" customHeight="1" x14ac:dyDescent="0.25">
      <c r="A18" s="283" t="s">
        <v>480</v>
      </c>
      <c r="B18" s="281"/>
      <c r="C18" s="281"/>
      <c r="D18" s="284"/>
      <c r="E18" s="285">
        <f>'KRYCÍ LIST'!E26</f>
        <v>0</v>
      </c>
      <c r="F18" s="281"/>
      <c r="G18" s="113" t="s">
        <v>494</v>
      </c>
    </row>
    <row r="19" spans="1:7" ht="13.2" customHeight="1" x14ac:dyDescent="0.25">
      <c r="A19" s="283" t="s">
        <v>481</v>
      </c>
      <c r="B19" s="281"/>
      <c r="C19" s="281"/>
      <c r="D19" s="284"/>
      <c r="E19" s="285">
        <f>'KRYCÍ LIST'!E27</f>
        <v>0</v>
      </c>
      <c r="F19" s="281"/>
      <c r="G19" s="113" t="s">
        <v>494</v>
      </c>
    </row>
    <row r="20" spans="1:7" ht="13.2" customHeight="1" x14ac:dyDescent="0.25">
      <c r="A20" s="280"/>
      <c r="B20" s="281"/>
      <c r="C20" s="281"/>
      <c r="D20" s="281"/>
      <c r="E20" s="281"/>
      <c r="F20" s="281"/>
      <c r="G20" s="282"/>
    </row>
    <row r="21" spans="1:7" ht="13.2" customHeight="1" x14ac:dyDescent="0.25">
      <c r="A21" s="286" t="s">
        <v>510</v>
      </c>
      <c r="B21" s="281"/>
      <c r="C21" s="281"/>
      <c r="D21" s="284"/>
      <c r="E21" s="287">
        <f>'KRYCÍ LIST'!E28</f>
        <v>0</v>
      </c>
      <c r="F21" s="288"/>
      <c r="G21" s="113" t="s">
        <v>494</v>
      </c>
    </row>
    <row r="22" spans="1:7" ht="13.2" customHeight="1" x14ac:dyDescent="0.25">
      <c r="A22" s="280"/>
      <c r="B22" s="281"/>
      <c r="C22" s="281"/>
      <c r="D22" s="281"/>
      <c r="E22" s="281"/>
      <c r="F22" s="281"/>
      <c r="G22" s="282"/>
    </row>
    <row r="23" spans="1:7" ht="13.2" customHeight="1" x14ac:dyDescent="0.25">
      <c r="A23" s="283" t="s">
        <v>492</v>
      </c>
      <c r="B23" s="281"/>
      <c r="C23" s="281"/>
      <c r="D23" s="114" t="s">
        <v>511</v>
      </c>
      <c r="E23" s="285">
        <f>'KRYCÍ LIST'!H35</f>
        <v>0</v>
      </c>
      <c r="F23" s="281"/>
      <c r="G23" s="113" t="s">
        <v>494</v>
      </c>
    </row>
    <row r="24" spans="1:7" ht="13.2" customHeight="1" x14ac:dyDescent="0.25">
      <c r="A24" s="283" t="s">
        <v>495</v>
      </c>
      <c r="B24" s="281"/>
      <c r="C24" s="281"/>
      <c r="D24" s="114" t="s">
        <v>511</v>
      </c>
      <c r="E24" s="285">
        <f>'KRYCÍ LIST'!H36</f>
        <v>0</v>
      </c>
      <c r="F24" s="281"/>
      <c r="G24" s="113" t="s">
        <v>494</v>
      </c>
    </row>
    <row r="25" spans="1:7" ht="13.2" customHeight="1" x14ac:dyDescent="0.25">
      <c r="A25" s="283" t="s">
        <v>492</v>
      </c>
      <c r="B25" s="281"/>
      <c r="C25" s="281"/>
      <c r="D25" s="114" t="s">
        <v>512</v>
      </c>
      <c r="E25" s="285">
        <f>'KRYCÍ LIST'!H37</f>
        <v>0</v>
      </c>
      <c r="F25" s="281"/>
      <c r="G25" s="113" t="s">
        <v>494</v>
      </c>
    </row>
    <row r="26" spans="1:7" ht="13.2" customHeight="1" thickBot="1" x14ac:dyDescent="0.3">
      <c r="A26" s="289" t="s">
        <v>495</v>
      </c>
      <c r="B26" s="290"/>
      <c r="C26" s="290"/>
      <c r="D26" s="114" t="s">
        <v>512</v>
      </c>
      <c r="E26" s="291">
        <f>'KRYCÍ LIST'!H38</f>
        <v>0</v>
      </c>
      <c r="F26" s="290"/>
      <c r="G26" s="113" t="s">
        <v>494</v>
      </c>
    </row>
    <row r="27" spans="1:7" ht="19.5" customHeight="1" thickBot="1" x14ac:dyDescent="0.3">
      <c r="A27" s="292" t="s">
        <v>513</v>
      </c>
      <c r="B27" s="278"/>
      <c r="C27" s="278"/>
      <c r="D27" s="278"/>
      <c r="E27" s="293">
        <f>SUM(E23:E26)</f>
        <v>0</v>
      </c>
      <c r="F27" s="278"/>
      <c r="G27" s="115" t="s">
        <v>494</v>
      </c>
    </row>
    <row r="29" spans="1:7" x14ac:dyDescent="0.25">
      <c r="A29" s="294" t="s">
        <v>445</v>
      </c>
      <c r="B29" s="248"/>
      <c r="D29" s="294" t="s">
        <v>448</v>
      </c>
      <c r="E29" s="247"/>
      <c r="F29" s="247"/>
      <c r="G29" s="248"/>
    </row>
    <row r="30" spans="1:7" x14ac:dyDescent="0.25">
      <c r="A30" s="295"/>
      <c r="B30" s="297"/>
      <c r="D30" s="295"/>
      <c r="E30" s="296"/>
      <c r="F30" s="296"/>
      <c r="G30" s="297"/>
    </row>
    <row r="31" spans="1:7" x14ac:dyDescent="0.25">
      <c r="A31" s="295"/>
      <c r="B31" s="297"/>
      <c r="D31" s="295"/>
      <c r="E31" s="296"/>
      <c r="F31" s="296"/>
      <c r="G31" s="297"/>
    </row>
    <row r="32" spans="1:7" x14ac:dyDescent="0.25">
      <c r="A32" s="295"/>
      <c r="B32" s="297"/>
      <c r="D32" s="295"/>
      <c r="E32" s="296"/>
      <c r="F32" s="296"/>
      <c r="G32" s="297"/>
    </row>
    <row r="33" spans="1:7" x14ac:dyDescent="0.25">
      <c r="A33" s="295"/>
      <c r="B33" s="297"/>
      <c r="D33" s="295"/>
      <c r="E33" s="296"/>
      <c r="F33" s="296"/>
      <c r="G33" s="297"/>
    </row>
    <row r="34" spans="1:7" x14ac:dyDescent="0.25">
      <c r="A34" s="295"/>
      <c r="B34" s="297"/>
      <c r="D34" s="295"/>
      <c r="E34" s="296"/>
      <c r="F34" s="296"/>
      <c r="G34" s="297"/>
    </row>
    <row r="35" spans="1:7" x14ac:dyDescent="0.25">
      <c r="A35" s="295"/>
      <c r="B35" s="297"/>
      <c r="D35" s="295"/>
      <c r="E35" s="296"/>
      <c r="F35" s="296"/>
      <c r="G35" s="297"/>
    </row>
    <row r="36" spans="1:7" x14ac:dyDescent="0.25">
      <c r="A36" s="295"/>
      <c r="B36" s="297"/>
      <c r="D36" s="295"/>
      <c r="E36" s="296"/>
      <c r="F36" s="296"/>
      <c r="G36" s="297"/>
    </row>
    <row r="37" spans="1:7" x14ac:dyDescent="0.25">
      <c r="A37" s="295"/>
      <c r="B37" s="297"/>
      <c r="D37" s="295"/>
      <c r="E37" s="296"/>
      <c r="F37" s="296"/>
      <c r="G37" s="297"/>
    </row>
    <row r="38" spans="1:7" x14ac:dyDescent="0.25">
      <c r="A38" s="295"/>
      <c r="B38" s="297"/>
      <c r="D38" s="295"/>
      <c r="E38" s="296"/>
      <c r="F38" s="296"/>
      <c r="G38" s="297"/>
    </row>
    <row r="39" spans="1:7" x14ac:dyDescent="0.25">
      <c r="A39" s="298" t="s">
        <v>514</v>
      </c>
      <c r="B39" s="267"/>
      <c r="D39" s="298" t="s">
        <v>514</v>
      </c>
      <c r="E39" s="261"/>
      <c r="F39" s="261"/>
      <c r="G39" s="267"/>
    </row>
    <row r="41" spans="1:7" x14ac:dyDescent="0.25">
      <c r="A41" s="294" t="s">
        <v>446</v>
      </c>
      <c r="B41" s="248"/>
      <c r="D41" s="294" t="s">
        <v>452</v>
      </c>
      <c r="E41" s="247"/>
      <c r="F41" s="247"/>
      <c r="G41" s="248"/>
    </row>
    <row r="42" spans="1:7" x14ac:dyDescent="0.25">
      <c r="A42" s="295"/>
      <c r="B42" s="297"/>
      <c r="D42" s="295"/>
      <c r="E42" s="296"/>
      <c r="F42" s="296"/>
      <c r="G42" s="297"/>
    </row>
    <row r="43" spans="1:7" x14ac:dyDescent="0.25">
      <c r="A43" s="295"/>
      <c r="B43" s="297"/>
      <c r="D43" s="295"/>
      <c r="E43" s="296"/>
      <c r="F43" s="296"/>
      <c r="G43" s="297"/>
    </row>
    <row r="44" spans="1:7" x14ac:dyDescent="0.25">
      <c r="A44" s="295"/>
      <c r="B44" s="297"/>
      <c r="D44" s="295"/>
      <c r="E44" s="296"/>
      <c r="F44" s="296"/>
      <c r="G44" s="297"/>
    </row>
    <row r="45" spans="1:7" x14ac:dyDescent="0.25">
      <c r="A45" s="295"/>
      <c r="B45" s="297"/>
      <c r="D45" s="295"/>
      <c r="E45" s="296"/>
      <c r="F45" s="296"/>
      <c r="G45" s="297"/>
    </row>
    <row r="46" spans="1:7" x14ac:dyDescent="0.25">
      <c r="A46" s="295"/>
      <c r="B46" s="297"/>
      <c r="D46" s="295"/>
      <c r="E46" s="296"/>
      <c r="F46" s="296"/>
      <c r="G46" s="297"/>
    </row>
    <row r="47" spans="1:7" x14ac:dyDescent="0.25">
      <c r="A47" s="295"/>
      <c r="B47" s="297"/>
      <c r="D47" s="295"/>
      <c r="E47" s="296"/>
      <c r="F47" s="296"/>
      <c r="G47" s="297"/>
    </row>
    <row r="48" spans="1:7" x14ac:dyDescent="0.25">
      <c r="A48" s="295"/>
      <c r="B48" s="297"/>
      <c r="D48" s="295"/>
      <c r="E48" s="296"/>
      <c r="F48" s="296"/>
      <c r="G48" s="297"/>
    </row>
    <row r="49" spans="1:7" x14ac:dyDescent="0.25">
      <c r="A49" s="295"/>
      <c r="B49" s="297"/>
      <c r="D49" s="295"/>
      <c r="E49" s="296"/>
      <c r="F49" s="296"/>
      <c r="G49" s="297"/>
    </row>
    <row r="50" spans="1:7" x14ac:dyDescent="0.25">
      <c r="A50" s="295"/>
      <c r="B50" s="297"/>
      <c r="D50" s="295"/>
      <c r="E50" s="296"/>
      <c r="F50" s="296"/>
      <c r="G50" s="297"/>
    </row>
    <row r="51" spans="1:7" x14ac:dyDescent="0.25">
      <c r="A51" s="298" t="s">
        <v>514</v>
      </c>
      <c r="B51" s="267"/>
      <c r="D51" s="298" t="s">
        <v>514</v>
      </c>
      <c r="E51" s="261"/>
      <c r="F51" s="261"/>
      <c r="G51" s="267"/>
    </row>
  </sheetData>
  <mergeCells count="60">
    <mergeCell ref="A51:B51"/>
    <mergeCell ref="D41:G41"/>
    <mergeCell ref="D42:G50"/>
    <mergeCell ref="D51:G51"/>
    <mergeCell ref="A39:B39"/>
    <mergeCell ref="D30:G38"/>
    <mergeCell ref="D39:G39"/>
    <mergeCell ref="A41:B41"/>
    <mergeCell ref="A42:B50"/>
    <mergeCell ref="A30:B38"/>
    <mergeCell ref="A26:C26"/>
    <mergeCell ref="E26:F26"/>
    <mergeCell ref="A27:D27"/>
    <mergeCell ref="E27:F27"/>
    <mergeCell ref="A29:B29"/>
    <mergeCell ref="D29:G29"/>
    <mergeCell ref="A23:C23"/>
    <mergeCell ref="E23:F23"/>
    <mergeCell ref="A24:C24"/>
    <mergeCell ref="E24:F24"/>
    <mergeCell ref="A25:C25"/>
    <mergeCell ref="E25:F25"/>
    <mergeCell ref="A22:G22"/>
    <mergeCell ref="A16:D16"/>
    <mergeCell ref="E16:F16"/>
    <mergeCell ref="A17:D17"/>
    <mergeCell ref="E17:F17"/>
    <mergeCell ref="A18:D18"/>
    <mergeCell ref="E18:F18"/>
    <mergeCell ref="A19:D19"/>
    <mergeCell ref="E19:F19"/>
    <mergeCell ref="A20:G20"/>
    <mergeCell ref="A21:D21"/>
    <mergeCell ref="E21:F21"/>
    <mergeCell ref="A15:D15"/>
    <mergeCell ref="E15:F15"/>
    <mergeCell ref="A9:D9"/>
    <mergeCell ref="F9:G9"/>
    <mergeCell ref="A10:D10"/>
    <mergeCell ref="F10:G10"/>
    <mergeCell ref="A11:D11"/>
    <mergeCell ref="F11:G11"/>
    <mergeCell ref="A12:D12"/>
    <mergeCell ref="F12:G12"/>
    <mergeCell ref="A13:D13"/>
    <mergeCell ref="F13:G13"/>
    <mergeCell ref="A14:G14"/>
    <mergeCell ref="A8:D8"/>
    <mergeCell ref="F8:G8"/>
    <mergeCell ref="A1:G1"/>
    <mergeCell ref="B2:D2"/>
    <mergeCell ref="E2:G2"/>
    <mergeCell ref="B3:D3"/>
    <mergeCell ref="E3:G3"/>
    <mergeCell ref="A4:G4"/>
    <mergeCell ref="A5:G5"/>
    <mergeCell ref="A6:D6"/>
    <mergeCell ref="F6:G6"/>
    <mergeCell ref="A7:D7"/>
    <mergeCell ref="F7:G7"/>
  </mergeCells>
  <printOptions horizontalCentered="1"/>
  <pageMargins left="0.39375000000000004" right="0.39375000000000004" top="0.59027777777777779" bottom="0.59027777777777779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2:BM158"/>
  <sheetViews>
    <sheetView showGridLines="0" topLeftCell="A80" workbookViewId="0">
      <selection activeCell="I90" sqref="I90"/>
    </sheetView>
  </sheetViews>
  <sheetFormatPr defaultColWidth="9.109375" defaultRowHeight="10.199999999999999" x14ac:dyDescent="0.2"/>
  <cols>
    <col min="1" max="1" width="7.109375" style="130" customWidth="1"/>
    <col min="2" max="2" width="1" style="130" customWidth="1"/>
    <col min="3" max="3" width="3.5546875" style="130" customWidth="1"/>
    <col min="4" max="4" width="3.6640625" style="130" customWidth="1"/>
    <col min="5" max="5" width="14.6640625" style="130" customWidth="1"/>
    <col min="6" max="6" width="86.44140625" style="130" customWidth="1"/>
    <col min="7" max="7" width="6.44140625" style="130" customWidth="1"/>
    <col min="8" max="8" width="12" style="130" customWidth="1"/>
    <col min="9" max="9" width="13.5546875" style="130" customWidth="1"/>
    <col min="10" max="11" width="19.109375" style="130" customWidth="1"/>
    <col min="12" max="12" width="8" style="130" customWidth="1"/>
    <col min="13" max="13" width="9.33203125" style="130" hidden="1" customWidth="1"/>
    <col min="14" max="14" width="9.109375" style="130"/>
    <col min="15" max="20" width="12.109375" style="130" hidden="1" customWidth="1"/>
    <col min="21" max="21" width="14" style="130" hidden="1" customWidth="1"/>
    <col min="22" max="22" width="10.5546875" style="130" customWidth="1"/>
    <col min="23" max="23" width="14" style="130" customWidth="1"/>
    <col min="24" max="24" width="10.5546875" style="130" customWidth="1"/>
    <col min="25" max="25" width="12.88671875" style="130" customWidth="1"/>
    <col min="26" max="26" width="9.44140625" style="130" customWidth="1"/>
    <col min="27" max="27" width="12.88671875" style="130" customWidth="1"/>
    <col min="28" max="28" width="14" style="130" customWidth="1"/>
    <col min="29" max="29" width="9.44140625" style="130" customWidth="1"/>
    <col min="30" max="30" width="12.88671875" style="130" customWidth="1"/>
    <col min="31" max="31" width="14" style="130" customWidth="1"/>
    <col min="32" max="16384" width="9.109375" style="130"/>
  </cols>
  <sheetData>
    <row r="2" spans="2:46" ht="36.9" customHeight="1" x14ac:dyDescent="0.2">
      <c r="L2" s="366" t="s">
        <v>666</v>
      </c>
      <c r="M2" s="367"/>
      <c r="N2" s="367"/>
      <c r="O2" s="367"/>
      <c r="P2" s="367"/>
      <c r="Q2" s="367"/>
      <c r="R2" s="367"/>
      <c r="S2" s="367"/>
      <c r="T2" s="367"/>
      <c r="U2" s="367"/>
      <c r="V2" s="367"/>
      <c r="AT2" s="131" t="s">
        <v>1780</v>
      </c>
    </row>
    <row r="3" spans="2:46" ht="6.9" customHeight="1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  <c r="AT3" s="131" t="s">
        <v>668</v>
      </c>
    </row>
    <row r="4" spans="2:46" ht="24.9" customHeight="1" x14ac:dyDescent="0.2">
      <c r="B4" s="134"/>
      <c r="D4" s="135" t="s">
        <v>669</v>
      </c>
      <c r="L4" s="134"/>
      <c r="M4" s="136" t="s">
        <v>670</v>
      </c>
      <c r="AT4" s="131" t="s">
        <v>671</v>
      </c>
    </row>
    <row r="5" spans="2:46" ht="6.9" customHeight="1" x14ac:dyDescent="0.2">
      <c r="B5" s="134"/>
      <c r="L5" s="134"/>
    </row>
    <row r="6" spans="2:46" ht="12" customHeight="1" x14ac:dyDescent="0.2">
      <c r="B6" s="134"/>
      <c r="D6" s="137" t="s">
        <v>672</v>
      </c>
      <c r="L6" s="134"/>
    </row>
    <row r="7" spans="2:46" ht="16.5" customHeight="1" x14ac:dyDescent="0.2">
      <c r="B7" s="134"/>
      <c r="E7" s="364" t="s">
        <v>1883</v>
      </c>
      <c r="F7" s="365"/>
      <c r="G7" s="365"/>
      <c r="H7" s="365"/>
      <c r="L7" s="134"/>
    </row>
    <row r="8" spans="2:46" s="138" customFormat="1" ht="12" customHeight="1" x14ac:dyDescent="0.25">
      <c r="B8" s="139"/>
      <c r="D8" s="137" t="s">
        <v>673</v>
      </c>
      <c r="L8" s="139"/>
    </row>
    <row r="9" spans="2:46" s="138" customFormat="1" ht="16.5" customHeight="1" x14ac:dyDescent="0.25">
      <c r="B9" s="139"/>
      <c r="E9" s="362" t="s">
        <v>1781</v>
      </c>
      <c r="F9" s="363"/>
      <c r="G9" s="363"/>
      <c r="H9" s="363"/>
      <c r="L9" s="139"/>
    </row>
    <row r="10" spans="2:46" s="138" customFormat="1" x14ac:dyDescent="0.25">
      <c r="B10" s="139"/>
      <c r="L10" s="139"/>
    </row>
    <row r="11" spans="2:46" s="138" customFormat="1" ht="12" customHeight="1" x14ac:dyDescent="0.25">
      <c r="B11" s="139"/>
      <c r="D11" s="137" t="s">
        <v>675</v>
      </c>
      <c r="F11" s="140" t="s">
        <v>439</v>
      </c>
      <c r="I11" s="137" t="s">
        <v>676</v>
      </c>
      <c r="J11" s="140" t="s">
        <v>439</v>
      </c>
      <c r="L11" s="139"/>
    </row>
    <row r="12" spans="2:46" s="138" customFormat="1" ht="12" customHeight="1" x14ac:dyDescent="0.25">
      <c r="B12" s="139"/>
      <c r="D12" s="137" t="s">
        <v>677</v>
      </c>
      <c r="F12" s="140" t="s">
        <v>678</v>
      </c>
      <c r="I12" s="137" t="s">
        <v>490</v>
      </c>
      <c r="J12" s="141"/>
      <c r="L12" s="139"/>
    </row>
    <row r="13" spans="2:46" s="138" customFormat="1" ht="10.95" customHeight="1" x14ac:dyDescent="0.25">
      <c r="B13" s="139"/>
      <c r="L13" s="139"/>
    </row>
    <row r="14" spans="2:46" s="138" customFormat="1" ht="12" customHeight="1" x14ac:dyDescent="0.25">
      <c r="B14" s="139"/>
      <c r="D14" s="137" t="s">
        <v>679</v>
      </c>
      <c r="I14" s="137" t="s">
        <v>680</v>
      </c>
      <c r="J14" s="140" t="s">
        <v>439</v>
      </c>
      <c r="L14" s="139"/>
    </row>
    <row r="15" spans="2:46" s="138" customFormat="1" ht="18" customHeight="1" x14ac:dyDescent="0.25">
      <c r="B15" s="139"/>
      <c r="E15" s="140" t="s">
        <v>681</v>
      </c>
      <c r="I15" s="137" t="s">
        <v>682</v>
      </c>
      <c r="J15" s="140" t="s">
        <v>439</v>
      </c>
      <c r="L15" s="139"/>
    </row>
    <row r="16" spans="2:46" s="138" customFormat="1" ht="6.9" customHeight="1" x14ac:dyDescent="0.25">
      <c r="B16" s="139"/>
      <c r="L16" s="139"/>
    </row>
    <row r="17" spans="2:12" s="138" customFormat="1" ht="12" customHeight="1" x14ac:dyDescent="0.25">
      <c r="B17" s="139"/>
      <c r="D17" s="137" t="s">
        <v>452</v>
      </c>
      <c r="I17" s="137" t="s">
        <v>680</v>
      </c>
      <c r="J17" s="140" t="s">
        <v>439</v>
      </c>
      <c r="L17" s="139"/>
    </row>
    <row r="18" spans="2:12" s="138" customFormat="1" ht="18" customHeight="1" x14ac:dyDescent="0.25">
      <c r="B18" s="139"/>
      <c r="E18" s="368"/>
      <c r="F18" s="368"/>
      <c r="G18" s="368"/>
      <c r="H18" s="368"/>
      <c r="I18" s="137" t="s">
        <v>682</v>
      </c>
      <c r="J18" s="140" t="s">
        <v>439</v>
      </c>
      <c r="L18" s="139"/>
    </row>
    <row r="19" spans="2:12" s="138" customFormat="1" ht="6.9" customHeight="1" x14ac:dyDescent="0.25">
      <c r="B19" s="139"/>
      <c r="L19" s="139"/>
    </row>
    <row r="20" spans="2:12" s="138" customFormat="1" ht="12" customHeight="1" x14ac:dyDescent="0.25">
      <c r="B20" s="139"/>
      <c r="D20" s="137" t="s">
        <v>445</v>
      </c>
      <c r="I20" s="137" t="s">
        <v>680</v>
      </c>
      <c r="J20" s="140" t="s">
        <v>439</v>
      </c>
      <c r="L20" s="139"/>
    </row>
    <row r="21" spans="2:12" s="138" customFormat="1" ht="18" customHeight="1" x14ac:dyDescent="0.25">
      <c r="B21" s="139"/>
      <c r="E21" s="140"/>
      <c r="I21" s="137" t="s">
        <v>682</v>
      </c>
      <c r="J21" s="140" t="s">
        <v>439</v>
      </c>
      <c r="L21" s="139"/>
    </row>
    <row r="22" spans="2:12" s="138" customFormat="1" ht="6.9" customHeight="1" x14ac:dyDescent="0.25">
      <c r="B22" s="139"/>
      <c r="L22" s="139"/>
    </row>
    <row r="23" spans="2:12" s="138" customFormat="1" ht="12" customHeight="1" x14ac:dyDescent="0.25">
      <c r="B23" s="139"/>
      <c r="D23" s="137" t="s">
        <v>448</v>
      </c>
      <c r="I23" s="137" t="s">
        <v>680</v>
      </c>
      <c r="J23" s="140" t="s">
        <v>439</v>
      </c>
      <c r="L23" s="139"/>
    </row>
    <row r="24" spans="2:12" s="138" customFormat="1" ht="18" customHeight="1" x14ac:dyDescent="0.25">
      <c r="B24" s="139"/>
      <c r="E24" s="140"/>
      <c r="I24" s="137" t="s">
        <v>682</v>
      </c>
      <c r="J24" s="140" t="s">
        <v>439</v>
      </c>
      <c r="L24" s="139"/>
    </row>
    <row r="25" spans="2:12" s="138" customFormat="1" ht="6.9" customHeight="1" x14ac:dyDescent="0.25">
      <c r="B25" s="139"/>
      <c r="L25" s="139"/>
    </row>
    <row r="26" spans="2:12" s="138" customFormat="1" ht="12" customHeight="1" x14ac:dyDescent="0.25">
      <c r="B26" s="139"/>
      <c r="D26" s="137" t="s">
        <v>683</v>
      </c>
      <c r="L26" s="139"/>
    </row>
    <row r="27" spans="2:12" s="142" customFormat="1" ht="16.5" customHeight="1" x14ac:dyDescent="0.25">
      <c r="B27" s="143"/>
      <c r="E27" s="369" t="s">
        <v>439</v>
      </c>
      <c r="F27" s="369"/>
      <c r="G27" s="369"/>
      <c r="H27" s="369"/>
      <c r="L27" s="143"/>
    </row>
    <row r="28" spans="2:12" s="138" customFormat="1" ht="6.9" customHeight="1" x14ac:dyDescent="0.25">
      <c r="B28" s="139"/>
      <c r="L28" s="139"/>
    </row>
    <row r="29" spans="2:12" s="138" customFormat="1" ht="6.9" customHeight="1" x14ac:dyDescent="0.25">
      <c r="B29" s="139"/>
      <c r="D29" s="144"/>
      <c r="E29" s="144"/>
      <c r="F29" s="144"/>
      <c r="G29" s="144"/>
      <c r="H29" s="144"/>
      <c r="I29" s="144"/>
      <c r="J29" s="144"/>
      <c r="K29" s="144"/>
      <c r="L29" s="139"/>
    </row>
    <row r="30" spans="2:12" s="138" customFormat="1" ht="25.35" customHeight="1" x14ac:dyDescent="0.25">
      <c r="B30" s="139"/>
      <c r="D30" s="145" t="s">
        <v>510</v>
      </c>
      <c r="J30" s="146">
        <f>ROUND(J88, 2)</f>
        <v>0</v>
      </c>
      <c r="L30" s="139"/>
    </row>
    <row r="31" spans="2:12" s="138" customFormat="1" ht="6.9" customHeight="1" x14ac:dyDescent="0.25">
      <c r="B31" s="139"/>
      <c r="D31" s="144"/>
      <c r="E31" s="144"/>
      <c r="F31" s="144"/>
      <c r="G31" s="144"/>
      <c r="H31" s="144"/>
      <c r="I31" s="144"/>
      <c r="J31" s="144"/>
      <c r="K31" s="144"/>
      <c r="L31" s="139"/>
    </row>
    <row r="32" spans="2:12" s="138" customFormat="1" ht="14.4" customHeight="1" x14ac:dyDescent="0.25">
      <c r="B32" s="139"/>
      <c r="F32" s="147" t="s">
        <v>684</v>
      </c>
      <c r="I32" s="147" t="s">
        <v>685</v>
      </c>
      <c r="J32" s="147" t="s">
        <v>686</v>
      </c>
      <c r="L32" s="139"/>
    </row>
    <row r="33" spans="2:12" s="138" customFormat="1" ht="14.4" customHeight="1" x14ac:dyDescent="0.25">
      <c r="B33" s="139"/>
      <c r="D33" s="148" t="s">
        <v>495</v>
      </c>
      <c r="E33" s="137" t="s">
        <v>687</v>
      </c>
      <c r="F33" s="149">
        <f>ROUND((SUM(BE88:BE157)),  2)</f>
        <v>0</v>
      </c>
      <c r="I33" s="150">
        <v>0.21</v>
      </c>
      <c r="J33" s="149">
        <f>ROUND(((SUM(BE88:BE157))*I33),  2)</f>
        <v>0</v>
      </c>
      <c r="L33" s="139"/>
    </row>
    <row r="34" spans="2:12" s="138" customFormat="1" ht="14.4" customHeight="1" x14ac:dyDescent="0.25">
      <c r="B34" s="139"/>
      <c r="E34" s="137" t="s">
        <v>688</v>
      </c>
      <c r="F34" s="149">
        <f>ROUND((SUM(BF88:BF157)),  2)</f>
        <v>0</v>
      </c>
      <c r="I34" s="150">
        <v>0.15</v>
      </c>
      <c r="J34" s="149">
        <f>ROUND(((SUM(BF88:BF157))*I34),  2)</f>
        <v>0</v>
      </c>
      <c r="L34" s="139"/>
    </row>
    <row r="35" spans="2:12" s="138" customFormat="1" ht="14.4" hidden="1" customHeight="1" x14ac:dyDescent="0.25">
      <c r="B35" s="139"/>
      <c r="E35" s="137" t="s">
        <v>689</v>
      </c>
      <c r="F35" s="149">
        <f>ROUND((SUM(BG88:BG157)),  2)</f>
        <v>0</v>
      </c>
      <c r="I35" s="150">
        <v>0.21</v>
      </c>
      <c r="J35" s="149">
        <f>0</f>
        <v>0</v>
      </c>
      <c r="L35" s="139"/>
    </row>
    <row r="36" spans="2:12" s="138" customFormat="1" ht="14.4" hidden="1" customHeight="1" x14ac:dyDescent="0.25">
      <c r="B36" s="139"/>
      <c r="E36" s="137" t="s">
        <v>690</v>
      </c>
      <c r="F36" s="149">
        <f>ROUND((SUM(BH88:BH157)),  2)</f>
        <v>0</v>
      </c>
      <c r="I36" s="150">
        <v>0.15</v>
      </c>
      <c r="J36" s="149">
        <f>0</f>
        <v>0</v>
      </c>
      <c r="L36" s="139"/>
    </row>
    <row r="37" spans="2:12" s="138" customFormat="1" ht="14.4" hidden="1" customHeight="1" x14ac:dyDescent="0.25">
      <c r="B37" s="139"/>
      <c r="E37" s="137" t="s">
        <v>691</v>
      </c>
      <c r="F37" s="149">
        <f>ROUND((SUM(BI88:BI157)),  2)</f>
        <v>0</v>
      </c>
      <c r="I37" s="150">
        <v>0</v>
      </c>
      <c r="J37" s="149">
        <f>0</f>
        <v>0</v>
      </c>
      <c r="L37" s="139"/>
    </row>
    <row r="38" spans="2:12" s="138" customFormat="1" ht="6.9" customHeight="1" x14ac:dyDescent="0.25">
      <c r="B38" s="139"/>
      <c r="L38" s="139"/>
    </row>
    <row r="39" spans="2:12" s="138" customFormat="1" ht="25.35" customHeight="1" x14ac:dyDescent="0.25">
      <c r="B39" s="139"/>
      <c r="C39" s="151"/>
      <c r="D39" s="152" t="s">
        <v>692</v>
      </c>
      <c r="E39" s="153"/>
      <c r="F39" s="153"/>
      <c r="G39" s="154" t="s">
        <v>693</v>
      </c>
      <c r="H39" s="155" t="s">
        <v>694</v>
      </c>
      <c r="I39" s="153"/>
      <c r="J39" s="156">
        <f>SUM(J30:J37)</f>
        <v>0</v>
      </c>
      <c r="K39" s="157"/>
      <c r="L39" s="139"/>
    </row>
    <row r="40" spans="2:12" s="138" customFormat="1" ht="14.4" customHeight="1" x14ac:dyDescent="0.25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9"/>
    </row>
    <row r="44" spans="2:12" s="138" customFormat="1" ht="6.9" customHeight="1" x14ac:dyDescent="0.25"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9"/>
    </row>
    <row r="45" spans="2:12" s="138" customFormat="1" ht="24.9" customHeight="1" x14ac:dyDescent="0.25">
      <c r="B45" s="139"/>
      <c r="C45" s="135" t="s">
        <v>695</v>
      </c>
      <c r="L45" s="139"/>
    </row>
    <row r="46" spans="2:12" s="138" customFormat="1" ht="6.9" customHeight="1" x14ac:dyDescent="0.25">
      <c r="B46" s="139"/>
      <c r="L46" s="139"/>
    </row>
    <row r="47" spans="2:12" s="138" customFormat="1" ht="12" customHeight="1" x14ac:dyDescent="0.25">
      <c r="B47" s="139"/>
      <c r="C47" s="137" t="s">
        <v>672</v>
      </c>
      <c r="L47" s="139"/>
    </row>
    <row r="48" spans="2:12" s="138" customFormat="1" ht="16.5" customHeight="1" x14ac:dyDescent="0.25">
      <c r="B48" s="139"/>
      <c r="E48" s="364" t="str">
        <f>E7</f>
        <v>Novostavba prodejní a skladové haly</v>
      </c>
      <c r="F48" s="365"/>
      <c r="G48" s="365"/>
      <c r="H48" s="365"/>
      <c r="L48" s="139"/>
    </row>
    <row r="49" spans="2:47" s="138" customFormat="1" ht="12" customHeight="1" x14ac:dyDescent="0.25">
      <c r="B49" s="139"/>
      <c r="C49" s="137" t="s">
        <v>673</v>
      </c>
      <c r="L49" s="139"/>
    </row>
    <row r="50" spans="2:47" s="138" customFormat="1" ht="16.5" customHeight="1" x14ac:dyDescent="0.25">
      <c r="B50" s="139"/>
      <c r="E50" s="362" t="str">
        <f>E9</f>
        <v>HalaSend-PlPř - Plynovodní přípojka</v>
      </c>
      <c r="F50" s="363"/>
      <c r="G50" s="363"/>
      <c r="H50" s="363"/>
      <c r="L50" s="139"/>
    </row>
    <row r="51" spans="2:47" s="138" customFormat="1" ht="6.9" customHeight="1" x14ac:dyDescent="0.25">
      <c r="B51" s="139"/>
      <c r="L51" s="139"/>
    </row>
    <row r="52" spans="2:47" s="138" customFormat="1" ht="12" customHeight="1" x14ac:dyDescent="0.25">
      <c r="B52" s="139"/>
      <c r="C52" s="137" t="s">
        <v>677</v>
      </c>
      <c r="F52" s="140" t="str">
        <f>F12</f>
        <v>poz.č. 205/6, k.ú. Sendražice u Kolína</v>
      </c>
      <c r="I52" s="137" t="s">
        <v>490</v>
      </c>
      <c r="J52" s="141" t="str">
        <f>IF(J12="","",J12)</f>
        <v/>
      </c>
      <c r="L52" s="139"/>
    </row>
    <row r="53" spans="2:47" s="138" customFormat="1" ht="6.9" customHeight="1" x14ac:dyDescent="0.25">
      <c r="B53" s="139"/>
      <c r="L53" s="139"/>
    </row>
    <row r="54" spans="2:47" s="138" customFormat="1" ht="15.15" customHeight="1" x14ac:dyDescent="0.25">
      <c r="B54" s="139"/>
      <c r="C54" s="137" t="s">
        <v>679</v>
      </c>
      <c r="F54" s="140" t="str">
        <f>E15</f>
        <v>KOLON INVEST s.r.o., Kolín</v>
      </c>
      <c r="I54" s="137" t="s">
        <v>445</v>
      </c>
      <c r="J54" s="162">
        <f>E21</f>
        <v>0</v>
      </c>
      <c r="L54" s="139"/>
    </row>
    <row r="55" spans="2:47" s="138" customFormat="1" ht="15.15" customHeight="1" x14ac:dyDescent="0.25">
      <c r="B55" s="139"/>
      <c r="C55" s="137" t="s">
        <v>452</v>
      </c>
      <c r="F55" s="140" t="str">
        <f>IF(E18="","",E18)</f>
        <v/>
      </c>
      <c r="I55" s="137" t="s">
        <v>448</v>
      </c>
      <c r="J55" s="162">
        <f>E24</f>
        <v>0</v>
      </c>
      <c r="L55" s="139"/>
    </row>
    <row r="56" spans="2:47" s="138" customFormat="1" ht="10.35" customHeight="1" x14ac:dyDescent="0.25">
      <c r="B56" s="139"/>
      <c r="L56" s="139"/>
    </row>
    <row r="57" spans="2:47" s="138" customFormat="1" ht="29.25" customHeight="1" x14ac:dyDescent="0.25">
      <c r="B57" s="139"/>
      <c r="C57" s="163" t="s">
        <v>696</v>
      </c>
      <c r="D57" s="151"/>
      <c r="E57" s="151"/>
      <c r="F57" s="151"/>
      <c r="G57" s="151"/>
      <c r="H57" s="151"/>
      <c r="I57" s="151"/>
      <c r="J57" s="164" t="s">
        <v>697</v>
      </c>
      <c r="K57" s="151"/>
      <c r="L57" s="139"/>
    </row>
    <row r="58" spans="2:47" s="138" customFormat="1" ht="10.35" customHeight="1" x14ac:dyDescent="0.25">
      <c r="B58" s="139"/>
      <c r="L58" s="139"/>
    </row>
    <row r="59" spans="2:47" s="138" customFormat="1" ht="22.95" customHeight="1" x14ac:dyDescent="0.25">
      <c r="B59" s="139"/>
      <c r="C59" s="165" t="s">
        <v>698</v>
      </c>
      <c r="J59" s="146">
        <f>J88</f>
        <v>0</v>
      </c>
      <c r="L59" s="139"/>
      <c r="AU59" s="131" t="s">
        <v>699</v>
      </c>
    </row>
    <row r="60" spans="2:47" s="166" customFormat="1" ht="24.9" customHeight="1" x14ac:dyDescent="0.25">
      <c r="B60" s="167"/>
      <c r="D60" s="168" t="s">
        <v>700</v>
      </c>
      <c r="E60" s="169"/>
      <c r="F60" s="169"/>
      <c r="G60" s="169"/>
      <c r="H60" s="169"/>
      <c r="I60" s="169"/>
      <c r="J60" s="170">
        <f>J89</f>
        <v>0</v>
      </c>
      <c r="L60" s="167"/>
    </row>
    <row r="61" spans="2:47" s="171" customFormat="1" ht="19.95" customHeight="1" x14ac:dyDescent="0.25">
      <c r="B61" s="172"/>
      <c r="D61" s="173" t="s">
        <v>701</v>
      </c>
      <c r="E61" s="174"/>
      <c r="F61" s="174"/>
      <c r="G61" s="174"/>
      <c r="H61" s="174"/>
      <c r="I61" s="174"/>
      <c r="J61" s="175">
        <f>J90</f>
        <v>0</v>
      </c>
      <c r="L61" s="172"/>
    </row>
    <row r="62" spans="2:47" s="171" customFormat="1" ht="19.95" customHeight="1" x14ac:dyDescent="0.25">
      <c r="B62" s="172"/>
      <c r="D62" s="173" t="s">
        <v>702</v>
      </c>
      <c r="E62" s="174"/>
      <c r="F62" s="174"/>
      <c r="G62" s="174"/>
      <c r="H62" s="174"/>
      <c r="I62" s="174"/>
      <c r="J62" s="175">
        <f>J114</f>
        <v>0</v>
      </c>
      <c r="L62" s="172"/>
    </row>
    <row r="63" spans="2:47" s="171" customFormat="1" ht="19.95" customHeight="1" x14ac:dyDescent="0.25">
      <c r="B63" s="172"/>
      <c r="D63" s="173" t="s">
        <v>703</v>
      </c>
      <c r="E63" s="174"/>
      <c r="F63" s="174"/>
      <c r="G63" s="174"/>
      <c r="H63" s="174"/>
      <c r="I63" s="174"/>
      <c r="J63" s="175">
        <f>J118</f>
        <v>0</v>
      </c>
      <c r="L63" s="172"/>
    </row>
    <row r="64" spans="2:47" s="166" customFormat="1" ht="24.9" customHeight="1" x14ac:dyDescent="0.25">
      <c r="B64" s="167"/>
      <c r="D64" s="168" t="s">
        <v>705</v>
      </c>
      <c r="E64" s="169"/>
      <c r="F64" s="169"/>
      <c r="G64" s="169"/>
      <c r="H64" s="169"/>
      <c r="I64" s="169"/>
      <c r="J64" s="170">
        <f>J123</f>
        <v>0</v>
      </c>
      <c r="L64" s="167"/>
    </row>
    <row r="65" spans="2:12" s="171" customFormat="1" ht="19.95" customHeight="1" x14ac:dyDescent="0.25">
      <c r="B65" s="172"/>
      <c r="D65" s="173" t="s">
        <v>1226</v>
      </c>
      <c r="E65" s="174"/>
      <c r="F65" s="174"/>
      <c r="G65" s="174"/>
      <c r="H65" s="174"/>
      <c r="I65" s="174"/>
      <c r="J65" s="175">
        <f>J124</f>
        <v>0</v>
      </c>
      <c r="L65" s="172"/>
    </row>
    <row r="66" spans="2:12" s="166" customFormat="1" ht="24.9" customHeight="1" x14ac:dyDescent="0.25">
      <c r="B66" s="167"/>
      <c r="D66" s="168" t="s">
        <v>711</v>
      </c>
      <c r="E66" s="169"/>
      <c r="F66" s="169"/>
      <c r="G66" s="169"/>
      <c r="H66" s="169"/>
      <c r="I66" s="169"/>
      <c r="J66" s="170">
        <f>J129</f>
        <v>0</v>
      </c>
      <c r="L66" s="167"/>
    </row>
    <row r="67" spans="2:12" s="171" customFormat="1" ht="19.95" customHeight="1" x14ac:dyDescent="0.25">
      <c r="B67" s="172"/>
      <c r="D67" s="173" t="s">
        <v>712</v>
      </c>
      <c r="E67" s="174"/>
      <c r="F67" s="174"/>
      <c r="G67" s="174"/>
      <c r="H67" s="174"/>
      <c r="I67" s="174"/>
      <c r="J67" s="175">
        <f>J130</f>
        <v>0</v>
      </c>
      <c r="L67" s="172"/>
    </row>
    <row r="68" spans="2:12" s="166" customFormat="1" ht="24.9" customHeight="1" x14ac:dyDescent="0.25">
      <c r="B68" s="167"/>
      <c r="D68" s="168" t="s">
        <v>1229</v>
      </c>
      <c r="E68" s="169"/>
      <c r="F68" s="169"/>
      <c r="G68" s="169"/>
      <c r="H68" s="169"/>
      <c r="I68" s="169"/>
      <c r="J68" s="170">
        <f>J149</f>
        <v>0</v>
      </c>
      <c r="L68" s="167"/>
    </row>
    <row r="69" spans="2:12" s="138" customFormat="1" ht="21.75" customHeight="1" x14ac:dyDescent="0.25">
      <c r="B69" s="139"/>
      <c r="L69" s="139"/>
    </row>
    <row r="70" spans="2:12" s="138" customFormat="1" ht="6.9" customHeight="1" x14ac:dyDescent="0.25">
      <c r="B70" s="158"/>
      <c r="C70" s="159"/>
      <c r="D70" s="159"/>
      <c r="E70" s="159"/>
      <c r="F70" s="159"/>
      <c r="G70" s="159"/>
      <c r="H70" s="159"/>
      <c r="I70" s="159"/>
      <c r="J70" s="159"/>
      <c r="K70" s="159"/>
      <c r="L70" s="139"/>
    </row>
    <row r="74" spans="2:12" s="138" customFormat="1" ht="6.9" customHeight="1" x14ac:dyDescent="0.25">
      <c r="B74" s="160"/>
      <c r="C74" s="161"/>
      <c r="D74" s="161"/>
      <c r="E74" s="161"/>
      <c r="F74" s="161"/>
      <c r="G74" s="161"/>
      <c r="H74" s="161"/>
      <c r="I74" s="161"/>
      <c r="J74" s="161"/>
      <c r="K74" s="161"/>
      <c r="L74" s="139"/>
    </row>
    <row r="75" spans="2:12" s="138" customFormat="1" ht="24.9" customHeight="1" x14ac:dyDescent="0.25">
      <c r="B75" s="139"/>
      <c r="C75" s="135" t="s">
        <v>713</v>
      </c>
      <c r="L75" s="139"/>
    </row>
    <row r="76" spans="2:12" s="138" customFormat="1" ht="6.9" customHeight="1" x14ac:dyDescent="0.25">
      <c r="B76" s="139"/>
      <c r="L76" s="139"/>
    </row>
    <row r="77" spans="2:12" s="138" customFormat="1" ht="12" customHeight="1" x14ac:dyDescent="0.25">
      <c r="B77" s="139"/>
      <c r="C77" s="137" t="s">
        <v>672</v>
      </c>
      <c r="L77" s="139"/>
    </row>
    <row r="78" spans="2:12" s="138" customFormat="1" ht="16.5" customHeight="1" x14ac:dyDescent="0.25">
      <c r="B78" s="139"/>
      <c r="E78" s="364" t="str">
        <f>E7</f>
        <v>Novostavba prodejní a skladové haly</v>
      </c>
      <c r="F78" s="365"/>
      <c r="G78" s="365"/>
      <c r="H78" s="365"/>
      <c r="L78" s="139"/>
    </row>
    <row r="79" spans="2:12" s="138" customFormat="1" ht="12" customHeight="1" x14ac:dyDescent="0.25">
      <c r="B79" s="139"/>
      <c r="C79" s="137" t="s">
        <v>673</v>
      </c>
      <c r="L79" s="139"/>
    </row>
    <row r="80" spans="2:12" s="138" customFormat="1" ht="16.5" customHeight="1" x14ac:dyDescent="0.25">
      <c r="B80" s="139"/>
      <c r="E80" s="362" t="str">
        <f>E9</f>
        <v>HalaSend-PlPř - Plynovodní přípojka</v>
      </c>
      <c r="F80" s="363"/>
      <c r="G80" s="363"/>
      <c r="H80" s="363"/>
      <c r="L80" s="139"/>
    </row>
    <row r="81" spans="2:65" s="138" customFormat="1" ht="6.9" customHeight="1" x14ac:dyDescent="0.25">
      <c r="B81" s="139"/>
      <c r="L81" s="139"/>
    </row>
    <row r="82" spans="2:65" s="138" customFormat="1" ht="12" customHeight="1" x14ac:dyDescent="0.25">
      <c r="B82" s="139"/>
      <c r="C82" s="137" t="s">
        <v>677</v>
      </c>
      <c r="F82" s="140" t="str">
        <f>F12</f>
        <v>poz.č. 205/6, k.ú. Sendražice u Kolína</v>
      </c>
      <c r="I82" s="137" t="s">
        <v>490</v>
      </c>
      <c r="J82" s="141" t="str">
        <f>IF(J12="","",J12)</f>
        <v/>
      </c>
      <c r="L82" s="139"/>
    </row>
    <row r="83" spans="2:65" s="138" customFormat="1" ht="6.9" customHeight="1" x14ac:dyDescent="0.25">
      <c r="B83" s="139"/>
      <c r="L83" s="139"/>
    </row>
    <row r="84" spans="2:65" s="138" customFormat="1" ht="15.15" customHeight="1" x14ac:dyDescent="0.25">
      <c r="B84" s="139"/>
      <c r="C84" s="137" t="s">
        <v>679</v>
      </c>
      <c r="F84" s="140" t="str">
        <f>E15</f>
        <v>KOLON INVEST s.r.o., Kolín</v>
      </c>
      <c r="I84" s="137" t="s">
        <v>445</v>
      </c>
      <c r="J84" s="162">
        <f>E21</f>
        <v>0</v>
      </c>
      <c r="L84" s="139"/>
    </row>
    <row r="85" spans="2:65" s="138" customFormat="1" ht="15.15" customHeight="1" x14ac:dyDescent="0.25">
      <c r="B85" s="139"/>
      <c r="C85" s="137" t="s">
        <v>452</v>
      </c>
      <c r="F85" s="140" t="str">
        <f>IF(E18="","",E18)</f>
        <v/>
      </c>
      <c r="I85" s="137" t="s">
        <v>448</v>
      </c>
      <c r="J85" s="162">
        <f>E24</f>
        <v>0</v>
      </c>
      <c r="L85" s="139"/>
    </row>
    <row r="86" spans="2:65" s="138" customFormat="1" ht="10.35" customHeight="1" x14ac:dyDescent="0.25">
      <c r="B86" s="139"/>
      <c r="L86" s="139"/>
    </row>
    <row r="87" spans="2:65" s="176" customFormat="1" ht="29.25" customHeight="1" x14ac:dyDescent="0.25">
      <c r="B87" s="177"/>
      <c r="C87" s="178" t="s">
        <v>714</v>
      </c>
      <c r="D87" s="179" t="s">
        <v>715</v>
      </c>
      <c r="E87" s="179" t="s">
        <v>716</v>
      </c>
      <c r="F87" s="179" t="s">
        <v>717</v>
      </c>
      <c r="G87" s="179" t="s">
        <v>718</v>
      </c>
      <c r="H87" s="179" t="s">
        <v>12</v>
      </c>
      <c r="I87" s="179" t="s">
        <v>719</v>
      </c>
      <c r="J87" s="179" t="s">
        <v>697</v>
      </c>
      <c r="K87" s="180" t="s">
        <v>720</v>
      </c>
      <c r="L87" s="177"/>
      <c r="M87" s="181" t="s">
        <v>439</v>
      </c>
      <c r="N87" s="182" t="s">
        <v>495</v>
      </c>
      <c r="O87" s="182" t="s">
        <v>721</v>
      </c>
      <c r="P87" s="182" t="s">
        <v>722</v>
      </c>
      <c r="Q87" s="182" t="s">
        <v>723</v>
      </c>
      <c r="R87" s="182" t="s">
        <v>724</v>
      </c>
      <c r="S87" s="182" t="s">
        <v>725</v>
      </c>
      <c r="T87" s="183" t="s">
        <v>726</v>
      </c>
    </row>
    <row r="88" spans="2:65" s="138" customFormat="1" ht="22.95" customHeight="1" x14ac:dyDescent="0.3">
      <c r="B88" s="139"/>
      <c r="C88" s="184" t="s">
        <v>727</v>
      </c>
      <c r="J88" s="185">
        <f>BK88</f>
        <v>0</v>
      </c>
      <c r="L88" s="139"/>
      <c r="M88" s="186"/>
      <c r="N88" s="144"/>
      <c r="O88" s="144"/>
      <c r="P88" s="187">
        <f>P89+P123+P129+P149</f>
        <v>87.377301000000003</v>
      </c>
      <c r="Q88" s="144"/>
      <c r="R88" s="187">
        <f>R89+R123+R129+R149</f>
        <v>1.5408E-2</v>
      </c>
      <c r="S88" s="144"/>
      <c r="T88" s="188">
        <f>T89+T123+T129+T149</f>
        <v>0</v>
      </c>
      <c r="AT88" s="131" t="s">
        <v>728</v>
      </c>
      <c r="AU88" s="131" t="s">
        <v>699</v>
      </c>
      <c r="BK88" s="189">
        <f>BK89+BK123+BK129+BK149</f>
        <v>0</v>
      </c>
    </row>
    <row r="89" spans="2:65" s="190" customFormat="1" ht="25.95" customHeight="1" x14ac:dyDescent="0.25">
      <c r="B89" s="191"/>
      <c r="D89" s="192" t="s">
        <v>728</v>
      </c>
      <c r="E89" s="193" t="s">
        <v>729</v>
      </c>
      <c r="F89" s="193" t="s">
        <v>730</v>
      </c>
      <c r="J89" s="194">
        <f>BK89</f>
        <v>0</v>
      </c>
      <c r="L89" s="191"/>
      <c r="M89" s="195"/>
      <c r="P89" s="196">
        <f>P90+P114+P118</f>
        <v>23.347300999999998</v>
      </c>
      <c r="R89" s="196">
        <f>R90+R114+R118</f>
        <v>2.1099999999999999E-3</v>
      </c>
      <c r="T89" s="197">
        <f>T90+T114+T118</f>
        <v>0</v>
      </c>
      <c r="AR89" s="192" t="s">
        <v>731</v>
      </c>
      <c r="AT89" s="198" t="s">
        <v>728</v>
      </c>
      <c r="AU89" s="198" t="s">
        <v>732</v>
      </c>
      <c r="AY89" s="192" t="s">
        <v>733</v>
      </c>
      <c r="BK89" s="199">
        <f>BK90+BK114+BK118</f>
        <v>0</v>
      </c>
    </row>
    <row r="90" spans="2:65" s="190" customFormat="1" ht="22.95" customHeight="1" x14ac:dyDescent="0.25">
      <c r="B90" s="191"/>
      <c r="D90" s="192" t="s">
        <v>728</v>
      </c>
      <c r="E90" s="200" t="s">
        <v>731</v>
      </c>
      <c r="F90" s="200" t="s">
        <v>408</v>
      </c>
      <c r="J90" s="201">
        <f>BK90</f>
        <v>0</v>
      </c>
      <c r="L90" s="191"/>
      <c r="M90" s="195"/>
      <c r="P90" s="196">
        <f>SUM(P91:P113)</f>
        <v>21.805063999999998</v>
      </c>
      <c r="R90" s="196">
        <f>SUM(R91:R113)</f>
        <v>0</v>
      </c>
      <c r="T90" s="197">
        <f>SUM(T91:T113)</f>
        <v>0</v>
      </c>
      <c r="AR90" s="192" t="s">
        <v>731</v>
      </c>
      <c r="AT90" s="198" t="s">
        <v>728</v>
      </c>
      <c r="AU90" s="198" t="s">
        <v>731</v>
      </c>
      <c r="AY90" s="192" t="s">
        <v>733</v>
      </c>
      <c r="BK90" s="199">
        <f>SUM(BK91:BK113)</f>
        <v>0</v>
      </c>
    </row>
    <row r="91" spans="2:65" s="138" customFormat="1" ht="24.15" customHeight="1" x14ac:dyDescent="0.25">
      <c r="B91" s="202"/>
      <c r="C91" s="203" t="s">
        <v>731</v>
      </c>
      <c r="D91" s="203" t="s">
        <v>734</v>
      </c>
      <c r="E91" s="204" t="s">
        <v>1635</v>
      </c>
      <c r="F91" s="205" t="s">
        <v>1636</v>
      </c>
      <c r="G91" s="206" t="s">
        <v>528</v>
      </c>
      <c r="H91" s="207">
        <v>0.6</v>
      </c>
      <c r="I91" s="208">
        <v>0</v>
      </c>
      <c r="J91" s="208">
        <f>ROUND(I91*H91,2)</f>
        <v>0</v>
      </c>
      <c r="K91" s="205" t="s">
        <v>737</v>
      </c>
      <c r="L91" s="139"/>
      <c r="M91" s="209" t="s">
        <v>439</v>
      </c>
      <c r="N91" s="210" t="s">
        <v>687</v>
      </c>
      <c r="O91" s="211">
        <v>1.548</v>
      </c>
      <c r="P91" s="211">
        <f>O91*H91</f>
        <v>0.92879999999999996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13" t="s">
        <v>738</v>
      </c>
      <c r="AT91" s="213" t="s">
        <v>734</v>
      </c>
      <c r="AU91" s="213" t="s">
        <v>668</v>
      </c>
      <c r="AY91" s="131" t="s">
        <v>733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31" t="s">
        <v>731</v>
      </c>
      <c r="BK91" s="214">
        <f>ROUND(I91*H91,2)</f>
        <v>0</v>
      </c>
      <c r="BL91" s="131" t="s">
        <v>738</v>
      </c>
      <c r="BM91" s="213" t="s">
        <v>1782</v>
      </c>
    </row>
    <row r="92" spans="2:65" s="138" customFormat="1" x14ac:dyDescent="0.25">
      <c r="B92" s="139"/>
      <c r="D92" s="215" t="s">
        <v>740</v>
      </c>
      <c r="F92" s="216" t="s">
        <v>1638</v>
      </c>
      <c r="L92" s="139"/>
      <c r="M92" s="217"/>
      <c r="T92" s="218"/>
      <c r="AT92" s="131" t="s">
        <v>740</v>
      </c>
      <c r="AU92" s="131" t="s">
        <v>668</v>
      </c>
    </row>
    <row r="93" spans="2:65" s="219" customFormat="1" x14ac:dyDescent="0.25">
      <c r="B93" s="220"/>
      <c r="D93" s="221" t="s">
        <v>742</v>
      </c>
      <c r="E93" s="222" t="s">
        <v>439</v>
      </c>
      <c r="F93" s="223" t="s">
        <v>1783</v>
      </c>
      <c r="H93" s="224">
        <v>0.6</v>
      </c>
      <c r="L93" s="220"/>
      <c r="M93" s="225"/>
      <c r="T93" s="226"/>
      <c r="AT93" s="222" t="s">
        <v>742</v>
      </c>
      <c r="AU93" s="222" t="s">
        <v>668</v>
      </c>
      <c r="AV93" s="219" t="s">
        <v>668</v>
      </c>
      <c r="AW93" s="219" t="s">
        <v>744</v>
      </c>
      <c r="AX93" s="219" t="s">
        <v>731</v>
      </c>
      <c r="AY93" s="222" t="s">
        <v>733</v>
      </c>
    </row>
    <row r="94" spans="2:65" s="138" customFormat="1" ht="24.15" customHeight="1" x14ac:dyDescent="0.25">
      <c r="B94" s="202"/>
      <c r="C94" s="203" t="s">
        <v>668</v>
      </c>
      <c r="D94" s="203" t="s">
        <v>734</v>
      </c>
      <c r="E94" s="204" t="s">
        <v>735</v>
      </c>
      <c r="F94" s="205" t="s">
        <v>736</v>
      </c>
      <c r="G94" s="206" t="s">
        <v>528</v>
      </c>
      <c r="H94" s="207">
        <v>3.3</v>
      </c>
      <c r="I94" s="208">
        <v>0</v>
      </c>
      <c r="J94" s="208">
        <f>ROUND(I94*H94,2)</f>
        <v>0</v>
      </c>
      <c r="K94" s="205" t="s">
        <v>737</v>
      </c>
      <c r="L94" s="139"/>
      <c r="M94" s="209" t="s">
        <v>439</v>
      </c>
      <c r="N94" s="210" t="s">
        <v>687</v>
      </c>
      <c r="O94" s="211">
        <v>5.6189999999999998</v>
      </c>
      <c r="P94" s="211">
        <f>O94*H94</f>
        <v>18.5427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13" t="s">
        <v>738</v>
      </c>
      <c r="AT94" s="213" t="s">
        <v>734</v>
      </c>
      <c r="AU94" s="213" t="s">
        <v>668</v>
      </c>
      <c r="AY94" s="131" t="s">
        <v>733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131" t="s">
        <v>731</v>
      </c>
      <c r="BK94" s="214">
        <f>ROUND(I94*H94,2)</f>
        <v>0</v>
      </c>
      <c r="BL94" s="131" t="s">
        <v>738</v>
      </c>
      <c r="BM94" s="213" t="s">
        <v>1784</v>
      </c>
    </row>
    <row r="95" spans="2:65" s="138" customFormat="1" x14ac:dyDescent="0.25">
      <c r="B95" s="139"/>
      <c r="D95" s="215" t="s">
        <v>740</v>
      </c>
      <c r="F95" s="216" t="s">
        <v>741</v>
      </c>
      <c r="L95" s="139"/>
      <c r="M95" s="217"/>
      <c r="T95" s="218"/>
      <c r="AT95" s="131" t="s">
        <v>740</v>
      </c>
      <c r="AU95" s="131" t="s">
        <v>668</v>
      </c>
    </row>
    <row r="96" spans="2:65" s="219" customFormat="1" x14ac:dyDescent="0.25">
      <c r="B96" s="220"/>
      <c r="D96" s="221" t="s">
        <v>742</v>
      </c>
      <c r="E96" s="222" t="s">
        <v>439</v>
      </c>
      <c r="F96" s="223" t="s">
        <v>1785</v>
      </c>
      <c r="H96" s="224">
        <v>3.3</v>
      </c>
      <c r="L96" s="220"/>
      <c r="M96" s="225"/>
      <c r="T96" s="226"/>
      <c r="AT96" s="222" t="s">
        <v>742</v>
      </c>
      <c r="AU96" s="222" t="s">
        <v>668</v>
      </c>
      <c r="AV96" s="219" t="s">
        <v>668</v>
      </c>
      <c r="AW96" s="219" t="s">
        <v>744</v>
      </c>
      <c r="AX96" s="219" t="s">
        <v>731</v>
      </c>
      <c r="AY96" s="222" t="s">
        <v>733</v>
      </c>
    </row>
    <row r="97" spans="2:65" s="138" customFormat="1" ht="37.950000000000003" customHeight="1" x14ac:dyDescent="0.25">
      <c r="B97" s="202"/>
      <c r="C97" s="203" t="s">
        <v>750</v>
      </c>
      <c r="D97" s="203" t="s">
        <v>734</v>
      </c>
      <c r="E97" s="204" t="s">
        <v>745</v>
      </c>
      <c r="F97" s="205" t="s">
        <v>746</v>
      </c>
      <c r="G97" s="206" t="s">
        <v>528</v>
      </c>
      <c r="H97" s="207">
        <v>0.76600000000000001</v>
      </c>
      <c r="I97" s="208">
        <v>0</v>
      </c>
      <c r="J97" s="208">
        <f>ROUND(I97*H97,2)</f>
        <v>0</v>
      </c>
      <c r="K97" s="205" t="s">
        <v>737</v>
      </c>
      <c r="L97" s="139"/>
      <c r="M97" s="209" t="s">
        <v>439</v>
      </c>
      <c r="N97" s="210" t="s">
        <v>687</v>
      </c>
      <c r="O97" s="211">
        <v>8.6999999999999994E-2</v>
      </c>
      <c r="P97" s="211">
        <f>O97*H97</f>
        <v>6.6641999999999993E-2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13" t="s">
        <v>738</v>
      </c>
      <c r="AT97" s="213" t="s">
        <v>734</v>
      </c>
      <c r="AU97" s="213" t="s">
        <v>668</v>
      </c>
      <c r="AY97" s="131" t="s">
        <v>733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31" t="s">
        <v>731</v>
      </c>
      <c r="BK97" s="214">
        <f>ROUND(I97*H97,2)</f>
        <v>0</v>
      </c>
      <c r="BL97" s="131" t="s">
        <v>738</v>
      </c>
      <c r="BM97" s="213" t="s">
        <v>1786</v>
      </c>
    </row>
    <row r="98" spans="2:65" s="138" customFormat="1" x14ac:dyDescent="0.25">
      <c r="B98" s="139"/>
      <c r="D98" s="215" t="s">
        <v>740</v>
      </c>
      <c r="F98" s="216" t="s">
        <v>748</v>
      </c>
      <c r="L98" s="139"/>
      <c r="M98" s="217"/>
      <c r="T98" s="218"/>
      <c r="AT98" s="131" t="s">
        <v>740</v>
      </c>
      <c r="AU98" s="131" t="s">
        <v>668</v>
      </c>
    </row>
    <row r="99" spans="2:65" s="219" customFormat="1" x14ac:dyDescent="0.25">
      <c r="B99" s="220"/>
      <c r="D99" s="221" t="s">
        <v>742</v>
      </c>
      <c r="E99" s="222" t="s">
        <v>439</v>
      </c>
      <c r="F99" s="223" t="s">
        <v>1787</v>
      </c>
      <c r="H99" s="224">
        <v>0.76600000000000001</v>
      </c>
      <c r="L99" s="220"/>
      <c r="M99" s="225"/>
      <c r="T99" s="226"/>
      <c r="AT99" s="222" t="s">
        <v>742</v>
      </c>
      <c r="AU99" s="222" t="s">
        <v>668</v>
      </c>
      <c r="AV99" s="219" t="s">
        <v>668</v>
      </c>
      <c r="AW99" s="219" t="s">
        <v>744</v>
      </c>
      <c r="AX99" s="219" t="s">
        <v>731</v>
      </c>
      <c r="AY99" s="222" t="s">
        <v>733</v>
      </c>
    </row>
    <row r="100" spans="2:65" s="138" customFormat="1" ht="24.15" customHeight="1" x14ac:dyDescent="0.25">
      <c r="B100" s="202"/>
      <c r="C100" s="203" t="s">
        <v>738</v>
      </c>
      <c r="D100" s="203" t="s">
        <v>734</v>
      </c>
      <c r="E100" s="204" t="s">
        <v>751</v>
      </c>
      <c r="F100" s="205" t="s">
        <v>752</v>
      </c>
      <c r="G100" s="206" t="s">
        <v>569</v>
      </c>
      <c r="H100" s="207">
        <v>1.379</v>
      </c>
      <c r="I100" s="208">
        <v>0</v>
      </c>
      <c r="J100" s="208">
        <f>ROUND(I100*H100,2)</f>
        <v>0</v>
      </c>
      <c r="K100" s="205" t="s">
        <v>737</v>
      </c>
      <c r="L100" s="139"/>
      <c r="M100" s="209" t="s">
        <v>439</v>
      </c>
      <c r="N100" s="210" t="s">
        <v>687</v>
      </c>
      <c r="O100" s="211">
        <v>0</v>
      </c>
      <c r="P100" s="211">
        <f>O100*H100</f>
        <v>0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13" t="s">
        <v>738</v>
      </c>
      <c r="AT100" s="213" t="s">
        <v>734</v>
      </c>
      <c r="AU100" s="213" t="s">
        <v>668</v>
      </c>
      <c r="AY100" s="131" t="s">
        <v>733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31" t="s">
        <v>731</v>
      </c>
      <c r="BK100" s="214">
        <f>ROUND(I100*H100,2)</f>
        <v>0</v>
      </c>
      <c r="BL100" s="131" t="s">
        <v>738</v>
      </c>
      <c r="BM100" s="213" t="s">
        <v>1788</v>
      </c>
    </row>
    <row r="101" spans="2:65" s="138" customFormat="1" x14ac:dyDescent="0.25">
      <c r="B101" s="139"/>
      <c r="D101" s="215" t="s">
        <v>740</v>
      </c>
      <c r="F101" s="216" t="s">
        <v>754</v>
      </c>
      <c r="L101" s="139"/>
      <c r="M101" s="217"/>
      <c r="T101" s="218"/>
      <c r="AT101" s="131" t="s">
        <v>740</v>
      </c>
      <c r="AU101" s="131" t="s">
        <v>668</v>
      </c>
    </row>
    <row r="102" spans="2:65" s="219" customFormat="1" x14ac:dyDescent="0.25">
      <c r="B102" s="220"/>
      <c r="D102" s="221" t="s">
        <v>742</v>
      </c>
      <c r="E102" s="222" t="s">
        <v>439</v>
      </c>
      <c r="F102" s="223" t="s">
        <v>1789</v>
      </c>
      <c r="H102" s="224">
        <v>1.379</v>
      </c>
      <c r="L102" s="220"/>
      <c r="M102" s="225"/>
      <c r="T102" s="226"/>
      <c r="AT102" s="222" t="s">
        <v>742</v>
      </c>
      <c r="AU102" s="222" t="s">
        <v>668</v>
      </c>
      <c r="AV102" s="219" t="s">
        <v>668</v>
      </c>
      <c r="AW102" s="219" t="s">
        <v>744</v>
      </c>
      <c r="AX102" s="219" t="s">
        <v>731</v>
      </c>
      <c r="AY102" s="222" t="s">
        <v>733</v>
      </c>
    </row>
    <row r="103" spans="2:65" s="138" customFormat="1" ht="24.15" customHeight="1" x14ac:dyDescent="0.25">
      <c r="B103" s="202"/>
      <c r="C103" s="203" t="s">
        <v>760</v>
      </c>
      <c r="D103" s="203" t="s">
        <v>734</v>
      </c>
      <c r="E103" s="204" t="s">
        <v>756</v>
      </c>
      <c r="F103" s="205" t="s">
        <v>757</v>
      </c>
      <c r="G103" s="206" t="s">
        <v>528</v>
      </c>
      <c r="H103" s="207">
        <v>0.76600000000000001</v>
      </c>
      <c r="I103" s="208">
        <v>0</v>
      </c>
      <c r="J103" s="208">
        <f>ROUND(I103*H103,2)</f>
        <v>0</v>
      </c>
      <c r="K103" s="205" t="s">
        <v>737</v>
      </c>
      <c r="L103" s="139"/>
      <c r="M103" s="209" t="s">
        <v>439</v>
      </c>
      <c r="N103" s="210" t="s">
        <v>687</v>
      </c>
      <c r="O103" s="211">
        <v>8.9999999999999993E-3</v>
      </c>
      <c r="P103" s="211">
        <f>O103*H103</f>
        <v>6.894E-3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AR103" s="213" t="s">
        <v>738</v>
      </c>
      <c r="AT103" s="213" t="s">
        <v>734</v>
      </c>
      <c r="AU103" s="213" t="s">
        <v>668</v>
      </c>
      <c r="AY103" s="131" t="s">
        <v>733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31" t="s">
        <v>731</v>
      </c>
      <c r="BK103" s="214">
        <f>ROUND(I103*H103,2)</f>
        <v>0</v>
      </c>
      <c r="BL103" s="131" t="s">
        <v>738</v>
      </c>
      <c r="BM103" s="213" t="s">
        <v>1790</v>
      </c>
    </row>
    <row r="104" spans="2:65" s="138" customFormat="1" x14ac:dyDescent="0.25">
      <c r="B104" s="139"/>
      <c r="D104" s="215" t="s">
        <v>740</v>
      </c>
      <c r="F104" s="216" t="s">
        <v>759</v>
      </c>
      <c r="L104" s="139"/>
      <c r="M104" s="217"/>
      <c r="T104" s="218"/>
      <c r="AT104" s="131" t="s">
        <v>740</v>
      </c>
      <c r="AU104" s="131" t="s">
        <v>668</v>
      </c>
    </row>
    <row r="105" spans="2:65" s="138" customFormat="1" ht="24.15" customHeight="1" x14ac:dyDescent="0.25">
      <c r="B105" s="202"/>
      <c r="C105" s="203" t="s">
        <v>766</v>
      </c>
      <c r="D105" s="203" t="s">
        <v>734</v>
      </c>
      <c r="E105" s="204" t="s">
        <v>761</v>
      </c>
      <c r="F105" s="205" t="s">
        <v>762</v>
      </c>
      <c r="G105" s="206" t="s">
        <v>528</v>
      </c>
      <c r="H105" s="207">
        <v>1.879</v>
      </c>
      <c r="I105" s="208">
        <v>0</v>
      </c>
      <c r="J105" s="208">
        <f>ROUND(I105*H105,2)</f>
        <v>0</v>
      </c>
      <c r="K105" s="205" t="s">
        <v>737</v>
      </c>
      <c r="L105" s="139"/>
      <c r="M105" s="209" t="s">
        <v>439</v>
      </c>
      <c r="N105" s="210" t="s">
        <v>687</v>
      </c>
      <c r="O105" s="211">
        <v>0.63200000000000001</v>
      </c>
      <c r="P105" s="211">
        <f>O105*H105</f>
        <v>1.1875279999999999</v>
      </c>
      <c r="Q105" s="211">
        <v>0</v>
      </c>
      <c r="R105" s="211">
        <f>Q105*H105</f>
        <v>0</v>
      </c>
      <c r="S105" s="211">
        <v>0</v>
      </c>
      <c r="T105" s="212">
        <f>S105*H105</f>
        <v>0</v>
      </c>
      <c r="AR105" s="213" t="s">
        <v>738</v>
      </c>
      <c r="AT105" s="213" t="s">
        <v>734</v>
      </c>
      <c r="AU105" s="213" t="s">
        <v>668</v>
      </c>
      <c r="AY105" s="131" t="s">
        <v>733</v>
      </c>
      <c r="BE105" s="214">
        <f>IF(N105="základní",J105,0)</f>
        <v>0</v>
      </c>
      <c r="BF105" s="214">
        <f>IF(N105="snížená",J105,0)</f>
        <v>0</v>
      </c>
      <c r="BG105" s="214">
        <f>IF(N105="zákl. přenesená",J105,0)</f>
        <v>0</v>
      </c>
      <c r="BH105" s="214">
        <f>IF(N105="sníž. přenesená",J105,0)</f>
        <v>0</v>
      </c>
      <c r="BI105" s="214">
        <f>IF(N105="nulová",J105,0)</f>
        <v>0</v>
      </c>
      <c r="BJ105" s="131" t="s">
        <v>731</v>
      </c>
      <c r="BK105" s="214">
        <f>ROUND(I105*H105,2)</f>
        <v>0</v>
      </c>
      <c r="BL105" s="131" t="s">
        <v>738</v>
      </c>
      <c r="BM105" s="213" t="s">
        <v>1791</v>
      </c>
    </row>
    <row r="106" spans="2:65" s="138" customFormat="1" x14ac:dyDescent="0.25">
      <c r="B106" s="139"/>
      <c r="D106" s="215" t="s">
        <v>740</v>
      </c>
      <c r="F106" s="216" t="s">
        <v>764</v>
      </c>
      <c r="L106" s="139"/>
      <c r="M106" s="217"/>
      <c r="T106" s="218"/>
      <c r="AT106" s="131" t="s">
        <v>740</v>
      </c>
      <c r="AU106" s="131" t="s">
        <v>668</v>
      </c>
    </row>
    <row r="107" spans="2:65" s="219" customFormat="1" x14ac:dyDescent="0.25">
      <c r="B107" s="220"/>
      <c r="D107" s="221" t="s">
        <v>742</v>
      </c>
      <c r="E107" s="222" t="s">
        <v>439</v>
      </c>
      <c r="F107" s="223" t="s">
        <v>1792</v>
      </c>
      <c r="H107" s="224">
        <v>1.879</v>
      </c>
      <c r="L107" s="220"/>
      <c r="M107" s="225"/>
      <c r="T107" s="226"/>
      <c r="AT107" s="222" t="s">
        <v>742</v>
      </c>
      <c r="AU107" s="222" t="s">
        <v>668</v>
      </c>
      <c r="AV107" s="219" t="s">
        <v>668</v>
      </c>
      <c r="AW107" s="219" t="s">
        <v>744</v>
      </c>
      <c r="AX107" s="219" t="s">
        <v>731</v>
      </c>
      <c r="AY107" s="222" t="s">
        <v>733</v>
      </c>
    </row>
    <row r="108" spans="2:65" s="138" customFormat="1" ht="33" customHeight="1" x14ac:dyDescent="0.25">
      <c r="B108" s="202"/>
      <c r="C108" s="203" t="s">
        <v>772</v>
      </c>
      <c r="D108" s="203" t="s">
        <v>734</v>
      </c>
      <c r="E108" s="204" t="s">
        <v>767</v>
      </c>
      <c r="F108" s="205" t="s">
        <v>768</v>
      </c>
      <c r="G108" s="206" t="s">
        <v>528</v>
      </c>
      <c r="H108" s="207">
        <v>0.66</v>
      </c>
      <c r="I108" s="208">
        <v>0</v>
      </c>
      <c r="J108" s="208">
        <f>ROUND(I108*H108,2)</f>
        <v>0</v>
      </c>
      <c r="K108" s="205" t="s">
        <v>737</v>
      </c>
      <c r="L108" s="139"/>
      <c r="M108" s="209" t="s">
        <v>439</v>
      </c>
      <c r="N108" s="210" t="s">
        <v>687</v>
      </c>
      <c r="O108" s="211">
        <v>1.5</v>
      </c>
      <c r="P108" s="211">
        <f>O108*H108</f>
        <v>0.99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13" t="s">
        <v>738</v>
      </c>
      <c r="AT108" s="213" t="s">
        <v>734</v>
      </c>
      <c r="AU108" s="213" t="s">
        <v>668</v>
      </c>
      <c r="AY108" s="131" t="s">
        <v>733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31" t="s">
        <v>731</v>
      </c>
      <c r="BK108" s="214">
        <f>ROUND(I108*H108,2)</f>
        <v>0</v>
      </c>
      <c r="BL108" s="131" t="s">
        <v>738</v>
      </c>
      <c r="BM108" s="213" t="s">
        <v>1793</v>
      </c>
    </row>
    <row r="109" spans="2:65" s="138" customFormat="1" x14ac:dyDescent="0.25">
      <c r="B109" s="139"/>
      <c r="D109" s="215" t="s">
        <v>740</v>
      </c>
      <c r="F109" s="216" t="s">
        <v>770</v>
      </c>
      <c r="L109" s="139"/>
      <c r="M109" s="217"/>
      <c r="T109" s="218"/>
      <c r="AT109" s="131" t="s">
        <v>740</v>
      </c>
      <c r="AU109" s="131" t="s">
        <v>668</v>
      </c>
    </row>
    <row r="110" spans="2:65" s="219" customFormat="1" x14ac:dyDescent="0.25">
      <c r="B110" s="220"/>
      <c r="D110" s="221" t="s">
        <v>742</v>
      </c>
      <c r="E110" s="222" t="s">
        <v>439</v>
      </c>
      <c r="F110" s="223" t="s">
        <v>1794</v>
      </c>
      <c r="H110" s="224">
        <v>0.66</v>
      </c>
      <c r="L110" s="220"/>
      <c r="M110" s="225"/>
      <c r="T110" s="226"/>
      <c r="AT110" s="222" t="s">
        <v>742</v>
      </c>
      <c r="AU110" s="222" t="s">
        <v>668</v>
      </c>
      <c r="AV110" s="219" t="s">
        <v>668</v>
      </c>
      <c r="AW110" s="219" t="s">
        <v>744</v>
      </c>
      <c r="AX110" s="219" t="s">
        <v>731</v>
      </c>
      <c r="AY110" s="222" t="s">
        <v>733</v>
      </c>
    </row>
    <row r="111" spans="2:65" s="138" customFormat="1" ht="21.75" customHeight="1" x14ac:dyDescent="0.25">
      <c r="B111" s="202"/>
      <c r="C111" s="203" t="s">
        <v>778</v>
      </c>
      <c r="D111" s="203" t="s">
        <v>734</v>
      </c>
      <c r="E111" s="204" t="s">
        <v>773</v>
      </c>
      <c r="F111" s="205" t="s">
        <v>774</v>
      </c>
      <c r="G111" s="206" t="s">
        <v>542</v>
      </c>
      <c r="H111" s="207">
        <v>3.3</v>
      </c>
      <c r="I111" s="208">
        <v>0</v>
      </c>
      <c r="J111" s="208">
        <f>ROUND(I111*H111,2)</f>
        <v>0</v>
      </c>
      <c r="K111" s="205" t="s">
        <v>737</v>
      </c>
      <c r="L111" s="139"/>
      <c r="M111" s="209" t="s">
        <v>439</v>
      </c>
      <c r="N111" s="210" t="s">
        <v>687</v>
      </c>
      <c r="O111" s="211">
        <v>2.5000000000000001E-2</v>
      </c>
      <c r="P111" s="211">
        <f>O111*H111</f>
        <v>8.2500000000000004E-2</v>
      </c>
      <c r="Q111" s="211">
        <v>0</v>
      </c>
      <c r="R111" s="211">
        <f>Q111*H111</f>
        <v>0</v>
      </c>
      <c r="S111" s="211">
        <v>0</v>
      </c>
      <c r="T111" s="212">
        <f>S111*H111</f>
        <v>0</v>
      </c>
      <c r="AR111" s="213" t="s">
        <v>738</v>
      </c>
      <c r="AT111" s="213" t="s">
        <v>734</v>
      </c>
      <c r="AU111" s="213" t="s">
        <v>668</v>
      </c>
      <c r="AY111" s="131" t="s">
        <v>733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31" t="s">
        <v>731</v>
      </c>
      <c r="BK111" s="214">
        <f>ROUND(I111*H111,2)</f>
        <v>0</v>
      </c>
      <c r="BL111" s="131" t="s">
        <v>738</v>
      </c>
      <c r="BM111" s="213" t="s">
        <v>1795</v>
      </c>
    </row>
    <row r="112" spans="2:65" s="138" customFormat="1" x14ac:dyDescent="0.25">
      <c r="B112" s="139"/>
      <c r="D112" s="215" t="s">
        <v>740</v>
      </c>
      <c r="F112" s="216" t="s">
        <v>776</v>
      </c>
      <c r="L112" s="139"/>
      <c r="M112" s="217"/>
      <c r="T112" s="218"/>
      <c r="AT112" s="131" t="s">
        <v>740</v>
      </c>
      <c r="AU112" s="131" t="s">
        <v>668</v>
      </c>
    </row>
    <row r="113" spans="2:65" s="219" customFormat="1" x14ac:dyDescent="0.25">
      <c r="B113" s="220"/>
      <c r="D113" s="221" t="s">
        <v>742</v>
      </c>
      <c r="E113" s="222" t="s">
        <v>439</v>
      </c>
      <c r="F113" s="223" t="s">
        <v>1796</v>
      </c>
      <c r="H113" s="224">
        <v>3.3</v>
      </c>
      <c r="L113" s="220"/>
      <c r="M113" s="225"/>
      <c r="T113" s="226"/>
      <c r="AT113" s="222" t="s">
        <v>742</v>
      </c>
      <c r="AU113" s="222" t="s">
        <v>668</v>
      </c>
      <c r="AV113" s="219" t="s">
        <v>668</v>
      </c>
      <c r="AW113" s="219" t="s">
        <v>744</v>
      </c>
      <c r="AX113" s="219" t="s">
        <v>731</v>
      </c>
      <c r="AY113" s="222" t="s">
        <v>733</v>
      </c>
    </row>
    <row r="114" spans="2:65" s="190" customFormat="1" ht="22.95" customHeight="1" x14ac:dyDescent="0.25">
      <c r="B114" s="191"/>
      <c r="D114" s="192" t="s">
        <v>728</v>
      </c>
      <c r="E114" s="200" t="s">
        <v>738</v>
      </c>
      <c r="F114" s="200" t="s">
        <v>411</v>
      </c>
      <c r="J114" s="201">
        <f>BK114</f>
        <v>0</v>
      </c>
      <c r="L114" s="191"/>
      <c r="M114" s="195"/>
      <c r="P114" s="196">
        <f>SUM(P115:P117)</f>
        <v>1.002237</v>
      </c>
      <c r="R114" s="196">
        <f>SUM(R115:R117)</f>
        <v>0</v>
      </c>
      <c r="T114" s="197">
        <f>SUM(T115:T117)</f>
        <v>0</v>
      </c>
      <c r="AR114" s="192" t="s">
        <v>731</v>
      </c>
      <c r="AT114" s="198" t="s">
        <v>728</v>
      </c>
      <c r="AU114" s="198" t="s">
        <v>731</v>
      </c>
      <c r="AY114" s="192" t="s">
        <v>733</v>
      </c>
      <c r="BK114" s="199">
        <f>SUM(BK115:BK117)</f>
        <v>0</v>
      </c>
    </row>
    <row r="115" spans="2:65" s="138" customFormat="1" ht="16.5" customHeight="1" x14ac:dyDescent="0.25">
      <c r="B115" s="202"/>
      <c r="C115" s="203" t="s">
        <v>784</v>
      </c>
      <c r="D115" s="203" t="s">
        <v>734</v>
      </c>
      <c r="E115" s="204" t="s">
        <v>779</v>
      </c>
      <c r="F115" s="205" t="s">
        <v>780</v>
      </c>
      <c r="G115" s="206" t="s">
        <v>528</v>
      </c>
      <c r="H115" s="207">
        <v>0.76100000000000001</v>
      </c>
      <c r="I115" s="208">
        <v>0</v>
      </c>
      <c r="J115" s="208">
        <f>ROUND(I115*H115,2)</f>
        <v>0</v>
      </c>
      <c r="K115" s="205" t="s">
        <v>737</v>
      </c>
      <c r="L115" s="139"/>
      <c r="M115" s="209" t="s">
        <v>439</v>
      </c>
      <c r="N115" s="210" t="s">
        <v>687</v>
      </c>
      <c r="O115" s="211">
        <v>1.3169999999999999</v>
      </c>
      <c r="P115" s="211">
        <f>O115*H115</f>
        <v>1.002237</v>
      </c>
      <c r="Q115" s="211">
        <v>0</v>
      </c>
      <c r="R115" s="211">
        <f>Q115*H115</f>
        <v>0</v>
      </c>
      <c r="S115" s="211">
        <v>0</v>
      </c>
      <c r="T115" s="212">
        <f>S115*H115</f>
        <v>0</v>
      </c>
      <c r="AR115" s="213" t="s">
        <v>738</v>
      </c>
      <c r="AT115" s="213" t="s">
        <v>734</v>
      </c>
      <c r="AU115" s="213" t="s">
        <v>668</v>
      </c>
      <c r="AY115" s="131" t="s">
        <v>733</v>
      </c>
      <c r="BE115" s="214">
        <f>IF(N115="základní",J115,0)</f>
        <v>0</v>
      </c>
      <c r="BF115" s="214">
        <f>IF(N115="snížená",J115,0)</f>
        <v>0</v>
      </c>
      <c r="BG115" s="214">
        <f>IF(N115="zákl. přenesená",J115,0)</f>
        <v>0</v>
      </c>
      <c r="BH115" s="214">
        <f>IF(N115="sníž. přenesená",J115,0)</f>
        <v>0</v>
      </c>
      <c r="BI115" s="214">
        <f>IF(N115="nulová",J115,0)</f>
        <v>0</v>
      </c>
      <c r="BJ115" s="131" t="s">
        <v>731</v>
      </c>
      <c r="BK115" s="214">
        <f>ROUND(I115*H115,2)</f>
        <v>0</v>
      </c>
      <c r="BL115" s="131" t="s">
        <v>738</v>
      </c>
      <c r="BM115" s="213" t="s">
        <v>1797</v>
      </c>
    </row>
    <row r="116" spans="2:65" s="138" customFormat="1" x14ac:dyDescent="0.25">
      <c r="B116" s="139"/>
      <c r="D116" s="215" t="s">
        <v>740</v>
      </c>
      <c r="F116" s="216" t="s">
        <v>782</v>
      </c>
      <c r="L116" s="139"/>
      <c r="M116" s="217"/>
      <c r="T116" s="218"/>
      <c r="AT116" s="131" t="s">
        <v>740</v>
      </c>
      <c r="AU116" s="131" t="s">
        <v>668</v>
      </c>
    </row>
    <row r="117" spans="2:65" s="219" customFormat="1" x14ac:dyDescent="0.25">
      <c r="B117" s="220"/>
      <c r="D117" s="221" t="s">
        <v>742</v>
      </c>
      <c r="E117" s="222" t="s">
        <v>439</v>
      </c>
      <c r="F117" s="223" t="s">
        <v>1798</v>
      </c>
      <c r="H117" s="224">
        <v>0.76100000000000001</v>
      </c>
      <c r="L117" s="220"/>
      <c r="M117" s="225"/>
      <c r="T117" s="226"/>
      <c r="AT117" s="222" t="s">
        <v>742</v>
      </c>
      <c r="AU117" s="222" t="s">
        <v>668</v>
      </c>
      <c r="AV117" s="219" t="s">
        <v>668</v>
      </c>
      <c r="AW117" s="219" t="s">
        <v>744</v>
      </c>
      <c r="AX117" s="219" t="s">
        <v>731</v>
      </c>
      <c r="AY117" s="222" t="s">
        <v>733</v>
      </c>
    </row>
    <row r="118" spans="2:65" s="190" customFormat="1" ht="22.95" customHeight="1" x14ac:dyDescent="0.25">
      <c r="B118" s="191"/>
      <c r="D118" s="192" t="s">
        <v>728</v>
      </c>
      <c r="E118" s="200" t="s">
        <v>778</v>
      </c>
      <c r="F118" s="200" t="s">
        <v>790</v>
      </c>
      <c r="J118" s="201">
        <f>BK118</f>
        <v>0</v>
      </c>
      <c r="L118" s="191"/>
      <c r="M118" s="195"/>
      <c r="P118" s="196">
        <f>SUM(P119:P122)</f>
        <v>0.54</v>
      </c>
      <c r="R118" s="196">
        <f>SUM(R119:R122)</f>
        <v>2.1099999999999999E-3</v>
      </c>
      <c r="T118" s="197">
        <f>SUM(T119:T122)</f>
        <v>0</v>
      </c>
      <c r="AR118" s="192" t="s">
        <v>731</v>
      </c>
      <c r="AT118" s="198" t="s">
        <v>728</v>
      </c>
      <c r="AU118" s="198" t="s">
        <v>731</v>
      </c>
      <c r="AY118" s="192" t="s">
        <v>733</v>
      </c>
      <c r="BK118" s="199">
        <f>SUM(BK119:BK122)</f>
        <v>0</v>
      </c>
    </row>
    <row r="119" spans="2:65" s="138" customFormat="1" ht="16.5" customHeight="1" x14ac:dyDescent="0.25">
      <c r="B119" s="202"/>
      <c r="C119" s="203" t="s">
        <v>791</v>
      </c>
      <c r="D119" s="203" t="s">
        <v>734</v>
      </c>
      <c r="E119" s="204" t="s">
        <v>811</v>
      </c>
      <c r="F119" s="205" t="s">
        <v>1245</v>
      </c>
      <c r="G119" s="206" t="s">
        <v>530</v>
      </c>
      <c r="H119" s="207">
        <v>7</v>
      </c>
      <c r="I119" s="208">
        <v>0</v>
      </c>
      <c r="J119" s="208">
        <f>ROUND(I119*H119,2)</f>
        <v>0</v>
      </c>
      <c r="K119" s="205" t="s">
        <v>737</v>
      </c>
      <c r="L119" s="139"/>
      <c r="M119" s="209" t="s">
        <v>439</v>
      </c>
      <c r="N119" s="210" t="s">
        <v>687</v>
      </c>
      <c r="O119" s="211">
        <v>5.3999999999999999E-2</v>
      </c>
      <c r="P119" s="211">
        <f>O119*H119</f>
        <v>0.378</v>
      </c>
      <c r="Q119" s="211">
        <v>1.9000000000000001E-4</v>
      </c>
      <c r="R119" s="211">
        <f>Q119*H119</f>
        <v>1.33E-3</v>
      </c>
      <c r="S119" s="211">
        <v>0</v>
      </c>
      <c r="T119" s="212">
        <f>S119*H119</f>
        <v>0</v>
      </c>
      <c r="AR119" s="213" t="s">
        <v>738</v>
      </c>
      <c r="AT119" s="213" t="s">
        <v>734</v>
      </c>
      <c r="AU119" s="213" t="s">
        <v>668</v>
      </c>
      <c r="AY119" s="131" t="s">
        <v>733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31" t="s">
        <v>731</v>
      </c>
      <c r="BK119" s="214">
        <f>ROUND(I119*H119,2)</f>
        <v>0</v>
      </c>
      <c r="BL119" s="131" t="s">
        <v>738</v>
      </c>
      <c r="BM119" s="213" t="s">
        <v>1799</v>
      </c>
    </row>
    <row r="120" spans="2:65" s="138" customFormat="1" x14ac:dyDescent="0.25">
      <c r="B120" s="139"/>
      <c r="D120" s="215" t="s">
        <v>740</v>
      </c>
      <c r="F120" s="216" t="s">
        <v>814</v>
      </c>
      <c r="L120" s="139"/>
      <c r="M120" s="217"/>
      <c r="T120" s="218"/>
      <c r="AT120" s="131" t="s">
        <v>740</v>
      </c>
      <c r="AU120" s="131" t="s">
        <v>668</v>
      </c>
    </row>
    <row r="121" spans="2:65" s="138" customFormat="1" ht="16.5" customHeight="1" x14ac:dyDescent="0.25">
      <c r="B121" s="202"/>
      <c r="C121" s="203" t="s">
        <v>796</v>
      </c>
      <c r="D121" s="203" t="s">
        <v>734</v>
      </c>
      <c r="E121" s="204" t="s">
        <v>816</v>
      </c>
      <c r="F121" s="205" t="s">
        <v>817</v>
      </c>
      <c r="G121" s="206" t="s">
        <v>530</v>
      </c>
      <c r="H121" s="207">
        <v>6</v>
      </c>
      <c r="I121" s="208">
        <v>0</v>
      </c>
      <c r="J121" s="208">
        <f>ROUND(I121*H121,2)</f>
        <v>0</v>
      </c>
      <c r="K121" s="205" t="s">
        <v>737</v>
      </c>
      <c r="L121" s="139"/>
      <c r="M121" s="209" t="s">
        <v>439</v>
      </c>
      <c r="N121" s="210" t="s">
        <v>687</v>
      </c>
      <c r="O121" s="211">
        <v>2.7E-2</v>
      </c>
      <c r="P121" s="211">
        <f>O121*H121</f>
        <v>0.16200000000000001</v>
      </c>
      <c r="Q121" s="211">
        <v>1.2999999999999999E-4</v>
      </c>
      <c r="R121" s="211">
        <f>Q121*H121</f>
        <v>7.7999999999999988E-4</v>
      </c>
      <c r="S121" s="211">
        <v>0</v>
      </c>
      <c r="T121" s="212">
        <f>S121*H121</f>
        <v>0</v>
      </c>
      <c r="AR121" s="213" t="s">
        <v>738</v>
      </c>
      <c r="AT121" s="213" t="s">
        <v>734</v>
      </c>
      <c r="AU121" s="213" t="s">
        <v>668</v>
      </c>
      <c r="AY121" s="131" t="s">
        <v>733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31" t="s">
        <v>731</v>
      </c>
      <c r="BK121" s="214">
        <f>ROUND(I121*H121,2)</f>
        <v>0</v>
      </c>
      <c r="BL121" s="131" t="s">
        <v>738</v>
      </c>
      <c r="BM121" s="213" t="s">
        <v>1800</v>
      </c>
    </row>
    <row r="122" spans="2:65" s="138" customFormat="1" x14ac:dyDescent="0.25">
      <c r="B122" s="139"/>
      <c r="D122" s="215" t="s">
        <v>740</v>
      </c>
      <c r="F122" s="216" t="s">
        <v>819</v>
      </c>
      <c r="L122" s="139"/>
      <c r="M122" s="217"/>
      <c r="T122" s="218"/>
      <c r="AT122" s="131" t="s">
        <v>740</v>
      </c>
      <c r="AU122" s="131" t="s">
        <v>668</v>
      </c>
    </row>
    <row r="123" spans="2:65" s="190" customFormat="1" ht="25.95" customHeight="1" x14ac:dyDescent="0.25">
      <c r="B123" s="191"/>
      <c r="D123" s="192" t="s">
        <v>728</v>
      </c>
      <c r="E123" s="193" t="s">
        <v>826</v>
      </c>
      <c r="F123" s="193" t="s">
        <v>827</v>
      </c>
      <c r="J123" s="194">
        <f>BK123</f>
        <v>0</v>
      </c>
      <c r="L123" s="191"/>
      <c r="M123" s="195"/>
      <c r="P123" s="196">
        <f>P124</f>
        <v>0.22800000000000001</v>
      </c>
      <c r="R123" s="196">
        <f>R124</f>
        <v>6.0999999999999997E-4</v>
      </c>
      <c r="T123" s="197">
        <f>T124</f>
        <v>0</v>
      </c>
      <c r="AR123" s="192" t="s">
        <v>668</v>
      </c>
      <c r="AT123" s="198" t="s">
        <v>728</v>
      </c>
      <c r="AU123" s="198" t="s">
        <v>732</v>
      </c>
      <c r="AY123" s="192" t="s">
        <v>733</v>
      </c>
      <c r="BK123" s="199">
        <f>BK124</f>
        <v>0</v>
      </c>
    </row>
    <row r="124" spans="2:65" s="190" customFormat="1" ht="22.95" customHeight="1" x14ac:dyDescent="0.25">
      <c r="B124" s="191"/>
      <c r="D124" s="192" t="s">
        <v>728</v>
      </c>
      <c r="E124" s="200" t="s">
        <v>1250</v>
      </c>
      <c r="F124" s="200" t="s">
        <v>1251</v>
      </c>
      <c r="J124" s="201">
        <f>BK124</f>
        <v>0</v>
      </c>
      <c r="L124" s="191"/>
      <c r="M124" s="195"/>
      <c r="P124" s="196">
        <f>SUM(P125:P128)</f>
        <v>0.22800000000000001</v>
      </c>
      <c r="R124" s="196">
        <f>SUM(R125:R128)</f>
        <v>6.0999999999999997E-4</v>
      </c>
      <c r="T124" s="197">
        <f>SUM(T125:T128)</f>
        <v>0</v>
      </c>
      <c r="AR124" s="192" t="s">
        <v>668</v>
      </c>
      <c r="AT124" s="198" t="s">
        <v>728</v>
      </c>
      <c r="AU124" s="198" t="s">
        <v>731</v>
      </c>
      <c r="AY124" s="192" t="s">
        <v>733</v>
      </c>
      <c r="BK124" s="199">
        <f>SUM(BK125:BK128)</f>
        <v>0</v>
      </c>
    </row>
    <row r="125" spans="2:65" s="138" customFormat="1" ht="24.15" customHeight="1" x14ac:dyDescent="0.25">
      <c r="B125" s="202"/>
      <c r="C125" s="203" t="s">
        <v>801</v>
      </c>
      <c r="D125" s="203" t="s">
        <v>734</v>
      </c>
      <c r="E125" s="204" t="s">
        <v>1801</v>
      </c>
      <c r="F125" s="205" t="s">
        <v>1802</v>
      </c>
      <c r="G125" s="206" t="s">
        <v>873</v>
      </c>
      <c r="H125" s="207">
        <v>1</v>
      </c>
      <c r="I125" s="208">
        <v>0</v>
      </c>
      <c r="J125" s="208">
        <f>ROUND(I125*H125,2)</f>
        <v>0</v>
      </c>
      <c r="K125" s="205" t="s">
        <v>737</v>
      </c>
      <c r="L125" s="139"/>
      <c r="M125" s="209" t="s">
        <v>439</v>
      </c>
      <c r="N125" s="210" t="s">
        <v>687</v>
      </c>
      <c r="O125" s="211">
        <v>0.22800000000000001</v>
      </c>
      <c r="P125" s="211">
        <f>O125*H125</f>
        <v>0.22800000000000001</v>
      </c>
      <c r="Q125" s="211">
        <v>6.0999999999999997E-4</v>
      </c>
      <c r="R125" s="211">
        <f>Q125*H125</f>
        <v>6.0999999999999997E-4</v>
      </c>
      <c r="S125" s="211">
        <v>0</v>
      </c>
      <c r="T125" s="212">
        <f>S125*H125</f>
        <v>0</v>
      </c>
      <c r="AR125" s="213" t="s">
        <v>821</v>
      </c>
      <c r="AT125" s="213" t="s">
        <v>734</v>
      </c>
      <c r="AU125" s="213" t="s">
        <v>668</v>
      </c>
      <c r="AY125" s="131" t="s">
        <v>733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31" t="s">
        <v>731</v>
      </c>
      <c r="BK125" s="214">
        <f>ROUND(I125*H125,2)</f>
        <v>0</v>
      </c>
      <c r="BL125" s="131" t="s">
        <v>821</v>
      </c>
      <c r="BM125" s="213" t="s">
        <v>1803</v>
      </c>
    </row>
    <row r="126" spans="2:65" s="138" customFormat="1" x14ac:dyDescent="0.25">
      <c r="B126" s="139"/>
      <c r="D126" s="215" t="s">
        <v>740</v>
      </c>
      <c r="F126" s="216" t="s">
        <v>1804</v>
      </c>
      <c r="L126" s="139"/>
      <c r="M126" s="217"/>
      <c r="T126" s="218"/>
      <c r="AT126" s="131" t="s">
        <v>740</v>
      </c>
      <c r="AU126" s="131" t="s">
        <v>668</v>
      </c>
    </row>
    <row r="127" spans="2:65" s="138" customFormat="1" ht="24.15" customHeight="1" x14ac:dyDescent="0.25">
      <c r="B127" s="202"/>
      <c r="C127" s="203" t="s">
        <v>806</v>
      </c>
      <c r="D127" s="203" t="s">
        <v>734</v>
      </c>
      <c r="E127" s="204" t="s">
        <v>1356</v>
      </c>
      <c r="F127" s="205" t="s">
        <v>1357</v>
      </c>
      <c r="G127" s="206" t="s">
        <v>472</v>
      </c>
      <c r="H127" s="207">
        <v>0</v>
      </c>
      <c r="I127" s="208">
        <v>1.04</v>
      </c>
      <c r="J127" s="208">
        <f>ROUND(I127*H127,2)</f>
        <v>0</v>
      </c>
      <c r="K127" s="205" t="s">
        <v>737</v>
      </c>
      <c r="L127" s="139"/>
      <c r="M127" s="209" t="s">
        <v>439</v>
      </c>
      <c r="N127" s="210" t="s">
        <v>687</v>
      </c>
      <c r="O127" s="211">
        <v>0</v>
      </c>
      <c r="P127" s="211">
        <f>O127*H127</f>
        <v>0</v>
      </c>
      <c r="Q127" s="211">
        <v>0</v>
      </c>
      <c r="R127" s="211">
        <f>Q127*H127</f>
        <v>0</v>
      </c>
      <c r="S127" s="211">
        <v>0</v>
      </c>
      <c r="T127" s="212">
        <f>S127*H127</f>
        <v>0</v>
      </c>
      <c r="AR127" s="213" t="s">
        <v>821</v>
      </c>
      <c r="AT127" s="213" t="s">
        <v>734</v>
      </c>
      <c r="AU127" s="213" t="s">
        <v>668</v>
      </c>
      <c r="AY127" s="131" t="s">
        <v>733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31" t="s">
        <v>731</v>
      </c>
      <c r="BK127" s="214">
        <f>ROUND(I127*H127,2)</f>
        <v>0</v>
      </c>
      <c r="BL127" s="131" t="s">
        <v>821</v>
      </c>
      <c r="BM127" s="213" t="s">
        <v>1805</v>
      </c>
    </row>
    <row r="128" spans="2:65" s="138" customFormat="1" x14ac:dyDescent="0.25">
      <c r="B128" s="139"/>
      <c r="D128" s="215" t="s">
        <v>740</v>
      </c>
      <c r="F128" s="216" t="s">
        <v>1359</v>
      </c>
      <c r="L128" s="139"/>
      <c r="M128" s="217"/>
      <c r="T128" s="218"/>
      <c r="AT128" s="131" t="s">
        <v>740</v>
      </c>
      <c r="AU128" s="131" t="s">
        <v>668</v>
      </c>
    </row>
    <row r="129" spans="2:65" s="190" customFormat="1" ht="25.95" customHeight="1" x14ac:dyDescent="0.25">
      <c r="B129" s="191"/>
      <c r="D129" s="192" t="s">
        <v>728</v>
      </c>
      <c r="E129" s="193" t="s">
        <v>34</v>
      </c>
      <c r="F129" s="193" t="s">
        <v>1188</v>
      </c>
      <c r="J129" s="194">
        <f>BK129</f>
        <v>0</v>
      </c>
      <c r="L129" s="191"/>
      <c r="M129" s="195"/>
      <c r="P129" s="196">
        <f>P130</f>
        <v>11.802</v>
      </c>
      <c r="R129" s="196">
        <f>R130</f>
        <v>1.2688E-2</v>
      </c>
      <c r="T129" s="197">
        <f>T130</f>
        <v>0</v>
      </c>
      <c r="AR129" s="192" t="s">
        <v>750</v>
      </c>
      <c r="AT129" s="198" t="s">
        <v>728</v>
      </c>
      <c r="AU129" s="198" t="s">
        <v>732</v>
      </c>
      <c r="AY129" s="192" t="s">
        <v>733</v>
      </c>
      <c r="BK129" s="199">
        <f>BK130</f>
        <v>0</v>
      </c>
    </row>
    <row r="130" spans="2:65" s="190" customFormat="1" ht="22.95" customHeight="1" x14ac:dyDescent="0.25">
      <c r="B130" s="191"/>
      <c r="D130" s="192" t="s">
        <v>728</v>
      </c>
      <c r="E130" s="200" t="s">
        <v>1189</v>
      </c>
      <c r="F130" s="200" t="s">
        <v>1190</v>
      </c>
      <c r="J130" s="201">
        <f>BK130</f>
        <v>0</v>
      </c>
      <c r="L130" s="191"/>
      <c r="M130" s="195"/>
      <c r="P130" s="196">
        <f>SUM(P131:P148)</f>
        <v>11.802</v>
      </c>
      <c r="R130" s="196">
        <f>SUM(R131:R148)</f>
        <v>1.2688E-2</v>
      </c>
      <c r="T130" s="197">
        <f>SUM(T131:T148)</f>
        <v>0</v>
      </c>
      <c r="AR130" s="192" t="s">
        <v>750</v>
      </c>
      <c r="AT130" s="198" t="s">
        <v>728</v>
      </c>
      <c r="AU130" s="198" t="s">
        <v>731</v>
      </c>
      <c r="AY130" s="192" t="s">
        <v>733</v>
      </c>
      <c r="BK130" s="199">
        <f>SUM(BK131:BK148)</f>
        <v>0</v>
      </c>
    </row>
    <row r="131" spans="2:65" s="138" customFormat="1" ht="24.15" customHeight="1" x14ac:dyDescent="0.25">
      <c r="B131" s="202"/>
      <c r="C131" s="203" t="s">
        <v>810</v>
      </c>
      <c r="D131" s="203" t="s">
        <v>734</v>
      </c>
      <c r="E131" s="204" t="s">
        <v>1806</v>
      </c>
      <c r="F131" s="205" t="s">
        <v>1807</v>
      </c>
      <c r="G131" s="206" t="s">
        <v>530</v>
      </c>
      <c r="H131" s="207">
        <v>7</v>
      </c>
      <c r="I131" s="208">
        <v>0</v>
      </c>
      <c r="J131" s="208">
        <f>ROUND(I131*H131,2)</f>
        <v>0</v>
      </c>
      <c r="K131" s="205" t="s">
        <v>737</v>
      </c>
      <c r="L131" s="139"/>
      <c r="M131" s="209" t="s">
        <v>439</v>
      </c>
      <c r="N131" s="210" t="s">
        <v>687</v>
      </c>
      <c r="O131" s="211">
        <v>0.153</v>
      </c>
      <c r="P131" s="211">
        <f>O131*H131</f>
        <v>1.071</v>
      </c>
      <c r="Q131" s="211">
        <v>0</v>
      </c>
      <c r="R131" s="211">
        <f>Q131*H131</f>
        <v>0</v>
      </c>
      <c r="S131" s="211">
        <v>0</v>
      </c>
      <c r="T131" s="212">
        <f>S131*H131</f>
        <v>0</v>
      </c>
      <c r="AR131" s="213" t="s">
        <v>1070</v>
      </c>
      <c r="AT131" s="213" t="s">
        <v>734</v>
      </c>
      <c r="AU131" s="213" t="s">
        <v>668</v>
      </c>
      <c r="AY131" s="131" t="s">
        <v>733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31" t="s">
        <v>731</v>
      </c>
      <c r="BK131" s="214">
        <f>ROUND(I131*H131,2)</f>
        <v>0</v>
      </c>
      <c r="BL131" s="131" t="s">
        <v>1070</v>
      </c>
      <c r="BM131" s="213" t="s">
        <v>1808</v>
      </c>
    </row>
    <row r="132" spans="2:65" s="138" customFormat="1" x14ac:dyDescent="0.25">
      <c r="B132" s="139"/>
      <c r="D132" s="215" t="s">
        <v>740</v>
      </c>
      <c r="F132" s="216" t="s">
        <v>1809</v>
      </c>
      <c r="L132" s="139"/>
      <c r="M132" s="217"/>
      <c r="T132" s="218"/>
      <c r="AT132" s="131" t="s">
        <v>740</v>
      </c>
      <c r="AU132" s="131" t="s">
        <v>668</v>
      </c>
    </row>
    <row r="133" spans="2:65" s="138" customFormat="1" ht="16.5" customHeight="1" x14ac:dyDescent="0.25">
      <c r="B133" s="202"/>
      <c r="C133" s="227" t="s">
        <v>815</v>
      </c>
      <c r="D133" s="227" t="s">
        <v>34</v>
      </c>
      <c r="E133" s="228" t="s">
        <v>1810</v>
      </c>
      <c r="F133" s="229" t="s">
        <v>1811</v>
      </c>
      <c r="G133" s="230" t="s">
        <v>530</v>
      </c>
      <c r="H133" s="231">
        <v>7.1</v>
      </c>
      <c r="I133" s="232">
        <v>0</v>
      </c>
      <c r="J133" s="232">
        <f>ROUND(I133*H133,2)</f>
        <v>0</v>
      </c>
      <c r="K133" s="229" t="s">
        <v>737</v>
      </c>
      <c r="L133" s="233"/>
      <c r="M133" s="234" t="s">
        <v>439</v>
      </c>
      <c r="N133" s="235" t="s">
        <v>687</v>
      </c>
      <c r="O133" s="211">
        <v>0</v>
      </c>
      <c r="P133" s="211">
        <f>O133*H133</f>
        <v>0</v>
      </c>
      <c r="Q133" s="211">
        <v>2.7999999999999998E-4</v>
      </c>
      <c r="R133" s="211">
        <f>Q133*H133</f>
        <v>1.9879999999999997E-3</v>
      </c>
      <c r="S133" s="211">
        <v>0</v>
      </c>
      <c r="T133" s="212">
        <f>S133*H133</f>
        <v>0</v>
      </c>
      <c r="AR133" s="213" t="s">
        <v>1218</v>
      </c>
      <c r="AT133" s="213" t="s">
        <v>34</v>
      </c>
      <c r="AU133" s="213" t="s">
        <v>668</v>
      </c>
      <c r="AY133" s="131" t="s">
        <v>733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31" t="s">
        <v>731</v>
      </c>
      <c r="BK133" s="214">
        <f>ROUND(I133*H133,2)</f>
        <v>0</v>
      </c>
      <c r="BL133" s="131" t="s">
        <v>1218</v>
      </c>
      <c r="BM133" s="213" t="s">
        <v>1812</v>
      </c>
    </row>
    <row r="134" spans="2:65" s="138" customFormat="1" ht="21.75" customHeight="1" x14ac:dyDescent="0.25">
      <c r="B134" s="202"/>
      <c r="C134" s="203" t="s">
        <v>821</v>
      </c>
      <c r="D134" s="203" t="s">
        <v>734</v>
      </c>
      <c r="E134" s="204" t="s">
        <v>1813</v>
      </c>
      <c r="F134" s="205" t="s">
        <v>1814</v>
      </c>
      <c r="G134" s="206" t="s">
        <v>873</v>
      </c>
      <c r="H134" s="207">
        <v>3</v>
      </c>
      <c r="I134" s="208">
        <v>0</v>
      </c>
      <c r="J134" s="208">
        <f>ROUND(I134*H134,2)</f>
        <v>0</v>
      </c>
      <c r="K134" s="205" t="s">
        <v>737</v>
      </c>
      <c r="L134" s="139"/>
      <c r="M134" s="209" t="s">
        <v>439</v>
      </c>
      <c r="N134" s="210" t="s">
        <v>687</v>
      </c>
      <c r="O134" s="211">
        <v>0.38200000000000001</v>
      </c>
      <c r="P134" s="211">
        <f>O134*H134</f>
        <v>1.1459999999999999</v>
      </c>
      <c r="Q134" s="211">
        <v>0</v>
      </c>
      <c r="R134" s="211">
        <f>Q134*H134</f>
        <v>0</v>
      </c>
      <c r="S134" s="211">
        <v>0</v>
      </c>
      <c r="T134" s="212">
        <f>S134*H134</f>
        <v>0</v>
      </c>
      <c r="AR134" s="213" t="s">
        <v>1070</v>
      </c>
      <c r="AT134" s="213" t="s">
        <v>734</v>
      </c>
      <c r="AU134" s="213" t="s">
        <v>668</v>
      </c>
      <c r="AY134" s="131" t="s">
        <v>733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131" t="s">
        <v>731</v>
      </c>
      <c r="BK134" s="214">
        <f>ROUND(I134*H134,2)</f>
        <v>0</v>
      </c>
      <c r="BL134" s="131" t="s">
        <v>1070</v>
      </c>
      <c r="BM134" s="213" t="s">
        <v>1815</v>
      </c>
    </row>
    <row r="135" spans="2:65" s="138" customFormat="1" x14ac:dyDescent="0.25">
      <c r="B135" s="139"/>
      <c r="D135" s="215" t="s">
        <v>740</v>
      </c>
      <c r="F135" s="216" t="s">
        <v>1816</v>
      </c>
      <c r="L135" s="139"/>
      <c r="M135" s="217"/>
      <c r="T135" s="218"/>
      <c r="AT135" s="131" t="s">
        <v>740</v>
      </c>
      <c r="AU135" s="131" t="s">
        <v>668</v>
      </c>
    </row>
    <row r="136" spans="2:65" s="138" customFormat="1" ht="16.5" customHeight="1" x14ac:dyDescent="0.25">
      <c r="B136" s="202"/>
      <c r="C136" s="227" t="s">
        <v>830</v>
      </c>
      <c r="D136" s="227" t="s">
        <v>34</v>
      </c>
      <c r="E136" s="228" t="s">
        <v>1817</v>
      </c>
      <c r="F136" s="229" t="s">
        <v>1818</v>
      </c>
      <c r="G136" s="230" t="s">
        <v>873</v>
      </c>
      <c r="H136" s="231">
        <v>1</v>
      </c>
      <c r="I136" s="232">
        <v>0</v>
      </c>
      <c r="J136" s="232">
        <f>ROUND(I136*H136,2)</f>
        <v>0</v>
      </c>
      <c r="K136" s="229" t="s">
        <v>737</v>
      </c>
      <c r="L136" s="233"/>
      <c r="M136" s="234" t="s">
        <v>439</v>
      </c>
      <c r="N136" s="235" t="s">
        <v>687</v>
      </c>
      <c r="O136" s="211">
        <v>0</v>
      </c>
      <c r="P136" s="211">
        <f>O136*H136</f>
        <v>0</v>
      </c>
      <c r="Q136" s="211">
        <v>8.0000000000000007E-5</v>
      </c>
      <c r="R136" s="211">
        <f>Q136*H136</f>
        <v>8.0000000000000007E-5</v>
      </c>
      <c r="S136" s="211">
        <v>0</v>
      </c>
      <c r="T136" s="212">
        <f>S136*H136</f>
        <v>0</v>
      </c>
      <c r="AR136" s="213" t="s">
        <v>1218</v>
      </c>
      <c r="AT136" s="213" t="s">
        <v>34</v>
      </c>
      <c r="AU136" s="213" t="s">
        <v>668</v>
      </c>
      <c r="AY136" s="131" t="s">
        <v>733</v>
      </c>
      <c r="BE136" s="214">
        <f>IF(N136="základní",J136,0)</f>
        <v>0</v>
      </c>
      <c r="BF136" s="214">
        <f>IF(N136="snížená",J136,0)</f>
        <v>0</v>
      </c>
      <c r="BG136" s="214">
        <f>IF(N136="zákl. přenesená",J136,0)</f>
        <v>0</v>
      </c>
      <c r="BH136" s="214">
        <f>IF(N136="sníž. přenesená",J136,0)</f>
        <v>0</v>
      </c>
      <c r="BI136" s="214">
        <f>IF(N136="nulová",J136,0)</f>
        <v>0</v>
      </c>
      <c r="BJ136" s="131" t="s">
        <v>731</v>
      </c>
      <c r="BK136" s="214">
        <f>ROUND(I136*H136,2)</f>
        <v>0</v>
      </c>
      <c r="BL136" s="131" t="s">
        <v>1218</v>
      </c>
      <c r="BM136" s="213" t="s">
        <v>1819</v>
      </c>
    </row>
    <row r="137" spans="2:65" s="138" customFormat="1" ht="16.5" customHeight="1" x14ac:dyDescent="0.25">
      <c r="B137" s="202"/>
      <c r="C137" s="227" t="s">
        <v>835</v>
      </c>
      <c r="D137" s="227" t="s">
        <v>34</v>
      </c>
      <c r="E137" s="228" t="s">
        <v>1820</v>
      </c>
      <c r="F137" s="229" t="s">
        <v>1821</v>
      </c>
      <c r="G137" s="230" t="s">
        <v>873</v>
      </c>
      <c r="H137" s="231">
        <v>1</v>
      </c>
      <c r="I137" s="232">
        <v>0</v>
      </c>
      <c r="J137" s="232">
        <f>ROUND(I137*H137,2)</f>
        <v>0</v>
      </c>
      <c r="K137" s="229" t="s">
        <v>737</v>
      </c>
      <c r="L137" s="233"/>
      <c r="M137" s="234" t="s">
        <v>439</v>
      </c>
      <c r="N137" s="235" t="s">
        <v>687</v>
      </c>
      <c r="O137" s="211">
        <v>0</v>
      </c>
      <c r="P137" s="211">
        <f>O137*H137</f>
        <v>0</v>
      </c>
      <c r="Q137" s="211">
        <v>2.5999999999999998E-4</v>
      </c>
      <c r="R137" s="211">
        <f>Q137*H137</f>
        <v>2.5999999999999998E-4</v>
      </c>
      <c r="S137" s="211">
        <v>0</v>
      </c>
      <c r="T137" s="212">
        <f>S137*H137</f>
        <v>0</v>
      </c>
      <c r="AR137" s="213" t="s">
        <v>1218</v>
      </c>
      <c r="AT137" s="213" t="s">
        <v>34</v>
      </c>
      <c r="AU137" s="213" t="s">
        <v>668</v>
      </c>
      <c r="AY137" s="131" t="s">
        <v>733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31" t="s">
        <v>731</v>
      </c>
      <c r="BK137" s="214">
        <f>ROUND(I137*H137,2)</f>
        <v>0</v>
      </c>
      <c r="BL137" s="131" t="s">
        <v>1218</v>
      </c>
      <c r="BM137" s="213" t="s">
        <v>1822</v>
      </c>
    </row>
    <row r="138" spans="2:65" s="138" customFormat="1" ht="16.5" customHeight="1" x14ac:dyDescent="0.25">
      <c r="B138" s="202"/>
      <c r="C138" s="227" t="s">
        <v>840</v>
      </c>
      <c r="D138" s="227" t="s">
        <v>34</v>
      </c>
      <c r="E138" s="228" t="s">
        <v>1823</v>
      </c>
      <c r="F138" s="229" t="s">
        <v>1824</v>
      </c>
      <c r="G138" s="230" t="s">
        <v>873</v>
      </c>
      <c r="H138" s="231">
        <v>1</v>
      </c>
      <c r="I138" s="232">
        <v>0</v>
      </c>
      <c r="J138" s="232">
        <f>ROUND(I138*H138,2)</f>
        <v>0</v>
      </c>
      <c r="K138" s="229" t="s">
        <v>737</v>
      </c>
      <c r="L138" s="233"/>
      <c r="M138" s="234" t="s">
        <v>439</v>
      </c>
      <c r="N138" s="235" t="s">
        <v>687</v>
      </c>
      <c r="O138" s="211">
        <v>0</v>
      </c>
      <c r="P138" s="211">
        <f>O138*H138</f>
        <v>0</v>
      </c>
      <c r="Q138" s="211">
        <v>1.7000000000000001E-4</v>
      </c>
      <c r="R138" s="211">
        <f>Q138*H138</f>
        <v>1.7000000000000001E-4</v>
      </c>
      <c r="S138" s="211">
        <v>0</v>
      </c>
      <c r="T138" s="212">
        <f>S138*H138</f>
        <v>0</v>
      </c>
      <c r="AR138" s="213" t="s">
        <v>1218</v>
      </c>
      <c r="AT138" s="213" t="s">
        <v>34</v>
      </c>
      <c r="AU138" s="213" t="s">
        <v>668</v>
      </c>
      <c r="AY138" s="131" t="s">
        <v>733</v>
      </c>
      <c r="BE138" s="214">
        <f>IF(N138="základní",J138,0)</f>
        <v>0</v>
      </c>
      <c r="BF138" s="214">
        <f>IF(N138="snížená",J138,0)</f>
        <v>0</v>
      </c>
      <c r="BG138" s="214">
        <f>IF(N138="zákl. přenesená",J138,0)</f>
        <v>0</v>
      </c>
      <c r="BH138" s="214">
        <f>IF(N138="sníž. přenesená",J138,0)</f>
        <v>0</v>
      </c>
      <c r="BI138" s="214">
        <f>IF(N138="nulová",J138,0)</f>
        <v>0</v>
      </c>
      <c r="BJ138" s="131" t="s">
        <v>731</v>
      </c>
      <c r="BK138" s="214">
        <f>ROUND(I138*H138,2)</f>
        <v>0</v>
      </c>
      <c r="BL138" s="131" t="s">
        <v>1218</v>
      </c>
      <c r="BM138" s="213" t="s">
        <v>1825</v>
      </c>
    </row>
    <row r="139" spans="2:65" s="138" customFormat="1" ht="24.15" customHeight="1" x14ac:dyDescent="0.25">
      <c r="B139" s="202"/>
      <c r="C139" s="203" t="s">
        <v>845</v>
      </c>
      <c r="D139" s="203" t="s">
        <v>734</v>
      </c>
      <c r="E139" s="204" t="s">
        <v>1826</v>
      </c>
      <c r="F139" s="205" t="s">
        <v>1827</v>
      </c>
      <c r="G139" s="206" t="s">
        <v>873</v>
      </c>
      <c r="H139" s="207">
        <v>1</v>
      </c>
      <c r="I139" s="208">
        <v>0</v>
      </c>
      <c r="J139" s="208">
        <f>ROUND(I139*H139,2)</f>
        <v>0</v>
      </c>
      <c r="K139" s="205" t="s">
        <v>737</v>
      </c>
      <c r="L139" s="139"/>
      <c r="M139" s="209" t="s">
        <v>439</v>
      </c>
      <c r="N139" s="210" t="s">
        <v>687</v>
      </c>
      <c r="O139" s="211">
        <v>5.1070000000000002</v>
      </c>
      <c r="P139" s="211">
        <f>O139*H139</f>
        <v>5.1070000000000002</v>
      </c>
      <c r="Q139" s="211">
        <v>0</v>
      </c>
      <c r="R139" s="211">
        <f>Q139*H139</f>
        <v>0</v>
      </c>
      <c r="S139" s="211">
        <v>0</v>
      </c>
      <c r="T139" s="212">
        <f>S139*H139</f>
        <v>0</v>
      </c>
      <c r="AR139" s="213" t="s">
        <v>1070</v>
      </c>
      <c r="AT139" s="213" t="s">
        <v>734</v>
      </c>
      <c r="AU139" s="213" t="s">
        <v>668</v>
      </c>
      <c r="AY139" s="131" t="s">
        <v>733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31" t="s">
        <v>731</v>
      </c>
      <c r="BK139" s="214">
        <f>ROUND(I139*H139,2)</f>
        <v>0</v>
      </c>
      <c r="BL139" s="131" t="s">
        <v>1070</v>
      </c>
      <c r="BM139" s="213" t="s">
        <v>1828</v>
      </c>
    </row>
    <row r="140" spans="2:65" s="138" customFormat="1" x14ac:dyDescent="0.25">
      <c r="B140" s="139"/>
      <c r="D140" s="215" t="s">
        <v>740</v>
      </c>
      <c r="F140" s="216" t="s">
        <v>1829</v>
      </c>
      <c r="L140" s="139"/>
      <c r="M140" s="217"/>
      <c r="T140" s="218"/>
      <c r="AT140" s="131" t="s">
        <v>740</v>
      </c>
      <c r="AU140" s="131" t="s">
        <v>668</v>
      </c>
    </row>
    <row r="141" spans="2:65" s="138" customFormat="1" ht="16.5" customHeight="1" x14ac:dyDescent="0.25">
      <c r="B141" s="202"/>
      <c r="C141" s="227" t="s">
        <v>850</v>
      </c>
      <c r="D141" s="227" t="s">
        <v>34</v>
      </c>
      <c r="E141" s="228" t="s">
        <v>1830</v>
      </c>
      <c r="F141" s="229" t="s">
        <v>1831</v>
      </c>
      <c r="G141" s="230" t="s">
        <v>873</v>
      </c>
      <c r="H141" s="231">
        <v>1</v>
      </c>
      <c r="I141" s="232">
        <v>0</v>
      </c>
      <c r="J141" s="232">
        <f>ROUND(I141*H141,2)</f>
        <v>0</v>
      </c>
      <c r="K141" s="229" t="s">
        <v>737</v>
      </c>
      <c r="L141" s="233"/>
      <c r="M141" s="234" t="s">
        <v>439</v>
      </c>
      <c r="N141" s="235" t="s">
        <v>687</v>
      </c>
      <c r="O141" s="211">
        <v>0</v>
      </c>
      <c r="P141" s="211">
        <f>O141*H141</f>
        <v>0</v>
      </c>
      <c r="Q141" s="211">
        <v>6.6E-3</v>
      </c>
      <c r="R141" s="211">
        <f>Q141*H141</f>
        <v>6.6E-3</v>
      </c>
      <c r="S141" s="211">
        <v>0</v>
      </c>
      <c r="T141" s="212">
        <f>S141*H141</f>
        <v>0</v>
      </c>
      <c r="AR141" s="213" t="s">
        <v>778</v>
      </c>
      <c r="AT141" s="213" t="s">
        <v>34</v>
      </c>
      <c r="AU141" s="213" t="s">
        <v>668</v>
      </c>
      <c r="AY141" s="131" t="s">
        <v>733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31" t="s">
        <v>731</v>
      </c>
      <c r="BK141" s="214">
        <f>ROUND(I141*H141,2)</f>
        <v>0</v>
      </c>
      <c r="BL141" s="131" t="s">
        <v>738</v>
      </c>
      <c r="BM141" s="213" t="s">
        <v>1832</v>
      </c>
    </row>
    <row r="142" spans="2:65" s="138" customFormat="1" ht="16.5" customHeight="1" x14ac:dyDescent="0.25">
      <c r="B142" s="202"/>
      <c r="C142" s="203" t="s">
        <v>855</v>
      </c>
      <c r="D142" s="203" t="s">
        <v>734</v>
      </c>
      <c r="E142" s="204" t="s">
        <v>1833</v>
      </c>
      <c r="F142" s="205" t="s">
        <v>1834</v>
      </c>
      <c r="G142" s="206" t="s">
        <v>542</v>
      </c>
      <c r="H142" s="207">
        <v>1</v>
      </c>
      <c r="I142" s="208">
        <v>0</v>
      </c>
      <c r="J142" s="208">
        <f>ROUND(I142*H142,2)</f>
        <v>0</v>
      </c>
      <c r="K142" s="205" t="s">
        <v>737</v>
      </c>
      <c r="L142" s="139"/>
      <c r="M142" s="209" t="s">
        <v>439</v>
      </c>
      <c r="N142" s="210" t="s">
        <v>687</v>
      </c>
      <c r="O142" s="211">
        <v>0.66500000000000004</v>
      </c>
      <c r="P142" s="211">
        <f>O142*H142</f>
        <v>0.66500000000000004</v>
      </c>
      <c r="Q142" s="211">
        <v>0</v>
      </c>
      <c r="R142" s="211">
        <f>Q142*H142</f>
        <v>0</v>
      </c>
      <c r="S142" s="211">
        <v>0</v>
      </c>
      <c r="T142" s="212">
        <f>S142*H142</f>
        <v>0</v>
      </c>
      <c r="AR142" s="213" t="s">
        <v>1070</v>
      </c>
      <c r="AT142" s="213" t="s">
        <v>734</v>
      </c>
      <c r="AU142" s="213" t="s">
        <v>668</v>
      </c>
      <c r="AY142" s="131" t="s">
        <v>733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31" t="s">
        <v>731</v>
      </c>
      <c r="BK142" s="214">
        <f>ROUND(I142*H142,2)</f>
        <v>0</v>
      </c>
      <c r="BL142" s="131" t="s">
        <v>1070</v>
      </c>
      <c r="BM142" s="213" t="s">
        <v>1835</v>
      </c>
    </row>
    <row r="143" spans="2:65" s="138" customFormat="1" x14ac:dyDescent="0.25">
      <c r="B143" s="139"/>
      <c r="D143" s="215" t="s">
        <v>740</v>
      </c>
      <c r="F143" s="216" t="s">
        <v>1836</v>
      </c>
      <c r="L143" s="139"/>
      <c r="M143" s="217"/>
      <c r="T143" s="218"/>
      <c r="AT143" s="131" t="s">
        <v>740</v>
      </c>
      <c r="AU143" s="131" t="s">
        <v>668</v>
      </c>
    </row>
    <row r="144" spans="2:65" s="138" customFormat="1" ht="16.5" customHeight="1" x14ac:dyDescent="0.25">
      <c r="B144" s="202"/>
      <c r="C144" s="227" t="s">
        <v>860</v>
      </c>
      <c r="D144" s="227" t="s">
        <v>34</v>
      </c>
      <c r="E144" s="228" t="s">
        <v>1837</v>
      </c>
      <c r="F144" s="229" t="s">
        <v>1838</v>
      </c>
      <c r="G144" s="230" t="s">
        <v>530</v>
      </c>
      <c r="H144" s="231">
        <v>10</v>
      </c>
      <c r="I144" s="232">
        <v>0</v>
      </c>
      <c r="J144" s="232">
        <f>ROUND(I144*H144,2)</f>
        <v>0</v>
      </c>
      <c r="K144" s="229" t="s">
        <v>737</v>
      </c>
      <c r="L144" s="233"/>
      <c r="M144" s="234" t="s">
        <v>439</v>
      </c>
      <c r="N144" s="235" t="s">
        <v>687</v>
      </c>
      <c r="O144" s="211">
        <v>0</v>
      </c>
      <c r="P144" s="211">
        <f>O144*H144</f>
        <v>0</v>
      </c>
      <c r="Q144" s="211">
        <v>0</v>
      </c>
      <c r="R144" s="211">
        <f>Q144*H144</f>
        <v>0</v>
      </c>
      <c r="S144" s="211">
        <v>0</v>
      </c>
      <c r="T144" s="212">
        <f>S144*H144</f>
        <v>0</v>
      </c>
      <c r="AR144" s="213" t="s">
        <v>1199</v>
      </c>
      <c r="AT144" s="213" t="s">
        <v>34</v>
      </c>
      <c r="AU144" s="213" t="s">
        <v>668</v>
      </c>
      <c r="AY144" s="131" t="s">
        <v>733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31" t="s">
        <v>731</v>
      </c>
      <c r="BK144" s="214">
        <f>ROUND(I144*H144,2)</f>
        <v>0</v>
      </c>
      <c r="BL144" s="131" t="s">
        <v>1070</v>
      </c>
      <c r="BM144" s="213" t="s">
        <v>1839</v>
      </c>
    </row>
    <row r="145" spans="2:65" s="138" customFormat="1" ht="16.5" customHeight="1" x14ac:dyDescent="0.25">
      <c r="B145" s="202"/>
      <c r="C145" s="203" t="s">
        <v>865</v>
      </c>
      <c r="D145" s="203" t="s">
        <v>734</v>
      </c>
      <c r="E145" s="204" t="s">
        <v>1432</v>
      </c>
      <c r="F145" s="205" t="s">
        <v>1433</v>
      </c>
      <c r="G145" s="206" t="s">
        <v>530</v>
      </c>
      <c r="H145" s="207">
        <v>7</v>
      </c>
      <c r="I145" s="208">
        <v>0</v>
      </c>
      <c r="J145" s="208">
        <f>ROUND(I145*H145,2)</f>
        <v>0</v>
      </c>
      <c r="K145" s="205" t="s">
        <v>737</v>
      </c>
      <c r="L145" s="139"/>
      <c r="M145" s="209" t="s">
        <v>439</v>
      </c>
      <c r="N145" s="210" t="s">
        <v>687</v>
      </c>
      <c r="O145" s="211">
        <v>1.4999999999999999E-2</v>
      </c>
      <c r="P145" s="211">
        <f>O145*H145</f>
        <v>0.105</v>
      </c>
      <c r="Q145" s="211">
        <v>0</v>
      </c>
      <c r="R145" s="211">
        <f>Q145*H145</f>
        <v>0</v>
      </c>
      <c r="S145" s="211">
        <v>0</v>
      </c>
      <c r="T145" s="212">
        <f>S145*H145</f>
        <v>0</v>
      </c>
      <c r="AR145" s="213" t="s">
        <v>1070</v>
      </c>
      <c r="AT145" s="213" t="s">
        <v>734</v>
      </c>
      <c r="AU145" s="213" t="s">
        <v>668</v>
      </c>
      <c r="AY145" s="131" t="s">
        <v>733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31" t="s">
        <v>731</v>
      </c>
      <c r="BK145" s="214">
        <f>ROUND(I145*H145,2)</f>
        <v>0</v>
      </c>
      <c r="BL145" s="131" t="s">
        <v>1070</v>
      </c>
      <c r="BM145" s="213" t="s">
        <v>1840</v>
      </c>
    </row>
    <row r="146" spans="2:65" s="138" customFormat="1" x14ac:dyDescent="0.25">
      <c r="B146" s="139"/>
      <c r="D146" s="215" t="s">
        <v>740</v>
      </c>
      <c r="F146" s="216" t="s">
        <v>1435</v>
      </c>
      <c r="L146" s="139"/>
      <c r="M146" s="217"/>
      <c r="T146" s="218"/>
      <c r="AT146" s="131" t="s">
        <v>740</v>
      </c>
      <c r="AU146" s="131" t="s">
        <v>668</v>
      </c>
    </row>
    <row r="147" spans="2:65" s="138" customFormat="1" ht="16.5" customHeight="1" x14ac:dyDescent="0.25">
      <c r="B147" s="202"/>
      <c r="C147" s="203" t="s">
        <v>870</v>
      </c>
      <c r="D147" s="203" t="s">
        <v>734</v>
      </c>
      <c r="E147" s="204" t="s">
        <v>1841</v>
      </c>
      <c r="F147" s="205" t="s">
        <v>1842</v>
      </c>
      <c r="G147" s="206" t="s">
        <v>873</v>
      </c>
      <c r="H147" s="207">
        <v>1</v>
      </c>
      <c r="I147" s="208">
        <v>0</v>
      </c>
      <c r="J147" s="208">
        <f>ROUND(I147*H147,2)</f>
        <v>0</v>
      </c>
      <c r="K147" s="205" t="s">
        <v>737</v>
      </c>
      <c r="L147" s="139"/>
      <c r="M147" s="209" t="s">
        <v>439</v>
      </c>
      <c r="N147" s="210" t="s">
        <v>687</v>
      </c>
      <c r="O147" s="211">
        <v>3.7080000000000002</v>
      </c>
      <c r="P147" s="211">
        <f>O147*H147</f>
        <v>3.7080000000000002</v>
      </c>
      <c r="Q147" s="211">
        <v>3.5899999999999999E-3</v>
      </c>
      <c r="R147" s="211">
        <f>Q147*H147</f>
        <v>3.5899999999999999E-3</v>
      </c>
      <c r="S147" s="211">
        <v>0</v>
      </c>
      <c r="T147" s="212">
        <f>S147*H147</f>
        <v>0</v>
      </c>
      <c r="AR147" s="213" t="s">
        <v>1070</v>
      </c>
      <c r="AT147" s="213" t="s">
        <v>734</v>
      </c>
      <c r="AU147" s="213" t="s">
        <v>668</v>
      </c>
      <c r="AY147" s="131" t="s">
        <v>733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31" t="s">
        <v>731</v>
      </c>
      <c r="BK147" s="214">
        <f>ROUND(I147*H147,2)</f>
        <v>0</v>
      </c>
      <c r="BL147" s="131" t="s">
        <v>1070</v>
      </c>
      <c r="BM147" s="213" t="s">
        <v>1843</v>
      </c>
    </row>
    <row r="148" spans="2:65" s="138" customFormat="1" x14ac:dyDescent="0.25">
      <c r="B148" s="139"/>
      <c r="D148" s="215" t="s">
        <v>740</v>
      </c>
      <c r="F148" s="216" t="s">
        <v>1844</v>
      </c>
      <c r="L148" s="139"/>
      <c r="M148" s="217"/>
      <c r="T148" s="218"/>
      <c r="AT148" s="131" t="s">
        <v>740</v>
      </c>
      <c r="AU148" s="131" t="s">
        <v>668</v>
      </c>
    </row>
    <row r="149" spans="2:65" s="190" customFormat="1" ht="25.95" customHeight="1" x14ac:dyDescent="0.25">
      <c r="B149" s="191"/>
      <c r="D149" s="192" t="s">
        <v>728</v>
      </c>
      <c r="E149" s="193" t="s">
        <v>1436</v>
      </c>
      <c r="F149" s="193" t="s">
        <v>1437</v>
      </c>
      <c r="J149" s="194">
        <f>BK149</f>
        <v>0</v>
      </c>
      <c r="L149" s="191"/>
      <c r="M149" s="195"/>
      <c r="P149" s="196">
        <f>SUM(P150:P157)</f>
        <v>52</v>
      </c>
      <c r="R149" s="196">
        <f>SUM(R150:R157)</f>
        <v>0</v>
      </c>
      <c r="T149" s="197">
        <f>SUM(T150:T157)</f>
        <v>0</v>
      </c>
      <c r="AR149" s="192" t="s">
        <v>738</v>
      </c>
      <c r="AT149" s="198" t="s">
        <v>728</v>
      </c>
      <c r="AU149" s="198" t="s">
        <v>732</v>
      </c>
      <c r="AY149" s="192" t="s">
        <v>733</v>
      </c>
      <c r="BK149" s="199">
        <f>SUM(BK150:BK157)</f>
        <v>0</v>
      </c>
    </row>
    <row r="150" spans="2:65" s="138" customFormat="1" ht="24.15" customHeight="1" x14ac:dyDescent="0.25">
      <c r="B150" s="202"/>
      <c r="C150" s="203" t="s">
        <v>876</v>
      </c>
      <c r="D150" s="203" t="s">
        <v>734</v>
      </c>
      <c r="E150" s="204" t="s">
        <v>1845</v>
      </c>
      <c r="F150" s="205" t="s">
        <v>1846</v>
      </c>
      <c r="G150" s="206" t="s">
        <v>1440</v>
      </c>
      <c r="H150" s="207">
        <v>24</v>
      </c>
      <c r="I150" s="208">
        <v>0</v>
      </c>
      <c r="J150" s="208">
        <f>ROUND(I150*H150,2)</f>
        <v>0</v>
      </c>
      <c r="K150" s="205" t="s">
        <v>737</v>
      </c>
      <c r="L150" s="139"/>
      <c r="M150" s="209" t="s">
        <v>439</v>
      </c>
      <c r="N150" s="210" t="s">
        <v>687</v>
      </c>
      <c r="O150" s="211">
        <v>1</v>
      </c>
      <c r="P150" s="211">
        <f>O150*H150</f>
        <v>24</v>
      </c>
      <c r="Q150" s="211">
        <v>0</v>
      </c>
      <c r="R150" s="211">
        <f>Q150*H150</f>
        <v>0</v>
      </c>
      <c r="S150" s="211">
        <v>0</v>
      </c>
      <c r="T150" s="212">
        <f>S150*H150</f>
        <v>0</v>
      </c>
      <c r="AR150" s="213" t="s">
        <v>1441</v>
      </c>
      <c r="AT150" s="213" t="s">
        <v>734</v>
      </c>
      <c r="AU150" s="213" t="s">
        <v>731</v>
      </c>
      <c r="AY150" s="131" t="s">
        <v>733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131" t="s">
        <v>731</v>
      </c>
      <c r="BK150" s="214">
        <f>ROUND(I150*H150,2)</f>
        <v>0</v>
      </c>
      <c r="BL150" s="131" t="s">
        <v>1441</v>
      </c>
      <c r="BM150" s="213" t="s">
        <v>1847</v>
      </c>
    </row>
    <row r="151" spans="2:65" s="138" customFormat="1" x14ac:dyDescent="0.25">
      <c r="B151" s="139"/>
      <c r="D151" s="215" t="s">
        <v>740</v>
      </c>
      <c r="F151" s="216" t="s">
        <v>1848</v>
      </c>
      <c r="L151" s="139"/>
      <c r="M151" s="217"/>
      <c r="T151" s="218"/>
      <c r="AT151" s="131" t="s">
        <v>740</v>
      </c>
      <c r="AU151" s="131" t="s">
        <v>731</v>
      </c>
    </row>
    <row r="152" spans="2:65" s="138" customFormat="1" ht="24.15" customHeight="1" x14ac:dyDescent="0.25">
      <c r="B152" s="202"/>
      <c r="C152" s="203" t="s">
        <v>881</v>
      </c>
      <c r="D152" s="203" t="s">
        <v>734</v>
      </c>
      <c r="E152" s="204" t="s">
        <v>1438</v>
      </c>
      <c r="F152" s="205" t="s">
        <v>1439</v>
      </c>
      <c r="G152" s="206" t="s">
        <v>1440</v>
      </c>
      <c r="H152" s="207">
        <v>8</v>
      </c>
      <c r="I152" s="208">
        <v>0</v>
      </c>
      <c r="J152" s="208">
        <f>ROUND(I152*H152,2)</f>
        <v>0</v>
      </c>
      <c r="K152" s="205" t="s">
        <v>737</v>
      </c>
      <c r="L152" s="139"/>
      <c r="M152" s="209" t="s">
        <v>439</v>
      </c>
      <c r="N152" s="210" t="s">
        <v>687</v>
      </c>
      <c r="O152" s="211">
        <v>1</v>
      </c>
      <c r="P152" s="211">
        <f>O152*H152</f>
        <v>8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AR152" s="213" t="s">
        <v>1441</v>
      </c>
      <c r="AT152" s="213" t="s">
        <v>734</v>
      </c>
      <c r="AU152" s="213" t="s">
        <v>731</v>
      </c>
      <c r="AY152" s="131" t="s">
        <v>733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31" t="s">
        <v>731</v>
      </c>
      <c r="BK152" s="214">
        <f>ROUND(I152*H152,2)</f>
        <v>0</v>
      </c>
      <c r="BL152" s="131" t="s">
        <v>1441</v>
      </c>
      <c r="BM152" s="213" t="s">
        <v>1849</v>
      </c>
    </row>
    <row r="153" spans="2:65" s="138" customFormat="1" x14ac:dyDescent="0.25">
      <c r="B153" s="139"/>
      <c r="D153" s="215" t="s">
        <v>740</v>
      </c>
      <c r="F153" s="216" t="s">
        <v>1443</v>
      </c>
      <c r="L153" s="139"/>
      <c r="M153" s="217"/>
      <c r="T153" s="218"/>
      <c r="AT153" s="131" t="s">
        <v>740</v>
      </c>
      <c r="AU153" s="131" t="s">
        <v>731</v>
      </c>
    </row>
    <row r="154" spans="2:65" s="138" customFormat="1" ht="21.75" customHeight="1" x14ac:dyDescent="0.25">
      <c r="B154" s="202"/>
      <c r="C154" s="203" t="s">
        <v>886</v>
      </c>
      <c r="D154" s="203" t="s">
        <v>734</v>
      </c>
      <c r="E154" s="204" t="s">
        <v>1444</v>
      </c>
      <c r="F154" s="205" t="s">
        <v>1445</v>
      </c>
      <c r="G154" s="206" t="s">
        <v>1440</v>
      </c>
      <c r="H154" s="207">
        <v>8</v>
      </c>
      <c r="I154" s="208">
        <v>0</v>
      </c>
      <c r="J154" s="208">
        <f>ROUND(I154*H154,2)</f>
        <v>0</v>
      </c>
      <c r="K154" s="205" t="s">
        <v>737</v>
      </c>
      <c r="L154" s="139"/>
      <c r="M154" s="209" t="s">
        <v>439</v>
      </c>
      <c r="N154" s="210" t="s">
        <v>687</v>
      </c>
      <c r="O154" s="211">
        <v>1</v>
      </c>
      <c r="P154" s="211">
        <f>O154*H154</f>
        <v>8</v>
      </c>
      <c r="Q154" s="211">
        <v>0</v>
      </c>
      <c r="R154" s="211">
        <f>Q154*H154</f>
        <v>0</v>
      </c>
      <c r="S154" s="211">
        <v>0</v>
      </c>
      <c r="T154" s="212">
        <f>S154*H154</f>
        <v>0</v>
      </c>
      <c r="AR154" s="213" t="s">
        <v>1441</v>
      </c>
      <c r="AT154" s="213" t="s">
        <v>734</v>
      </c>
      <c r="AU154" s="213" t="s">
        <v>731</v>
      </c>
      <c r="AY154" s="131" t="s">
        <v>733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131" t="s">
        <v>731</v>
      </c>
      <c r="BK154" s="214">
        <f>ROUND(I154*H154,2)</f>
        <v>0</v>
      </c>
      <c r="BL154" s="131" t="s">
        <v>1441</v>
      </c>
      <c r="BM154" s="213" t="s">
        <v>1850</v>
      </c>
    </row>
    <row r="155" spans="2:65" s="138" customFormat="1" x14ac:dyDescent="0.25">
      <c r="B155" s="139"/>
      <c r="D155" s="215" t="s">
        <v>740</v>
      </c>
      <c r="F155" s="216" t="s">
        <v>1447</v>
      </c>
      <c r="L155" s="139"/>
      <c r="M155" s="217"/>
      <c r="T155" s="218"/>
      <c r="AT155" s="131" t="s">
        <v>740</v>
      </c>
      <c r="AU155" s="131" t="s">
        <v>731</v>
      </c>
    </row>
    <row r="156" spans="2:65" s="138" customFormat="1" ht="21.75" customHeight="1" x14ac:dyDescent="0.25">
      <c r="B156" s="202"/>
      <c r="C156" s="203" t="s">
        <v>891</v>
      </c>
      <c r="D156" s="203" t="s">
        <v>734</v>
      </c>
      <c r="E156" s="204" t="s">
        <v>1851</v>
      </c>
      <c r="F156" s="205" t="s">
        <v>1852</v>
      </c>
      <c r="G156" s="206" t="s">
        <v>1440</v>
      </c>
      <c r="H156" s="207">
        <v>12</v>
      </c>
      <c r="I156" s="208">
        <v>0</v>
      </c>
      <c r="J156" s="208">
        <f>ROUND(I156*H156,2)</f>
        <v>0</v>
      </c>
      <c r="K156" s="205" t="s">
        <v>737</v>
      </c>
      <c r="L156" s="139"/>
      <c r="M156" s="209" t="s">
        <v>439</v>
      </c>
      <c r="N156" s="210" t="s">
        <v>687</v>
      </c>
      <c r="O156" s="211">
        <v>1</v>
      </c>
      <c r="P156" s="211">
        <f>O156*H156</f>
        <v>12</v>
      </c>
      <c r="Q156" s="211">
        <v>0</v>
      </c>
      <c r="R156" s="211">
        <f>Q156*H156</f>
        <v>0</v>
      </c>
      <c r="S156" s="211">
        <v>0</v>
      </c>
      <c r="T156" s="212">
        <f>S156*H156</f>
        <v>0</v>
      </c>
      <c r="AR156" s="213" t="s">
        <v>1441</v>
      </c>
      <c r="AT156" s="213" t="s">
        <v>734</v>
      </c>
      <c r="AU156" s="213" t="s">
        <v>731</v>
      </c>
      <c r="AY156" s="131" t="s">
        <v>733</v>
      </c>
      <c r="BE156" s="214">
        <f>IF(N156="základní",J156,0)</f>
        <v>0</v>
      </c>
      <c r="BF156" s="214">
        <f>IF(N156="snížená",J156,0)</f>
        <v>0</v>
      </c>
      <c r="BG156" s="214">
        <f>IF(N156="zákl. přenesená",J156,0)</f>
        <v>0</v>
      </c>
      <c r="BH156" s="214">
        <f>IF(N156="sníž. přenesená",J156,0)</f>
        <v>0</v>
      </c>
      <c r="BI156" s="214">
        <f>IF(N156="nulová",J156,0)</f>
        <v>0</v>
      </c>
      <c r="BJ156" s="131" t="s">
        <v>731</v>
      </c>
      <c r="BK156" s="214">
        <f>ROUND(I156*H156,2)</f>
        <v>0</v>
      </c>
      <c r="BL156" s="131" t="s">
        <v>1441</v>
      </c>
      <c r="BM156" s="213" t="s">
        <v>1853</v>
      </c>
    </row>
    <row r="157" spans="2:65" s="138" customFormat="1" x14ac:dyDescent="0.25">
      <c r="B157" s="139"/>
      <c r="D157" s="215" t="s">
        <v>740</v>
      </c>
      <c r="F157" s="216" t="s">
        <v>1854</v>
      </c>
      <c r="L157" s="139"/>
      <c r="M157" s="240"/>
      <c r="N157" s="241"/>
      <c r="O157" s="241"/>
      <c r="P157" s="241"/>
      <c r="Q157" s="241"/>
      <c r="R157" s="241"/>
      <c r="S157" s="241"/>
      <c r="T157" s="242"/>
      <c r="AT157" s="131" t="s">
        <v>740</v>
      </c>
      <c r="AU157" s="131" t="s">
        <v>731</v>
      </c>
    </row>
    <row r="158" spans="2:65" s="138" customFormat="1" ht="6.9" customHeight="1" x14ac:dyDescent="0.25">
      <c r="B158" s="158"/>
      <c r="C158" s="159"/>
      <c r="D158" s="159"/>
      <c r="E158" s="159"/>
      <c r="F158" s="159"/>
      <c r="G158" s="159"/>
      <c r="H158" s="159"/>
      <c r="I158" s="159"/>
      <c r="J158" s="159"/>
      <c r="K158" s="159"/>
      <c r="L158" s="139"/>
    </row>
  </sheetData>
  <autoFilter ref="C87:K157" xr:uid="{00000000-0009-0000-0000-000009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hyperlinks>
    <hyperlink ref="F92" r:id="rId1" xr:uid="{00000000-0004-0000-0900-000000000000}"/>
    <hyperlink ref="F95" r:id="rId2" xr:uid="{00000000-0004-0000-0900-000001000000}"/>
    <hyperlink ref="F98" r:id="rId3" xr:uid="{00000000-0004-0000-0900-000002000000}"/>
    <hyperlink ref="F101" r:id="rId4" xr:uid="{00000000-0004-0000-0900-000003000000}"/>
    <hyperlink ref="F104" r:id="rId5" xr:uid="{00000000-0004-0000-0900-000004000000}"/>
    <hyperlink ref="F106" r:id="rId6" xr:uid="{00000000-0004-0000-0900-000005000000}"/>
    <hyperlink ref="F109" r:id="rId7" xr:uid="{00000000-0004-0000-0900-000006000000}"/>
    <hyperlink ref="F112" r:id="rId8" xr:uid="{00000000-0004-0000-0900-000007000000}"/>
    <hyperlink ref="F116" r:id="rId9" xr:uid="{00000000-0004-0000-0900-000008000000}"/>
    <hyperlink ref="F120" r:id="rId10" xr:uid="{00000000-0004-0000-0900-000009000000}"/>
    <hyperlink ref="F122" r:id="rId11" xr:uid="{00000000-0004-0000-0900-00000A000000}"/>
    <hyperlink ref="F126" r:id="rId12" xr:uid="{00000000-0004-0000-0900-00000B000000}"/>
    <hyperlink ref="F128" r:id="rId13" xr:uid="{00000000-0004-0000-0900-00000C000000}"/>
    <hyperlink ref="F132" r:id="rId14" xr:uid="{00000000-0004-0000-0900-00000D000000}"/>
    <hyperlink ref="F135" r:id="rId15" xr:uid="{00000000-0004-0000-0900-00000E000000}"/>
    <hyperlink ref="F140" r:id="rId16" xr:uid="{00000000-0004-0000-0900-00000F000000}"/>
    <hyperlink ref="F143" r:id="rId17" xr:uid="{00000000-0004-0000-0900-000010000000}"/>
    <hyperlink ref="F146" r:id="rId18" xr:uid="{00000000-0004-0000-0900-000011000000}"/>
    <hyperlink ref="F148" r:id="rId19" xr:uid="{00000000-0004-0000-0900-000012000000}"/>
    <hyperlink ref="F151" r:id="rId20" xr:uid="{00000000-0004-0000-0900-000013000000}"/>
    <hyperlink ref="F153" r:id="rId21" xr:uid="{00000000-0004-0000-0900-000014000000}"/>
    <hyperlink ref="F155" r:id="rId22" xr:uid="{00000000-0004-0000-0900-000015000000}"/>
    <hyperlink ref="F157" r:id="rId23" xr:uid="{00000000-0004-0000-0900-000016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1"/>
  <sheetViews>
    <sheetView topLeftCell="A10" workbookViewId="0">
      <selection activeCell="E28" sqref="E28:F28"/>
    </sheetView>
  </sheetViews>
  <sheetFormatPr defaultRowHeight="13.2" x14ac:dyDescent="0.25"/>
  <cols>
    <col min="1" max="1" width="2.109375" customWidth="1"/>
    <col min="2" max="2" width="4.5546875" customWidth="1"/>
    <col min="3" max="3" width="4.33203125" customWidth="1"/>
    <col min="4" max="4" width="6.6640625" customWidth="1"/>
    <col min="5" max="5" width="6.44140625" customWidth="1"/>
    <col min="6" max="6" width="9.5546875" customWidth="1"/>
    <col min="7" max="7" width="12.33203125" customWidth="1"/>
    <col min="8" max="8" width="6.44140625" customWidth="1"/>
    <col min="9" max="9" width="2.44140625" customWidth="1"/>
    <col min="10" max="10" width="5" customWidth="1"/>
    <col min="11" max="11" width="11.88671875" customWidth="1"/>
    <col min="12" max="12" width="2.33203125" customWidth="1"/>
    <col min="13" max="13" width="13.5546875" customWidth="1"/>
  </cols>
  <sheetData>
    <row r="1" spans="1:13" ht="18.45" customHeight="1" x14ac:dyDescent="0.3">
      <c r="A1" s="303" t="s">
        <v>433</v>
      </c>
      <c r="B1" s="296"/>
      <c r="C1" s="296"/>
      <c r="D1" s="296"/>
      <c r="E1" s="296"/>
      <c r="F1" s="296"/>
      <c r="G1" s="296"/>
      <c r="H1" s="296"/>
      <c r="I1" s="296"/>
      <c r="J1" s="296"/>
      <c r="K1" s="296"/>
      <c r="L1" s="296"/>
      <c r="M1" s="296"/>
    </row>
    <row r="2" spans="1:13" ht="10.199999999999999" customHeight="1" thickBot="1" x14ac:dyDescent="0.3">
      <c r="A2" s="252"/>
      <c r="B2" s="252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</row>
    <row r="3" spans="1:13" ht="13.2" customHeight="1" x14ac:dyDescent="0.25">
      <c r="A3" s="304" t="s">
        <v>434</v>
      </c>
      <c r="B3" s="254"/>
      <c r="C3" s="254"/>
      <c r="D3" s="255"/>
      <c r="E3" s="305" t="s">
        <v>435</v>
      </c>
      <c r="F3" s="254"/>
      <c r="G3" s="254"/>
      <c r="H3" s="254"/>
      <c r="I3" s="254"/>
      <c r="J3" s="255"/>
      <c r="K3" s="305" t="s">
        <v>436</v>
      </c>
      <c r="L3" s="255"/>
      <c r="M3" s="89" t="s">
        <v>437</v>
      </c>
    </row>
    <row r="4" spans="1:13" ht="13.2" customHeight="1" x14ac:dyDescent="0.25">
      <c r="A4" s="301" t="s">
        <v>438</v>
      </c>
      <c r="B4" s="261"/>
      <c r="C4" s="261"/>
      <c r="D4" s="267"/>
      <c r="E4" s="302" t="s">
        <v>520</v>
      </c>
      <c r="F4" s="258"/>
      <c r="G4" s="258"/>
      <c r="H4" s="258"/>
      <c r="I4" s="258"/>
      <c r="J4" s="259"/>
      <c r="K4" s="260" t="s">
        <v>439</v>
      </c>
      <c r="L4" s="267"/>
      <c r="M4" s="90" t="s">
        <v>440</v>
      </c>
    </row>
    <row r="5" spans="1:13" ht="13.2" customHeight="1" x14ac:dyDescent="0.25">
      <c r="A5" s="299" t="s">
        <v>441</v>
      </c>
      <c r="B5" s="247"/>
      <c r="C5" s="247"/>
      <c r="D5" s="248"/>
      <c r="E5" s="300" t="s">
        <v>442</v>
      </c>
      <c r="F5" s="247"/>
      <c r="G5" s="247"/>
      <c r="H5" s="247"/>
      <c r="I5" s="247"/>
      <c r="J5" s="248"/>
      <c r="K5" s="300" t="s">
        <v>443</v>
      </c>
      <c r="L5" s="248"/>
      <c r="M5" s="91" t="s">
        <v>444</v>
      </c>
    </row>
    <row r="6" spans="1:13" ht="13.2" customHeight="1" x14ac:dyDescent="0.25">
      <c r="A6" s="301" t="s">
        <v>439</v>
      </c>
      <c r="B6" s="261"/>
      <c r="C6" s="261"/>
      <c r="D6" s="267"/>
      <c r="E6" s="302" t="s">
        <v>519</v>
      </c>
      <c r="F6" s="258"/>
      <c r="G6" s="258"/>
      <c r="H6" s="258"/>
      <c r="I6" s="258"/>
      <c r="J6" s="259"/>
      <c r="K6" s="260" t="s">
        <v>439</v>
      </c>
      <c r="L6" s="267"/>
      <c r="M6" s="90" t="s">
        <v>439</v>
      </c>
    </row>
    <row r="7" spans="1:13" ht="13.2" customHeight="1" x14ac:dyDescent="0.25">
      <c r="A7" s="311" t="s">
        <v>445</v>
      </c>
      <c r="B7" s="281"/>
      <c r="C7" s="281"/>
      <c r="D7" s="312" t="s">
        <v>439</v>
      </c>
      <c r="E7" s="281"/>
      <c r="F7" s="281"/>
      <c r="G7" s="284"/>
      <c r="H7" s="307" t="s">
        <v>449</v>
      </c>
      <c r="I7" s="281"/>
      <c r="J7" s="281"/>
      <c r="K7" s="281"/>
      <c r="L7" s="281"/>
      <c r="M7" s="92"/>
    </row>
    <row r="8" spans="1:13" ht="13.2" customHeight="1" x14ac:dyDescent="0.25">
      <c r="A8" s="311" t="s">
        <v>446</v>
      </c>
      <c r="B8" s="281"/>
      <c r="C8" s="281"/>
      <c r="D8" s="312" t="s">
        <v>439</v>
      </c>
      <c r="E8" s="281"/>
      <c r="F8" s="281"/>
      <c r="G8" s="284"/>
      <c r="H8" s="307" t="s">
        <v>450</v>
      </c>
      <c r="I8" s="281"/>
      <c r="J8" s="281"/>
      <c r="K8" s="281"/>
      <c r="L8" s="281"/>
      <c r="M8" s="93" t="str">
        <f>IF(M7=0,"",E28/M7)</f>
        <v/>
      </c>
    </row>
    <row r="9" spans="1:13" ht="13.2" customHeight="1" x14ac:dyDescent="0.25">
      <c r="A9" s="311" t="s">
        <v>447</v>
      </c>
      <c r="B9" s="281"/>
      <c r="C9" s="281"/>
      <c r="D9" s="312" t="s">
        <v>439</v>
      </c>
      <c r="E9" s="281"/>
      <c r="F9" s="281"/>
      <c r="G9" s="284"/>
      <c r="H9" s="307" t="s">
        <v>451</v>
      </c>
      <c r="I9" s="281"/>
      <c r="J9" s="281"/>
      <c r="K9" s="308" t="s">
        <v>439</v>
      </c>
      <c r="L9" s="281"/>
      <c r="M9" s="282"/>
    </row>
    <row r="10" spans="1:13" ht="13.2" customHeight="1" x14ac:dyDescent="0.25">
      <c r="A10" s="299" t="s">
        <v>448</v>
      </c>
      <c r="B10" s="247"/>
      <c r="C10" s="247"/>
      <c r="D10" s="309" t="s">
        <v>439</v>
      </c>
      <c r="E10" s="247"/>
      <c r="F10" s="247"/>
      <c r="G10" s="248"/>
      <c r="H10" s="300" t="s">
        <v>452</v>
      </c>
      <c r="I10" s="247"/>
      <c r="J10" s="309" t="s">
        <v>439</v>
      </c>
      <c r="K10" s="247"/>
      <c r="L10" s="247"/>
      <c r="M10" s="250"/>
    </row>
    <row r="11" spans="1:13" ht="13.2" customHeight="1" thickBot="1" x14ac:dyDescent="0.3">
      <c r="A11" s="306" t="s">
        <v>439</v>
      </c>
      <c r="B11" s="252"/>
      <c r="C11" s="252"/>
      <c r="D11" s="252"/>
      <c r="E11" s="252"/>
      <c r="F11" s="252"/>
      <c r="G11" s="274"/>
      <c r="H11" s="310" t="s">
        <v>439</v>
      </c>
      <c r="I11" s="252"/>
      <c r="J11" s="252"/>
      <c r="K11" s="252"/>
      <c r="L11" s="252"/>
      <c r="M11" s="276"/>
    </row>
    <row r="12" spans="1:13" ht="28.5" customHeight="1" thickBot="1" x14ac:dyDescent="0.3">
      <c r="A12" s="277" t="s">
        <v>453</v>
      </c>
      <c r="B12" s="278"/>
      <c r="C12" s="278"/>
      <c r="D12" s="278"/>
      <c r="E12" s="278"/>
      <c r="F12" s="278"/>
      <c r="G12" s="278"/>
      <c r="H12" s="278"/>
      <c r="I12" s="278"/>
      <c r="J12" s="278"/>
      <c r="K12" s="278"/>
      <c r="L12" s="278"/>
      <c r="M12" s="279"/>
    </row>
    <row r="13" spans="1:13" ht="13.2" customHeight="1" x14ac:dyDescent="0.25">
      <c r="A13" s="314" t="s">
        <v>454</v>
      </c>
      <c r="B13" s="270"/>
      <c r="C13" s="270"/>
      <c r="D13" s="270"/>
      <c r="E13" s="270"/>
      <c r="F13" s="270"/>
      <c r="G13" s="314" t="s">
        <v>455</v>
      </c>
      <c r="H13" s="270"/>
      <c r="I13" s="270"/>
      <c r="J13" s="270"/>
      <c r="K13" s="270"/>
      <c r="L13" s="270"/>
      <c r="M13" s="315"/>
    </row>
    <row r="14" spans="1:13" ht="13.2" customHeight="1" x14ac:dyDescent="0.25">
      <c r="A14" s="316"/>
      <c r="B14" s="307" t="s">
        <v>456</v>
      </c>
      <c r="C14" s="281"/>
      <c r="D14" s="284"/>
      <c r="E14" s="285">
        <f>REKAPITULACE!C41</f>
        <v>0</v>
      </c>
      <c r="F14" s="281"/>
      <c r="G14" s="283" t="s">
        <v>471</v>
      </c>
      <c r="H14" s="318"/>
      <c r="I14" s="318"/>
      <c r="J14" s="319"/>
      <c r="K14" s="95"/>
      <c r="L14" s="96" t="s">
        <v>472</v>
      </c>
      <c r="M14" s="100">
        <f>E20*K14/100</f>
        <v>0</v>
      </c>
    </row>
    <row r="15" spans="1:13" ht="13.2" customHeight="1" x14ac:dyDescent="0.25">
      <c r="A15" s="317"/>
      <c r="B15" s="307" t="s">
        <v>457</v>
      </c>
      <c r="C15" s="281"/>
      <c r="D15" s="284"/>
      <c r="E15" s="285">
        <f>REKAPITULACE!D41</f>
        <v>0</v>
      </c>
      <c r="F15" s="281"/>
      <c r="G15" s="283" t="s">
        <v>473</v>
      </c>
      <c r="H15" s="318"/>
      <c r="I15" s="318"/>
      <c r="J15" s="319"/>
      <c r="K15" s="95"/>
      <c r="L15" s="96" t="s">
        <v>472</v>
      </c>
      <c r="M15" s="100">
        <f>E20*K15/100</f>
        <v>0</v>
      </c>
    </row>
    <row r="16" spans="1:13" ht="13.2" customHeight="1" x14ac:dyDescent="0.25">
      <c r="A16" s="99" t="s">
        <v>458</v>
      </c>
      <c r="B16" s="313" t="s">
        <v>459</v>
      </c>
      <c r="C16" s="281"/>
      <c r="D16" s="284"/>
      <c r="E16" s="285">
        <f>REKAPITULACE!E17</f>
        <v>0</v>
      </c>
      <c r="F16" s="281"/>
      <c r="G16" s="283" t="s">
        <v>474</v>
      </c>
      <c r="H16" s="318"/>
      <c r="I16" s="318"/>
      <c r="J16" s="319"/>
      <c r="K16" s="95"/>
      <c r="L16" s="96" t="s">
        <v>472</v>
      </c>
      <c r="M16" s="100">
        <f>E20*K16/100</f>
        <v>0</v>
      </c>
    </row>
    <row r="17" spans="1:13" ht="13.2" customHeight="1" x14ac:dyDescent="0.25">
      <c r="A17" s="99" t="s">
        <v>460</v>
      </c>
      <c r="B17" s="313" t="s">
        <v>461</v>
      </c>
      <c r="C17" s="281"/>
      <c r="D17" s="284"/>
      <c r="E17" s="285">
        <f>REKAPITULACE!E29</f>
        <v>0</v>
      </c>
      <c r="F17" s="281"/>
      <c r="G17" s="283" t="s">
        <v>475</v>
      </c>
      <c r="H17" s="318"/>
      <c r="I17" s="318"/>
      <c r="J17" s="319"/>
      <c r="K17" s="95"/>
      <c r="L17" s="96" t="s">
        <v>472</v>
      </c>
      <c r="M17" s="100">
        <f>E20*K17/100</f>
        <v>0</v>
      </c>
    </row>
    <row r="18" spans="1:13" ht="13.2" customHeight="1" x14ac:dyDescent="0.25">
      <c r="A18" s="99" t="s">
        <v>462</v>
      </c>
      <c r="B18" s="313" t="s">
        <v>463</v>
      </c>
      <c r="C18" s="281"/>
      <c r="D18" s="284"/>
      <c r="E18" s="285">
        <f>REKAPITULACE!E35</f>
        <v>0</v>
      </c>
      <c r="F18" s="281"/>
      <c r="G18" s="283" t="s">
        <v>476</v>
      </c>
      <c r="H18" s="318"/>
      <c r="I18" s="318"/>
      <c r="J18" s="319"/>
      <c r="K18" s="95">
        <v>3.5</v>
      </c>
      <c r="L18" s="96" t="s">
        <v>472</v>
      </c>
      <c r="M18" s="100">
        <f>E20*K18/100</f>
        <v>0</v>
      </c>
    </row>
    <row r="19" spans="1:13" ht="13.2" customHeight="1" x14ac:dyDescent="0.25">
      <c r="A19" s="99" t="s">
        <v>464</v>
      </c>
      <c r="B19" s="313" t="s">
        <v>465</v>
      </c>
      <c r="C19" s="281"/>
      <c r="D19" s="284"/>
      <c r="E19" s="285">
        <f>REKAPITULACE!E39</f>
        <v>0</v>
      </c>
      <c r="F19" s="281"/>
      <c r="G19" s="283" t="s">
        <v>477</v>
      </c>
      <c r="H19" s="318"/>
      <c r="I19" s="318"/>
      <c r="J19" s="319"/>
      <c r="K19" s="95"/>
      <c r="L19" s="96" t="s">
        <v>472</v>
      </c>
      <c r="M19" s="100">
        <f>E20*K19/100</f>
        <v>0</v>
      </c>
    </row>
    <row r="20" spans="1:13" ht="13.2" customHeight="1" x14ac:dyDescent="0.25">
      <c r="A20" s="283" t="s">
        <v>466</v>
      </c>
      <c r="B20" s="318"/>
      <c r="C20" s="318"/>
      <c r="D20" s="319"/>
      <c r="E20" s="285">
        <f>SUM(E16:E19)</f>
        <v>0</v>
      </c>
      <c r="F20" s="281"/>
      <c r="G20" s="283" t="s">
        <v>478</v>
      </c>
      <c r="H20" s="318"/>
      <c r="I20" s="318"/>
      <c r="J20" s="319"/>
      <c r="K20" s="95">
        <v>1.6</v>
      </c>
      <c r="L20" s="96" t="s">
        <v>472</v>
      </c>
      <c r="M20" s="100">
        <f>E20*K20/100</f>
        <v>0</v>
      </c>
    </row>
    <row r="21" spans="1:13" ht="13.2" customHeight="1" x14ac:dyDescent="0.25">
      <c r="A21" s="283" t="s">
        <v>467</v>
      </c>
      <c r="B21" s="318"/>
      <c r="C21" s="318"/>
      <c r="D21" s="319"/>
      <c r="E21" s="285">
        <v>0</v>
      </c>
      <c r="F21" s="281"/>
      <c r="G21" s="283" t="s">
        <v>664</v>
      </c>
      <c r="H21" s="318"/>
      <c r="I21" s="318"/>
      <c r="J21" s="319"/>
      <c r="K21" s="95">
        <v>1</v>
      </c>
      <c r="L21" s="96" t="s">
        <v>472</v>
      </c>
      <c r="M21" s="100">
        <f>E20*K21/100</f>
        <v>0</v>
      </c>
    </row>
    <row r="22" spans="1:13" ht="13.2" customHeight="1" x14ac:dyDescent="0.25">
      <c r="A22" s="283" t="s">
        <v>468</v>
      </c>
      <c r="B22" s="318"/>
      <c r="C22" s="318"/>
      <c r="D22" s="319"/>
      <c r="E22" s="285">
        <v>0</v>
      </c>
      <c r="F22" s="281"/>
      <c r="G22" s="283" t="s">
        <v>479</v>
      </c>
      <c r="H22" s="318"/>
      <c r="I22" s="318"/>
      <c r="J22" s="319"/>
      <c r="K22" s="95"/>
      <c r="L22" s="96" t="s">
        <v>472</v>
      </c>
      <c r="M22" s="100">
        <f>E20*K22/100</f>
        <v>0</v>
      </c>
    </row>
    <row r="23" spans="1:13" ht="13.2" customHeight="1" thickBot="1" x14ac:dyDescent="0.3">
      <c r="A23" s="283" t="s">
        <v>469</v>
      </c>
      <c r="B23" s="318"/>
      <c r="C23" s="318"/>
      <c r="D23" s="319"/>
      <c r="E23" s="285">
        <v>0</v>
      </c>
      <c r="F23" s="281"/>
      <c r="G23" s="246"/>
      <c r="H23" s="249"/>
      <c r="I23" s="249"/>
      <c r="J23" s="320"/>
      <c r="K23" s="97"/>
      <c r="L23" s="98" t="s">
        <v>472</v>
      </c>
      <c r="M23" s="101">
        <f>E20*K23/100</f>
        <v>0</v>
      </c>
    </row>
    <row r="24" spans="1:13" ht="13.2" customHeight="1" x14ac:dyDescent="0.25">
      <c r="A24" s="283" t="s">
        <v>470</v>
      </c>
      <c r="B24" s="318"/>
      <c r="C24" s="318"/>
      <c r="D24" s="318"/>
      <c r="E24" s="285">
        <f>SUM(E20:E23)</f>
        <v>0</v>
      </c>
      <c r="F24" s="281"/>
      <c r="G24" s="314" t="s">
        <v>480</v>
      </c>
      <c r="H24" s="270"/>
      <c r="I24" s="270"/>
      <c r="J24" s="270"/>
      <c r="K24" s="270"/>
      <c r="L24" s="270"/>
      <c r="M24" s="321"/>
    </row>
    <row r="25" spans="1:13" ht="13.2" customHeight="1" x14ac:dyDescent="0.25">
      <c r="A25" s="283" t="s">
        <v>482</v>
      </c>
      <c r="B25" s="318"/>
      <c r="C25" s="318"/>
      <c r="D25" s="319"/>
      <c r="E25" s="285">
        <f>SUM(M14:M23)</f>
        <v>0</v>
      </c>
      <c r="F25" s="281"/>
      <c r="G25" s="283"/>
      <c r="H25" s="318"/>
      <c r="I25" s="318"/>
      <c r="J25" s="319"/>
      <c r="K25" s="95"/>
      <c r="L25" s="96" t="s">
        <v>472</v>
      </c>
      <c r="M25" s="100">
        <f>E20*K25/100</f>
        <v>0</v>
      </c>
    </row>
    <row r="26" spans="1:13" ht="13.2" customHeight="1" thickBot="1" x14ac:dyDescent="0.3">
      <c r="A26" s="283" t="s">
        <v>483</v>
      </c>
      <c r="B26" s="318"/>
      <c r="C26" s="318"/>
      <c r="D26" s="319"/>
      <c r="E26" s="285">
        <f>SUM(M25:M26)</f>
        <v>0</v>
      </c>
      <c r="F26" s="281"/>
      <c r="G26" s="246"/>
      <c r="H26" s="249"/>
      <c r="I26" s="249"/>
      <c r="J26" s="320"/>
      <c r="K26" s="97"/>
      <c r="L26" s="98" t="s">
        <v>472</v>
      </c>
      <c r="M26" s="101">
        <f>E20*K26/100</f>
        <v>0</v>
      </c>
    </row>
    <row r="27" spans="1:13" ht="13.2" customHeight="1" thickBot="1" x14ac:dyDescent="0.3">
      <c r="A27" s="246" t="s">
        <v>484</v>
      </c>
      <c r="B27" s="249"/>
      <c r="C27" s="249"/>
      <c r="D27" s="320"/>
      <c r="E27" s="329">
        <f>SUM(M28:M28)</f>
        <v>0</v>
      </c>
      <c r="F27" s="247"/>
      <c r="G27" s="314" t="s">
        <v>481</v>
      </c>
      <c r="H27" s="270"/>
      <c r="I27" s="270"/>
      <c r="J27" s="270"/>
      <c r="K27" s="270"/>
      <c r="L27" s="270"/>
      <c r="M27" s="321"/>
    </row>
    <row r="28" spans="1:13" ht="13.2" customHeight="1" thickBot="1" x14ac:dyDescent="0.3">
      <c r="A28" s="330" t="s">
        <v>485</v>
      </c>
      <c r="B28" s="331"/>
      <c r="C28" s="331"/>
      <c r="D28" s="332"/>
      <c r="E28" s="333">
        <f>SUM(E24:E27)</f>
        <v>0</v>
      </c>
      <c r="F28" s="254"/>
      <c r="G28" s="246"/>
      <c r="H28" s="249"/>
      <c r="I28" s="249"/>
      <c r="J28" s="320"/>
      <c r="K28" s="97"/>
      <c r="L28" s="98" t="s">
        <v>472</v>
      </c>
      <c r="M28" s="101">
        <f>E20*K28/100</f>
        <v>0</v>
      </c>
    </row>
    <row r="29" spans="1:13" s="3" customFormat="1" ht="13.2" customHeight="1" x14ac:dyDescent="0.25">
      <c r="A29" s="322" t="s">
        <v>486</v>
      </c>
      <c r="B29" s="323"/>
      <c r="C29" s="323"/>
      <c r="D29" s="324"/>
      <c r="E29" s="325" t="s">
        <v>487</v>
      </c>
      <c r="F29" s="323"/>
      <c r="G29" s="324"/>
      <c r="H29" s="325" t="s">
        <v>488</v>
      </c>
      <c r="I29" s="323"/>
      <c r="J29" s="323"/>
      <c r="K29" s="323"/>
      <c r="L29" s="323"/>
      <c r="M29" s="326"/>
    </row>
    <row r="30" spans="1:13" ht="13.2" customHeight="1" x14ac:dyDescent="0.25">
      <c r="A30" s="327" t="s">
        <v>525</v>
      </c>
      <c r="B30" s="247"/>
      <c r="C30" s="247"/>
      <c r="D30" s="248"/>
      <c r="E30" s="102" t="s">
        <v>489</v>
      </c>
      <c r="F30" s="249"/>
      <c r="G30" s="248"/>
      <c r="H30" s="102" t="s">
        <v>489</v>
      </c>
      <c r="I30" s="249"/>
      <c r="J30" s="247"/>
      <c r="K30" s="247"/>
      <c r="L30" s="247"/>
      <c r="M30" s="328"/>
    </row>
    <row r="31" spans="1:13" ht="13.2" customHeight="1" x14ac:dyDescent="0.25">
      <c r="A31" s="338" t="s">
        <v>490</v>
      </c>
      <c r="B31" s="296"/>
      <c r="C31" s="339">
        <v>44999</v>
      </c>
      <c r="D31" s="297"/>
      <c r="E31" s="102" t="s">
        <v>490</v>
      </c>
      <c r="F31" s="340"/>
      <c r="G31" s="297"/>
      <c r="H31" s="102" t="s">
        <v>490</v>
      </c>
      <c r="I31" s="340"/>
      <c r="J31" s="296"/>
      <c r="K31" s="296"/>
      <c r="L31" s="296"/>
      <c r="M31" s="341"/>
    </row>
    <row r="32" spans="1:13" ht="13.2" customHeight="1" x14ac:dyDescent="0.25">
      <c r="A32" s="338"/>
      <c r="B32" s="296"/>
      <c r="C32" s="296"/>
      <c r="D32" s="297"/>
      <c r="E32" s="343" t="s">
        <v>491</v>
      </c>
      <c r="F32" s="296"/>
      <c r="G32" s="297"/>
      <c r="H32" s="343" t="s">
        <v>491</v>
      </c>
      <c r="I32" s="296"/>
      <c r="J32" s="296"/>
      <c r="K32" s="296"/>
      <c r="L32" s="296"/>
      <c r="M32" s="341"/>
    </row>
    <row r="33" spans="1:13" x14ac:dyDescent="0.25">
      <c r="A33" s="338"/>
      <c r="B33" s="340"/>
      <c r="C33" s="340"/>
      <c r="D33" s="342"/>
      <c r="E33" s="343"/>
      <c r="F33" s="340"/>
      <c r="G33" s="342"/>
      <c r="H33" s="343"/>
      <c r="I33" s="340"/>
      <c r="J33" s="340"/>
      <c r="K33" s="340"/>
      <c r="L33" s="340"/>
      <c r="M33" s="344"/>
    </row>
    <row r="34" spans="1:13" ht="56.25" customHeight="1" thickBot="1" x14ac:dyDescent="0.3">
      <c r="A34" s="338"/>
      <c r="B34" s="340"/>
      <c r="C34" s="340"/>
      <c r="D34" s="342"/>
      <c r="E34" s="343"/>
      <c r="F34" s="340"/>
      <c r="G34" s="342"/>
      <c r="H34" s="343"/>
      <c r="I34" s="340"/>
      <c r="J34" s="340"/>
      <c r="K34" s="340"/>
      <c r="L34" s="340"/>
      <c r="M34" s="344"/>
    </row>
    <row r="35" spans="1:13" ht="13.2" customHeight="1" x14ac:dyDescent="0.25">
      <c r="A35" s="269" t="s">
        <v>492</v>
      </c>
      <c r="B35" s="334"/>
      <c r="C35" s="334"/>
      <c r="D35" s="335"/>
      <c r="E35" s="336">
        <v>21</v>
      </c>
      <c r="F35" s="270"/>
      <c r="G35" s="104" t="s">
        <v>493</v>
      </c>
      <c r="H35" s="272">
        <f>E28-H37</f>
        <v>0</v>
      </c>
      <c r="I35" s="270"/>
      <c r="J35" s="270"/>
      <c r="K35" s="270"/>
      <c r="L35" s="270"/>
      <c r="M35" s="105" t="s">
        <v>494</v>
      </c>
    </row>
    <row r="36" spans="1:13" ht="13.2" customHeight="1" x14ac:dyDescent="0.25">
      <c r="A36" s="283" t="s">
        <v>495</v>
      </c>
      <c r="B36" s="318"/>
      <c r="C36" s="318"/>
      <c r="D36" s="319"/>
      <c r="E36" s="337">
        <v>21</v>
      </c>
      <c r="F36" s="281"/>
      <c r="G36" s="94" t="s">
        <v>493</v>
      </c>
      <c r="H36" s="285">
        <f>H35*E36/100</f>
        <v>0</v>
      </c>
      <c r="I36" s="281"/>
      <c r="J36" s="281"/>
      <c r="K36" s="281"/>
      <c r="L36" s="281"/>
      <c r="M36" s="106" t="s">
        <v>494</v>
      </c>
    </row>
    <row r="37" spans="1:13" ht="13.2" customHeight="1" x14ac:dyDescent="0.25">
      <c r="A37" s="283" t="s">
        <v>492</v>
      </c>
      <c r="B37" s="318"/>
      <c r="C37" s="318"/>
      <c r="D37" s="319"/>
      <c r="E37" s="337">
        <v>15</v>
      </c>
      <c r="F37" s="281"/>
      <c r="G37" s="94" t="s">
        <v>493</v>
      </c>
      <c r="H37" s="285">
        <v>0</v>
      </c>
      <c r="I37" s="348"/>
      <c r="J37" s="348"/>
      <c r="K37" s="348"/>
      <c r="L37" s="348"/>
      <c r="M37" s="106" t="s">
        <v>494</v>
      </c>
    </row>
    <row r="38" spans="1:13" ht="13.2" customHeight="1" x14ac:dyDescent="0.25">
      <c r="A38" s="283" t="s">
        <v>495</v>
      </c>
      <c r="B38" s="318"/>
      <c r="C38" s="318"/>
      <c r="D38" s="319"/>
      <c r="E38" s="337">
        <v>15</v>
      </c>
      <c r="F38" s="281"/>
      <c r="G38" s="94" t="s">
        <v>493</v>
      </c>
      <c r="H38" s="285">
        <f>H37*E38/100</f>
        <v>0</v>
      </c>
      <c r="I38" s="281"/>
      <c r="J38" s="281"/>
      <c r="K38" s="281"/>
      <c r="L38" s="281"/>
      <c r="M38" s="106" t="s">
        <v>494</v>
      </c>
    </row>
    <row r="39" spans="1:13" s="107" customFormat="1" ht="19.5" customHeight="1" thickBot="1" x14ac:dyDescent="0.3">
      <c r="A39" s="345" t="s">
        <v>496</v>
      </c>
      <c r="B39" s="346"/>
      <c r="C39" s="346"/>
      <c r="D39" s="346"/>
      <c r="E39" s="346"/>
      <c r="F39" s="346"/>
      <c r="G39" s="346"/>
      <c r="H39" s="347">
        <f>SUM(H35:H38)</f>
        <v>0</v>
      </c>
      <c r="I39" s="290"/>
      <c r="J39" s="290"/>
      <c r="K39" s="290"/>
      <c r="L39" s="290"/>
      <c r="M39" s="108" t="s">
        <v>494</v>
      </c>
    </row>
    <row r="40" spans="1:13" ht="13.2" customHeight="1" x14ac:dyDescent="0.25"/>
    <row r="41" spans="1:13" ht="13.2" customHeight="1" x14ac:dyDescent="0.25">
      <c r="A41" s="340" t="s">
        <v>497</v>
      </c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</row>
  </sheetData>
  <mergeCells count="110">
    <mergeCell ref="A39:G39"/>
    <mergeCell ref="H39:L39"/>
    <mergeCell ref="A41:M41"/>
    <mergeCell ref="A37:D37"/>
    <mergeCell ref="E37:F37"/>
    <mergeCell ref="H37:L37"/>
    <mergeCell ref="A38:D38"/>
    <mergeCell ref="E38:F38"/>
    <mergeCell ref="H38:L38"/>
    <mergeCell ref="A35:D35"/>
    <mergeCell ref="E35:F35"/>
    <mergeCell ref="H35:L35"/>
    <mergeCell ref="A36:D36"/>
    <mergeCell ref="E36:F36"/>
    <mergeCell ref="H36:L36"/>
    <mergeCell ref="A31:B31"/>
    <mergeCell ref="C31:D31"/>
    <mergeCell ref="F31:G31"/>
    <mergeCell ref="I31:M31"/>
    <mergeCell ref="A32:D32"/>
    <mergeCell ref="A33:D34"/>
    <mergeCell ref="E32:G32"/>
    <mergeCell ref="E33:G34"/>
    <mergeCell ref="H32:M32"/>
    <mergeCell ref="H33:M34"/>
    <mergeCell ref="A29:D29"/>
    <mergeCell ref="E29:G29"/>
    <mergeCell ref="H29:M29"/>
    <mergeCell ref="A30:D30"/>
    <mergeCell ref="F30:G30"/>
    <mergeCell ref="I30:M30"/>
    <mergeCell ref="G28:J28"/>
    <mergeCell ref="A25:D25"/>
    <mergeCell ref="E25:F25"/>
    <mergeCell ref="A26:D26"/>
    <mergeCell ref="E26:F26"/>
    <mergeCell ref="A27:D27"/>
    <mergeCell ref="E27:F27"/>
    <mergeCell ref="A28:D28"/>
    <mergeCell ref="E28:F28"/>
    <mergeCell ref="G22:J22"/>
    <mergeCell ref="G23:J23"/>
    <mergeCell ref="G24:M24"/>
    <mergeCell ref="G25:J25"/>
    <mergeCell ref="G26:J26"/>
    <mergeCell ref="G27:M27"/>
    <mergeCell ref="G16:J16"/>
    <mergeCell ref="G17:J17"/>
    <mergeCell ref="G18:J18"/>
    <mergeCell ref="G19:J19"/>
    <mergeCell ref="G20:J20"/>
    <mergeCell ref="G21:J21"/>
    <mergeCell ref="A22:D22"/>
    <mergeCell ref="E22:F22"/>
    <mergeCell ref="A23:D23"/>
    <mergeCell ref="E23:F23"/>
    <mergeCell ref="A24:D24"/>
    <mergeCell ref="E24:F24"/>
    <mergeCell ref="B19:D19"/>
    <mergeCell ref="E19:F19"/>
    <mergeCell ref="A20:D20"/>
    <mergeCell ref="E20:F20"/>
    <mergeCell ref="A21:D21"/>
    <mergeCell ref="E21:F21"/>
    <mergeCell ref="B16:D16"/>
    <mergeCell ref="E16:F16"/>
    <mergeCell ref="B17:D17"/>
    <mergeCell ref="E17:F17"/>
    <mergeCell ref="B18:D18"/>
    <mergeCell ref="E18:F18"/>
    <mergeCell ref="A12:M12"/>
    <mergeCell ref="A13:F13"/>
    <mergeCell ref="G13:M13"/>
    <mergeCell ref="A14:A15"/>
    <mergeCell ref="B14:D14"/>
    <mergeCell ref="E14:F14"/>
    <mergeCell ref="B15:D15"/>
    <mergeCell ref="E15:F15"/>
    <mergeCell ref="G14:J14"/>
    <mergeCell ref="G15:J15"/>
    <mergeCell ref="A11:G11"/>
    <mergeCell ref="H7:L7"/>
    <mergeCell ref="H8:L8"/>
    <mergeCell ref="H9:J9"/>
    <mergeCell ref="H10:I10"/>
    <mergeCell ref="K9:M9"/>
    <mergeCell ref="J10:M10"/>
    <mergeCell ref="H11:M11"/>
    <mergeCell ref="A7:C7"/>
    <mergeCell ref="A8:C8"/>
    <mergeCell ref="A9:C9"/>
    <mergeCell ref="A10:C10"/>
    <mergeCell ref="D7:G7"/>
    <mergeCell ref="D8:G8"/>
    <mergeCell ref="D9:G9"/>
    <mergeCell ref="D10:G10"/>
    <mergeCell ref="A5:D5"/>
    <mergeCell ref="E5:J5"/>
    <mergeCell ref="K5:L5"/>
    <mergeCell ref="A6:D6"/>
    <mergeCell ref="K6:L6"/>
    <mergeCell ref="E6:J6"/>
    <mergeCell ref="A1:M1"/>
    <mergeCell ref="A2:M2"/>
    <mergeCell ref="A3:D3"/>
    <mergeCell ref="E3:J3"/>
    <mergeCell ref="K3:L3"/>
    <mergeCell ref="A4:D4"/>
    <mergeCell ref="K4:L4"/>
    <mergeCell ref="E4:J4"/>
  </mergeCells>
  <printOptions horizontalCentered="1"/>
  <pageMargins left="0.39375000000000004" right="0.39375000000000004" top="0.59027777777777779" bottom="0.59027777777777779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1"/>
  <sheetViews>
    <sheetView workbookViewId="0">
      <selection activeCell="C32" sqref="C32"/>
    </sheetView>
  </sheetViews>
  <sheetFormatPr defaultRowHeight="13.2" x14ac:dyDescent="0.25"/>
  <cols>
    <col min="1" max="1" width="3.88671875" customWidth="1"/>
    <col min="2" max="2" width="45.33203125" customWidth="1"/>
    <col min="3" max="5" width="10.6640625" customWidth="1"/>
  </cols>
  <sheetData>
    <row r="1" spans="1:5" s="2" customFormat="1" ht="9.6" x14ac:dyDescent="0.2">
      <c r="A1" s="354" t="s">
        <v>518</v>
      </c>
      <c r="B1" s="354"/>
      <c r="C1" s="354"/>
      <c r="D1" s="354" t="s">
        <v>0</v>
      </c>
      <c r="E1" s="354"/>
    </row>
    <row r="2" spans="1:5" s="2" customFormat="1" ht="9.6" x14ac:dyDescent="0.2">
      <c r="A2" s="354" t="s">
        <v>516</v>
      </c>
      <c r="B2" s="354"/>
      <c r="C2" s="354"/>
      <c r="D2" s="354" t="s">
        <v>515</v>
      </c>
      <c r="E2" s="354"/>
    </row>
    <row r="3" spans="1:5" s="1" customFormat="1" ht="9.6" x14ac:dyDescent="0.2"/>
    <row r="4" spans="1:5" s="3" customFormat="1" x14ac:dyDescent="0.25">
      <c r="A4" s="355" t="s">
        <v>403</v>
      </c>
      <c r="B4" s="296"/>
      <c r="C4" s="296"/>
      <c r="D4" s="296"/>
      <c r="E4" s="296"/>
    </row>
    <row r="5" spans="1:5" s="1" customFormat="1" ht="10.199999999999999" thickBot="1" x14ac:dyDescent="0.25"/>
    <row r="6" spans="1:5" s="1" customFormat="1" ht="9.75" customHeight="1" x14ac:dyDescent="0.25">
      <c r="A6" s="349" t="s">
        <v>404</v>
      </c>
      <c r="B6" s="351" t="s">
        <v>405</v>
      </c>
      <c r="C6" s="353" t="s">
        <v>406</v>
      </c>
      <c r="D6" s="270"/>
      <c r="E6" s="315"/>
    </row>
    <row r="7" spans="1:5" s="1" customFormat="1" ht="9.75" customHeight="1" thickBot="1" x14ac:dyDescent="0.25">
      <c r="A7" s="350"/>
      <c r="B7" s="352"/>
      <c r="C7" s="67" t="s">
        <v>15</v>
      </c>
      <c r="D7" s="68" t="s">
        <v>20</v>
      </c>
      <c r="E7" s="69" t="s">
        <v>407</v>
      </c>
    </row>
    <row r="8" spans="1:5" s="16" customFormat="1" ht="10.199999999999999" x14ac:dyDescent="0.2">
      <c r="A8" s="70"/>
      <c r="B8" s="73" t="s">
        <v>26</v>
      </c>
      <c r="C8" s="71"/>
      <c r="D8" s="71"/>
      <c r="E8" s="72"/>
    </row>
    <row r="9" spans="1:5" s="16" customFormat="1" ht="10.199999999999999" x14ac:dyDescent="0.2">
      <c r="A9" s="74">
        <v>1</v>
      </c>
      <c r="B9" s="29" t="s">
        <v>408</v>
      </c>
      <c r="C9" s="75">
        <f>ROZPOČET!G76</f>
        <v>0</v>
      </c>
      <c r="D9" s="75">
        <f>ROZPOČET!I76</f>
        <v>0</v>
      </c>
      <c r="E9" s="76">
        <f t="shared" ref="E9:E16" si="0">C9+D9</f>
        <v>0</v>
      </c>
    </row>
    <row r="10" spans="1:5" s="16" customFormat="1" ht="10.199999999999999" x14ac:dyDescent="0.2">
      <c r="A10" s="77">
        <v>2</v>
      </c>
      <c r="B10" s="78" t="s">
        <v>409</v>
      </c>
      <c r="C10" s="79">
        <f>ROZPOČET!G124</f>
        <v>0</v>
      </c>
      <c r="D10" s="79">
        <f>ROZPOČET!I124</f>
        <v>0</v>
      </c>
      <c r="E10" s="80">
        <f t="shared" si="0"/>
        <v>0</v>
      </c>
    </row>
    <row r="11" spans="1:5" s="16" customFormat="1" ht="10.199999999999999" x14ac:dyDescent="0.2">
      <c r="A11" s="77">
        <v>3</v>
      </c>
      <c r="B11" s="78" t="s">
        <v>410</v>
      </c>
      <c r="C11" s="79">
        <f>ROZPOČET!G160</f>
        <v>0</v>
      </c>
      <c r="D11" s="79">
        <f>ROZPOČET!I160</f>
        <v>0</v>
      </c>
      <c r="E11" s="80">
        <f t="shared" si="0"/>
        <v>0</v>
      </c>
    </row>
    <row r="12" spans="1:5" s="16" customFormat="1" ht="10.199999999999999" x14ac:dyDescent="0.2">
      <c r="A12" s="77">
        <v>4</v>
      </c>
      <c r="B12" s="78" t="s">
        <v>411</v>
      </c>
      <c r="C12" s="79">
        <f>ROZPOČET!G182</f>
        <v>0</v>
      </c>
      <c r="D12" s="79">
        <f>ROZPOČET!I182</f>
        <v>0</v>
      </c>
      <c r="E12" s="80">
        <f t="shared" si="0"/>
        <v>0</v>
      </c>
    </row>
    <row r="13" spans="1:5" s="16" customFormat="1" ht="10.199999999999999" x14ac:dyDescent="0.2">
      <c r="A13" s="77">
        <v>5</v>
      </c>
      <c r="B13" s="78" t="s">
        <v>412</v>
      </c>
      <c r="C13" s="79">
        <f>ROZPOČET!G224</f>
        <v>0</v>
      </c>
      <c r="D13" s="79">
        <f>ROZPOČET!I224</f>
        <v>0</v>
      </c>
      <c r="E13" s="80">
        <f t="shared" si="0"/>
        <v>0</v>
      </c>
    </row>
    <row r="14" spans="1:5" s="16" customFormat="1" ht="10.199999999999999" x14ac:dyDescent="0.2">
      <c r="A14" s="77">
        <v>62</v>
      </c>
      <c r="B14" s="78" t="s">
        <v>413</v>
      </c>
      <c r="C14" s="79">
        <f>ROZPOČET!G228</f>
        <v>0</v>
      </c>
      <c r="D14" s="79">
        <f>ROZPOČET!I228</f>
        <v>0</v>
      </c>
      <c r="E14" s="80">
        <f t="shared" si="0"/>
        <v>0</v>
      </c>
    </row>
    <row r="15" spans="1:5" s="16" customFormat="1" ht="10.199999999999999" x14ac:dyDescent="0.2">
      <c r="A15" s="77">
        <v>94</v>
      </c>
      <c r="B15" s="78" t="s">
        <v>414</v>
      </c>
      <c r="C15" s="79">
        <f>ROZPOČET!G240</f>
        <v>0</v>
      </c>
      <c r="D15" s="79">
        <f>ROZPOČET!I240</f>
        <v>0</v>
      </c>
      <c r="E15" s="80">
        <f t="shared" si="0"/>
        <v>0</v>
      </c>
    </row>
    <row r="16" spans="1:5" s="16" customFormat="1" ht="10.199999999999999" x14ac:dyDescent="0.2">
      <c r="A16" s="77">
        <v>99</v>
      </c>
      <c r="B16" s="78" t="s">
        <v>415</v>
      </c>
      <c r="C16" s="79">
        <f>ROZPOČET!G244</f>
        <v>0</v>
      </c>
      <c r="D16" s="79">
        <f>ROZPOČET!I244</f>
        <v>0</v>
      </c>
      <c r="E16" s="80">
        <f t="shared" si="0"/>
        <v>0</v>
      </c>
    </row>
    <row r="17" spans="1:5" s="16" customFormat="1" ht="10.8" thickBot="1" x14ac:dyDescent="0.25">
      <c r="A17" s="81"/>
      <c r="B17" s="82" t="s">
        <v>416</v>
      </c>
      <c r="C17" s="83">
        <f>SUM(C9:C16)</f>
        <v>0</v>
      </c>
      <c r="D17" s="83">
        <f>SUM(D9:D16)</f>
        <v>0</v>
      </c>
      <c r="E17" s="84">
        <f>SUM(E9:E16)</f>
        <v>0</v>
      </c>
    </row>
    <row r="18" spans="1:5" s="1" customFormat="1" ht="10.199999999999999" thickBot="1" x14ac:dyDescent="0.25"/>
    <row r="19" spans="1:5" s="16" customFormat="1" ht="10.199999999999999" x14ac:dyDescent="0.2">
      <c r="A19" s="70"/>
      <c r="B19" s="73" t="s">
        <v>239</v>
      </c>
      <c r="C19" s="71"/>
      <c r="D19" s="71"/>
      <c r="E19" s="72"/>
    </row>
    <row r="20" spans="1:5" s="16" customFormat="1" ht="10.199999999999999" x14ac:dyDescent="0.2">
      <c r="A20" s="74">
        <v>711</v>
      </c>
      <c r="B20" s="29" t="s">
        <v>417</v>
      </c>
      <c r="C20" s="75">
        <f>ROZPOČET!G262</f>
        <v>0</v>
      </c>
      <c r="D20" s="75">
        <f>ROZPOČET!I262</f>
        <v>0</v>
      </c>
      <c r="E20" s="76">
        <f t="shared" ref="E20:E28" si="1">C20+D20</f>
        <v>0</v>
      </c>
    </row>
    <row r="21" spans="1:5" s="16" customFormat="1" ht="10.199999999999999" x14ac:dyDescent="0.2">
      <c r="A21" s="77">
        <v>713</v>
      </c>
      <c r="B21" s="78" t="s">
        <v>418</v>
      </c>
      <c r="C21" s="79">
        <f>ROZPOČET!G284</f>
        <v>0</v>
      </c>
      <c r="D21" s="79">
        <f>ROZPOČET!I284</f>
        <v>0</v>
      </c>
      <c r="E21" s="80">
        <f t="shared" si="1"/>
        <v>0</v>
      </c>
    </row>
    <row r="22" spans="1:5" s="16" customFormat="1" ht="10.199999999999999" x14ac:dyDescent="0.2">
      <c r="A22" s="77">
        <v>763</v>
      </c>
      <c r="B22" s="78" t="s">
        <v>419</v>
      </c>
      <c r="C22" s="79">
        <f>ROZPOČET!G306</f>
        <v>0</v>
      </c>
      <c r="D22" s="79">
        <f>ROZPOČET!I306</f>
        <v>0</v>
      </c>
      <c r="E22" s="80">
        <f t="shared" si="1"/>
        <v>0</v>
      </c>
    </row>
    <row r="23" spans="1:5" s="16" customFormat="1" ht="10.199999999999999" x14ac:dyDescent="0.2">
      <c r="A23" s="77">
        <v>764</v>
      </c>
      <c r="B23" s="78" t="s">
        <v>420</v>
      </c>
      <c r="C23" s="79">
        <f>ROZPOČET!G314</f>
        <v>0</v>
      </c>
      <c r="D23" s="79">
        <f>ROZPOČET!I314</f>
        <v>0</v>
      </c>
      <c r="E23" s="80">
        <f t="shared" si="1"/>
        <v>0</v>
      </c>
    </row>
    <row r="24" spans="1:5" s="16" customFormat="1" ht="10.199999999999999" x14ac:dyDescent="0.2">
      <c r="A24" s="77">
        <v>766</v>
      </c>
      <c r="B24" s="78" t="s">
        <v>421</v>
      </c>
      <c r="C24" s="79">
        <f>ROZPOČET!G336</f>
        <v>0</v>
      </c>
      <c r="D24" s="79">
        <f>ROZPOČET!I336</f>
        <v>0</v>
      </c>
      <c r="E24" s="80">
        <f t="shared" si="1"/>
        <v>0</v>
      </c>
    </row>
    <row r="25" spans="1:5" s="16" customFormat="1" ht="10.199999999999999" x14ac:dyDescent="0.2">
      <c r="A25" s="77">
        <v>767</v>
      </c>
      <c r="B25" s="78" t="s">
        <v>422</v>
      </c>
      <c r="C25" s="79">
        <f>ROZPOČET!G354</f>
        <v>0</v>
      </c>
      <c r="D25" s="79">
        <f>ROZPOČET!I354</f>
        <v>0</v>
      </c>
      <c r="E25" s="80">
        <f t="shared" si="1"/>
        <v>0</v>
      </c>
    </row>
    <row r="26" spans="1:5" s="16" customFormat="1" ht="10.199999999999999" x14ac:dyDescent="0.2">
      <c r="A26" s="77">
        <v>771</v>
      </c>
      <c r="B26" s="78" t="s">
        <v>423</v>
      </c>
      <c r="C26" s="79">
        <f>ROZPOČET!G366</f>
        <v>0</v>
      </c>
      <c r="D26" s="79">
        <f>ROZPOČET!I366</f>
        <v>0</v>
      </c>
      <c r="E26" s="80">
        <f t="shared" si="1"/>
        <v>0</v>
      </c>
    </row>
    <row r="27" spans="1:5" s="16" customFormat="1" ht="10.199999999999999" x14ac:dyDescent="0.2">
      <c r="A27" s="77">
        <v>781</v>
      </c>
      <c r="B27" s="78" t="s">
        <v>424</v>
      </c>
      <c r="C27" s="79">
        <f>ROZPOČET!G382</f>
        <v>0</v>
      </c>
      <c r="D27" s="79">
        <f>ROZPOČET!I382</f>
        <v>0</v>
      </c>
      <c r="E27" s="80">
        <f t="shared" si="1"/>
        <v>0</v>
      </c>
    </row>
    <row r="28" spans="1:5" s="16" customFormat="1" ht="10.199999999999999" x14ac:dyDescent="0.2">
      <c r="A28" s="77">
        <v>783</v>
      </c>
      <c r="B28" s="78" t="s">
        <v>425</v>
      </c>
      <c r="C28" s="79">
        <f>ROZPOČET!G392</f>
        <v>0</v>
      </c>
      <c r="D28" s="79">
        <f>ROZPOČET!I392</f>
        <v>0</v>
      </c>
      <c r="E28" s="80">
        <f t="shared" si="1"/>
        <v>0</v>
      </c>
    </row>
    <row r="29" spans="1:5" s="16" customFormat="1" ht="10.8" thickBot="1" x14ac:dyDescent="0.25">
      <c r="A29" s="81"/>
      <c r="B29" s="82" t="s">
        <v>426</v>
      </c>
      <c r="C29" s="83">
        <f>SUM(C20:C28)</f>
        <v>0</v>
      </c>
      <c r="D29" s="83">
        <f>SUM(D20:D28)</f>
        <v>0</v>
      </c>
      <c r="E29" s="84">
        <f>SUM(E20:E28)</f>
        <v>0</v>
      </c>
    </row>
    <row r="30" spans="1:5" s="1" customFormat="1" ht="10.199999999999999" thickBot="1" x14ac:dyDescent="0.25"/>
    <row r="31" spans="1:5" s="16" customFormat="1" ht="10.199999999999999" x14ac:dyDescent="0.2">
      <c r="A31" s="70"/>
      <c r="B31" s="73" t="s">
        <v>381</v>
      </c>
      <c r="C31" s="71"/>
      <c r="D31" s="71"/>
      <c r="E31" s="72"/>
    </row>
    <row r="32" spans="1:5" s="16" customFormat="1" ht="10.199999999999999" x14ac:dyDescent="0.2">
      <c r="A32" s="74">
        <v>720</v>
      </c>
      <c r="B32" s="29" t="s">
        <v>427</v>
      </c>
      <c r="C32" s="75">
        <f>ROZPOČET!G402+ROZPOČET!G406</f>
        <v>0</v>
      </c>
      <c r="D32" s="75">
        <f>ROZPOČET!I402+ROZPOČET!I406</f>
        <v>0</v>
      </c>
      <c r="E32" s="76">
        <f>C32+D32</f>
        <v>0</v>
      </c>
    </row>
    <row r="33" spans="1:5" s="16" customFormat="1" ht="10.199999999999999" x14ac:dyDescent="0.2">
      <c r="A33" s="77">
        <v>730</v>
      </c>
      <c r="B33" s="78" t="s">
        <v>428</v>
      </c>
      <c r="C33" s="79">
        <f>ROZPOČET!G414</f>
        <v>0</v>
      </c>
      <c r="D33" s="79">
        <f>ROZPOČET!I414</f>
        <v>0</v>
      </c>
      <c r="E33" s="80">
        <f>C33+D33</f>
        <v>0</v>
      </c>
    </row>
    <row r="34" spans="1:5" s="16" customFormat="1" ht="10.199999999999999" x14ac:dyDescent="0.2">
      <c r="A34" s="245">
        <v>7202</v>
      </c>
      <c r="B34" s="78" t="s">
        <v>1877</v>
      </c>
      <c r="C34" s="79">
        <f>ROZPOČET!G410+ROZPOČET!G418+ROZPOČET!G422</f>
        <v>0</v>
      </c>
      <c r="D34" s="79">
        <f>ROZPOČET!I410+ROZPOČET!I418+ROZPOČET!I422</f>
        <v>0</v>
      </c>
      <c r="E34" s="80">
        <f>C34+D34</f>
        <v>0</v>
      </c>
    </row>
    <row r="35" spans="1:5" s="16" customFormat="1" ht="10.8" thickBot="1" x14ac:dyDescent="0.25">
      <c r="A35" s="81"/>
      <c r="B35" s="82" t="s">
        <v>429</v>
      </c>
      <c r="C35" s="83">
        <f>SUM(C32:C34)</f>
        <v>0</v>
      </c>
      <c r="D35" s="83">
        <f>SUM(D32:D34)</f>
        <v>0</v>
      </c>
      <c r="E35" s="84">
        <f>SUM(E32:E34)</f>
        <v>0</v>
      </c>
    </row>
    <row r="36" spans="1:5" s="1" customFormat="1" ht="10.199999999999999" thickBot="1" x14ac:dyDescent="0.25"/>
    <row r="37" spans="1:5" s="16" customFormat="1" ht="10.199999999999999" x14ac:dyDescent="0.2">
      <c r="A37" s="70"/>
      <c r="B37" s="73" t="s">
        <v>385</v>
      </c>
      <c r="C37" s="71"/>
      <c r="D37" s="71"/>
      <c r="E37" s="72"/>
    </row>
    <row r="38" spans="1:5" s="16" customFormat="1" ht="10.199999999999999" x14ac:dyDescent="0.2">
      <c r="A38" s="74" t="s">
        <v>400</v>
      </c>
      <c r="B38" s="29" t="s">
        <v>430</v>
      </c>
      <c r="C38" s="75">
        <f>ROZPOČET!G442</f>
        <v>0</v>
      </c>
      <c r="D38" s="75">
        <f>ROZPOČET!I442</f>
        <v>0</v>
      </c>
      <c r="E38" s="76">
        <f>C38+D38</f>
        <v>0</v>
      </c>
    </row>
    <row r="39" spans="1:5" s="16" customFormat="1" ht="10.8" thickBot="1" x14ac:dyDescent="0.25">
      <c r="A39" s="81"/>
      <c r="B39" s="82" t="s">
        <v>431</v>
      </c>
      <c r="C39" s="83">
        <f>SUM(C38:C38)</f>
        <v>0</v>
      </c>
      <c r="D39" s="83">
        <f>SUM(D38:D38)</f>
        <v>0</v>
      </c>
      <c r="E39" s="84">
        <f>SUM(E38:E38)</f>
        <v>0</v>
      </c>
    </row>
    <row r="40" spans="1:5" s="1" customFormat="1" ht="10.199999999999999" thickBot="1" x14ac:dyDescent="0.25"/>
    <row r="41" spans="1:5" s="16" customFormat="1" ht="10.8" thickBot="1" x14ac:dyDescent="0.25">
      <c r="A41" s="85"/>
      <c r="B41" s="86" t="s">
        <v>432</v>
      </c>
      <c r="C41" s="87">
        <f>C17+C29+C35+C39</f>
        <v>0</v>
      </c>
      <c r="D41" s="87">
        <f>D17+D29+D35+D39</f>
        <v>0</v>
      </c>
      <c r="E41" s="88">
        <f>E17+E29+E35+E39</f>
        <v>0</v>
      </c>
    </row>
  </sheetData>
  <mergeCells count="8">
    <mergeCell ref="A6:A7"/>
    <mergeCell ref="B6:B7"/>
    <mergeCell ref="C6:E6"/>
    <mergeCell ref="A1:C1"/>
    <mergeCell ref="D1:E1"/>
    <mergeCell ref="A2:C2"/>
    <mergeCell ref="D2:E2"/>
    <mergeCell ref="A4:E4"/>
  </mergeCells>
  <printOptions horizontalCentered="1"/>
  <pageMargins left="0.39375000000000004" right="0.39375000000000004" top="0.59027777777777779" bottom="0.59027777777777779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49"/>
  <sheetViews>
    <sheetView workbookViewId="0">
      <selection activeCell="A3" sqref="A3"/>
    </sheetView>
  </sheetViews>
  <sheetFormatPr defaultRowHeight="13.2" x14ac:dyDescent="0.25"/>
  <cols>
    <col min="1" max="1" width="3.6640625" customWidth="1"/>
    <col min="2" max="2" width="11.109375" customWidth="1"/>
    <col min="3" max="3" width="43.44140625" customWidth="1"/>
    <col min="4" max="4" width="4.44140625" customWidth="1"/>
    <col min="5" max="5" width="8.6640625" customWidth="1"/>
    <col min="6" max="9" width="10.6640625" customWidth="1"/>
    <col min="10" max="10" width="9.109375" customWidth="1"/>
    <col min="11" max="11" width="10" customWidth="1"/>
  </cols>
  <sheetData>
    <row r="1" spans="1:11" s="2" customFormat="1" ht="9.6" x14ac:dyDescent="0.2">
      <c r="A1" s="354" t="s">
        <v>517</v>
      </c>
      <c r="B1" s="354"/>
      <c r="C1" s="354"/>
      <c r="D1" s="354"/>
      <c r="E1" s="354"/>
      <c r="F1" s="354"/>
      <c r="G1" s="354"/>
      <c r="H1" s="354"/>
      <c r="I1" s="354"/>
      <c r="J1" s="354" t="s">
        <v>0</v>
      </c>
      <c r="K1" s="354"/>
    </row>
    <row r="2" spans="1:11" s="2" customFormat="1" ht="9.6" x14ac:dyDescent="0.2">
      <c r="A2" s="354" t="s">
        <v>516</v>
      </c>
      <c r="B2" s="354"/>
      <c r="C2" s="354"/>
      <c r="D2" s="354"/>
      <c r="E2" s="354"/>
      <c r="F2" s="354"/>
      <c r="G2" s="354"/>
      <c r="H2" s="354"/>
      <c r="I2" s="354"/>
      <c r="J2" s="354" t="s">
        <v>515</v>
      </c>
      <c r="K2" s="354"/>
    </row>
    <row r="3" spans="1:11" s="1" customFormat="1" ht="9.6" x14ac:dyDescent="0.2"/>
    <row r="4" spans="1:11" x14ac:dyDescent="0.25">
      <c r="A4" s="355" t="s">
        <v>1</v>
      </c>
      <c r="B4" s="296"/>
      <c r="C4" s="296"/>
      <c r="D4" s="296"/>
      <c r="E4" s="296"/>
      <c r="F4" s="296"/>
      <c r="G4" s="296"/>
      <c r="H4" s="296"/>
      <c r="I4" s="296"/>
      <c r="J4" s="296"/>
      <c r="K4" s="296"/>
    </row>
    <row r="5" spans="1:11" s="1" customFormat="1" ht="10.199999999999999" thickBot="1" x14ac:dyDescent="0.25"/>
    <row r="6" spans="1:11" s="1" customFormat="1" ht="9.75" customHeight="1" x14ac:dyDescent="0.25">
      <c r="A6" s="4" t="s">
        <v>2</v>
      </c>
      <c r="B6" s="356" t="s">
        <v>6</v>
      </c>
      <c r="C6" s="356" t="s">
        <v>8</v>
      </c>
      <c r="D6" s="356" t="s">
        <v>10</v>
      </c>
      <c r="E6" s="356" t="s">
        <v>12</v>
      </c>
      <c r="F6" s="360" t="s">
        <v>14</v>
      </c>
      <c r="G6" s="270"/>
      <c r="H6" s="270"/>
      <c r="I6" s="270"/>
      <c r="J6" s="356" t="s">
        <v>23</v>
      </c>
      <c r="K6" s="256"/>
    </row>
    <row r="7" spans="1:11" s="1" customFormat="1" ht="9.75" customHeight="1" x14ac:dyDescent="0.25">
      <c r="A7" s="5" t="s">
        <v>3</v>
      </c>
      <c r="B7" s="295"/>
      <c r="C7" s="295"/>
      <c r="D7" s="295"/>
      <c r="E7" s="295"/>
      <c r="F7" s="359" t="s">
        <v>15</v>
      </c>
      <c r="G7" s="247"/>
      <c r="H7" s="358" t="s">
        <v>20</v>
      </c>
      <c r="I7" s="247"/>
      <c r="J7" s="295"/>
      <c r="K7" s="357"/>
    </row>
    <row r="8" spans="1:11" s="1" customFormat="1" ht="9.75" customHeight="1" x14ac:dyDescent="0.2">
      <c r="A8" s="5" t="s">
        <v>4</v>
      </c>
      <c r="B8" s="295"/>
      <c r="C8" s="295"/>
      <c r="D8" s="295"/>
      <c r="E8" s="295"/>
      <c r="F8" s="8" t="s">
        <v>16</v>
      </c>
      <c r="G8" s="10" t="s">
        <v>18</v>
      </c>
      <c r="H8" s="12" t="s">
        <v>16</v>
      </c>
      <c r="I8" s="10" t="s">
        <v>18</v>
      </c>
      <c r="J8" s="12" t="s">
        <v>16</v>
      </c>
      <c r="K8" s="14" t="s">
        <v>18</v>
      </c>
    </row>
    <row r="9" spans="1:11" s="1" customFormat="1" ht="9.75" customHeight="1" thickBot="1" x14ac:dyDescent="0.25">
      <c r="A9" s="6" t="s">
        <v>5</v>
      </c>
      <c r="B9" s="7" t="s">
        <v>7</v>
      </c>
      <c r="C9" s="7" t="s">
        <v>9</v>
      </c>
      <c r="D9" s="7" t="s">
        <v>11</v>
      </c>
      <c r="E9" s="7" t="s">
        <v>13</v>
      </c>
      <c r="F9" s="9" t="s">
        <v>17</v>
      </c>
      <c r="G9" s="11" t="s">
        <v>19</v>
      </c>
      <c r="H9" s="13" t="s">
        <v>21</v>
      </c>
      <c r="I9" s="11" t="s">
        <v>22</v>
      </c>
      <c r="J9" s="13" t="s">
        <v>24</v>
      </c>
      <c r="K9" s="15" t="s">
        <v>25</v>
      </c>
    </row>
    <row r="10" spans="1:11" s="17" customFormat="1" ht="10.199999999999999" x14ac:dyDescent="0.2">
      <c r="A10" s="19"/>
      <c r="B10" s="18"/>
      <c r="C10" s="20" t="s">
        <v>26</v>
      </c>
      <c r="D10" s="18"/>
      <c r="E10" s="18"/>
      <c r="F10" s="21"/>
      <c r="G10" s="22"/>
      <c r="H10" s="23"/>
      <c r="J10" s="23"/>
      <c r="K10" s="24"/>
    </row>
    <row r="11" spans="1:11" s="17" customFormat="1" ht="10.199999999999999" x14ac:dyDescent="0.2">
      <c r="A11" s="27"/>
      <c r="B11" s="28" t="s">
        <v>27</v>
      </c>
      <c r="C11" s="29" t="s">
        <v>28</v>
      </c>
      <c r="D11" s="26"/>
      <c r="E11" s="26"/>
      <c r="F11" s="30"/>
      <c r="G11" s="31"/>
      <c r="H11" s="32"/>
      <c r="I11" s="25"/>
      <c r="J11" s="32"/>
      <c r="K11" s="33"/>
    </row>
    <row r="12" spans="1:11" s="1" customFormat="1" ht="9.6" x14ac:dyDescent="0.2">
      <c r="A12" s="34">
        <v>1</v>
      </c>
      <c r="B12" s="36" t="s">
        <v>29</v>
      </c>
      <c r="C12" s="37" t="s">
        <v>30</v>
      </c>
      <c r="D12" s="38" t="s">
        <v>31</v>
      </c>
      <c r="E12" s="39">
        <v>200.64500000000001</v>
      </c>
      <c r="F12" s="40">
        <v>0</v>
      </c>
      <c r="G12" s="41">
        <f t="shared" ref="G12:G74" si="0">E12*F12</f>
        <v>0</v>
      </c>
      <c r="H12" s="42">
        <v>0</v>
      </c>
      <c r="I12" s="41">
        <f t="shared" ref="I12:I74" si="1">E12*H12</f>
        <v>0</v>
      </c>
      <c r="J12" s="39">
        <v>0</v>
      </c>
      <c r="K12" s="43">
        <f t="shared" ref="K12:K74" si="2">E12*J12</f>
        <v>0</v>
      </c>
    </row>
    <row r="13" spans="1:11" s="1" customFormat="1" ht="9.6" x14ac:dyDescent="0.2">
      <c r="A13" s="34"/>
      <c r="B13" s="117" t="s">
        <v>526</v>
      </c>
      <c r="C13" s="118" t="s">
        <v>527</v>
      </c>
      <c r="D13" s="119" t="s">
        <v>528</v>
      </c>
      <c r="E13" s="120">
        <v>200.64500000000001</v>
      </c>
      <c r="F13" s="40"/>
      <c r="G13" s="41"/>
      <c r="H13" s="42"/>
      <c r="I13" s="41"/>
      <c r="J13" s="39"/>
      <c r="K13" s="43"/>
    </row>
    <row r="14" spans="1:11" s="1" customFormat="1" ht="9.6" x14ac:dyDescent="0.2">
      <c r="A14" s="34">
        <f>A12+1</f>
        <v>2</v>
      </c>
      <c r="B14" s="36" t="s">
        <v>32</v>
      </c>
      <c r="C14" s="37" t="s">
        <v>33</v>
      </c>
      <c r="D14" s="38" t="s">
        <v>34</v>
      </c>
      <c r="E14" s="39">
        <v>224</v>
      </c>
      <c r="F14" s="40">
        <v>0</v>
      </c>
      <c r="G14" s="41">
        <f t="shared" si="0"/>
        <v>0</v>
      </c>
      <c r="H14" s="42">
        <v>0</v>
      </c>
      <c r="I14" s="41">
        <f t="shared" si="1"/>
        <v>0</v>
      </c>
      <c r="J14" s="39">
        <v>4.4440000000000001E-5</v>
      </c>
      <c r="K14" s="43">
        <f t="shared" si="2"/>
        <v>9.9545600000000012E-3</v>
      </c>
    </row>
    <row r="15" spans="1:11" s="1" customFormat="1" ht="9.6" x14ac:dyDescent="0.2">
      <c r="A15" s="34"/>
      <c r="B15" s="117" t="s">
        <v>526</v>
      </c>
      <c r="C15" s="118" t="s">
        <v>529</v>
      </c>
      <c r="D15" s="119" t="s">
        <v>530</v>
      </c>
      <c r="E15" s="120">
        <v>224</v>
      </c>
      <c r="F15" s="40"/>
      <c r="G15" s="41"/>
      <c r="H15" s="42"/>
      <c r="I15" s="41"/>
      <c r="J15" s="39"/>
      <c r="K15" s="43"/>
    </row>
    <row r="16" spans="1:11" s="1" customFormat="1" ht="9.6" x14ac:dyDescent="0.2">
      <c r="A16" s="34">
        <f>A14+1</f>
        <v>3</v>
      </c>
      <c r="B16" s="36" t="s">
        <v>35</v>
      </c>
      <c r="C16" s="37" t="s">
        <v>36</v>
      </c>
      <c r="D16" s="38" t="s">
        <v>34</v>
      </c>
      <c r="E16" s="39">
        <v>50</v>
      </c>
      <c r="F16" s="40">
        <v>0</v>
      </c>
      <c r="G16" s="41">
        <f t="shared" si="0"/>
        <v>0</v>
      </c>
      <c r="H16" s="42">
        <v>0</v>
      </c>
      <c r="I16" s="41">
        <f t="shared" si="1"/>
        <v>0</v>
      </c>
      <c r="J16" s="39">
        <v>3.6072159999999999E-2</v>
      </c>
      <c r="K16" s="43">
        <f t="shared" si="2"/>
        <v>1.8036079999999999</v>
      </c>
    </row>
    <row r="17" spans="1:11" s="1" customFormat="1" ht="19.2" x14ac:dyDescent="0.2">
      <c r="A17" s="34"/>
      <c r="B17" s="117" t="s">
        <v>526</v>
      </c>
      <c r="C17" s="118" t="s">
        <v>531</v>
      </c>
      <c r="D17" s="119" t="s">
        <v>530</v>
      </c>
      <c r="E17" s="120">
        <v>50</v>
      </c>
      <c r="F17" s="40"/>
      <c r="G17" s="41"/>
      <c r="H17" s="42"/>
      <c r="I17" s="41"/>
      <c r="J17" s="39"/>
      <c r="K17" s="43"/>
    </row>
    <row r="18" spans="1:11" s="1" customFormat="1" ht="9.6" x14ac:dyDescent="0.2">
      <c r="A18" s="34">
        <f>A16+1</f>
        <v>4</v>
      </c>
      <c r="B18" s="36" t="s">
        <v>37</v>
      </c>
      <c r="C18" s="37" t="s">
        <v>38</v>
      </c>
      <c r="D18" s="38" t="s">
        <v>34</v>
      </c>
      <c r="E18" s="39">
        <v>224</v>
      </c>
      <c r="F18" s="40">
        <v>0</v>
      </c>
      <c r="G18" s="41">
        <f t="shared" si="0"/>
        <v>0</v>
      </c>
      <c r="H18" s="42">
        <v>0</v>
      </c>
      <c r="I18" s="41">
        <f t="shared" si="1"/>
        <v>0</v>
      </c>
      <c r="J18" s="39">
        <v>0</v>
      </c>
      <c r="K18" s="43">
        <f t="shared" si="2"/>
        <v>0</v>
      </c>
    </row>
    <row r="19" spans="1:11" s="1" customFormat="1" ht="9.6" x14ac:dyDescent="0.2">
      <c r="A19" s="34"/>
      <c r="B19" s="117" t="s">
        <v>526</v>
      </c>
      <c r="C19" s="118" t="s">
        <v>532</v>
      </c>
      <c r="D19" s="119" t="s">
        <v>530</v>
      </c>
      <c r="E19" s="120">
        <v>224</v>
      </c>
      <c r="F19" s="40"/>
      <c r="G19" s="41"/>
      <c r="H19" s="42"/>
      <c r="I19" s="41"/>
      <c r="J19" s="39"/>
      <c r="K19" s="43"/>
    </row>
    <row r="20" spans="1:11" s="1" customFormat="1" ht="9.6" x14ac:dyDescent="0.2">
      <c r="A20" s="34">
        <f>A18+1</f>
        <v>5</v>
      </c>
      <c r="B20" s="36" t="s">
        <v>39</v>
      </c>
      <c r="C20" s="37" t="s">
        <v>40</v>
      </c>
      <c r="D20" s="38" t="s">
        <v>31</v>
      </c>
      <c r="E20" s="39">
        <v>1203.8599999999999</v>
      </c>
      <c r="F20" s="40">
        <v>0</v>
      </c>
      <c r="G20" s="41">
        <f t="shared" si="0"/>
        <v>0</v>
      </c>
      <c r="H20" s="42">
        <v>0</v>
      </c>
      <c r="I20" s="41">
        <f t="shared" si="1"/>
        <v>0</v>
      </c>
      <c r="J20" s="39">
        <v>0</v>
      </c>
      <c r="K20" s="43">
        <f t="shared" si="2"/>
        <v>0</v>
      </c>
    </row>
    <row r="21" spans="1:11" s="1" customFormat="1" ht="9.6" x14ac:dyDescent="0.2">
      <c r="A21" s="34"/>
      <c r="B21" s="117" t="s">
        <v>526</v>
      </c>
      <c r="C21" s="118" t="s">
        <v>533</v>
      </c>
      <c r="D21" s="119" t="s">
        <v>528</v>
      </c>
      <c r="E21" s="120">
        <v>1203.8599999999999</v>
      </c>
      <c r="F21" s="40"/>
      <c r="G21" s="41"/>
      <c r="H21" s="42"/>
      <c r="I21" s="41"/>
      <c r="J21" s="39"/>
      <c r="K21" s="43"/>
    </row>
    <row r="22" spans="1:11" s="1" customFormat="1" ht="9.6" x14ac:dyDescent="0.2">
      <c r="A22" s="34">
        <f>A20+1</f>
        <v>6</v>
      </c>
      <c r="B22" s="36" t="s">
        <v>41</v>
      </c>
      <c r="C22" s="37" t="s">
        <v>42</v>
      </c>
      <c r="D22" s="38" t="s">
        <v>31</v>
      </c>
      <c r="E22" s="39">
        <v>20</v>
      </c>
      <c r="F22" s="40">
        <v>0</v>
      </c>
      <c r="G22" s="41">
        <f t="shared" si="0"/>
        <v>0</v>
      </c>
      <c r="H22" s="42">
        <v>0</v>
      </c>
      <c r="I22" s="41">
        <f t="shared" si="1"/>
        <v>0</v>
      </c>
      <c r="J22" s="39">
        <v>0</v>
      </c>
      <c r="K22" s="43">
        <f t="shared" si="2"/>
        <v>0</v>
      </c>
    </row>
    <row r="23" spans="1:11" s="1" customFormat="1" ht="19.2" x14ac:dyDescent="0.2">
      <c r="A23" s="34"/>
      <c r="B23" s="117" t="s">
        <v>526</v>
      </c>
      <c r="C23" s="118" t="s">
        <v>534</v>
      </c>
      <c r="D23" s="119" t="s">
        <v>528</v>
      </c>
      <c r="E23" s="120">
        <v>20</v>
      </c>
      <c r="F23" s="40"/>
      <c r="G23" s="41"/>
      <c r="H23" s="42"/>
      <c r="I23" s="41"/>
      <c r="J23" s="39"/>
      <c r="K23" s="43"/>
    </row>
    <row r="24" spans="1:11" s="1" customFormat="1" ht="9.6" x14ac:dyDescent="0.2">
      <c r="A24" s="34">
        <f>A22+1</f>
        <v>7</v>
      </c>
      <c r="B24" s="36" t="s">
        <v>43</v>
      </c>
      <c r="C24" s="37" t="s">
        <v>44</v>
      </c>
      <c r="D24" s="38" t="s">
        <v>31</v>
      </c>
      <c r="E24" s="39">
        <f>E25+E26</f>
        <v>132.1</v>
      </c>
      <c r="F24" s="40">
        <v>0</v>
      </c>
      <c r="G24" s="41">
        <f t="shared" si="0"/>
        <v>0</v>
      </c>
      <c r="H24" s="42">
        <v>0</v>
      </c>
      <c r="I24" s="41">
        <f t="shared" si="1"/>
        <v>0</v>
      </c>
      <c r="J24" s="39">
        <v>0</v>
      </c>
      <c r="K24" s="43">
        <f t="shared" si="2"/>
        <v>0</v>
      </c>
    </row>
    <row r="25" spans="1:11" s="1" customFormat="1" ht="9.6" x14ac:dyDescent="0.2">
      <c r="A25" s="34"/>
      <c r="B25" s="117" t="s">
        <v>526</v>
      </c>
      <c r="C25" s="118" t="s">
        <v>535</v>
      </c>
      <c r="D25" s="119" t="s">
        <v>528</v>
      </c>
      <c r="E25" s="120">
        <v>111.652</v>
      </c>
      <c r="F25" s="40"/>
      <c r="G25" s="41"/>
      <c r="H25" s="42"/>
      <c r="I25" s="41"/>
      <c r="J25" s="39"/>
      <c r="K25" s="43"/>
    </row>
    <row r="26" spans="1:11" s="1" customFormat="1" ht="19.2" x14ac:dyDescent="0.2">
      <c r="A26" s="34"/>
      <c r="B26" s="117" t="s">
        <v>526</v>
      </c>
      <c r="C26" s="118" t="s">
        <v>536</v>
      </c>
      <c r="D26" s="119" t="s">
        <v>528</v>
      </c>
      <c r="E26" s="120">
        <v>20.448</v>
      </c>
      <c r="F26" s="40"/>
      <c r="G26" s="41"/>
      <c r="H26" s="42"/>
      <c r="I26" s="41"/>
      <c r="J26" s="39"/>
      <c r="K26" s="43"/>
    </row>
    <row r="27" spans="1:11" s="1" customFormat="1" ht="9.6" x14ac:dyDescent="0.2">
      <c r="A27" s="34">
        <f>A24+1</f>
        <v>8</v>
      </c>
      <c r="B27" s="36" t="s">
        <v>45</v>
      </c>
      <c r="C27" s="37" t="s">
        <v>46</v>
      </c>
      <c r="D27" s="38" t="s">
        <v>31</v>
      </c>
      <c r="E27" s="39">
        <f>E28+E29</f>
        <v>132.1</v>
      </c>
      <c r="F27" s="40">
        <v>0</v>
      </c>
      <c r="G27" s="41">
        <f t="shared" si="0"/>
        <v>0</v>
      </c>
      <c r="H27" s="42">
        <v>0</v>
      </c>
      <c r="I27" s="41">
        <f t="shared" si="1"/>
        <v>0</v>
      </c>
      <c r="J27" s="39">
        <v>0</v>
      </c>
      <c r="K27" s="43">
        <f t="shared" si="2"/>
        <v>0</v>
      </c>
    </row>
    <row r="28" spans="1:11" s="1" customFormat="1" ht="9.6" x14ac:dyDescent="0.2">
      <c r="A28" s="34"/>
      <c r="B28" s="117" t="s">
        <v>526</v>
      </c>
      <c r="C28" s="118" t="s">
        <v>535</v>
      </c>
      <c r="D28" s="119" t="s">
        <v>528</v>
      </c>
      <c r="E28" s="120">
        <v>111.652</v>
      </c>
      <c r="F28" s="40"/>
      <c r="G28" s="41"/>
      <c r="H28" s="42"/>
      <c r="I28" s="41"/>
      <c r="J28" s="39"/>
      <c r="K28" s="43"/>
    </row>
    <row r="29" spans="1:11" s="1" customFormat="1" ht="19.2" x14ac:dyDescent="0.2">
      <c r="A29" s="34"/>
      <c r="B29" s="117" t="s">
        <v>526</v>
      </c>
      <c r="C29" s="118" t="s">
        <v>536</v>
      </c>
      <c r="D29" s="119" t="s">
        <v>528</v>
      </c>
      <c r="E29" s="120">
        <v>20.448</v>
      </c>
      <c r="F29" s="40"/>
      <c r="G29" s="41"/>
      <c r="H29" s="42"/>
      <c r="I29" s="41"/>
      <c r="J29" s="39"/>
      <c r="K29" s="43"/>
    </row>
    <row r="30" spans="1:11" s="1" customFormat="1" ht="9.6" x14ac:dyDescent="0.2">
      <c r="A30" s="34">
        <f>A27+1</f>
        <v>9</v>
      </c>
      <c r="B30" s="36" t="s">
        <v>47</v>
      </c>
      <c r="C30" s="37" t="s">
        <v>48</v>
      </c>
      <c r="D30" s="38" t="s">
        <v>31</v>
      </c>
      <c r="E30" s="39">
        <f>E31+E32</f>
        <v>161.76400000000001</v>
      </c>
      <c r="F30" s="40">
        <v>0</v>
      </c>
      <c r="G30" s="41">
        <f t="shared" si="0"/>
        <v>0</v>
      </c>
      <c r="H30" s="42">
        <v>0</v>
      </c>
      <c r="I30" s="41">
        <f t="shared" si="1"/>
        <v>0</v>
      </c>
      <c r="J30" s="39">
        <v>0</v>
      </c>
      <c r="K30" s="43">
        <f t="shared" si="2"/>
        <v>0</v>
      </c>
    </row>
    <row r="31" spans="1:11" s="1" customFormat="1" ht="9.6" x14ac:dyDescent="0.2">
      <c r="A31" s="34"/>
      <c r="B31" s="117" t="s">
        <v>526</v>
      </c>
      <c r="C31" s="118" t="s">
        <v>535</v>
      </c>
      <c r="D31" s="119" t="s">
        <v>528</v>
      </c>
      <c r="E31" s="120">
        <v>111.652</v>
      </c>
      <c r="F31" s="40"/>
      <c r="G31" s="41"/>
      <c r="H31" s="42"/>
      <c r="I31" s="41"/>
      <c r="J31" s="39"/>
      <c r="K31" s="43"/>
    </row>
    <row r="32" spans="1:11" s="1" customFormat="1" ht="19.2" x14ac:dyDescent="0.2">
      <c r="A32" s="34"/>
      <c r="B32" s="117" t="s">
        <v>526</v>
      </c>
      <c r="C32" s="118" t="s">
        <v>537</v>
      </c>
      <c r="D32" s="119" t="s">
        <v>528</v>
      </c>
      <c r="E32" s="120">
        <v>50.112000000000002</v>
      </c>
      <c r="F32" s="40"/>
      <c r="G32" s="41"/>
      <c r="H32" s="42"/>
      <c r="I32" s="41"/>
      <c r="J32" s="39"/>
      <c r="K32" s="43"/>
    </row>
    <row r="33" spans="1:11" s="1" customFormat="1" ht="9.6" x14ac:dyDescent="0.2">
      <c r="A33" s="34">
        <f>A30+1</f>
        <v>10</v>
      </c>
      <c r="B33" s="36" t="s">
        <v>49</v>
      </c>
      <c r="C33" s="37" t="s">
        <v>50</v>
      </c>
      <c r="D33" s="38" t="s">
        <v>31</v>
      </c>
      <c r="E33" s="39">
        <f>E34+E35</f>
        <v>161.76400000000001</v>
      </c>
      <c r="F33" s="40">
        <v>0</v>
      </c>
      <c r="G33" s="41">
        <f t="shared" si="0"/>
        <v>0</v>
      </c>
      <c r="H33" s="42">
        <v>0</v>
      </c>
      <c r="I33" s="41">
        <f t="shared" si="1"/>
        <v>0</v>
      </c>
      <c r="J33" s="39">
        <v>0</v>
      </c>
      <c r="K33" s="43">
        <f t="shared" si="2"/>
        <v>0</v>
      </c>
    </row>
    <row r="34" spans="1:11" s="1" customFormat="1" ht="9.6" x14ac:dyDescent="0.2">
      <c r="A34" s="34"/>
      <c r="B34" s="117" t="s">
        <v>526</v>
      </c>
      <c r="C34" s="118" t="s">
        <v>535</v>
      </c>
      <c r="D34" s="119" t="s">
        <v>528</v>
      </c>
      <c r="E34" s="120">
        <v>111.652</v>
      </c>
      <c r="F34" s="40"/>
      <c r="G34" s="41"/>
      <c r="H34" s="42"/>
      <c r="I34" s="41"/>
      <c r="J34" s="39"/>
      <c r="K34" s="43"/>
    </row>
    <row r="35" spans="1:11" s="1" customFormat="1" ht="19.2" x14ac:dyDescent="0.2">
      <c r="A35" s="34"/>
      <c r="B35" s="117" t="s">
        <v>526</v>
      </c>
      <c r="C35" s="118" t="s">
        <v>537</v>
      </c>
      <c r="D35" s="119" t="s">
        <v>528</v>
      </c>
      <c r="E35" s="120">
        <v>50.112000000000002</v>
      </c>
      <c r="F35" s="40"/>
      <c r="G35" s="41"/>
      <c r="H35" s="42"/>
      <c r="I35" s="41"/>
      <c r="J35" s="39"/>
      <c r="K35" s="43"/>
    </row>
    <row r="36" spans="1:11" s="1" customFormat="1" ht="9.6" x14ac:dyDescent="0.2">
      <c r="A36" s="34">
        <f>A33+1</f>
        <v>11</v>
      </c>
      <c r="B36" s="36" t="s">
        <v>51</v>
      </c>
      <c r="C36" s="37" t="s">
        <v>52</v>
      </c>
      <c r="D36" s="38" t="s">
        <v>31</v>
      </c>
      <c r="E36" s="39">
        <v>14.976000000000001</v>
      </c>
      <c r="F36" s="40">
        <v>0</v>
      </c>
      <c r="G36" s="41">
        <f t="shared" si="0"/>
        <v>0</v>
      </c>
      <c r="H36" s="42">
        <v>0</v>
      </c>
      <c r="I36" s="41">
        <f t="shared" si="1"/>
        <v>0</v>
      </c>
      <c r="J36" s="39">
        <v>0</v>
      </c>
      <c r="K36" s="43">
        <f t="shared" si="2"/>
        <v>0</v>
      </c>
    </row>
    <row r="37" spans="1:11" s="1" customFormat="1" ht="19.2" x14ac:dyDescent="0.2">
      <c r="A37" s="34"/>
      <c r="B37" s="117" t="s">
        <v>526</v>
      </c>
      <c r="C37" s="118" t="s">
        <v>538</v>
      </c>
      <c r="D37" s="119" t="s">
        <v>528</v>
      </c>
      <c r="E37" s="120">
        <v>14.976000000000001</v>
      </c>
      <c r="F37" s="40"/>
      <c r="G37" s="41"/>
      <c r="H37" s="42"/>
      <c r="I37" s="41"/>
      <c r="J37" s="39"/>
      <c r="K37" s="43"/>
    </row>
    <row r="38" spans="1:11" s="1" customFormat="1" ht="9.6" x14ac:dyDescent="0.2">
      <c r="A38" s="34">
        <f>A36+1</f>
        <v>12</v>
      </c>
      <c r="B38" s="36" t="s">
        <v>53</v>
      </c>
      <c r="C38" s="37" t="s">
        <v>54</v>
      </c>
      <c r="D38" s="38" t="s">
        <v>31</v>
      </c>
      <c r="E38" s="39">
        <v>14.976000000000001</v>
      </c>
      <c r="F38" s="40">
        <v>0</v>
      </c>
      <c r="G38" s="41">
        <f t="shared" si="0"/>
        <v>0</v>
      </c>
      <c r="H38" s="42">
        <v>0</v>
      </c>
      <c r="I38" s="41">
        <f t="shared" si="1"/>
        <v>0</v>
      </c>
      <c r="J38" s="39">
        <v>0</v>
      </c>
      <c r="K38" s="43">
        <f t="shared" si="2"/>
        <v>0</v>
      </c>
    </row>
    <row r="39" spans="1:11" s="1" customFormat="1" ht="19.2" x14ac:dyDescent="0.2">
      <c r="A39" s="34"/>
      <c r="B39" s="117" t="s">
        <v>526</v>
      </c>
      <c r="C39" s="118" t="s">
        <v>538</v>
      </c>
      <c r="D39" s="119" t="s">
        <v>528</v>
      </c>
      <c r="E39" s="120">
        <v>14.976000000000001</v>
      </c>
      <c r="F39" s="40"/>
      <c r="G39" s="41"/>
      <c r="H39" s="42"/>
      <c r="I39" s="41"/>
      <c r="J39" s="39"/>
      <c r="K39" s="43"/>
    </row>
    <row r="40" spans="1:11" s="1" customFormat="1" ht="9.6" x14ac:dyDescent="0.2">
      <c r="A40" s="34">
        <f>A38+1</f>
        <v>13</v>
      </c>
      <c r="B40" s="121" t="s">
        <v>55</v>
      </c>
      <c r="C40" s="37" t="s">
        <v>56</v>
      </c>
      <c r="D40" s="38" t="s">
        <v>57</v>
      </c>
      <c r="E40" s="39">
        <f>E41+E42</f>
        <v>314.27</v>
      </c>
      <c r="F40" s="40">
        <v>0</v>
      </c>
      <c r="G40" s="41">
        <f t="shared" si="0"/>
        <v>0</v>
      </c>
      <c r="H40" s="42">
        <v>0</v>
      </c>
      <c r="I40" s="41">
        <f t="shared" si="1"/>
        <v>0</v>
      </c>
      <c r="J40" s="39">
        <v>7.4641200000000001E-4</v>
      </c>
      <c r="K40" s="43">
        <f t="shared" si="2"/>
        <v>0.23457489924</v>
      </c>
    </row>
    <row r="41" spans="1:11" s="1" customFormat="1" ht="19.2" x14ac:dyDescent="0.2">
      <c r="A41" s="34"/>
      <c r="B41" s="117" t="s">
        <v>526</v>
      </c>
      <c r="C41" s="118" t="s">
        <v>539</v>
      </c>
      <c r="D41" s="119" t="s">
        <v>542</v>
      </c>
      <c r="E41" s="120">
        <v>216.35</v>
      </c>
      <c r="F41" s="40"/>
      <c r="G41" s="41"/>
      <c r="H41" s="42"/>
      <c r="I41" s="41"/>
      <c r="J41" s="39"/>
      <c r="K41" s="43"/>
    </row>
    <row r="42" spans="1:11" s="1" customFormat="1" ht="9.6" x14ac:dyDescent="0.2">
      <c r="A42" s="34"/>
      <c r="B42" s="117" t="s">
        <v>526</v>
      </c>
      <c r="C42" s="118" t="s">
        <v>540</v>
      </c>
      <c r="D42" s="119" t="s">
        <v>542</v>
      </c>
      <c r="E42" s="120">
        <v>97.92</v>
      </c>
      <c r="F42" s="40"/>
      <c r="G42" s="41"/>
      <c r="H42" s="42"/>
      <c r="I42" s="41"/>
      <c r="J42" s="39"/>
      <c r="K42" s="43"/>
    </row>
    <row r="43" spans="1:11" s="1" customFormat="1" ht="9.6" x14ac:dyDescent="0.2">
      <c r="A43" s="34">
        <f>A40+1</f>
        <v>14</v>
      </c>
      <c r="B43" s="36" t="s">
        <v>58</v>
      </c>
      <c r="C43" s="37" t="s">
        <v>59</v>
      </c>
      <c r="D43" s="38" t="s">
        <v>57</v>
      </c>
      <c r="E43" s="39">
        <v>314.27</v>
      </c>
      <c r="F43" s="40">
        <v>0</v>
      </c>
      <c r="G43" s="41">
        <f t="shared" si="0"/>
        <v>0</v>
      </c>
      <c r="H43" s="42">
        <v>0</v>
      </c>
      <c r="I43" s="41">
        <f t="shared" si="1"/>
        <v>0</v>
      </c>
      <c r="J43" s="39">
        <v>0</v>
      </c>
      <c r="K43" s="43">
        <f t="shared" si="2"/>
        <v>0</v>
      </c>
    </row>
    <row r="44" spans="1:11" s="1" customFormat="1" ht="9.6" x14ac:dyDescent="0.2">
      <c r="A44" s="34"/>
      <c r="B44" s="117" t="s">
        <v>526</v>
      </c>
      <c r="C44" s="118" t="s">
        <v>541</v>
      </c>
      <c r="D44" s="119" t="s">
        <v>542</v>
      </c>
      <c r="E44" s="120">
        <v>314.27</v>
      </c>
      <c r="F44" s="40"/>
      <c r="G44" s="41"/>
      <c r="H44" s="42"/>
      <c r="I44" s="41"/>
      <c r="J44" s="39"/>
      <c r="K44" s="43"/>
    </row>
    <row r="45" spans="1:11" s="1" customFormat="1" ht="9.6" x14ac:dyDescent="0.2">
      <c r="A45" s="34">
        <f>A43+1</f>
        <v>15</v>
      </c>
      <c r="B45" s="121" t="s">
        <v>60</v>
      </c>
      <c r="C45" s="37" t="s">
        <v>61</v>
      </c>
      <c r="D45" s="38" t="s">
        <v>57</v>
      </c>
      <c r="E45" s="39">
        <f>E46+E47</f>
        <v>368.96000000000004</v>
      </c>
      <c r="F45" s="40">
        <v>0</v>
      </c>
      <c r="G45" s="41">
        <f t="shared" si="0"/>
        <v>0</v>
      </c>
      <c r="H45" s="42">
        <v>0</v>
      </c>
      <c r="I45" s="41">
        <f t="shared" si="1"/>
        <v>0</v>
      </c>
      <c r="J45" s="39">
        <v>1.916416E-3</v>
      </c>
      <c r="K45" s="43">
        <f t="shared" si="2"/>
        <v>0.7070808473600001</v>
      </c>
    </row>
    <row r="46" spans="1:11" s="1" customFormat="1" ht="9.6" x14ac:dyDescent="0.2">
      <c r="A46" s="34"/>
      <c r="B46" s="117" t="s">
        <v>526</v>
      </c>
      <c r="C46" s="118" t="s">
        <v>543</v>
      </c>
      <c r="D46" s="119" t="s">
        <v>542</v>
      </c>
      <c r="E46" s="120">
        <v>68.16</v>
      </c>
      <c r="F46" s="40"/>
      <c r="G46" s="41"/>
      <c r="H46" s="42"/>
      <c r="I46" s="41"/>
      <c r="J46" s="39"/>
      <c r="K46" s="43"/>
    </row>
    <row r="47" spans="1:11" s="1" customFormat="1" ht="9.6" x14ac:dyDescent="0.2">
      <c r="A47" s="34"/>
      <c r="B47" s="117" t="s">
        <v>526</v>
      </c>
      <c r="C47" s="118" t="s">
        <v>544</v>
      </c>
      <c r="D47" s="119" t="s">
        <v>542</v>
      </c>
      <c r="E47" s="120">
        <v>300.8</v>
      </c>
      <c r="F47" s="40"/>
      <c r="G47" s="41"/>
      <c r="H47" s="42"/>
      <c r="I47" s="41"/>
      <c r="J47" s="39"/>
      <c r="K47" s="43"/>
    </row>
    <row r="48" spans="1:11" s="1" customFormat="1" ht="9.6" x14ac:dyDescent="0.2">
      <c r="A48" s="34">
        <f>A45+1</f>
        <v>16</v>
      </c>
      <c r="B48" s="36" t="s">
        <v>62</v>
      </c>
      <c r="C48" s="37" t="s">
        <v>63</v>
      </c>
      <c r="D48" s="38" t="s">
        <v>57</v>
      </c>
      <c r="E48" s="39">
        <v>368.96</v>
      </c>
      <c r="F48" s="40">
        <v>0</v>
      </c>
      <c r="G48" s="41">
        <f t="shared" si="0"/>
        <v>0</v>
      </c>
      <c r="H48" s="42">
        <v>0</v>
      </c>
      <c r="I48" s="41">
        <f t="shared" si="1"/>
        <v>0</v>
      </c>
      <c r="J48" s="39">
        <v>0</v>
      </c>
      <c r="K48" s="43">
        <f t="shared" si="2"/>
        <v>0</v>
      </c>
    </row>
    <row r="49" spans="1:11" s="1" customFormat="1" ht="9.6" x14ac:dyDescent="0.2">
      <c r="A49" s="34"/>
      <c r="B49" s="117" t="s">
        <v>526</v>
      </c>
      <c r="C49" s="118" t="s">
        <v>545</v>
      </c>
      <c r="D49" s="119" t="s">
        <v>542</v>
      </c>
      <c r="E49" s="120">
        <v>368.96</v>
      </c>
      <c r="F49" s="40"/>
      <c r="G49" s="41"/>
      <c r="H49" s="42"/>
      <c r="I49" s="41"/>
      <c r="J49" s="39"/>
      <c r="K49" s="43"/>
    </row>
    <row r="50" spans="1:11" s="1" customFormat="1" ht="9.6" x14ac:dyDescent="0.2">
      <c r="A50" s="34">
        <f>A48+1</f>
        <v>17</v>
      </c>
      <c r="B50" s="36" t="s">
        <v>64</v>
      </c>
      <c r="C50" s="37" t="s">
        <v>65</v>
      </c>
      <c r="D50" s="38" t="s">
        <v>31</v>
      </c>
      <c r="E50" s="39">
        <v>1532.7</v>
      </c>
      <c r="F50" s="40">
        <v>0</v>
      </c>
      <c r="G50" s="41">
        <f t="shared" si="0"/>
        <v>0</v>
      </c>
      <c r="H50" s="42">
        <v>0</v>
      </c>
      <c r="I50" s="41">
        <f t="shared" si="1"/>
        <v>0</v>
      </c>
      <c r="J50" s="39">
        <v>0</v>
      </c>
      <c r="K50" s="43">
        <f t="shared" si="2"/>
        <v>0</v>
      </c>
    </row>
    <row r="51" spans="1:11" s="1" customFormat="1" ht="9.6" x14ac:dyDescent="0.2">
      <c r="A51" s="34"/>
      <c r="B51" s="117" t="s">
        <v>526</v>
      </c>
      <c r="C51" s="118" t="s">
        <v>546</v>
      </c>
      <c r="D51" s="119" t="s">
        <v>528</v>
      </c>
      <c r="E51" s="120">
        <v>1532.7</v>
      </c>
      <c r="F51" s="40"/>
      <c r="G51" s="41"/>
      <c r="H51" s="42"/>
      <c r="I51" s="41"/>
      <c r="J51" s="39"/>
      <c r="K51" s="43"/>
    </row>
    <row r="52" spans="1:11" s="1" customFormat="1" ht="9.6" x14ac:dyDescent="0.2">
      <c r="A52" s="34">
        <f>A50+1</f>
        <v>18</v>
      </c>
      <c r="B52" s="36" t="s">
        <v>66</v>
      </c>
      <c r="C52" s="37" t="s">
        <v>67</v>
      </c>
      <c r="D52" s="38" t="s">
        <v>31</v>
      </c>
      <c r="E52" s="39">
        <v>1532.7</v>
      </c>
      <c r="F52" s="40">
        <v>0</v>
      </c>
      <c r="G52" s="41">
        <f t="shared" si="0"/>
        <v>0</v>
      </c>
      <c r="H52" s="42">
        <v>0</v>
      </c>
      <c r="I52" s="41">
        <f t="shared" si="1"/>
        <v>0</v>
      </c>
      <c r="J52" s="39">
        <v>0</v>
      </c>
      <c r="K52" s="43">
        <f t="shared" si="2"/>
        <v>0</v>
      </c>
    </row>
    <row r="53" spans="1:11" s="1" customFormat="1" ht="9.6" x14ac:dyDescent="0.2">
      <c r="A53" s="34"/>
      <c r="B53" s="117" t="s">
        <v>526</v>
      </c>
      <c r="C53" s="118" t="s">
        <v>546</v>
      </c>
      <c r="D53" s="119" t="s">
        <v>528</v>
      </c>
      <c r="E53" s="120">
        <v>1532.7</v>
      </c>
      <c r="F53" s="40"/>
      <c r="G53" s="41"/>
      <c r="H53" s="42"/>
      <c r="I53" s="41"/>
      <c r="J53" s="39"/>
      <c r="K53" s="43"/>
    </row>
    <row r="54" spans="1:11" s="1" customFormat="1" ht="9.6" x14ac:dyDescent="0.2">
      <c r="A54" s="34">
        <f>A52+1</f>
        <v>19</v>
      </c>
      <c r="B54" s="36" t="s">
        <v>68</v>
      </c>
      <c r="C54" s="37" t="s">
        <v>69</v>
      </c>
      <c r="D54" s="38" t="s">
        <v>31</v>
      </c>
      <c r="E54" s="39">
        <v>328.84</v>
      </c>
      <c r="F54" s="40">
        <v>0</v>
      </c>
      <c r="G54" s="41">
        <f t="shared" si="0"/>
        <v>0</v>
      </c>
      <c r="H54" s="42">
        <v>0</v>
      </c>
      <c r="I54" s="41">
        <f t="shared" si="1"/>
        <v>0</v>
      </c>
      <c r="J54" s="39">
        <v>0</v>
      </c>
      <c r="K54" s="43">
        <f t="shared" si="2"/>
        <v>0</v>
      </c>
    </row>
    <row r="55" spans="1:11" s="1" customFormat="1" ht="9.6" x14ac:dyDescent="0.2">
      <c r="A55" s="34"/>
      <c r="B55" s="117" t="s">
        <v>526</v>
      </c>
      <c r="C55" s="118" t="s">
        <v>547</v>
      </c>
      <c r="D55" s="119" t="s">
        <v>528</v>
      </c>
      <c r="E55" s="120">
        <v>328.84</v>
      </c>
      <c r="F55" s="40"/>
      <c r="G55" s="41"/>
      <c r="H55" s="42"/>
      <c r="I55" s="41"/>
      <c r="J55" s="39"/>
      <c r="K55" s="43"/>
    </row>
    <row r="56" spans="1:11" s="1" customFormat="1" ht="9.6" x14ac:dyDescent="0.2">
      <c r="A56" s="34">
        <f>A54+1</f>
        <v>20</v>
      </c>
      <c r="B56" s="36" t="s">
        <v>70</v>
      </c>
      <c r="C56" s="37" t="s">
        <v>71</v>
      </c>
      <c r="D56" s="38" t="s">
        <v>31</v>
      </c>
      <c r="E56" s="39">
        <v>1644.2</v>
      </c>
      <c r="F56" s="40">
        <v>0</v>
      </c>
      <c r="G56" s="41">
        <f t="shared" si="0"/>
        <v>0</v>
      </c>
      <c r="H56" s="42">
        <v>0</v>
      </c>
      <c r="I56" s="41">
        <f t="shared" si="1"/>
        <v>0</v>
      </c>
      <c r="J56" s="39">
        <v>0</v>
      </c>
      <c r="K56" s="43">
        <f t="shared" si="2"/>
        <v>0</v>
      </c>
    </row>
    <row r="57" spans="1:11" s="1" customFormat="1" ht="9.6" x14ac:dyDescent="0.2">
      <c r="A57" s="34"/>
      <c r="B57" s="117" t="s">
        <v>526</v>
      </c>
      <c r="C57" s="118" t="s">
        <v>548</v>
      </c>
      <c r="D57" s="119" t="s">
        <v>528</v>
      </c>
      <c r="E57" s="120">
        <v>1644.2</v>
      </c>
      <c r="F57" s="40"/>
      <c r="G57" s="41"/>
      <c r="H57" s="42"/>
      <c r="I57" s="41"/>
      <c r="J57" s="39"/>
      <c r="K57" s="43"/>
    </row>
    <row r="58" spans="1:11" s="1" customFormat="1" ht="9.6" x14ac:dyDescent="0.2">
      <c r="A58" s="34">
        <f>A56+1</f>
        <v>21</v>
      </c>
      <c r="B58" s="36" t="s">
        <v>72</v>
      </c>
      <c r="C58" s="37" t="s">
        <v>73</v>
      </c>
      <c r="D58" s="38" t="s">
        <v>31</v>
      </c>
      <c r="E58" s="39">
        <v>328.84</v>
      </c>
      <c r="F58" s="40">
        <v>0</v>
      </c>
      <c r="G58" s="41">
        <f t="shared" si="0"/>
        <v>0</v>
      </c>
      <c r="H58" s="42">
        <v>0</v>
      </c>
      <c r="I58" s="41">
        <f t="shared" si="1"/>
        <v>0</v>
      </c>
      <c r="J58" s="39">
        <v>0</v>
      </c>
      <c r="K58" s="43">
        <f t="shared" si="2"/>
        <v>0</v>
      </c>
    </row>
    <row r="59" spans="1:11" s="1" customFormat="1" ht="9.6" x14ac:dyDescent="0.2">
      <c r="A59" s="34"/>
      <c r="B59" s="117" t="s">
        <v>526</v>
      </c>
      <c r="C59" s="118">
        <v>328.84</v>
      </c>
      <c r="D59" s="119" t="s">
        <v>528</v>
      </c>
      <c r="E59" s="120">
        <v>328.84</v>
      </c>
      <c r="F59" s="40"/>
      <c r="G59" s="41"/>
      <c r="H59" s="42"/>
      <c r="I59" s="41"/>
      <c r="J59" s="39"/>
      <c r="K59" s="43"/>
    </row>
    <row r="60" spans="1:11" s="1" customFormat="1" ht="9.6" x14ac:dyDescent="0.2">
      <c r="A60" s="34">
        <f>A58+1</f>
        <v>22</v>
      </c>
      <c r="B60" s="36" t="s">
        <v>74</v>
      </c>
      <c r="C60" s="37" t="s">
        <v>75</v>
      </c>
      <c r="D60" s="38" t="s">
        <v>31</v>
      </c>
      <c r="E60" s="39">
        <v>328.84</v>
      </c>
      <c r="F60" s="40">
        <v>0</v>
      </c>
      <c r="G60" s="41">
        <f t="shared" si="0"/>
        <v>0</v>
      </c>
      <c r="H60" s="42">
        <v>0</v>
      </c>
      <c r="I60" s="41">
        <f t="shared" si="1"/>
        <v>0</v>
      </c>
      <c r="J60" s="39">
        <v>0</v>
      </c>
      <c r="K60" s="43">
        <f t="shared" si="2"/>
        <v>0</v>
      </c>
    </row>
    <row r="61" spans="1:11" s="1" customFormat="1" ht="9.6" x14ac:dyDescent="0.2">
      <c r="A61" s="34"/>
      <c r="B61" s="117" t="s">
        <v>526</v>
      </c>
      <c r="C61" s="118">
        <v>328.84</v>
      </c>
      <c r="D61" s="119" t="s">
        <v>528</v>
      </c>
      <c r="E61" s="120">
        <v>328.84</v>
      </c>
      <c r="F61" s="40"/>
      <c r="G61" s="41"/>
      <c r="H61" s="42"/>
      <c r="I61" s="41"/>
      <c r="J61" s="39"/>
      <c r="K61" s="43"/>
    </row>
    <row r="62" spans="1:11" s="1" customFormat="1" ht="9.6" x14ac:dyDescent="0.2">
      <c r="A62" s="34">
        <f>A60+1</f>
        <v>23</v>
      </c>
      <c r="B62" s="36" t="s">
        <v>76</v>
      </c>
      <c r="C62" s="37" t="s">
        <v>77</v>
      </c>
      <c r="D62" s="38" t="s">
        <v>31</v>
      </c>
      <c r="E62" s="39">
        <v>328.84</v>
      </c>
      <c r="F62" s="40">
        <v>0</v>
      </c>
      <c r="G62" s="41">
        <f t="shared" si="0"/>
        <v>0</v>
      </c>
      <c r="H62" s="42">
        <v>0</v>
      </c>
      <c r="I62" s="41">
        <f t="shared" si="1"/>
        <v>0</v>
      </c>
      <c r="J62" s="39">
        <v>0</v>
      </c>
      <c r="K62" s="43">
        <f t="shared" si="2"/>
        <v>0</v>
      </c>
    </row>
    <row r="63" spans="1:11" s="1" customFormat="1" ht="9.6" x14ac:dyDescent="0.2">
      <c r="A63" s="34"/>
      <c r="B63" s="117" t="s">
        <v>526</v>
      </c>
      <c r="C63" s="118">
        <v>328.84</v>
      </c>
      <c r="D63" s="119" t="s">
        <v>528</v>
      </c>
      <c r="E63" s="120">
        <v>328.84</v>
      </c>
      <c r="F63" s="40"/>
      <c r="G63" s="41"/>
      <c r="H63" s="42"/>
      <c r="I63" s="41"/>
      <c r="J63" s="39"/>
      <c r="K63" s="43"/>
    </row>
    <row r="64" spans="1:11" s="1" customFormat="1" ht="9.6" x14ac:dyDescent="0.2">
      <c r="A64" s="34">
        <f>A62+1</f>
        <v>24</v>
      </c>
      <c r="B64" s="36" t="s">
        <v>78</v>
      </c>
      <c r="C64" s="37" t="s">
        <v>79</v>
      </c>
      <c r="D64" s="38" t="s">
        <v>31</v>
      </c>
      <c r="E64" s="39">
        <v>90</v>
      </c>
      <c r="F64" s="40">
        <v>0</v>
      </c>
      <c r="G64" s="41">
        <f t="shared" si="0"/>
        <v>0</v>
      </c>
      <c r="H64" s="42">
        <v>0</v>
      </c>
      <c r="I64" s="41">
        <f t="shared" si="1"/>
        <v>0</v>
      </c>
      <c r="J64" s="39">
        <v>0</v>
      </c>
      <c r="K64" s="43">
        <f t="shared" si="2"/>
        <v>0</v>
      </c>
    </row>
    <row r="65" spans="1:11" s="1" customFormat="1" ht="9.6" x14ac:dyDescent="0.2">
      <c r="A65" s="34"/>
      <c r="B65" s="117" t="s">
        <v>526</v>
      </c>
      <c r="C65" s="118" t="s">
        <v>549</v>
      </c>
      <c r="D65" s="119" t="s">
        <v>528</v>
      </c>
      <c r="E65" s="120">
        <v>90</v>
      </c>
      <c r="F65" s="40"/>
      <c r="G65" s="41"/>
      <c r="H65" s="42"/>
      <c r="I65" s="41"/>
      <c r="J65" s="39"/>
      <c r="K65" s="43"/>
    </row>
    <row r="66" spans="1:11" s="1" customFormat="1" ht="9.6" x14ac:dyDescent="0.2">
      <c r="A66" s="34">
        <f>A64+1</f>
        <v>25</v>
      </c>
      <c r="B66" s="36" t="s">
        <v>80</v>
      </c>
      <c r="C66" s="37" t="s">
        <v>81</v>
      </c>
      <c r="D66" s="38" t="s">
        <v>34</v>
      </c>
      <c r="E66" s="39">
        <v>30</v>
      </c>
      <c r="F66" s="40">
        <v>0</v>
      </c>
      <c r="G66" s="41">
        <f t="shared" si="0"/>
        <v>0</v>
      </c>
      <c r="H66" s="42">
        <v>0</v>
      </c>
      <c r="I66" s="41">
        <f t="shared" si="1"/>
        <v>0</v>
      </c>
      <c r="J66" s="39">
        <v>0.23</v>
      </c>
      <c r="K66" s="43">
        <f t="shared" si="2"/>
        <v>6.9</v>
      </c>
    </row>
    <row r="67" spans="1:11" s="1" customFormat="1" ht="9.6" x14ac:dyDescent="0.2">
      <c r="A67" s="34"/>
      <c r="B67" s="117" t="s">
        <v>526</v>
      </c>
      <c r="C67" s="118" t="s">
        <v>550</v>
      </c>
      <c r="D67" s="119" t="s">
        <v>530</v>
      </c>
      <c r="E67" s="120">
        <v>30</v>
      </c>
      <c r="F67" s="40"/>
      <c r="G67" s="41"/>
      <c r="H67" s="42"/>
      <c r="I67" s="41"/>
      <c r="J67" s="39"/>
      <c r="K67" s="43"/>
    </row>
    <row r="68" spans="1:11" s="1" customFormat="1" ht="9.6" x14ac:dyDescent="0.2">
      <c r="A68" s="34">
        <f>A66+1</f>
        <v>26</v>
      </c>
      <c r="B68" s="36" t="s">
        <v>82</v>
      </c>
      <c r="C68" s="37" t="s">
        <v>83</v>
      </c>
      <c r="D68" s="38" t="s">
        <v>34</v>
      </c>
      <c r="E68" s="39">
        <v>1348</v>
      </c>
      <c r="F68" s="40">
        <v>0</v>
      </c>
      <c r="G68" s="41">
        <f t="shared" si="0"/>
        <v>0</v>
      </c>
      <c r="H68" s="42">
        <v>0</v>
      </c>
      <c r="I68" s="41">
        <f t="shared" si="1"/>
        <v>0</v>
      </c>
      <c r="J68" s="39">
        <v>0.17270050000000001</v>
      </c>
      <c r="K68" s="43">
        <f t="shared" si="2"/>
        <v>232.800274</v>
      </c>
    </row>
    <row r="69" spans="1:11" s="1" customFormat="1" ht="9.6" x14ac:dyDescent="0.2">
      <c r="A69" s="34"/>
      <c r="B69" s="117" t="s">
        <v>526</v>
      </c>
      <c r="C69" s="118" t="s">
        <v>551</v>
      </c>
      <c r="D69" s="119" t="s">
        <v>530</v>
      </c>
      <c r="E69" s="120">
        <v>1348</v>
      </c>
      <c r="F69" s="40"/>
      <c r="G69" s="41"/>
      <c r="H69" s="42"/>
      <c r="I69" s="41"/>
      <c r="J69" s="39"/>
      <c r="K69" s="43"/>
    </row>
    <row r="70" spans="1:11" s="1" customFormat="1" ht="9.6" x14ac:dyDescent="0.2">
      <c r="A70" s="34">
        <f>A68+1</f>
        <v>27</v>
      </c>
      <c r="B70" s="36" t="s">
        <v>84</v>
      </c>
      <c r="C70" s="37" t="s">
        <v>85</v>
      </c>
      <c r="D70" s="38" t="s">
        <v>31</v>
      </c>
      <c r="E70" s="39">
        <v>36</v>
      </c>
      <c r="F70" s="40">
        <v>0</v>
      </c>
      <c r="G70" s="41">
        <f t="shared" si="0"/>
        <v>0</v>
      </c>
      <c r="H70" s="42">
        <v>0</v>
      </c>
      <c r="I70" s="41">
        <f t="shared" si="1"/>
        <v>0</v>
      </c>
      <c r="J70" s="39">
        <v>0</v>
      </c>
      <c r="K70" s="43">
        <f t="shared" si="2"/>
        <v>0</v>
      </c>
    </row>
    <row r="71" spans="1:11" s="1" customFormat="1" ht="9.6" x14ac:dyDescent="0.2">
      <c r="A71" s="34"/>
      <c r="B71" s="117" t="s">
        <v>526</v>
      </c>
      <c r="C71" s="118" t="s">
        <v>552</v>
      </c>
      <c r="D71" s="119" t="s">
        <v>528</v>
      </c>
      <c r="E71" s="120">
        <v>36</v>
      </c>
      <c r="F71" s="40"/>
      <c r="G71" s="41"/>
      <c r="H71" s="42"/>
      <c r="I71" s="41"/>
      <c r="J71" s="39"/>
      <c r="K71" s="43"/>
    </row>
    <row r="72" spans="1:11" s="1" customFormat="1" ht="9.6" x14ac:dyDescent="0.2">
      <c r="A72" s="34">
        <f>A70+1</f>
        <v>28</v>
      </c>
      <c r="B72" s="36" t="s">
        <v>45</v>
      </c>
      <c r="C72" s="37" t="s">
        <v>46</v>
      </c>
      <c r="D72" s="38" t="s">
        <v>31</v>
      </c>
      <c r="E72" s="39">
        <v>36</v>
      </c>
      <c r="F72" s="40">
        <v>0</v>
      </c>
      <c r="G72" s="41">
        <f t="shared" si="0"/>
        <v>0</v>
      </c>
      <c r="H72" s="42">
        <v>0</v>
      </c>
      <c r="I72" s="41">
        <f t="shared" si="1"/>
        <v>0</v>
      </c>
      <c r="J72" s="39">
        <v>0</v>
      </c>
      <c r="K72" s="43">
        <f t="shared" si="2"/>
        <v>0</v>
      </c>
    </row>
    <row r="73" spans="1:11" s="1" customFormat="1" ht="9.6" x14ac:dyDescent="0.2">
      <c r="A73" s="34"/>
      <c r="B73" s="117" t="s">
        <v>526</v>
      </c>
      <c r="C73" s="118" t="s">
        <v>552</v>
      </c>
      <c r="D73" s="119" t="s">
        <v>528</v>
      </c>
      <c r="E73" s="120">
        <v>36</v>
      </c>
      <c r="F73" s="40"/>
      <c r="G73" s="41"/>
      <c r="H73" s="42"/>
      <c r="I73" s="41"/>
      <c r="J73" s="39"/>
      <c r="K73" s="43"/>
    </row>
    <row r="74" spans="1:11" s="1" customFormat="1" ht="9.6" x14ac:dyDescent="0.2">
      <c r="A74" s="34">
        <f t="shared" ref="A74" si="3">A72+1</f>
        <v>29</v>
      </c>
      <c r="B74" s="36" t="s">
        <v>86</v>
      </c>
      <c r="C74" s="37" t="s">
        <v>87</v>
      </c>
      <c r="D74" s="38" t="s">
        <v>57</v>
      </c>
      <c r="E74" s="39">
        <v>1645</v>
      </c>
      <c r="F74" s="40">
        <v>0</v>
      </c>
      <c r="G74" s="41">
        <f t="shared" si="0"/>
        <v>0</v>
      </c>
      <c r="H74" s="42">
        <v>0</v>
      </c>
      <c r="I74" s="41">
        <f t="shared" si="1"/>
        <v>0</v>
      </c>
      <c r="J74" s="39">
        <v>0</v>
      </c>
      <c r="K74" s="43">
        <f t="shared" si="2"/>
        <v>0</v>
      </c>
    </row>
    <row r="75" spans="1:11" s="1" customFormat="1" ht="9.6" x14ac:dyDescent="0.2">
      <c r="A75" s="34"/>
      <c r="B75" s="117" t="s">
        <v>526</v>
      </c>
      <c r="C75" s="118" t="s">
        <v>553</v>
      </c>
      <c r="D75" s="119" t="s">
        <v>542</v>
      </c>
      <c r="E75" s="120">
        <v>1645</v>
      </c>
      <c r="F75" s="40"/>
      <c r="G75" s="41"/>
      <c r="H75" s="42"/>
      <c r="I75" s="116"/>
      <c r="J75" s="39"/>
      <c r="K75" s="43"/>
    </row>
    <row r="76" spans="1:11" s="17" customFormat="1" ht="10.199999999999999" x14ac:dyDescent="0.2">
      <c r="A76" s="52"/>
      <c r="B76" s="53">
        <v>1</v>
      </c>
      <c r="C76" s="54" t="s">
        <v>88</v>
      </c>
      <c r="D76" s="55"/>
      <c r="E76" s="55"/>
      <c r="F76" s="56"/>
      <c r="G76" s="57">
        <f>SUM(G12:G74)</f>
        <v>0</v>
      </c>
      <c r="H76" s="58"/>
      <c r="I76" s="59">
        <f>SUM(I12:I74)</f>
        <v>0</v>
      </c>
      <c r="J76" s="58"/>
      <c r="K76" s="60">
        <f>SUM(K12:K74)</f>
        <v>242.45549230660001</v>
      </c>
    </row>
    <row r="77" spans="1:11" s="17" customFormat="1" ht="10.199999999999999" x14ac:dyDescent="0.2">
      <c r="A77" s="27"/>
      <c r="B77" s="28" t="s">
        <v>89</v>
      </c>
      <c r="C77" s="29" t="s">
        <v>90</v>
      </c>
      <c r="D77" s="26"/>
      <c r="E77" s="26"/>
      <c r="F77" s="30"/>
      <c r="G77" s="31"/>
      <c r="H77" s="32"/>
      <c r="I77" s="25"/>
      <c r="J77" s="32"/>
      <c r="K77" s="33"/>
    </row>
    <row r="78" spans="1:11" s="1" customFormat="1" ht="19.2" x14ac:dyDescent="0.2">
      <c r="A78" s="34">
        <f>A74+1</f>
        <v>30</v>
      </c>
      <c r="B78" s="121" t="s">
        <v>91</v>
      </c>
      <c r="C78" s="37" t="s">
        <v>554</v>
      </c>
      <c r="D78" s="38" t="s">
        <v>31</v>
      </c>
      <c r="E78" s="39">
        <v>33.44</v>
      </c>
      <c r="F78" s="40">
        <v>0</v>
      </c>
      <c r="G78" s="41">
        <f t="shared" ref="G78:G122" si="4">E78*F78</f>
        <v>0</v>
      </c>
      <c r="H78" s="42">
        <v>0</v>
      </c>
      <c r="I78" s="41">
        <f t="shared" ref="I78:I122" si="5">E78*H78</f>
        <v>0</v>
      </c>
      <c r="J78" s="39">
        <v>2.34158</v>
      </c>
      <c r="K78" s="43">
        <f t="shared" ref="K78:K122" si="6">E78*J78</f>
        <v>78.302435199999991</v>
      </c>
    </row>
    <row r="79" spans="1:11" s="1" customFormat="1" ht="9.6" x14ac:dyDescent="0.2">
      <c r="A79" s="34"/>
      <c r="B79" s="117" t="s">
        <v>526</v>
      </c>
      <c r="C79" s="118" t="s">
        <v>556</v>
      </c>
      <c r="D79" s="119" t="s">
        <v>528</v>
      </c>
      <c r="E79" s="120">
        <v>33.44</v>
      </c>
      <c r="F79" s="40"/>
      <c r="G79" s="41"/>
      <c r="H79" s="42"/>
      <c r="I79" s="41"/>
      <c r="J79" s="39"/>
      <c r="K79" s="43"/>
    </row>
    <row r="80" spans="1:11" s="1" customFormat="1" ht="9.6" x14ac:dyDescent="0.2">
      <c r="A80" s="34">
        <f>A78+1</f>
        <v>31</v>
      </c>
      <c r="B80" s="36" t="s">
        <v>92</v>
      </c>
      <c r="C80" s="37" t="s">
        <v>93</v>
      </c>
      <c r="D80" s="38" t="s">
        <v>57</v>
      </c>
      <c r="E80" s="39">
        <v>601.92999999999995</v>
      </c>
      <c r="F80" s="40">
        <v>0</v>
      </c>
      <c r="G80" s="41">
        <f t="shared" si="4"/>
        <v>0</v>
      </c>
      <c r="H80" s="42">
        <v>0</v>
      </c>
      <c r="I80" s="41">
        <f t="shared" si="5"/>
        <v>0</v>
      </c>
      <c r="J80" s="39">
        <v>0</v>
      </c>
      <c r="K80" s="43">
        <f t="shared" si="6"/>
        <v>0</v>
      </c>
    </row>
    <row r="81" spans="1:11" s="1" customFormat="1" ht="9.6" x14ac:dyDescent="0.2">
      <c r="A81" s="34"/>
      <c r="B81" s="117" t="s">
        <v>526</v>
      </c>
      <c r="C81" s="118" t="s">
        <v>555</v>
      </c>
      <c r="D81" s="119" t="s">
        <v>542</v>
      </c>
      <c r="E81" s="120">
        <v>601.92999999999995</v>
      </c>
      <c r="F81" s="40"/>
      <c r="G81" s="41"/>
      <c r="H81" s="42"/>
      <c r="I81" s="41"/>
      <c r="J81" s="39"/>
      <c r="K81" s="43"/>
    </row>
    <row r="82" spans="1:11" s="1" customFormat="1" ht="9.6" x14ac:dyDescent="0.2">
      <c r="A82" s="34">
        <f>A80+1</f>
        <v>32</v>
      </c>
      <c r="B82" s="36" t="s">
        <v>94</v>
      </c>
      <c r="C82" s="37" t="s">
        <v>95</v>
      </c>
      <c r="D82" s="38" t="s">
        <v>31</v>
      </c>
      <c r="E82" s="39">
        <v>11.96</v>
      </c>
      <c r="F82" s="40">
        <v>0</v>
      </c>
      <c r="G82" s="41">
        <f t="shared" si="4"/>
        <v>0</v>
      </c>
      <c r="H82" s="42">
        <v>0</v>
      </c>
      <c r="I82" s="41">
        <f t="shared" si="5"/>
        <v>0</v>
      </c>
      <c r="J82" s="39">
        <v>2.4592000000000001</v>
      </c>
      <c r="K82" s="43">
        <f t="shared" si="6"/>
        <v>29.412032000000004</v>
      </c>
    </row>
    <row r="83" spans="1:11" s="1" customFormat="1" ht="9.6" x14ac:dyDescent="0.2">
      <c r="A83" s="34"/>
      <c r="B83" s="117" t="s">
        <v>526</v>
      </c>
      <c r="C83" s="118" t="s">
        <v>557</v>
      </c>
      <c r="D83" s="119" t="s">
        <v>528</v>
      </c>
      <c r="E83" s="120">
        <v>11.96</v>
      </c>
      <c r="F83" s="40"/>
      <c r="G83" s="41"/>
      <c r="H83" s="42"/>
      <c r="I83" s="41"/>
      <c r="J83" s="39"/>
      <c r="K83" s="43"/>
    </row>
    <row r="84" spans="1:11" s="1" customFormat="1" ht="9.6" x14ac:dyDescent="0.2">
      <c r="A84" s="34">
        <f>A82+1</f>
        <v>33</v>
      </c>
      <c r="B84" s="36" t="s">
        <v>96</v>
      </c>
      <c r="C84" s="37" t="s">
        <v>558</v>
      </c>
      <c r="D84" s="38" t="s">
        <v>31</v>
      </c>
      <c r="E84" s="39">
        <v>111.652</v>
      </c>
      <c r="F84" s="40">
        <v>0</v>
      </c>
      <c r="G84" s="41">
        <f t="shared" si="4"/>
        <v>0</v>
      </c>
      <c r="H84" s="42">
        <v>0</v>
      </c>
      <c r="I84" s="41">
        <f t="shared" si="5"/>
        <v>0</v>
      </c>
      <c r="J84" s="39">
        <v>2.3967017199999998</v>
      </c>
      <c r="K84" s="43">
        <f t="shared" si="6"/>
        <v>267.59654044143997</v>
      </c>
    </row>
    <row r="85" spans="1:11" s="1" customFormat="1" ht="9.6" x14ac:dyDescent="0.2">
      <c r="A85" s="34"/>
      <c r="B85" s="117" t="s">
        <v>526</v>
      </c>
      <c r="C85" s="118" t="s">
        <v>559</v>
      </c>
      <c r="D85" s="119" t="s">
        <v>528</v>
      </c>
      <c r="E85" s="120">
        <v>111.652</v>
      </c>
      <c r="F85" s="40"/>
      <c r="G85" s="41"/>
      <c r="H85" s="42"/>
      <c r="I85" s="41"/>
      <c r="J85" s="39"/>
      <c r="K85" s="43"/>
    </row>
    <row r="86" spans="1:11" s="1" customFormat="1" ht="9.6" x14ac:dyDescent="0.2">
      <c r="A86" s="34">
        <f>A84+1</f>
        <v>34</v>
      </c>
      <c r="B86" s="36" t="s">
        <v>97</v>
      </c>
      <c r="C86" s="37" t="s">
        <v>98</v>
      </c>
      <c r="D86" s="38" t="s">
        <v>31</v>
      </c>
      <c r="E86" s="39">
        <v>14.976000000000001</v>
      </c>
      <c r="F86" s="40">
        <v>0</v>
      </c>
      <c r="G86" s="41">
        <f t="shared" si="4"/>
        <v>0</v>
      </c>
      <c r="H86" s="42">
        <v>0</v>
      </c>
      <c r="I86" s="41">
        <f t="shared" si="5"/>
        <v>0</v>
      </c>
      <c r="J86" s="39">
        <v>2.4102014</v>
      </c>
      <c r="K86" s="43">
        <f t="shared" si="6"/>
        <v>36.095176166400002</v>
      </c>
    </row>
    <row r="87" spans="1:11" s="1" customFormat="1" ht="19.2" x14ac:dyDescent="0.2">
      <c r="A87" s="34"/>
      <c r="B87" s="117" t="s">
        <v>526</v>
      </c>
      <c r="C87" s="118" t="s">
        <v>560</v>
      </c>
      <c r="D87" s="119" t="s">
        <v>528</v>
      </c>
      <c r="E87" s="120">
        <v>14.976000000000001</v>
      </c>
      <c r="F87" s="40"/>
      <c r="G87" s="41"/>
      <c r="H87" s="42"/>
      <c r="I87" s="41"/>
      <c r="J87" s="39"/>
      <c r="K87" s="43"/>
    </row>
    <row r="88" spans="1:11" s="1" customFormat="1" ht="9.6" x14ac:dyDescent="0.2">
      <c r="A88" s="34">
        <f>A86+1</f>
        <v>35</v>
      </c>
      <c r="B88" s="36" t="s">
        <v>99</v>
      </c>
      <c r="C88" s="37" t="s">
        <v>100</v>
      </c>
      <c r="D88" s="38" t="s">
        <v>57</v>
      </c>
      <c r="E88" s="39">
        <f>E89+E90</f>
        <v>314.24</v>
      </c>
      <c r="F88" s="40">
        <v>0</v>
      </c>
      <c r="G88" s="41">
        <f t="shared" si="4"/>
        <v>0</v>
      </c>
      <c r="H88" s="42">
        <v>0</v>
      </c>
      <c r="I88" s="41">
        <f t="shared" si="5"/>
        <v>0</v>
      </c>
      <c r="J88" s="39">
        <v>1.760281E-3</v>
      </c>
      <c r="K88" s="43">
        <f t="shared" si="6"/>
        <v>0.55315070144</v>
      </c>
    </row>
    <row r="89" spans="1:11" s="1" customFormat="1" ht="9.6" x14ac:dyDescent="0.2">
      <c r="A89" s="34"/>
      <c r="B89" s="117" t="s">
        <v>526</v>
      </c>
      <c r="C89" s="118" t="s">
        <v>561</v>
      </c>
      <c r="D89" s="119" t="s">
        <v>542</v>
      </c>
      <c r="E89" s="120">
        <v>216.32</v>
      </c>
      <c r="F89" s="40"/>
      <c r="G89" s="41"/>
      <c r="H89" s="42"/>
      <c r="I89" s="41"/>
      <c r="J89" s="39"/>
      <c r="K89" s="43"/>
    </row>
    <row r="90" spans="1:11" s="1" customFormat="1" ht="9.6" x14ac:dyDescent="0.2">
      <c r="A90" s="34"/>
      <c r="B90" s="117" t="s">
        <v>526</v>
      </c>
      <c r="C90" s="118" t="s">
        <v>562</v>
      </c>
      <c r="D90" s="119" t="s">
        <v>542</v>
      </c>
      <c r="E90" s="120">
        <v>97.92</v>
      </c>
      <c r="F90" s="40"/>
      <c r="G90" s="41"/>
      <c r="H90" s="42"/>
      <c r="I90" s="41"/>
      <c r="J90" s="39"/>
      <c r="K90" s="43"/>
    </row>
    <row r="91" spans="1:11" s="1" customFormat="1" ht="9.6" x14ac:dyDescent="0.2">
      <c r="A91" s="34">
        <f>A88+1</f>
        <v>36</v>
      </c>
      <c r="B91" s="36" t="s">
        <v>101</v>
      </c>
      <c r="C91" s="37" t="s">
        <v>102</v>
      </c>
      <c r="D91" s="38" t="s">
        <v>57</v>
      </c>
      <c r="E91" s="39">
        <f>E92+E93</f>
        <v>314.24</v>
      </c>
      <c r="F91" s="40">
        <v>0</v>
      </c>
      <c r="G91" s="41">
        <f t="shared" si="4"/>
        <v>0</v>
      </c>
      <c r="H91" s="42">
        <v>0</v>
      </c>
      <c r="I91" s="41">
        <f t="shared" si="5"/>
        <v>0</v>
      </c>
      <c r="J91" s="39">
        <v>2.22E-4</v>
      </c>
      <c r="K91" s="43">
        <f t="shared" si="6"/>
        <v>6.9761280000000009E-2</v>
      </c>
    </row>
    <row r="92" spans="1:11" s="1" customFormat="1" ht="9.6" x14ac:dyDescent="0.2">
      <c r="A92" s="34"/>
      <c r="B92" s="117" t="s">
        <v>526</v>
      </c>
      <c r="C92" s="118" t="s">
        <v>561</v>
      </c>
      <c r="D92" s="119" t="s">
        <v>542</v>
      </c>
      <c r="E92" s="120">
        <v>216.32</v>
      </c>
      <c r="F92" s="40"/>
      <c r="G92" s="41"/>
      <c r="H92" s="42"/>
      <c r="I92" s="41"/>
      <c r="J92" s="39"/>
      <c r="K92" s="43"/>
    </row>
    <row r="93" spans="1:11" s="1" customFormat="1" ht="9.6" x14ac:dyDescent="0.2">
      <c r="A93" s="34"/>
      <c r="B93" s="117" t="s">
        <v>526</v>
      </c>
      <c r="C93" s="118" t="s">
        <v>562</v>
      </c>
      <c r="D93" s="119" t="s">
        <v>542</v>
      </c>
      <c r="E93" s="120">
        <v>97.92</v>
      </c>
      <c r="F93" s="40"/>
      <c r="G93" s="41"/>
      <c r="H93" s="42"/>
      <c r="I93" s="41"/>
      <c r="J93" s="39"/>
      <c r="K93" s="43"/>
    </row>
    <row r="94" spans="1:11" s="1" customFormat="1" ht="9.6" x14ac:dyDescent="0.2">
      <c r="A94" s="34">
        <f>A91+1</f>
        <v>37</v>
      </c>
      <c r="B94" s="36" t="s">
        <v>103</v>
      </c>
      <c r="C94" s="37" t="s">
        <v>104</v>
      </c>
      <c r="D94" s="38" t="s">
        <v>105</v>
      </c>
      <c r="E94" s="39">
        <v>38</v>
      </c>
      <c r="F94" s="40">
        <v>0</v>
      </c>
      <c r="G94" s="41">
        <f t="shared" si="4"/>
        <v>0</v>
      </c>
      <c r="H94" s="42">
        <v>0</v>
      </c>
      <c r="I94" s="41">
        <f t="shared" si="5"/>
        <v>0</v>
      </c>
      <c r="J94" s="39">
        <v>4.3206399999999997E-3</v>
      </c>
      <c r="K94" s="43">
        <f t="shared" si="6"/>
        <v>0.16418431999999999</v>
      </c>
    </row>
    <row r="95" spans="1:11" s="1" customFormat="1" ht="9.6" x14ac:dyDescent="0.2">
      <c r="A95" s="34"/>
      <c r="B95" s="117" t="s">
        <v>526</v>
      </c>
      <c r="C95" s="118" t="s">
        <v>563</v>
      </c>
      <c r="D95" s="119" t="s">
        <v>564</v>
      </c>
      <c r="E95" s="120">
        <v>38</v>
      </c>
      <c r="F95" s="40"/>
      <c r="G95" s="41"/>
      <c r="H95" s="42"/>
      <c r="I95" s="41"/>
      <c r="J95" s="39"/>
      <c r="K95" s="43"/>
    </row>
    <row r="96" spans="1:11" s="1" customFormat="1" ht="9.6" x14ac:dyDescent="0.2">
      <c r="A96" s="34">
        <f>A94+1</f>
        <v>38</v>
      </c>
      <c r="B96" s="36" t="s">
        <v>106</v>
      </c>
      <c r="C96" s="37" t="s">
        <v>107</v>
      </c>
      <c r="D96" s="38" t="s">
        <v>105</v>
      </c>
      <c r="E96" s="39">
        <v>38</v>
      </c>
      <c r="F96" s="40">
        <v>0</v>
      </c>
      <c r="G96" s="41">
        <f t="shared" si="4"/>
        <v>0</v>
      </c>
      <c r="H96" s="42">
        <v>0</v>
      </c>
      <c r="I96" s="41">
        <f t="shared" si="5"/>
        <v>0</v>
      </c>
      <c r="J96" s="39">
        <v>8.1324489999999999E-3</v>
      </c>
      <c r="K96" s="43">
        <f t="shared" si="6"/>
        <v>0.30903306200000003</v>
      </c>
    </row>
    <row r="97" spans="1:11" s="1" customFormat="1" ht="9.6" x14ac:dyDescent="0.2">
      <c r="A97" s="34"/>
      <c r="B97" s="117" t="s">
        <v>526</v>
      </c>
      <c r="C97" s="118" t="s">
        <v>565</v>
      </c>
      <c r="D97" s="119" t="s">
        <v>564</v>
      </c>
      <c r="E97" s="120">
        <v>38</v>
      </c>
      <c r="F97" s="40"/>
      <c r="G97" s="41"/>
      <c r="H97" s="42"/>
      <c r="I97" s="41"/>
      <c r="J97" s="39"/>
      <c r="K97" s="43"/>
    </row>
    <row r="98" spans="1:11" s="1" customFormat="1" ht="9.6" x14ac:dyDescent="0.2">
      <c r="A98" s="34">
        <f>A96+1</f>
        <v>39</v>
      </c>
      <c r="B98" s="36" t="s">
        <v>108</v>
      </c>
      <c r="C98" s="37" t="s">
        <v>109</v>
      </c>
      <c r="D98" s="38" t="s">
        <v>31</v>
      </c>
      <c r="E98" s="39">
        <v>55.57</v>
      </c>
      <c r="F98" s="40">
        <v>0</v>
      </c>
      <c r="G98" s="41">
        <f t="shared" si="4"/>
        <v>0</v>
      </c>
      <c r="H98" s="42">
        <v>0</v>
      </c>
      <c r="I98" s="41">
        <f t="shared" si="5"/>
        <v>0</v>
      </c>
      <c r="J98" s="39">
        <v>2.3849883599999999</v>
      </c>
      <c r="K98" s="43">
        <f t="shared" si="6"/>
        <v>132.5338031652</v>
      </c>
    </row>
    <row r="99" spans="1:11" s="1" customFormat="1" ht="9.6" x14ac:dyDescent="0.2">
      <c r="A99" s="34"/>
      <c r="B99" s="117" t="s">
        <v>526</v>
      </c>
      <c r="C99" s="118" t="s">
        <v>566</v>
      </c>
      <c r="D99" s="119" t="s">
        <v>528</v>
      </c>
      <c r="E99" s="120">
        <v>55.57</v>
      </c>
      <c r="F99" s="40"/>
      <c r="G99" s="41"/>
      <c r="H99" s="42"/>
      <c r="I99" s="41"/>
      <c r="J99" s="39"/>
      <c r="K99" s="43"/>
    </row>
    <row r="100" spans="1:11" s="1" customFormat="1" ht="9.6" x14ac:dyDescent="0.2">
      <c r="A100" s="34">
        <f>A98+1</f>
        <v>40</v>
      </c>
      <c r="B100" s="36" t="s">
        <v>110</v>
      </c>
      <c r="C100" s="37" t="s">
        <v>111</v>
      </c>
      <c r="D100" s="38" t="s">
        <v>31</v>
      </c>
      <c r="E100" s="39">
        <v>20.448</v>
      </c>
      <c r="F100" s="40">
        <v>0</v>
      </c>
      <c r="G100" s="41">
        <f t="shared" si="4"/>
        <v>0</v>
      </c>
      <c r="H100" s="42">
        <v>0</v>
      </c>
      <c r="I100" s="41">
        <f t="shared" si="5"/>
        <v>0</v>
      </c>
      <c r="J100" s="39">
        <v>2.3984564000000002</v>
      </c>
      <c r="K100" s="43">
        <f t="shared" si="6"/>
        <v>49.043636467200002</v>
      </c>
    </row>
    <row r="101" spans="1:11" s="1" customFormat="1" ht="9.6" x14ac:dyDescent="0.2">
      <c r="A101" s="34"/>
      <c r="B101" s="117" t="s">
        <v>526</v>
      </c>
      <c r="C101" s="118" t="s">
        <v>567</v>
      </c>
      <c r="D101" s="119" t="s">
        <v>528</v>
      </c>
      <c r="E101" s="120">
        <v>20.448</v>
      </c>
      <c r="F101" s="40"/>
      <c r="G101" s="41"/>
      <c r="H101" s="42"/>
      <c r="I101" s="41"/>
      <c r="J101" s="39"/>
      <c r="K101" s="43"/>
    </row>
    <row r="102" spans="1:11" s="1" customFormat="1" ht="9.6" x14ac:dyDescent="0.2">
      <c r="A102" s="34">
        <f>A100+1</f>
        <v>41</v>
      </c>
      <c r="B102" s="36" t="s">
        <v>112</v>
      </c>
      <c r="C102" s="37" t="s">
        <v>113</v>
      </c>
      <c r="D102" s="38" t="s">
        <v>57</v>
      </c>
      <c r="E102" s="39">
        <v>368.96</v>
      </c>
      <c r="F102" s="40">
        <v>0</v>
      </c>
      <c r="G102" s="41">
        <f t="shared" si="4"/>
        <v>0</v>
      </c>
      <c r="H102" s="42">
        <v>0</v>
      </c>
      <c r="I102" s="41">
        <f t="shared" si="5"/>
        <v>0</v>
      </c>
      <c r="J102" s="39">
        <v>1.760281E-3</v>
      </c>
      <c r="K102" s="43">
        <f t="shared" si="6"/>
        <v>0.64947327775999997</v>
      </c>
    </row>
    <row r="103" spans="1:11" s="1" customFormat="1" ht="9.6" x14ac:dyDescent="0.2">
      <c r="A103" s="34"/>
      <c r="B103" s="117" t="s">
        <v>526</v>
      </c>
      <c r="C103" s="118" t="s">
        <v>568</v>
      </c>
      <c r="D103" s="119" t="s">
        <v>542</v>
      </c>
      <c r="E103" s="120">
        <v>368.96</v>
      </c>
      <c r="F103" s="40"/>
      <c r="G103" s="41"/>
      <c r="H103" s="42"/>
      <c r="I103" s="41"/>
      <c r="J103" s="39"/>
      <c r="K103" s="43"/>
    </row>
    <row r="104" spans="1:11" s="1" customFormat="1" ht="9.6" x14ac:dyDescent="0.2">
      <c r="A104" s="34">
        <f>A102+1</f>
        <v>42</v>
      </c>
      <c r="B104" s="36" t="s">
        <v>114</v>
      </c>
      <c r="C104" s="37" t="s">
        <v>115</v>
      </c>
      <c r="D104" s="38" t="s">
        <v>57</v>
      </c>
      <c r="E104" s="39">
        <v>368.96</v>
      </c>
      <c r="F104" s="40">
        <v>0</v>
      </c>
      <c r="G104" s="41">
        <f t="shared" si="4"/>
        <v>0</v>
      </c>
      <c r="H104" s="42">
        <v>0</v>
      </c>
      <c r="I104" s="41">
        <f t="shared" si="5"/>
        <v>0</v>
      </c>
      <c r="J104" s="39">
        <v>2.22E-4</v>
      </c>
      <c r="K104" s="43">
        <f t="shared" si="6"/>
        <v>8.1909120000000002E-2</v>
      </c>
    </row>
    <row r="105" spans="1:11" s="1" customFormat="1" ht="9.6" x14ac:dyDescent="0.2">
      <c r="A105" s="34"/>
      <c r="B105" s="117" t="s">
        <v>526</v>
      </c>
      <c r="C105" s="118" t="s">
        <v>568</v>
      </c>
      <c r="D105" s="119" t="s">
        <v>542</v>
      </c>
      <c r="E105" s="120">
        <v>368.96</v>
      </c>
      <c r="F105" s="40"/>
      <c r="G105" s="41"/>
      <c r="H105" s="42"/>
      <c r="I105" s="41"/>
      <c r="J105" s="39"/>
      <c r="K105" s="43"/>
    </row>
    <row r="106" spans="1:11" s="1" customFormat="1" ht="9.6" x14ac:dyDescent="0.2">
      <c r="A106" s="34">
        <f>A104+1</f>
        <v>43</v>
      </c>
      <c r="B106" s="36" t="s">
        <v>116</v>
      </c>
      <c r="C106" s="37" t="s">
        <v>117</v>
      </c>
      <c r="D106" s="38" t="s">
        <v>118</v>
      </c>
      <c r="E106" s="39">
        <f>SUM(E107:E111)</f>
        <v>3.9550000000000005</v>
      </c>
      <c r="F106" s="40">
        <v>0</v>
      </c>
      <c r="G106" s="41">
        <f t="shared" si="4"/>
        <v>0</v>
      </c>
      <c r="H106" s="42">
        <v>0</v>
      </c>
      <c r="I106" s="41">
        <f t="shared" si="5"/>
        <v>0</v>
      </c>
      <c r="J106" s="39">
        <v>1.0241502600000001</v>
      </c>
      <c r="K106" s="43">
        <f t="shared" si="6"/>
        <v>4.0505142783000005</v>
      </c>
    </row>
    <row r="107" spans="1:11" s="1" customFormat="1" ht="9.6" x14ac:dyDescent="0.2">
      <c r="A107" s="34"/>
      <c r="B107" s="117" t="s">
        <v>526</v>
      </c>
      <c r="C107" s="118" t="s">
        <v>571</v>
      </c>
      <c r="D107" s="119" t="s">
        <v>569</v>
      </c>
      <c r="E107" s="120">
        <v>2.5070000000000001</v>
      </c>
      <c r="F107" s="40"/>
      <c r="G107" s="41"/>
      <c r="H107" s="42"/>
      <c r="I107" s="41"/>
      <c r="J107" s="39"/>
      <c r="K107" s="43"/>
    </row>
    <row r="108" spans="1:11" s="1" customFormat="1" ht="9.6" x14ac:dyDescent="0.2">
      <c r="A108" s="34"/>
      <c r="B108" s="117" t="s">
        <v>526</v>
      </c>
      <c r="C108" s="118" t="s">
        <v>570</v>
      </c>
      <c r="D108" s="119" t="s">
        <v>569</v>
      </c>
      <c r="E108" s="120">
        <v>0.51500000000000001</v>
      </c>
      <c r="F108" s="40"/>
      <c r="G108" s="41"/>
      <c r="H108" s="42"/>
      <c r="I108" s="41"/>
      <c r="J108" s="39"/>
      <c r="K108" s="43"/>
    </row>
    <row r="109" spans="1:11" s="1" customFormat="1" ht="9.6" x14ac:dyDescent="0.2">
      <c r="A109" s="34"/>
      <c r="B109" s="117" t="s">
        <v>526</v>
      </c>
      <c r="C109" s="118" t="s">
        <v>572</v>
      </c>
      <c r="D109" s="119" t="s">
        <v>569</v>
      </c>
      <c r="E109" s="120">
        <v>0.30499999999999999</v>
      </c>
      <c r="F109" s="40"/>
      <c r="G109" s="41"/>
      <c r="H109" s="42"/>
      <c r="I109" s="41"/>
      <c r="J109" s="39"/>
      <c r="K109" s="43"/>
    </row>
    <row r="110" spans="1:11" s="1" customFormat="1" ht="9.6" x14ac:dyDescent="0.2">
      <c r="A110" s="34"/>
      <c r="B110" s="117" t="s">
        <v>526</v>
      </c>
      <c r="C110" s="118" t="s">
        <v>573</v>
      </c>
      <c r="D110" s="119" t="s">
        <v>569</v>
      </c>
      <c r="E110" s="120">
        <v>0.40400000000000003</v>
      </c>
      <c r="F110" s="40"/>
      <c r="G110" s="41"/>
      <c r="H110" s="42"/>
      <c r="I110" s="41"/>
      <c r="J110" s="39"/>
      <c r="K110" s="43"/>
    </row>
    <row r="111" spans="1:11" s="1" customFormat="1" ht="9.6" x14ac:dyDescent="0.2">
      <c r="A111" s="34"/>
      <c r="B111" s="117" t="s">
        <v>526</v>
      </c>
      <c r="C111" s="118" t="s">
        <v>574</v>
      </c>
      <c r="D111" s="119" t="s">
        <v>569</v>
      </c>
      <c r="E111" s="120">
        <v>0.224</v>
      </c>
      <c r="F111" s="40"/>
      <c r="G111" s="41"/>
      <c r="H111" s="42"/>
      <c r="I111" s="41"/>
      <c r="J111" s="39"/>
      <c r="K111" s="43"/>
    </row>
    <row r="112" spans="1:11" s="1" customFormat="1" ht="9.6" x14ac:dyDescent="0.2">
      <c r="A112" s="34">
        <f>A106+1</f>
        <v>44</v>
      </c>
      <c r="B112" s="36" t="s">
        <v>119</v>
      </c>
      <c r="C112" s="37" t="s">
        <v>120</v>
      </c>
      <c r="D112" s="38" t="s">
        <v>118</v>
      </c>
      <c r="E112" s="39">
        <v>2.0710000000000002</v>
      </c>
      <c r="F112" s="40">
        <v>0</v>
      </c>
      <c r="G112" s="41">
        <f t="shared" si="4"/>
        <v>0</v>
      </c>
      <c r="H112" s="42">
        <v>0</v>
      </c>
      <c r="I112" s="41">
        <f t="shared" si="5"/>
        <v>0</v>
      </c>
      <c r="J112" s="39">
        <v>1.0241502600000001</v>
      </c>
      <c r="K112" s="43">
        <f t="shared" si="6"/>
        <v>2.1210151884600004</v>
      </c>
    </row>
    <row r="113" spans="1:11" s="1" customFormat="1" ht="9.6" x14ac:dyDescent="0.2">
      <c r="A113" s="34"/>
      <c r="B113" s="117" t="s">
        <v>526</v>
      </c>
      <c r="C113" s="118" t="s">
        <v>575</v>
      </c>
      <c r="D113" s="119" t="s">
        <v>569</v>
      </c>
      <c r="E113" s="120">
        <v>2.0710000000000002</v>
      </c>
      <c r="F113" s="40"/>
      <c r="G113" s="41"/>
      <c r="H113" s="42"/>
      <c r="I113" s="41"/>
      <c r="J113" s="39"/>
      <c r="K113" s="43"/>
    </row>
    <row r="114" spans="1:11" s="1" customFormat="1" ht="9.6" x14ac:dyDescent="0.2">
      <c r="A114" s="34">
        <f>A112+1</f>
        <v>45</v>
      </c>
      <c r="B114" s="36" t="s">
        <v>121</v>
      </c>
      <c r="C114" s="37" t="s">
        <v>576</v>
      </c>
      <c r="D114" s="38" t="s">
        <v>118</v>
      </c>
      <c r="E114" s="39">
        <v>6.0259999999999998</v>
      </c>
      <c r="F114" s="40">
        <v>0</v>
      </c>
      <c r="G114" s="41">
        <f t="shared" si="4"/>
        <v>0</v>
      </c>
      <c r="H114" s="42">
        <v>0</v>
      </c>
      <c r="I114" s="41">
        <f t="shared" si="5"/>
        <v>0</v>
      </c>
      <c r="J114" s="39">
        <v>1.026834</v>
      </c>
      <c r="K114" s="43">
        <f t="shared" si="6"/>
        <v>6.1877016840000003</v>
      </c>
    </row>
    <row r="115" spans="1:11" s="1" customFormat="1" ht="9.6" x14ac:dyDescent="0.2">
      <c r="A115" s="34"/>
      <c r="B115" s="117" t="s">
        <v>526</v>
      </c>
      <c r="C115" s="118" t="s">
        <v>577</v>
      </c>
      <c r="D115" s="119" t="s">
        <v>569</v>
      </c>
      <c r="E115" s="120">
        <v>6.0259999999999998</v>
      </c>
      <c r="F115" s="40"/>
      <c r="G115" s="41"/>
      <c r="H115" s="42"/>
      <c r="I115" s="41"/>
      <c r="J115" s="39"/>
      <c r="K115" s="43"/>
    </row>
    <row r="116" spans="1:11" s="1" customFormat="1" ht="9.6" x14ac:dyDescent="0.2">
      <c r="A116" s="34">
        <v>46</v>
      </c>
      <c r="B116" s="36" t="s">
        <v>122</v>
      </c>
      <c r="C116" s="37" t="s">
        <v>578</v>
      </c>
      <c r="D116" s="38" t="s">
        <v>34</v>
      </c>
      <c r="E116" s="39">
        <v>440</v>
      </c>
      <c r="F116" s="40">
        <v>0</v>
      </c>
      <c r="G116" s="41">
        <f t="shared" si="4"/>
        <v>0</v>
      </c>
      <c r="H116" s="42">
        <v>0</v>
      </c>
      <c r="I116" s="41">
        <f t="shared" si="5"/>
        <v>0</v>
      </c>
      <c r="J116" s="39">
        <v>9.3999999999999997E-4</v>
      </c>
      <c r="K116" s="43">
        <f t="shared" si="6"/>
        <v>0.41359999999999997</v>
      </c>
    </row>
    <row r="117" spans="1:11" s="1" customFormat="1" ht="9.6" x14ac:dyDescent="0.2">
      <c r="A117" s="34"/>
      <c r="B117" s="117" t="s">
        <v>526</v>
      </c>
      <c r="C117" s="118" t="s">
        <v>579</v>
      </c>
      <c r="D117" s="119" t="s">
        <v>530</v>
      </c>
      <c r="E117" s="120">
        <v>440</v>
      </c>
      <c r="F117" s="40"/>
      <c r="G117" s="41"/>
      <c r="H117" s="42"/>
      <c r="I117" s="41"/>
      <c r="J117" s="39"/>
      <c r="K117" s="43"/>
    </row>
    <row r="118" spans="1:11" s="1" customFormat="1" ht="9.6" x14ac:dyDescent="0.2">
      <c r="A118" s="34">
        <f>A116+1</f>
        <v>47</v>
      </c>
      <c r="B118" s="36" t="s">
        <v>123</v>
      </c>
      <c r="C118" s="37" t="s">
        <v>124</v>
      </c>
      <c r="D118" s="38" t="s">
        <v>31</v>
      </c>
      <c r="E118" s="39">
        <v>46.3</v>
      </c>
      <c r="F118" s="40">
        <v>0</v>
      </c>
      <c r="G118" s="41">
        <f t="shared" si="4"/>
        <v>0</v>
      </c>
      <c r="H118" s="42">
        <v>0</v>
      </c>
      <c r="I118" s="41">
        <f t="shared" si="5"/>
        <v>0</v>
      </c>
      <c r="J118" s="39">
        <v>2.1755399999999998</v>
      </c>
      <c r="K118" s="43">
        <f t="shared" si="6"/>
        <v>100.72750199999999</v>
      </c>
    </row>
    <row r="119" spans="1:11" s="1" customFormat="1" ht="19.2" x14ac:dyDescent="0.2">
      <c r="A119" s="34"/>
      <c r="B119" s="117" t="s">
        <v>526</v>
      </c>
      <c r="C119" s="118" t="s">
        <v>580</v>
      </c>
      <c r="D119" s="119" t="s">
        <v>528</v>
      </c>
      <c r="E119" s="120">
        <v>46.3</v>
      </c>
      <c r="F119" s="40"/>
      <c r="G119" s="41"/>
      <c r="H119" s="42"/>
      <c r="I119" s="41"/>
      <c r="J119" s="39"/>
      <c r="K119" s="43"/>
    </row>
    <row r="120" spans="1:11" s="1" customFormat="1" ht="9.6" x14ac:dyDescent="0.2">
      <c r="A120" s="34">
        <f>A118+1</f>
        <v>48</v>
      </c>
      <c r="B120" s="36" t="s">
        <v>125</v>
      </c>
      <c r="C120" s="37" t="s">
        <v>126</v>
      </c>
      <c r="D120" s="38" t="s">
        <v>31</v>
      </c>
      <c r="E120" s="39">
        <v>4</v>
      </c>
      <c r="F120" s="40">
        <v>0</v>
      </c>
      <c r="G120" s="41">
        <f t="shared" si="4"/>
        <v>0</v>
      </c>
      <c r="H120" s="42">
        <v>0</v>
      </c>
      <c r="I120" s="41">
        <f t="shared" si="5"/>
        <v>0</v>
      </c>
      <c r="J120" s="39">
        <v>1.63</v>
      </c>
      <c r="K120" s="43">
        <f t="shared" si="6"/>
        <v>6.52</v>
      </c>
    </row>
    <row r="121" spans="1:11" s="1" customFormat="1" ht="9.6" x14ac:dyDescent="0.2">
      <c r="A121" s="34"/>
      <c r="B121" s="117" t="s">
        <v>526</v>
      </c>
      <c r="C121" s="118" t="s">
        <v>581</v>
      </c>
      <c r="D121" s="119" t="s">
        <v>528</v>
      </c>
      <c r="E121" s="120">
        <v>4</v>
      </c>
      <c r="F121" s="40"/>
      <c r="G121" s="41"/>
      <c r="H121" s="42"/>
      <c r="I121" s="41"/>
      <c r="J121" s="39"/>
      <c r="K121" s="43"/>
    </row>
    <row r="122" spans="1:11" s="1" customFormat="1" ht="9.6" x14ac:dyDescent="0.2">
      <c r="A122" s="34">
        <f t="shared" ref="A122" si="7">A120+1</f>
        <v>49</v>
      </c>
      <c r="B122" s="36" t="s">
        <v>127</v>
      </c>
      <c r="C122" s="37" t="s">
        <v>128</v>
      </c>
      <c r="D122" s="38" t="s">
        <v>34</v>
      </c>
      <c r="E122" s="39">
        <v>135</v>
      </c>
      <c r="F122" s="40">
        <v>0</v>
      </c>
      <c r="G122" s="41">
        <f t="shared" si="4"/>
        <v>0</v>
      </c>
      <c r="H122" s="42">
        <v>0</v>
      </c>
      <c r="I122" s="41">
        <f t="shared" si="5"/>
        <v>0</v>
      </c>
      <c r="J122" s="39">
        <v>0.23197000000000001</v>
      </c>
      <c r="K122" s="43">
        <f t="shared" si="6"/>
        <v>31.315950000000001</v>
      </c>
    </row>
    <row r="123" spans="1:11" s="1" customFormat="1" ht="9.6" x14ac:dyDescent="0.2">
      <c r="A123" s="34"/>
      <c r="B123" s="117" t="s">
        <v>526</v>
      </c>
      <c r="C123" s="118" t="s">
        <v>582</v>
      </c>
      <c r="D123" s="119" t="s">
        <v>530</v>
      </c>
      <c r="E123" s="120">
        <v>135</v>
      </c>
      <c r="F123" s="40"/>
      <c r="G123" s="41"/>
      <c r="H123" s="42"/>
      <c r="I123" s="116"/>
      <c r="J123" s="39"/>
      <c r="K123" s="43"/>
    </row>
    <row r="124" spans="1:11" s="17" customFormat="1" ht="10.199999999999999" x14ac:dyDescent="0.2">
      <c r="A124" s="52"/>
      <c r="B124" s="53">
        <v>2</v>
      </c>
      <c r="C124" s="54" t="s">
        <v>129</v>
      </c>
      <c r="D124" s="55"/>
      <c r="E124" s="55"/>
      <c r="F124" s="56"/>
      <c r="G124" s="57">
        <f>SUM(G78:G122)</f>
        <v>0</v>
      </c>
      <c r="H124" s="58"/>
      <c r="I124" s="59">
        <f>SUM(I78:I122)</f>
        <v>0</v>
      </c>
      <c r="J124" s="58"/>
      <c r="K124" s="60">
        <f>SUM(K78:K122)</f>
        <v>746.14741835220002</v>
      </c>
    </row>
    <row r="125" spans="1:11" s="17" customFormat="1" ht="10.199999999999999" x14ac:dyDescent="0.2">
      <c r="A125" s="27"/>
      <c r="B125" s="28" t="s">
        <v>130</v>
      </c>
      <c r="C125" s="29" t="s">
        <v>131</v>
      </c>
      <c r="D125" s="26"/>
      <c r="E125" s="26"/>
      <c r="F125" s="30"/>
      <c r="G125" s="31"/>
      <c r="H125" s="32"/>
      <c r="I125" s="25"/>
      <c r="J125" s="32"/>
      <c r="K125" s="33"/>
    </row>
    <row r="126" spans="1:11" s="1" customFormat="1" ht="9.6" x14ac:dyDescent="0.2">
      <c r="A126" s="34">
        <f>A122+1</f>
        <v>50</v>
      </c>
      <c r="B126" s="36" t="s">
        <v>132</v>
      </c>
      <c r="C126" s="37" t="s">
        <v>133</v>
      </c>
      <c r="D126" s="38" t="s">
        <v>57</v>
      </c>
      <c r="E126" s="39">
        <v>100</v>
      </c>
      <c r="F126" s="40">
        <v>0</v>
      </c>
      <c r="G126" s="41">
        <f t="shared" ref="G126:G158" si="8">E126*F126</f>
        <v>0</v>
      </c>
      <c r="H126" s="42">
        <v>0</v>
      </c>
      <c r="I126" s="41">
        <f t="shared" ref="I126:I158" si="9">E126*H126</f>
        <v>0</v>
      </c>
      <c r="J126" s="39">
        <v>8.2200000000000003E-4</v>
      </c>
      <c r="K126" s="43">
        <f t="shared" ref="K126:K158" si="10">E126*J126</f>
        <v>8.2200000000000009E-2</v>
      </c>
    </row>
    <row r="127" spans="1:11" s="1" customFormat="1" ht="9.6" x14ac:dyDescent="0.2">
      <c r="A127" s="34"/>
      <c r="B127" s="117" t="s">
        <v>526</v>
      </c>
      <c r="C127" s="118" t="s">
        <v>583</v>
      </c>
      <c r="D127" s="119" t="s">
        <v>542</v>
      </c>
      <c r="E127" s="120">
        <v>100</v>
      </c>
      <c r="F127" s="40"/>
      <c r="G127" s="41"/>
      <c r="H127" s="42"/>
      <c r="I127" s="41"/>
      <c r="J127" s="39"/>
      <c r="K127" s="43"/>
    </row>
    <row r="128" spans="1:11" s="1" customFormat="1" ht="9.6" x14ac:dyDescent="0.2">
      <c r="A128" s="34">
        <f>A126+1</f>
        <v>51</v>
      </c>
      <c r="B128" s="36" t="s">
        <v>134</v>
      </c>
      <c r="C128" s="37" t="s">
        <v>135</v>
      </c>
      <c r="D128" s="38" t="s">
        <v>57</v>
      </c>
      <c r="E128" s="39">
        <v>110</v>
      </c>
      <c r="F128" s="40">
        <v>0</v>
      </c>
      <c r="G128" s="41">
        <f t="shared" si="8"/>
        <v>0</v>
      </c>
      <c r="H128" s="42">
        <v>0</v>
      </c>
      <c r="I128" s="41">
        <f t="shared" si="9"/>
        <v>0</v>
      </c>
      <c r="J128" s="39">
        <v>4.7999999999999996E-3</v>
      </c>
      <c r="K128" s="43">
        <f t="shared" si="10"/>
        <v>0.52799999999999991</v>
      </c>
    </row>
    <row r="129" spans="1:11" s="1" customFormat="1" ht="9.6" x14ac:dyDescent="0.2">
      <c r="A129" s="34"/>
      <c r="B129" s="117" t="s">
        <v>526</v>
      </c>
      <c r="C129" s="118" t="s">
        <v>584</v>
      </c>
      <c r="D129" s="119" t="s">
        <v>542</v>
      </c>
      <c r="E129" s="120">
        <v>110</v>
      </c>
      <c r="F129" s="40"/>
      <c r="G129" s="41"/>
      <c r="H129" s="42"/>
      <c r="I129" s="41"/>
      <c r="J129" s="39"/>
      <c r="K129" s="43"/>
    </row>
    <row r="130" spans="1:11" s="1" customFormat="1" ht="9.6" x14ac:dyDescent="0.2">
      <c r="A130" s="34">
        <f>A128+1</f>
        <v>52</v>
      </c>
      <c r="B130" s="36" t="s">
        <v>136</v>
      </c>
      <c r="C130" s="37" t="s">
        <v>585</v>
      </c>
      <c r="D130" s="38" t="s">
        <v>57</v>
      </c>
      <c r="E130" s="39">
        <v>500.5</v>
      </c>
      <c r="F130" s="40">
        <v>0</v>
      </c>
      <c r="G130" s="41">
        <f t="shared" si="8"/>
        <v>0</v>
      </c>
      <c r="H130" s="42">
        <v>0</v>
      </c>
      <c r="I130" s="41">
        <f t="shared" si="9"/>
        <v>0</v>
      </c>
      <c r="J130" s="39">
        <v>8.3006999999999994E-3</v>
      </c>
      <c r="K130" s="43">
        <f t="shared" si="10"/>
        <v>4.1545003499999993</v>
      </c>
    </row>
    <row r="131" spans="1:11" s="1" customFormat="1" ht="9.6" x14ac:dyDescent="0.2">
      <c r="A131" s="34"/>
      <c r="B131" s="117" t="s">
        <v>526</v>
      </c>
      <c r="C131" s="118" t="s">
        <v>586</v>
      </c>
      <c r="D131" s="119" t="s">
        <v>542</v>
      </c>
      <c r="E131" s="120">
        <v>500.5</v>
      </c>
      <c r="F131" s="40"/>
      <c r="G131" s="41"/>
      <c r="H131" s="42"/>
      <c r="I131" s="41"/>
      <c r="J131" s="39"/>
      <c r="K131" s="43"/>
    </row>
    <row r="132" spans="1:11" s="1" customFormat="1" ht="9.6" x14ac:dyDescent="0.2">
      <c r="A132" s="34">
        <f>A130+1</f>
        <v>53</v>
      </c>
      <c r="B132" s="36" t="s">
        <v>587</v>
      </c>
      <c r="C132" s="37" t="s">
        <v>588</v>
      </c>
      <c r="D132" s="38" t="s">
        <v>34</v>
      </c>
      <c r="E132" s="39">
        <v>280</v>
      </c>
      <c r="F132" s="40">
        <v>0</v>
      </c>
      <c r="G132" s="41">
        <f t="shared" si="8"/>
        <v>0</v>
      </c>
      <c r="H132" s="42">
        <v>0</v>
      </c>
      <c r="I132" s="41">
        <f t="shared" si="9"/>
        <v>0</v>
      </c>
      <c r="J132" s="39">
        <v>1.279E-3</v>
      </c>
      <c r="K132" s="43">
        <f t="shared" si="10"/>
        <v>0.35811999999999999</v>
      </c>
    </row>
    <row r="133" spans="1:11" s="1" customFormat="1" ht="9.6" x14ac:dyDescent="0.2">
      <c r="A133" s="34"/>
      <c r="B133" s="117" t="s">
        <v>526</v>
      </c>
      <c r="C133" s="118" t="s">
        <v>586</v>
      </c>
      <c r="D133" s="119" t="s">
        <v>530</v>
      </c>
      <c r="E133" s="120">
        <v>280</v>
      </c>
      <c r="F133" s="40"/>
      <c r="G133" s="41"/>
      <c r="H133" s="42"/>
      <c r="I133" s="41"/>
      <c r="J133" s="39"/>
      <c r="K133" s="43"/>
    </row>
    <row r="134" spans="1:11" s="1" customFormat="1" ht="9.6" x14ac:dyDescent="0.2">
      <c r="A134" s="34">
        <f>A132+1</f>
        <v>54</v>
      </c>
      <c r="B134" s="36" t="s">
        <v>137</v>
      </c>
      <c r="C134" s="37" t="s">
        <v>589</v>
      </c>
      <c r="D134" s="38" t="s">
        <v>34</v>
      </c>
      <c r="E134" s="39">
        <v>10</v>
      </c>
      <c r="F134" s="40">
        <v>0</v>
      </c>
      <c r="G134" s="41">
        <f t="shared" si="8"/>
        <v>0</v>
      </c>
      <c r="H134" s="42">
        <v>0</v>
      </c>
      <c r="I134" s="41">
        <f t="shared" si="9"/>
        <v>0</v>
      </c>
      <c r="J134" s="39">
        <v>2.52024E-2</v>
      </c>
      <c r="K134" s="43">
        <f t="shared" si="10"/>
        <v>0.25202400000000003</v>
      </c>
    </row>
    <row r="135" spans="1:11" s="1" customFormat="1" ht="9.6" x14ac:dyDescent="0.2">
      <c r="A135" s="34"/>
      <c r="B135" s="117" t="s">
        <v>526</v>
      </c>
      <c r="C135" s="118" t="s">
        <v>590</v>
      </c>
      <c r="D135" s="119" t="s">
        <v>530</v>
      </c>
      <c r="E135" s="120">
        <v>10</v>
      </c>
      <c r="F135" s="40"/>
      <c r="G135" s="41"/>
      <c r="H135" s="42"/>
      <c r="I135" s="41"/>
      <c r="J135" s="39"/>
      <c r="K135" s="43"/>
    </row>
    <row r="136" spans="1:11" s="1" customFormat="1" ht="9.6" x14ac:dyDescent="0.2">
      <c r="A136" s="34">
        <f>A134+1</f>
        <v>55</v>
      </c>
      <c r="B136" s="36" t="s">
        <v>138</v>
      </c>
      <c r="C136" s="37" t="s">
        <v>591</v>
      </c>
      <c r="D136" s="38" t="s">
        <v>34</v>
      </c>
      <c r="E136" s="39">
        <v>300</v>
      </c>
      <c r="F136" s="40">
        <v>0</v>
      </c>
      <c r="G136" s="41">
        <f t="shared" si="8"/>
        <v>0</v>
      </c>
      <c r="H136" s="42">
        <v>0</v>
      </c>
      <c r="I136" s="41">
        <f t="shared" si="9"/>
        <v>0</v>
      </c>
      <c r="J136" s="39">
        <v>3.4750000000000003E-2</v>
      </c>
      <c r="K136" s="43">
        <f t="shared" si="10"/>
        <v>10.425000000000001</v>
      </c>
    </row>
    <row r="137" spans="1:11" s="1" customFormat="1" ht="9.6" x14ac:dyDescent="0.2">
      <c r="A137" s="34"/>
      <c r="B137" s="117" t="s">
        <v>526</v>
      </c>
      <c r="C137" s="118">
        <v>300</v>
      </c>
      <c r="D137" s="119" t="s">
        <v>530</v>
      </c>
      <c r="E137" s="120">
        <v>300</v>
      </c>
      <c r="F137" s="40"/>
      <c r="G137" s="41"/>
      <c r="H137" s="42"/>
      <c r="I137" s="41"/>
      <c r="J137" s="39"/>
      <c r="K137" s="43"/>
    </row>
    <row r="138" spans="1:11" s="1" customFormat="1" ht="9.6" x14ac:dyDescent="0.2">
      <c r="A138" s="34">
        <f>A136+1</f>
        <v>56</v>
      </c>
      <c r="B138" s="36" t="s">
        <v>139</v>
      </c>
      <c r="C138" s="37" t="s">
        <v>140</v>
      </c>
      <c r="D138" s="38" t="s">
        <v>105</v>
      </c>
      <c r="E138" s="39">
        <v>120</v>
      </c>
      <c r="F138" s="40">
        <v>0</v>
      </c>
      <c r="G138" s="41">
        <f t="shared" si="8"/>
        <v>0</v>
      </c>
      <c r="H138" s="42">
        <v>0</v>
      </c>
      <c r="I138" s="41">
        <f t="shared" si="9"/>
        <v>0</v>
      </c>
      <c r="J138" s="39">
        <v>5.0000000000000001E-3</v>
      </c>
      <c r="K138" s="43">
        <f t="shared" si="10"/>
        <v>0.6</v>
      </c>
    </row>
    <row r="139" spans="1:11" s="1" customFormat="1" ht="9.6" x14ac:dyDescent="0.2">
      <c r="A139" s="34"/>
      <c r="B139" s="117" t="s">
        <v>526</v>
      </c>
      <c r="C139" s="118" t="s">
        <v>592</v>
      </c>
      <c r="D139" s="119" t="s">
        <v>564</v>
      </c>
      <c r="E139" s="120">
        <v>120</v>
      </c>
      <c r="F139" s="40"/>
      <c r="G139" s="41"/>
      <c r="H139" s="42"/>
      <c r="I139" s="41"/>
      <c r="J139" s="39"/>
      <c r="K139" s="43"/>
    </row>
    <row r="140" spans="1:11" s="1" customFormat="1" ht="9.6" x14ac:dyDescent="0.2">
      <c r="A140" s="34">
        <f>A138+1</f>
        <v>57</v>
      </c>
      <c r="B140" s="36" t="s">
        <v>141</v>
      </c>
      <c r="C140" s="37" t="s">
        <v>142</v>
      </c>
      <c r="D140" s="38" t="s">
        <v>105</v>
      </c>
      <c r="E140" s="39">
        <v>12</v>
      </c>
      <c r="F140" s="40">
        <v>0</v>
      </c>
      <c r="G140" s="41">
        <f t="shared" si="8"/>
        <v>0</v>
      </c>
      <c r="H140" s="42">
        <v>0</v>
      </c>
      <c r="I140" s="41">
        <f t="shared" si="9"/>
        <v>0</v>
      </c>
      <c r="J140" s="39">
        <v>3.5999999999999999E-3</v>
      </c>
      <c r="K140" s="43">
        <f t="shared" si="10"/>
        <v>4.3200000000000002E-2</v>
      </c>
    </row>
    <row r="141" spans="1:11" s="1" customFormat="1" ht="9.6" x14ac:dyDescent="0.2">
      <c r="A141" s="34"/>
      <c r="B141" s="117" t="s">
        <v>526</v>
      </c>
      <c r="C141" s="118">
        <v>12</v>
      </c>
      <c r="D141" s="119" t="s">
        <v>564</v>
      </c>
      <c r="E141" s="120">
        <v>12</v>
      </c>
      <c r="F141" s="40"/>
      <c r="G141" s="41"/>
      <c r="H141" s="42"/>
      <c r="I141" s="41"/>
      <c r="J141" s="39"/>
      <c r="K141" s="43"/>
    </row>
    <row r="142" spans="1:11" s="1" customFormat="1" ht="9.6" x14ac:dyDescent="0.2">
      <c r="A142" s="34">
        <f>A140+1</f>
        <v>58</v>
      </c>
      <c r="B142" s="36" t="s">
        <v>143</v>
      </c>
      <c r="C142" s="37" t="s">
        <v>593</v>
      </c>
      <c r="D142" s="38" t="s">
        <v>144</v>
      </c>
      <c r="E142" s="39">
        <v>1</v>
      </c>
      <c r="F142" s="40">
        <v>0</v>
      </c>
      <c r="G142" s="41">
        <f t="shared" si="8"/>
        <v>0</v>
      </c>
      <c r="H142" s="42">
        <v>0</v>
      </c>
      <c r="I142" s="41">
        <f t="shared" si="9"/>
        <v>0</v>
      </c>
      <c r="J142" s="39">
        <v>0.29099999999999998</v>
      </c>
      <c r="K142" s="43">
        <f t="shared" si="10"/>
        <v>0.29099999999999998</v>
      </c>
    </row>
    <row r="143" spans="1:11" s="1" customFormat="1" ht="9.6" x14ac:dyDescent="0.2">
      <c r="A143" s="34"/>
      <c r="B143" s="117" t="s">
        <v>526</v>
      </c>
      <c r="C143" s="118">
        <v>1</v>
      </c>
      <c r="D143" s="119" t="s">
        <v>594</v>
      </c>
      <c r="E143" s="120">
        <v>1</v>
      </c>
      <c r="F143" s="40"/>
      <c r="G143" s="41"/>
      <c r="H143" s="42"/>
      <c r="I143" s="41"/>
      <c r="J143" s="39"/>
      <c r="K143" s="43"/>
    </row>
    <row r="144" spans="1:11" s="1" customFormat="1" ht="9.6" x14ac:dyDescent="0.2">
      <c r="A144" s="34">
        <f>A142+1</f>
        <v>59</v>
      </c>
      <c r="B144" s="36" t="s">
        <v>145</v>
      </c>
      <c r="C144" s="37" t="s">
        <v>595</v>
      </c>
      <c r="D144" s="38" t="s">
        <v>144</v>
      </c>
      <c r="E144" s="39">
        <v>1</v>
      </c>
      <c r="F144" s="40">
        <v>0</v>
      </c>
      <c r="G144" s="41">
        <f t="shared" si="8"/>
        <v>0</v>
      </c>
      <c r="H144" s="42">
        <v>0</v>
      </c>
      <c r="I144" s="41">
        <f t="shared" si="9"/>
        <v>0</v>
      </c>
      <c r="J144" s="39">
        <v>0.06</v>
      </c>
      <c r="K144" s="43">
        <f t="shared" si="10"/>
        <v>0.06</v>
      </c>
    </row>
    <row r="145" spans="1:11" s="1" customFormat="1" ht="9.6" x14ac:dyDescent="0.2">
      <c r="A145" s="34"/>
      <c r="B145" s="117" t="s">
        <v>526</v>
      </c>
      <c r="C145" s="118" t="s">
        <v>545</v>
      </c>
      <c r="D145" s="119" t="s">
        <v>594</v>
      </c>
      <c r="E145" s="120">
        <v>1</v>
      </c>
      <c r="F145" s="40"/>
      <c r="G145" s="41"/>
      <c r="H145" s="42"/>
      <c r="I145" s="41"/>
      <c r="J145" s="39"/>
      <c r="K145" s="43"/>
    </row>
    <row r="146" spans="1:11" s="1" customFormat="1" ht="9.6" x14ac:dyDescent="0.2">
      <c r="A146" s="34">
        <f>A144+1</f>
        <v>60</v>
      </c>
      <c r="B146" s="36" t="s">
        <v>146</v>
      </c>
      <c r="C146" s="37" t="s">
        <v>147</v>
      </c>
      <c r="D146" s="38" t="s">
        <v>144</v>
      </c>
      <c r="E146" s="39">
        <v>1</v>
      </c>
      <c r="F146" s="40">
        <v>0</v>
      </c>
      <c r="G146" s="41">
        <f t="shared" si="8"/>
        <v>0</v>
      </c>
      <c r="H146" s="42">
        <v>0</v>
      </c>
      <c r="I146" s="41">
        <f t="shared" si="9"/>
        <v>0</v>
      </c>
      <c r="J146" s="39">
        <v>1.3311599999999999</v>
      </c>
      <c r="K146" s="43">
        <f t="shared" si="10"/>
        <v>1.3311599999999999</v>
      </c>
    </row>
    <row r="147" spans="1:11" s="1" customFormat="1" ht="9.6" x14ac:dyDescent="0.2">
      <c r="A147" s="34"/>
      <c r="B147" s="117" t="s">
        <v>526</v>
      </c>
      <c r="C147" s="118" t="s">
        <v>596</v>
      </c>
      <c r="D147" s="119" t="s">
        <v>594</v>
      </c>
      <c r="E147" s="120">
        <v>1</v>
      </c>
      <c r="F147" s="40"/>
      <c r="G147" s="41"/>
      <c r="H147" s="42"/>
      <c r="I147" s="41"/>
      <c r="J147" s="39"/>
      <c r="K147" s="43"/>
    </row>
    <row r="148" spans="1:11" s="1" customFormat="1" ht="9.6" x14ac:dyDescent="0.2">
      <c r="A148" s="34">
        <f>A146+1</f>
        <v>61</v>
      </c>
      <c r="B148" s="36" t="s">
        <v>148</v>
      </c>
      <c r="C148" s="37" t="s">
        <v>149</v>
      </c>
      <c r="D148" s="38" t="s">
        <v>34</v>
      </c>
      <c r="E148" s="39">
        <v>10</v>
      </c>
      <c r="F148" s="40">
        <v>0</v>
      </c>
      <c r="G148" s="41">
        <f t="shared" si="8"/>
        <v>0</v>
      </c>
      <c r="H148" s="42">
        <v>0</v>
      </c>
      <c r="I148" s="41">
        <f t="shared" si="9"/>
        <v>0</v>
      </c>
      <c r="J148" s="39">
        <v>7.3499999999999996E-2</v>
      </c>
      <c r="K148" s="43">
        <f t="shared" si="10"/>
        <v>0.73499999999999999</v>
      </c>
    </row>
    <row r="149" spans="1:11" s="1" customFormat="1" ht="9.6" x14ac:dyDescent="0.2">
      <c r="A149" s="34"/>
      <c r="B149" s="117" t="s">
        <v>526</v>
      </c>
      <c r="C149" s="118" t="s">
        <v>597</v>
      </c>
      <c r="D149" s="119" t="s">
        <v>530</v>
      </c>
      <c r="E149" s="120">
        <v>10</v>
      </c>
      <c r="F149" s="40"/>
      <c r="G149" s="41"/>
      <c r="H149" s="42"/>
      <c r="I149" s="41"/>
      <c r="J149" s="39"/>
      <c r="K149" s="43"/>
    </row>
    <row r="150" spans="1:11" s="1" customFormat="1" ht="9.6" x14ac:dyDescent="0.2">
      <c r="A150" s="34">
        <f>A148+1</f>
        <v>62</v>
      </c>
      <c r="B150" s="36" t="s">
        <v>150</v>
      </c>
      <c r="C150" s="37" t="s">
        <v>151</v>
      </c>
      <c r="D150" s="38" t="s">
        <v>105</v>
      </c>
      <c r="E150" s="39">
        <v>1</v>
      </c>
      <c r="F150" s="40">
        <v>0</v>
      </c>
      <c r="G150" s="41">
        <f t="shared" si="8"/>
        <v>0</v>
      </c>
      <c r="H150" s="42">
        <v>0</v>
      </c>
      <c r="I150" s="41">
        <f t="shared" si="9"/>
        <v>0</v>
      </c>
      <c r="J150" s="39">
        <v>2.9399999999999999E-2</v>
      </c>
      <c r="K150" s="43">
        <f t="shared" si="10"/>
        <v>2.9399999999999999E-2</v>
      </c>
    </row>
    <row r="151" spans="1:11" s="1" customFormat="1" ht="9.6" x14ac:dyDescent="0.2">
      <c r="A151" s="34"/>
      <c r="B151" s="117" t="s">
        <v>526</v>
      </c>
      <c r="C151" s="118" t="s">
        <v>597</v>
      </c>
      <c r="D151" s="119" t="s">
        <v>564</v>
      </c>
      <c r="E151" s="120">
        <v>1</v>
      </c>
      <c r="F151" s="40"/>
      <c r="G151" s="41"/>
      <c r="H151" s="42"/>
      <c r="I151" s="41"/>
      <c r="J151" s="39"/>
      <c r="K151" s="43"/>
    </row>
    <row r="152" spans="1:11" s="1" customFormat="1" ht="9.6" x14ac:dyDescent="0.2">
      <c r="A152" s="34">
        <f>A150+1</f>
        <v>63</v>
      </c>
      <c r="B152" s="36" t="s">
        <v>152</v>
      </c>
      <c r="C152" s="37" t="s">
        <v>153</v>
      </c>
      <c r="D152" s="38" t="s">
        <v>105</v>
      </c>
      <c r="E152" s="39">
        <v>2</v>
      </c>
      <c r="F152" s="40">
        <v>0</v>
      </c>
      <c r="G152" s="41">
        <f t="shared" si="8"/>
        <v>0</v>
      </c>
      <c r="H152" s="42">
        <v>0</v>
      </c>
      <c r="I152" s="41">
        <f t="shared" si="9"/>
        <v>0</v>
      </c>
      <c r="J152" s="39">
        <v>8.9999999999999993E-3</v>
      </c>
      <c r="K152" s="43">
        <f t="shared" si="10"/>
        <v>1.7999999999999999E-2</v>
      </c>
    </row>
    <row r="153" spans="1:11" s="1" customFormat="1" ht="9.6" x14ac:dyDescent="0.2">
      <c r="A153" s="34"/>
      <c r="B153" s="117" t="s">
        <v>526</v>
      </c>
      <c r="C153" s="118" t="s">
        <v>598</v>
      </c>
      <c r="D153" s="119" t="s">
        <v>564</v>
      </c>
      <c r="E153" s="120">
        <v>2</v>
      </c>
      <c r="F153" s="40"/>
      <c r="G153" s="41"/>
      <c r="H153" s="42"/>
      <c r="I153" s="41"/>
      <c r="J153" s="39"/>
      <c r="K153" s="43"/>
    </row>
    <row r="154" spans="1:11" s="1" customFormat="1" ht="9.6" x14ac:dyDescent="0.2">
      <c r="A154" s="34">
        <f>A152+1</f>
        <v>64</v>
      </c>
      <c r="B154" s="36" t="s">
        <v>154</v>
      </c>
      <c r="C154" s="37" t="s">
        <v>600</v>
      </c>
      <c r="D154" s="38" t="s">
        <v>105</v>
      </c>
      <c r="E154" s="39">
        <v>2</v>
      </c>
      <c r="F154" s="40">
        <v>0</v>
      </c>
      <c r="G154" s="41">
        <f t="shared" si="8"/>
        <v>0</v>
      </c>
      <c r="H154" s="42">
        <v>0</v>
      </c>
      <c r="I154" s="41">
        <f t="shared" si="9"/>
        <v>0</v>
      </c>
      <c r="J154" s="39">
        <v>2E-3</v>
      </c>
      <c r="K154" s="43">
        <f t="shared" si="10"/>
        <v>4.0000000000000001E-3</v>
      </c>
    </row>
    <row r="155" spans="1:11" s="1" customFormat="1" ht="9.6" x14ac:dyDescent="0.2">
      <c r="A155" s="34"/>
      <c r="B155" s="117" t="s">
        <v>526</v>
      </c>
      <c r="C155" s="118" t="s">
        <v>599</v>
      </c>
      <c r="D155" s="119" t="s">
        <v>564</v>
      </c>
      <c r="E155" s="120">
        <v>2</v>
      </c>
      <c r="F155" s="40"/>
      <c r="G155" s="41"/>
      <c r="H155" s="42"/>
      <c r="I155" s="41"/>
      <c r="J155" s="39"/>
      <c r="K155" s="43"/>
    </row>
    <row r="156" spans="1:11" s="1" customFormat="1" ht="9.6" x14ac:dyDescent="0.2">
      <c r="A156" s="34">
        <f>A154+1</f>
        <v>65</v>
      </c>
      <c r="B156" s="36" t="s">
        <v>155</v>
      </c>
      <c r="C156" s="37" t="s">
        <v>601</v>
      </c>
      <c r="D156" s="38" t="s">
        <v>105</v>
      </c>
      <c r="E156" s="39">
        <v>2</v>
      </c>
      <c r="F156" s="40">
        <v>0</v>
      </c>
      <c r="G156" s="41">
        <f t="shared" si="8"/>
        <v>0</v>
      </c>
      <c r="H156" s="42">
        <v>0</v>
      </c>
      <c r="I156" s="41">
        <f t="shared" si="9"/>
        <v>0</v>
      </c>
      <c r="J156" s="39">
        <v>1.0000000000000001E-5</v>
      </c>
      <c r="K156" s="43">
        <f t="shared" si="10"/>
        <v>2.0000000000000002E-5</v>
      </c>
    </row>
    <row r="157" spans="1:11" s="1" customFormat="1" ht="9.6" x14ac:dyDescent="0.2">
      <c r="A157" s="34"/>
      <c r="B157" s="117" t="s">
        <v>526</v>
      </c>
      <c r="C157" s="118" t="s">
        <v>599</v>
      </c>
      <c r="D157" s="119" t="s">
        <v>564</v>
      </c>
      <c r="E157" s="120">
        <v>2</v>
      </c>
      <c r="F157" s="40"/>
      <c r="G157" s="41"/>
      <c r="H157" s="42"/>
      <c r="I157" s="41"/>
      <c r="J157" s="39"/>
      <c r="K157" s="43"/>
    </row>
    <row r="158" spans="1:11" s="1" customFormat="1" ht="9.6" x14ac:dyDescent="0.2">
      <c r="A158" s="34">
        <f t="shared" ref="A158" si="11">A156+1</f>
        <v>66</v>
      </c>
      <c r="B158" s="36" t="s">
        <v>156</v>
      </c>
      <c r="C158" s="37" t="s">
        <v>602</v>
      </c>
      <c r="D158" s="38" t="s">
        <v>105</v>
      </c>
      <c r="E158" s="35">
        <v>2</v>
      </c>
      <c r="F158" s="40">
        <v>0</v>
      </c>
      <c r="G158" s="41">
        <f t="shared" si="8"/>
        <v>0</v>
      </c>
      <c r="H158" s="42">
        <v>0</v>
      </c>
      <c r="I158" s="41">
        <f t="shared" si="9"/>
        <v>0</v>
      </c>
      <c r="J158" s="39">
        <v>0.05</v>
      </c>
      <c r="K158" s="43">
        <f t="shared" si="10"/>
        <v>0.1</v>
      </c>
    </row>
    <row r="159" spans="1:11" s="1" customFormat="1" ht="9.6" x14ac:dyDescent="0.2">
      <c r="A159" s="34"/>
      <c r="B159" s="117" t="s">
        <v>526</v>
      </c>
      <c r="C159" s="118" t="s">
        <v>545</v>
      </c>
      <c r="D159" s="119" t="s">
        <v>564</v>
      </c>
      <c r="E159" s="120">
        <v>2</v>
      </c>
      <c r="F159" s="40"/>
      <c r="G159" s="41"/>
      <c r="H159" s="42"/>
      <c r="I159" s="116"/>
      <c r="J159" s="39"/>
      <c r="K159" s="43"/>
    </row>
    <row r="160" spans="1:11" s="17" customFormat="1" ht="10.199999999999999" x14ac:dyDescent="0.2">
      <c r="A160" s="52"/>
      <c r="B160" s="53">
        <v>3</v>
      </c>
      <c r="C160" s="54" t="s">
        <v>157</v>
      </c>
      <c r="D160" s="55"/>
      <c r="E160" s="55"/>
      <c r="F160" s="56"/>
      <c r="G160" s="57">
        <f>SUM(G126:G158)</f>
        <v>0</v>
      </c>
      <c r="H160" s="58"/>
      <c r="I160" s="59">
        <f>SUM(I126:I158)</f>
        <v>0</v>
      </c>
      <c r="J160" s="58"/>
      <c r="K160" s="60">
        <f>SUM(K126:K158)</f>
        <v>19.011624350000002</v>
      </c>
    </row>
    <row r="161" spans="1:11" s="17" customFormat="1" ht="10.199999999999999" x14ac:dyDescent="0.2">
      <c r="A161" s="27"/>
      <c r="B161" s="28" t="s">
        <v>158</v>
      </c>
      <c r="C161" s="29" t="s">
        <v>159</v>
      </c>
      <c r="D161" s="26"/>
      <c r="E161" s="26"/>
      <c r="F161" s="30"/>
      <c r="G161" s="31"/>
      <c r="H161" s="32"/>
      <c r="I161" s="25"/>
      <c r="J161" s="32"/>
      <c r="K161" s="33"/>
    </row>
    <row r="162" spans="1:11" s="1" customFormat="1" ht="9.6" x14ac:dyDescent="0.2">
      <c r="A162" s="34">
        <f>A158+1</f>
        <v>67</v>
      </c>
      <c r="B162" s="36" t="s">
        <v>160</v>
      </c>
      <c r="C162" s="37" t="s">
        <v>161</v>
      </c>
      <c r="D162" s="38" t="s">
        <v>57</v>
      </c>
      <c r="E162" s="39">
        <v>1955.5</v>
      </c>
      <c r="F162" s="40">
        <v>0</v>
      </c>
      <c r="G162" s="41">
        <f t="shared" ref="G162:G180" si="12">E162*F162</f>
        <v>0</v>
      </c>
      <c r="H162" s="42">
        <v>0</v>
      </c>
      <c r="I162" s="41">
        <f t="shared" ref="I162:I180" si="13">E162*H162</f>
        <v>0</v>
      </c>
      <c r="J162" s="39">
        <v>2.7045599999999997E-4</v>
      </c>
      <c r="K162" s="43">
        <f t="shared" ref="K162:K180" si="14">E162*J162</f>
        <v>0.52887670799999997</v>
      </c>
    </row>
    <row r="163" spans="1:11" s="1" customFormat="1" ht="9.6" x14ac:dyDescent="0.2">
      <c r="A163" s="34"/>
      <c r="B163" s="117" t="s">
        <v>526</v>
      </c>
      <c r="C163" s="118" t="s">
        <v>603</v>
      </c>
      <c r="D163" s="119" t="s">
        <v>542</v>
      </c>
      <c r="E163" s="120">
        <v>1955.5</v>
      </c>
      <c r="F163" s="40"/>
      <c r="G163" s="41"/>
      <c r="H163" s="42"/>
      <c r="I163" s="41"/>
      <c r="J163" s="39"/>
      <c r="K163" s="43"/>
    </row>
    <row r="164" spans="1:11" s="1" customFormat="1" ht="9.6" x14ac:dyDescent="0.2">
      <c r="A164" s="34">
        <f>A162+1</f>
        <v>68</v>
      </c>
      <c r="B164" s="36" t="s">
        <v>162</v>
      </c>
      <c r="C164" s="37" t="s">
        <v>163</v>
      </c>
      <c r="D164" s="38" t="s">
        <v>57</v>
      </c>
      <c r="E164" s="39">
        <v>2092.4</v>
      </c>
      <c r="F164" s="40">
        <v>0</v>
      </c>
      <c r="G164" s="41">
        <f t="shared" si="12"/>
        <v>0</v>
      </c>
      <c r="H164" s="42">
        <v>0</v>
      </c>
      <c r="I164" s="41">
        <f t="shared" si="13"/>
        <v>0</v>
      </c>
      <c r="J164" s="39">
        <v>5.5999999999999999E-3</v>
      </c>
      <c r="K164" s="43">
        <f t="shared" si="14"/>
        <v>11.71744</v>
      </c>
    </row>
    <row r="165" spans="1:11" s="1" customFormat="1" ht="9.6" x14ac:dyDescent="0.2">
      <c r="A165" s="34"/>
      <c r="B165" s="117" t="s">
        <v>526</v>
      </c>
      <c r="C165" s="118" t="s">
        <v>604</v>
      </c>
      <c r="D165" s="119" t="s">
        <v>542</v>
      </c>
      <c r="E165" s="120">
        <v>2092.4</v>
      </c>
      <c r="F165" s="40"/>
      <c r="G165" s="41"/>
      <c r="H165" s="42"/>
      <c r="I165" s="41"/>
      <c r="J165" s="39"/>
      <c r="K165" s="43"/>
    </row>
    <row r="166" spans="1:11" s="1" customFormat="1" ht="9.6" x14ac:dyDescent="0.2">
      <c r="A166" s="34">
        <f>A164+1</f>
        <v>69</v>
      </c>
      <c r="B166" s="36" t="s">
        <v>164</v>
      </c>
      <c r="C166" s="37" t="s">
        <v>165</v>
      </c>
      <c r="D166" s="38" t="s">
        <v>31</v>
      </c>
      <c r="E166" s="39">
        <v>0.65</v>
      </c>
      <c r="F166" s="40">
        <v>0</v>
      </c>
      <c r="G166" s="41">
        <f t="shared" si="12"/>
        <v>0</v>
      </c>
      <c r="H166" s="42">
        <v>0</v>
      </c>
      <c r="I166" s="41">
        <f t="shared" si="13"/>
        <v>0</v>
      </c>
      <c r="J166" s="39">
        <v>2.3938036</v>
      </c>
      <c r="K166" s="43">
        <f t="shared" si="14"/>
        <v>1.5559723400000001</v>
      </c>
    </row>
    <row r="167" spans="1:11" s="1" customFormat="1" ht="9.6" x14ac:dyDescent="0.2">
      <c r="A167" s="34"/>
      <c r="B167" s="117" t="s">
        <v>526</v>
      </c>
      <c r="C167" s="118" t="s">
        <v>605</v>
      </c>
      <c r="D167" s="119" t="s">
        <v>528</v>
      </c>
      <c r="E167" s="120">
        <v>0.65</v>
      </c>
      <c r="F167" s="40"/>
      <c r="G167" s="41"/>
      <c r="H167" s="42"/>
      <c r="I167" s="41"/>
      <c r="J167" s="39"/>
      <c r="K167" s="43"/>
    </row>
    <row r="168" spans="1:11" s="1" customFormat="1" ht="11.4" customHeight="1" x14ac:dyDescent="0.2">
      <c r="A168" s="34">
        <f>A166+1</f>
        <v>70</v>
      </c>
      <c r="B168" s="36" t="s">
        <v>166</v>
      </c>
      <c r="C168" s="37" t="s">
        <v>167</v>
      </c>
      <c r="D168" s="38" t="s">
        <v>118</v>
      </c>
      <c r="E168" s="39">
        <v>0.7</v>
      </c>
      <c r="F168" s="40">
        <v>0</v>
      </c>
      <c r="G168" s="41">
        <f t="shared" si="12"/>
        <v>0</v>
      </c>
      <c r="H168" s="42">
        <v>0</v>
      </c>
      <c r="I168" s="41">
        <f t="shared" si="13"/>
        <v>0</v>
      </c>
      <c r="J168" s="39">
        <v>1.015857</v>
      </c>
      <c r="K168" s="43">
        <f t="shared" si="14"/>
        <v>0.71109990000000001</v>
      </c>
    </row>
    <row r="169" spans="1:11" s="1" customFormat="1" ht="11.4" customHeight="1" x14ac:dyDescent="0.2">
      <c r="A169" s="34"/>
      <c r="B169" s="117" t="s">
        <v>526</v>
      </c>
      <c r="C169" s="118" t="s">
        <v>606</v>
      </c>
      <c r="D169" s="119" t="s">
        <v>569</v>
      </c>
      <c r="E169" s="120">
        <v>0.7</v>
      </c>
      <c r="F169" s="40"/>
      <c r="G169" s="41"/>
      <c r="H169" s="42"/>
      <c r="I169" s="41"/>
      <c r="J169" s="39"/>
      <c r="K169" s="43"/>
    </row>
    <row r="170" spans="1:11" s="1" customFormat="1" ht="9.6" x14ac:dyDescent="0.2">
      <c r="A170" s="34">
        <f>A168+1</f>
        <v>71</v>
      </c>
      <c r="B170" s="36" t="s">
        <v>168</v>
      </c>
      <c r="C170" s="37" t="s">
        <v>169</v>
      </c>
      <c r="D170" s="38" t="s">
        <v>57</v>
      </c>
      <c r="E170" s="39">
        <v>4.4000000000000004</v>
      </c>
      <c r="F170" s="40">
        <v>0</v>
      </c>
      <c r="G170" s="41">
        <f t="shared" si="12"/>
        <v>0</v>
      </c>
      <c r="H170" s="42">
        <v>0</v>
      </c>
      <c r="I170" s="41">
        <f t="shared" si="13"/>
        <v>0</v>
      </c>
      <c r="J170" s="39">
        <v>7.5701650000000002E-3</v>
      </c>
      <c r="K170" s="43">
        <f t="shared" si="14"/>
        <v>3.3308726000000004E-2</v>
      </c>
    </row>
    <row r="171" spans="1:11" s="1" customFormat="1" ht="9.6" x14ac:dyDescent="0.2">
      <c r="A171" s="34"/>
      <c r="B171" s="117" t="s">
        <v>526</v>
      </c>
      <c r="C171" s="118" t="s">
        <v>607</v>
      </c>
      <c r="D171" s="119" t="s">
        <v>542</v>
      </c>
      <c r="E171" s="120">
        <v>4.4000000000000004</v>
      </c>
      <c r="F171" s="40"/>
      <c r="G171" s="41"/>
      <c r="H171" s="42"/>
      <c r="I171" s="41"/>
      <c r="J171" s="39"/>
      <c r="K171" s="43"/>
    </row>
    <row r="172" spans="1:11" s="1" customFormat="1" ht="9.6" x14ac:dyDescent="0.2">
      <c r="A172" s="34">
        <f>A170+1</f>
        <v>72</v>
      </c>
      <c r="B172" s="36" t="s">
        <v>170</v>
      </c>
      <c r="C172" s="37" t="s">
        <v>171</v>
      </c>
      <c r="D172" s="38" t="s">
        <v>57</v>
      </c>
      <c r="E172" s="39">
        <v>4.4000000000000004</v>
      </c>
      <c r="F172" s="40">
        <v>0</v>
      </c>
      <c r="G172" s="41">
        <f t="shared" si="12"/>
        <v>0</v>
      </c>
      <c r="H172" s="42">
        <v>0</v>
      </c>
      <c r="I172" s="41">
        <f t="shared" si="13"/>
        <v>0</v>
      </c>
      <c r="J172" s="39">
        <v>2.22E-4</v>
      </c>
      <c r="K172" s="43">
        <f t="shared" si="14"/>
        <v>9.7680000000000011E-4</v>
      </c>
    </row>
    <row r="173" spans="1:11" s="1" customFormat="1" ht="9.6" x14ac:dyDescent="0.2">
      <c r="A173" s="34"/>
      <c r="B173" s="117" t="s">
        <v>526</v>
      </c>
      <c r="C173" s="118">
        <v>4.4000000000000004</v>
      </c>
      <c r="D173" s="119" t="s">
        <v>542</v>
      </c>
      <c r="E173" s="120">
        <v>4.4000000000000004</v>
      </c>
      <c r="F173" s="40"/>
      <c r="G173" s="41"/>
      <c r="H173" s="42"/>
      <c r="I173" s="41"/>
      <c r="J173" s="39"/>
      <c r="K173" s="43"/>
    </row>
    <row r="174" spans="1:11" s="1" customFormat="1" ht="9.6" x14ac:dyDescent="0.2">
      <c r="A174" s="34">
        <f>A172+1</f>
        <v>73</v>
      </c>
      <c r="B174" s="36" t="s">
        <v>172</v>
      </c>
      <c r="C174" s="37" t="s">
        <v>173</v>
      </c>
      <c r="D174" s="38" t="s">
        <v>34</v>
      </c>
      <c r="E174" s="39">
        <v>13.5</v>
      </c>
      <c r="F174" s="40">
        <v>0</v>
      </c>
      <c r="G174" s="41">
        <f t="shared" si="12"/>
        <v>0</v>
      </c>
      <c r="H174" s="42">
        <v>0</v>
      </c>
      <c r="I174" s="41">
        <f t="shared" si="13"/>
        <v>0</v>
      </c>
      <c r="J174" s="39">
        <v>0.10568565000000001</v>
      </c>
      <c r="K174" s="43">
        <f t="shared" si="14"/>
        <v>1.426756275</v>
      </c>
    </row>
    <row r="175" spans="1:11" s="1" customFormat="1" ht="9.6" x14ac:dyDescent="0.2">
      <c r="A175" s="34"/>
      <c r="B175" s="117" t="s">
        <v>526</v>
      </c>
      <c r="C175" s="118" t="s">
        <v>608</v>
      </c>
      <c r="D175" s="119" t="s">
        <v>530</v>
      </c>
      <c r="E175" s="120">
        <v>13.5</v>
      </c>
      <c r="F175" s="40"/>
      <c r="G175" s="41"/>
      <c r="H175" s="42"/>
      <c r="I175" s="41"/>
      <c r="J175" s="39"/>
      <c r="K175" s="43"/>
    </row>
    <row r="176" spans="1:11" s="1" customFormat="1" ht="9.6" x14ac:dyDescent="0.2">
      <c r="A176" s="34">
        <f>A174+1</f>
        <v>74</v>
      </c>
      <c r="B176" s="36" t="s">
        <v>174</v>
      </c>
      <c r="C176" s="37" t="s">
        <v>175</v>
      </c>
      <c r="D176" s="38" t="s">
        <v>57</v>
      </c>
      <c r="E176" s="39">
        <v>8.1999999999999993</v>
      </c>
      <c r="F176" s="40">
        <v>0</v>
      </c>
      <c r="G176" s="41">
        <f t="shared" si="12"/>
        <v>0</v>
      </c>
      <c r="H176" s="42">
        <v>0</v>
      </c>
      <c r="I176" s="41">
        <f t="shared" si="13"/>
        <v>0</v>
      </c>
      <c r="J176" s="39">
        <v>4.1545530000000001E-3</v>
      </c>
      <c r="K176" s="43">
        <f t="shared" si="14"/>
        <v>3.4067334599999999E-2</v>
      </c>
    </row>
    <row r="177" spans="1:11" s="1" customFormat="1" ht="9.6" x14ac:dyDescent="0.2">
      <c r="A177" s="34"/>
      <c r="B177" s="117" t="s">
        <v>526</v>
      </c>
      <c r="C177" s="118">
        <v>8.1999999999999993</v>
      </c>
      <c r="D177" s="119" t="s">
        <v>542</v>
      </c>
      <c r="E177" s="120">
        <v>8.1999999999999993</v>
      </c>
      <c r="F177" s="40"/>
      <c r="G177" s="41"/>
      <c r="H177" s="42"/>
      <c r="I177" s="41"/>
      <c r="J177" s="39"/>
      <c r="K177" s="43"/>
    </row>
    <row r="178" spans="1:11" s="1" customFormat="1" ht="9.6" x14ac:dyDescent="0.2">
      <c r="A178" s="34">
        <f>A176+1</f>
        <v>75</v>
      </c>
      <c r="B178" s="36" t="s">
        <v>176</v>
      </c>
      <c r="C178" s="37" t="s">
        <v>177</v>
      </c>
      <c r="D178" s="38" t="s">
        <v>57</v>
      </c>
      <c r="E178" s="39">
        <v>8.1999999999999993</v>
      </c>
      <c r="F178" s="40">
        <v>0</v>
      </c>
      <c r="G178" s="41">
        <f t="shared" si="12"/>
        <v>0</v>
      </c>
      <c r="H178" s="42">
        <v>0</v>
      </c>
      <c r="I178" s="41">
        <f t="shared" si="13"/>
        <v>0</v>
      </c>
      <c r="J178" s="39">
        <v>2.22E-4</v>
      </c>
      <c r="K178" s="43">
        <f t="shared" si="14"/>
        <v>1.8203999999999998E-3</v>
      </c>
    </row>
    <row r="179" spans="1:11" s="1" customFormat="1" ht="9.6" x14ac:dyDescent="0.2">
      <c r="A179" s="34"/>
      <c r="B179" s="117" t="s">
        <v>526</v>
      </c>
      <c r="C179" s="118">
        <v>8.1999999999999993</v>
      </c>
      <c r="D179" s="119" t="s">
        <v>542</v>
      </c>
      <c r="E179" s="120">
        <v>8.1999999999999993</v>
      </c>
      <c r="F179" s="40"/>
      <c r="G179" s="41"/>
      <c r="H179" s="42"/>
      <c r="I179" s="41"/>
      <c r="J179" s="39"/>
      <c r="K179" s="43"/>
    </row>
    <row r="180" spans="1:11" s="1" customFormat="1" ht="9.6" x14ac:dyDescent="0.2">
      <c r="A180" s="34">
        <f t="shared" ref="A180" si="15">A178+1</f>
        <v>76</v>
      </c>
      <c r="B180" s="36" t="s">
        <v>178</v>
      </c>
      <c r="C180" s="37" t="s">
        <v>179</v>
      </c>
      <c r="D180" s="38" t="s">
        <v>118</v>
      </c>
      <c r="E180" s="39">
        <v>5.87</v>
      </c>
      <c r="F180" s="40">
        <v>0</v>
      </c>
      <c r="G180" s="41">
        <f t="shared" si="12"/>
        <v>0</v>
      </c>
      <c r="H180" s="42">
        <v>0</v>
      </c>
      <c r="I180" s="41">
        <f t="shared" si="13"/>
        <v>0</v>
      </c>
      <c r="J180" s="39">
        <v>2.5000000000000001E-2</v>
      </c>
      <c r="K180" s="43">
        <f t="shared" si="14"/>
        <v>0.14675000000000002</v>
      </c>
    </row>
    <row r="181" spans="1:11" s="1" customFormat="1" ht="9.6" x14ac:dyDescent="0.2">
      <c r="A181" s="34"/>
      <c r="B181" s="117" t="s">
        <v>526</v>
      </c>
      <c r="C181" s="118" t="s">
        <v>609</v>
      </c>
      <c r="D181" s="119" t="s">
        <v>569</v>
      </c>
      <c r="E181" s="120">
        <v>5.87</v>
      </c>
      <c r="F181" s="40"/>
      <c r="G181" s="41"/>
      <c r="H181" s="42"/>
      <c r="I181" s="116"/>
      <c r="J181" s="39"/>
      <c r="K181" s="43"/>
    </row>
    <row r="182" spans="1:11" s="17" customFormat="1" ht="10.199999999999999" x14ac:dyDescent="0.2">
      <c r="A182" s="52"/>
      <c r="B182" s="53">
        <v>4</v>
      </c>
      <c r="C182" s="54" t="s">
        <v>180</v>
      </c>
      <c r="D182" s="55"/>
      <c r="E182" s="55"/>
      <c r="F182" s="56"/>
      <c r="G182" s="57">
        <f>SUM(G162:G180)</f>
        <v>0</v>
      </c>
      <c r="H182" s="58"/>
      <c r="I182" s="59">
        <f>SUM(I162:I180)</f>
        <v>0</v>
      </c>
      <c r="J182" s="58"/>
      <c r="K182" s="60">
        <f>SUM(K162:K180)</f>
        <v>16.157068483600003</v>
      </c>
    </row>
    <row r="183" spans="1:11" s="17" customFormat="1" ht="10.199999999999999" x14ac:dyDescent="0.2">
      <c r="A183" s="27"/>
      <c r="B183" s="28" t="s">
        <v>181</v>
      </c>
      <c r="C183" s="29" t="s">
        <v>182</v>
      </c>
      <c r="D183" s="26"/>
      <c r="E183" s="26"/>
      <c r="F183" s="30"/>
      <c r="G183" s="31"/>
      <c r="H183" s="32"/>
      <c r="I183" s="25"/>
      <c r="J183" s="32"/>
      <c r="K183" s="33"/>
    </row>
    <row r="184" spans="1:11" s="1" customFormat="1" ht="9.6" x14ac:dyDescent="0.2">
      <c r="A184" s="34">
        <f>A180+1</f>
        <v>77</v>
      </c>
      <c r="B184" s="36" t="s">
        <v>183</v>
      </c>
      <c r="C184" s="37" t="s">
        <v>184</v>
      </c>
      <c r="D184" s="38" t="s">
        <v>57</v>
      </c>
      <c r="E184" s="39">
        <v>2006.43</v>
      </c>
      <c r="F184" s="40">
        <v>0</v>
      </c>
      <c r="G184" s="41">
        <f t="shared" ref="G184:G222" si="16">E184*F184</f>
        <v>0</v>
      </c>
      <c r="H184" s="42">
        <v>0</v>
      </c>
      <c r="I184" s="41">
        <f t="shared" ref="I184:I222" si="17">E184*H184</f>
        <v>0</v>
      </c>
      <c r="J184" s="39">
        <v>0.24</v>
      </c>
      <c r="K184" s="43">
        <f t="shared" ref="K184:K222" si="18">E184*J184</f>
        <v>481.54320000000001</v>
      </c>
    </row>
    <row r="185" spans="1:11" s="1" customFormat="1" ht="9.6" x14ac:dyDescent="0.2">
      <c r="A185" s="34"/>
      <c r="B185" s="117" t="s">
        <v>526</v>
      </c>
      <c r="C185" s="118">
        <v>2006.43</v>
      </c>
      <c r="D185" s="119" t="s">
        <v>542</v>
      </c>
      <c r="E185" s="120">
        <v>2006.43</v>
      </c>
      <c r="F185" s="40"/>
      <c r="G185" s="41"/>
      <c r="H185" s="42"/>
      <c r="I185" s="41"/>
      <c r="J185" s="39"/>
      <c r="K185" s="43"/>
    </row>
    <row r="186" spans="1:11" s="1" customFormat="1" ht="9.6" x14ac:dyDescent="0.2">
      <c r="A186" s="34">
        <f>A184+1</f>
        <v>78</v>
      </c>
      <c r="B186" s="36" t="s">
        <v>185</v>
      </c>
      <c r="C186" s="37" t="s">
        <v>186</v>
      </c>
      <c r="D186" s="38" t="s">
        <v>57</v>
      </c>
      <c r="E186" s="39">
        <v>1955.5</v>
      </c>
      <c r="F186" s="40">
        <v>0</v>
      </c>
      <c r="G186" s="41">
        <f t="shared" si="16"/>
        <v>0</v>
      </c>
      <c r="H186" s="42">
        <v>0</v>
      </c>
      <c r="I186" s="41">
        <f t="shared" si="17"/>
        <v>0</v>
      </c>
      <c r="J186" s="39">
        <v>0.29160000000000003</v>
      </c>
      <c r="K186" s="43">
        <f t="shared" si="18"/>
        <v>570.2238000000001</v>
      </c>
    </row>
    <row r="187" spans="1:11" s="1" customFormat="1" ht="9.6" x14ac:dyDescent="0.2">
      <c r="A187" s="34"/>
      <c r="B187" s="117" t="s">
        <v>526</v>
      </c>
      <c r="C187" s="118">
        <v>1955.5</v>
      </c>
      <c r="D187" s="119" t="s">
        <v>542</v>
      </c>
      <c r="E187" s="120">
        <v>1955.5</v>
      </c>
      <c r="F187" s="40"/>
      <c r="G187" s="41"/>
      <c r="H187" s="42"/>
      <c r="I187" s="41"/>
      <c r="J187" s="39"/>
      <c r="K187" s="43"/>
    </row>
    <row r="188" spans="1:11" s="1" customFormat="1" ht="9.6" x14ac:dyDescent="0.2">
      <c r="A188" s="34">
        <f>A186+1</f>
        <v>79</v>
      </c>
      <c r="B188" s="36" t="s">
        <v>187</v>
      </c>
      <c r="C188" s="37" t="s">
        <v>610</v>
      </c>
      <c r="D188" s="38" t="s">
        <v>57</v>
      </c>
      <c r="E188" s="39">
        <v>1955.5</v>
      </c>
      <c r="F188" s="40">
        <v>0</v>
      </c>
      <c r="G188" s="41">
        <f t="shared" si="16"/>
        <v>0</v>
      </c>
      <c r="H188" s="42">
        <v>0</v>
      </c>
      <c r="I188" s="41">
        <f t="shared" si="17"/>
        <v>0</v>
      </c>
      <c r="J188" s="39">
        <v>0.18906999999999999</v>
      </c>
      <c r="K188" s="43">
        <f t="shared" si="18"/>
        <v>369.72638499999999</v>
      </c>
    </row>
    <row r="189" spans="1:11" s="1" customFormat="1" ht="9.6" x14ac:dyDescent="0.2">
      <c r="A189" s="34"/>
      <c r="B189" s="117" t="s">
        <v>526</v>
      </c>
      <c r="C189" s="118" t="s">
        <v>611</v>
      </c>
      <c r="D189" s="119" t="s">
        <v>542</v>
      </c>
      <c r="E189" s="120">
        <v>1955.5</v>
      </c>
      <c r="F189" s="40"/>
      <c r="G189" s="41"/>
      <c r="H189" s="42"/>
      <c r="I189" s="41"/>
      <c r="J189" s="39"/>
      <c r="K189" s="43"/>
    </row>
    <row r="190" spans="1:11" s="1" customFormat="1" ht="9.6" x14ac:dyDescent="0.2">
      <c r="A190" s="34">
        <f>A188+1</f>
        <v>80</v>
      </c>
      <c r="B190" s="36" t="s">
        <v>188</v>
      </c>
      <c r="C190" s="37" t="s">
        <v>189</v>
      </c>
      <c r="D190" s="38" t="s">
        <v>57</v>
      </c>
      <c r="E190" s="39">
        <v>1640</v>
      </c>
      <c r="F190" s="40">
        <v>0</v>
      </c>
      <c r="G190" s="41">
        <f t="shared" si="16"/>
        <v>0</v>
      </c>
      <c r="H190" s="42">
        <v>0</v>
      </c>
      <c r="I190" s="41">
        <f t="shared" si="17"/>
        <v>0</v>
      </c>
      <c r="J190" s="39">
        <v>0.35427599999999998</v>
      </c>
      <c r="K190" s="43">
        <f t="shared" si="18"/>
        <v>581.01263999999992</v>
      </c>
    </row>
    <row r="191" spans="1:11" s="1" customFormat="1" ht="9.6" x14ac:dyDescent="0.2">
      <c r="A191" s="34"/>
      <c r="B191" s="117" t="s">
        <v>526</v>
      </c>
      <c r="C191" s="118" t="s">
        <v>612</v>
      </c>
      <c r="D191" s="119" t="s">
        <v>542</v>
      </c>
      <c r="E191" s="120">
        <v>1640</v>
      </c>
      <c r="F191" s="40"/>
      <c r="G191" s="41"/>
      <c r="H191" s="42"/>
      <c r="I191" s="41"/>
      <c r="J191" s="39"/>
      <c r="K191" s="43"/>
    </row>
    <row r="192" spans="1:11" s="1" customFormat="1" ht="9.6" x14ac:dyDescent="0.2">
      <c r="A192" s="34">
        <f>A190+1</f>
        <v>81</v>
      </c>
      <c r="B192" s="36" t="s">
        <v>190</v>
      </c>
      <c r="C192" s="37" t="s">
        <v>191</v>
      </c>
      <c r="D192" s="38" t="s">
        <v>31</v>
      </c>
      <c r="E192" s="39">
        <v>58.664999999999999</v>
      </c>
      <c r="F192" s="40">
        <v>0</v>
      </c>
      <c r="G192" s="41">
        <f t="shared" si="16"/>
        <v>0</v>
      </c>
      <c r="H192" s="42">
        <v>0</v>
      </c>
      <c r="I192" s="41">
        <f t="shared" si="17"/>
        <v>0</v>
      </c>
      <c r="J192" s="39">
        <v>1.6867000000000001</v>
      </c>
      <c r="K192" s="43">
        <f t="shared" si="18"/>
        <v>98.950255499999997</v>
      </c>
    </row>
    <row r="193" spans="1:11" s="1" customFormat="1" ht="9.6" x14ac:dyDescent="0.2">
      <c r="A193" s="34"/>
      <c r="B193" s="117" t="s">
        <v>526</v>
      </c>
      <c r="C193" s="118" t="s">
        <v>613</v>
      </c>
      <c r="D193" s="119" t="s">
        <v>528</v>
      </c>
      <c r="E193" s="120">
        <v>58.664999999999999</v>
      </c>
      <c r="F193" s="40"/>
      <c r="G193" s="41"/>
      <c r="H193" s="42"/>
      <c r="I193" s="41"/>
      <c r="J193" s="39"/>
      <c r="K193" s="43"/>
    </row>
    <row r="194" spans="1:11" s="1" customFormat="1" ht="9.6" x14ac:dyDescent="0.2">
      <c r="A194" s="34">
        <f>A192+1</f>
        <v>82</v>
      </c>
      <c r="B194" s="36" t="s">
        <v>78</v>
      </c>
      <c r="C194" s="37" t="s">
        <v>79</v>
      </c>
      <c r="D194" s="38" t="s">
        <v>31</v>
      </c>
      <c r="E194" s="39">
        <v>52</v>
      </c>
      <c r="F194" s="40">
        <v>0</v>
      </c>
      <c r="G194" s="41">
        <f t="shared" si="16"/>
        <v>0</v>
      </c>
      <c r="H194" s="42">
        <v>0</v>
      </c>
      <c r="I194" s="41">
        <f t="shared" si="17"/>
        <v>0</v>
      </c>
      <c r="J194" s="39">
        <v>0</v>
      </c>
      <c r="K194" s="43">
        <f t="shared" si="18"/>
        <v>0</v>
      </c>
    </row>
    <row r="195" spans="1:11" s="1" customFormat="1" ht="9.6" x14ac:dyDescent="0.2">
      <c r="A195" s="34"/>
      <c r="B195" s="117" t="s">
        <v>526</v>
      </c>
      <c r="C195" s="118" t="s">
        <v>614</v>
      </c>
      <c r="D195" s="119" t="s">
        <v>528</v>
      </c>
      <c r="E195" s="120">
        <v>52</v>
      </c>
      <c r="F195" s="40"/>
      <c r="G195" s="41"/>
      <c r="H195" s="42"/>
      <c r="I195" s="41"/>
      <c r="J195" s="39"/>
      <c r="K195" s="43"/>
    </row>
    <row r="196" spans="1:11" s="1" customFormat="1" ht="9.6" x14ac:dyDescent="0.2">
      <c r="A196" s="34">
        <f>A194+1</f>
        <v>83</v>
      </c>
      <c r="B196" s="36" t="s">
        <v>192</v>
      </c>
      <c r="C196" s="37" t="s">
        <v>193</v>
      </c>
      <c r="D196" s="38" t="s">
        <v>57</v>
      </c>
      <c r="E196" s="39">
        <v>45.31</v>
      </c>
      <c r="F196" s="40">
        <v>0</v>
      </c>
      <c r="G196" s="41">
        <f t="shared" si="16"/>
        <v>0</v>
      </c>
      <c r="H196" s="42">
        <v>0</v>
      </c>
      <c r="I196" s="41">
        <f t="shared" si="17"/>
        <v>0</v>
      </c>
      <c r="J196" s="39">
        <v>0.19694999999999999</v>
      </c>
      <c r="K196" s="43">
        <f t="shared" si="18"/>
        <v>8.9238044999999993</v>
      </c>
    </row>
    <row r="197" spans="1:11" s="1" customFormat="1" ht="9.6" x14ac:dyDescent="0.2">
      <c r="A197" s="34"/>
      <c r="B197" s="117" t="s">
        <v>526</v>
      </c>
      <c r="C197" s="118" t="s">
        <v>615</v>
      </c>
      <c r="D197" s="119" t="s">
        <v>542</v>
      </c>
      <c r="E197" s="120">
        <v>45.31</v>
      </c>
      <c r="F197" s="40"/>
      <c r="G197" s="41"/>
      <c r="H197" s="42"/>
      <c r="I197" s="41"/>
      <c r="J197" s="39"/>
      <c r="K197" s="43"/>
    </row>
    <row r="198" spans="1:11" s="1" customFormat="1" ht="9.6" x14ac:dyDescent="0.2">
      <c r="A198" s="34">
        <f>A196+1</f>
        <v>84</v>
      </c>
      <c r="B198" s="36" t="s">
        <v>194</v>
      </c>
      <c r="C198" s="37" t="s">
        <v>195</v>
      </c>
      <c r="D198" s="38" t="s">
        <v>57</v>
      </c>
      <c r="E198" s="39">
        <v>120</v>
      </c>
      <c r="F198" s="40">
        <v>0</v>
      </c>
      <c r="G198" s="41">
        <f t="shared" si="16"/>
        <v>0</v>
      </c>
      <c r="H198" s="42">
        <v>0</v>
      </c>
      <c r="I198" s="41">
        <f t="shared" si="17"/>
        <v>0</v>
      </c>
      <c r="J198" s="39">
        <v>0.432</v>
      </c>
      <c r="K198" s="43">
        <f t="shared" si="18"/>
        <v>51.839999999999996</v>
      </c>
    </row>
    <row r="199" spans="1:11" s="1" customFormat="1" ht="9.6" x14ac:dyDescent="0.2">
      <c r="A199" s="34"/>
      <c r="B199" s="117" t="s">
        <v>526</v>
      </c>
      <c r="C199" s="118" t="s">
        <v>616</v>
      </c>
      <c r="D199" s="119" t="s">
        <v>542</v>
      </c>
      <c r="E199" s="120">
        <v>120</v>
      </c>
      <c r="F199" s="40"/>
      <c r="G199" s="41"/>
      <c r="H199" s="42"/>
      <c r="I199" s="41"/>
      <c r="J199" s="39"/>
      <c r="K199" s="43"/>
    </row>
    <row r="200" spans="1:11" s="1" customFormat="1" ht="9.6" x14ac:dyDescent="0.2">
      <c r="A200" s="34">
        <f>A198+1</f>
        <v>85</v>
      </c>
      <c r="B200" s="36" t="s">
        <v>196</v>
      </c>
      <c r="C200" s="37" t="s">
        <v>197</v>
      </c>
      <c r="D200" s="38" t="s">
        <v>57</v>
      </c>
      <c r="E200" s="39">
        <v>120</v>
      </c>
      <c r="F200" s="40">
        <v>0</v>
      </c>
      <c r="G200" s="41">
        <f t="shared" si="16"/>
        <v>0</v>
      </c>
      <c r="H200" s="42">
        <v>0</v>
      </c>
      <c r="I200" s="41">
        <f t="shared" si="17"/>
        <v>0</v>
      </c>
      <c r="J200" s="39">
        <v>0.20746000000000001</v>
      </c>
      <c r="K200" s="43">
        <f t="shared" si="18"/>
        <v>24.895199999999999</v>
      </c>
    </row>
    <row r="201" spans="1:11" s="1" customFormat="1" ht="9.6" x14ac:dyDescent="0.2">
      <c r="A201" s="34"/>
      <c r="B201" s="117" t="s">
        <v>526</v>
      </c>
      <c r="C201" s="118" t="s">
        <v>617</v>
      </c>
      <c r="D201" s="119" t="s">
        <v>542</v>
      </c>
      <c r="E201" s="120">
        <v>120</v>
      </c>
      <c r="F201" s="40"/>
      <c r="G201" s="41"/>
      <c r="H201" s="42"/>
      <c r="I201" s="41"/>
      <c r="J201" s="39"/>
      <c r="K201" s="43"/>
    </row>
    <row r="202" spans="1:11" s="1" customFormat="1" ht="9.6" x14ac:dyDescent="0.2">
      <c r="A202" s="34">
        <f>A200+1</f>
        <v>86</v>
      </c>
      <c r="B202" s="36" t="s">
        <v>198</v>
      </c>
      <c r="C202" s="37" t="s">
        <v>199</v>
      </c>
      <c r="D202" s="38" t="s">
        <v>57</v>
      </c>
      <c r="E202" s="39">
        <v>10</v>
      </c>
      <c r="F202" s="40">
        <v>0</v>
      </c>
      <c r="G202" s="41">
        <f t="shared" si="16"/>
        <v>0</v>
      </c>
      <c r="H202" s="42">
        <v>0</v>
      </c>
      <c r="I202" s="41">
        <f t="shared" si="17"/>
        <v>0</v>
      </c>
      <c r="J202" s="39">
        <v>0.45601120000000001</v>
      </c>
      <c r="K202" s="43">
        <f t="shared" si="18"/>
        <v>4.5601120000000002</v>
      </c>
    </row>
    <row r="203" spans="1:11" s="1" customFormat="1" ht="9.6" x14ac:dyDescent="0.2">
      <c r="A203" s="34"/>
      <c r="B203" s="117" t="s">
        <v>526</v>
      </c>
      <c r="C203" s="118" t="s">
        <v>618</v>
      </c>
      <c r="D203" s="119" t="s">
        <v>542</v>
      </c>
      <c r="E203" s="120">
        <v>10</v>
      </c>
      <c r="F203" s="40"/>
      <c r="G203" s="41"/>
      <c r="H203" s="42"/>
      <c r="I203" s="41"/>
      <c r="J203" s="39"/>
      <c r="K203" s="43"/>
    </row>
    <row r="204" spans="1:11" s="1" customFormat="1" ht="9.6" x14ac:dyDescent="0.2">
      <c r="A204" s="34">
        <f>A202+1</f>
        <v>87</v>
      </c>
      <c r="B204" s="36" t="s">
        <v>200</v>
      </c>
      <c r="C204" s="37" t="s">
        <v>201</v>
      </c>
      <c r="D204" s="38" t="s">
        <v>57</v>
      </c>
      <c r="E204" s="39">
        <v>120</v>
      </c>
      <c r="F204" s="40">
        <v>0</v>
      </c>
      <c r="G204" s="41">
        <f t="shared" si="16"/>
        <v>0</v>
      </c>
      <c r="H204" s="42">
        <v>0</v>
      </c>
      <c r="I204" s="41">
        <f t="shared" si="17"/>
        <v>0</v>
      </c>
      <c r="J204" s="39">
        <v>1.2E-2</v>
      </c>
      <c r="K204" s="43">
        <f t="shared" si="18"/>
        <v>1.44</v>
      </c>
    </row>
    <row r="205" spans="1:11" s="1" customFormat="1" ht="9.6" x14ac:dyDescent="0.2">
      <c r="A205" s="34"/>
      <c r="B205" s="117" t="s">
        <v>526</v>
      </c>
      <c r="C205" s="118">
        <v>120</v>
      </c>
      <c r="D205" s="119" t="s">
        <v>542</v>
      </c>
      <c r="E205" s="120">
        <v>120</v>
      </c>
      <c r="F205" s="40"/>
      <c r="G205" s="41"/>
      <c r="H205" s="42"/>
      <c r="I205" s="41"/>
      <c r="J205" s="39"/>
      <c r="K205" s="43"/>
    </row>
    <row r="206" spans="1:11" s="1" customFormat="1" ht="9.6" x14ac:dyDescent="0.2">
      <c r="A206" s="34">
        <f>A204+1</f>
        <v>88</v>
      </c>
      <c r="B206" s="36" t="s">
        <v>202</v>
      </c>
      <c r="C206" s="37" t="s">
        <v>203</v>
      </c>
      <c r="D206" s="38" t="s">
        <v>57</v>
      </c>
      <c r="E206" s="39">
        <v>1650</v>
      </c>
      <c r="F206" s="40">
        <v>0</v>
      </c>
      <c r="G206" s="41">
        <f t="shared" si="16"/>
        <v>0</v>
      </c>
      <c r="H206" s="42">
        <v>0</v>
      </c>
      <c r="I206" s="41">
        <f t="shared" si="17"/>
        <v>0</v>
      </c>
      <c r="J206" s="39">
        <v>8.8800000000000004E-2</v>
      </c>
      <c r="K206" s="43">
        <f t="shared" si="18"/>
        <v>146.52000000000001</v>
      </c>
    </row>
    <row r="207" spans="1:11" s="1" customFormat="1" ht="9.6" x14ac:dyDescent="0.2">
      <c r="A207" s="34"/>
      <c r="B207" s="117" t="s">
        <v>526</v>
      </c>
      <c r="C207" s="118" t="s">
        <v>619</v>
      </c>
      <c r="D207" s="119" t="s">
        <v>542</v>
      </c>
      <c r="E207" s="120">
        <v>1650</v>
      </c>
      <c r="F207" s="40"/>
      <c r="G207" s="41"/>
      <c r="H207" s="42"/>
      <c r="I207" s="41"/>
      <c r="J207" s="39"/>
      <c r="K207" s="43"/>
    </row>
    <row r="208" spans="1:11" s="1" customFormat="1" ht="9.6" x14ac:dyDescent="0.2">
      <c r="A208" s="34">
        <f>A206+1</f>
        <v>89</v>
      </c>
      <c r="B208" s="36" t="s">
        <v>204</v>
      </c>
      <c r="C208" s="37" t="s">
        <v>205</v>
      </c>
      <c r="D208" s="38" t="s">
        <v>57</v>
      </c>
      <c r="E208" s="39">
        <v>1815</v>
      </c>
      <c r="F208" s="40">
        <v>0</v>
      </c>
      <c r="G208" s="41">
        <f t="shared" si="16"/>
        <v>0</v>
      </c>
      <c r="H208" s="42">
        <v>0</v>
      </c>
      <c r="I208" s="41">
        <f t="shared" si="17"/>
        <v>0</v>
      </c>
      <c r="J208" s="39">
        <v>0.221</v>
      </c>
      <c r="K208" s="43">
        <f t="shared" si="18"/>
        <v>401.11500000000001</v>
      </c>
    </row>
    <row r="209" spans="1:11" s="1" customFormat="1" ht="9.6" x14ac:dyDescent="0.2">
      <c r="A209" s="34"/>
      <c r="B209" s="117" t="s">
        <v>526</v>
      </c>
      <c r="C209" s="118" t="s">
        <v>620</v>
      </c>
      <c r="D209" s="119" t="s">
        <v>542</v>
      </c>
      <c r="E209" s="120">
        <v>1815</v>
      </c>
      <c r="F209" s="40"/>
      <c r="G209" s="41"/>
      <c r="H209" s="42"/>
      <c r="I209" s="41"/>
      <c r="J209" s="39"/>
      <c r="K209" s="43"/>
    </row>
    <row r="210" spans="1:11" s="1" customFormat="1" ht="9.6" x14ac:dyDescent="0.2">
      <c r="A210" s="34">
        <f>A208+1</f>
        <v>90</v>
      </c>
      <c r="B210" s="36" t="s">
        <v>82</v>
      </c>
      <c r="C210" s="37" t="s">
        <v>83</v>
      </c>
      <c r="D210" s="38" t="s">
        <v>34</v>
      </c>
      <c r="E210" s="39">
        <v>455</v>
      </c>
      <c r="F210" s="40">
        <v>0</v>
      </c>
      <c r="G210" s="41">
        <f t="shared" si="16"/>
        <v>0</v>
      </c>
      <c r="H210" s="42">
        <v>0</v>
      </c>
      <c r="I210" s="41">
        <f t="shared" si="17"/>
        <v>0</v>
      </c>
      <c r="J210" s="39">
        <v>0.17270050000000001</v>
      </c>
      <c r="K210" s="43">
        <f t="shared" si="18"/>
        <v>78.578727499999999</v>
      </c>
    </row>
    <row r="211" spans="1:11" s="1" customFormat="1" ht="9.6" x14ac:dyDescent="0.2">
      <c r="A211" s="34"/>
      <c r="B211" s="117" t="s">
        <v>526</v>
      </c>
      <c r="C211" s="118">
        <v>455</v>
      </c>
      <c r="D211" s="119" t="s">
        <v>530</v>
      </c>
      <c r="E211" s="120">
        <v>455</v>
      </c>
      <c r="F211" s="40"/>
      <c r="G211" s="41"/>
      <c r="H211" s="42"/>
      <c r="I211" s="41"/>
      <c r="J211" s="39"/>
      <c r="K211" s="43"/>
    </row>
    <row r="212" spans="1:11" s="1" customFormat="1" ht="9.6" x14ac:dyDescent="0.2">
      <c r="A212" s="34">
        <f>A210+1</f>
        <v>91</v>
      </c>
      <c r="B212" s="36" t="s">
        <v>206</v>
      </c>
      <c r="C212" s="37" t="s">
        <v>207</v>
      </c>
      <c r="D212" s="38" t="s">
        <v>34</v>
      </c>
      <c r="E212" s="39">
        <v>500</v>
      </c>
      <c r="F212" s="40">
        <v>0</v>
      </c>
      <c r="G212" s="41">
        <f t="shared" si="16"/>
        <v>0</v>
      </c>
      <c r="H212" s="42">
        <v>0</v>
      </c>
      <c r="I212" s="41">
        <f t="shared" si="17"/>
        <v>0</v>
      </c>
      <c r="J212" s="39">
        <v>0.10199999999999999</v>
      </c>
      <c r="K212" s="43">
        <f t="shared" si="18"/>
        <v>51</v>
      </c>
    </row>
    <row r="213" spans="1:11" s="1" customFormat="1" ht="9.6" x14ac:dyDescent="0.2">
      <c r="A213" s="34"/>
      <c r="B213" s="117" t="s">
        <v>526</v>
      </c>
      <c r="C213" s="118" t="s">
        <v>621</v>
      </c>
      <c r="D213" s="119" t="s">
        <v>530</v>
      </c>
      <c r="E213" s="120">
        <v>500</v>
      </c>
      <c r="F213" s="40"/>
      <c r="G213" s="41"/>
      <c r="H213" s="42"/>
      <c r="I213" s="41"/>
      <c r="J213" s="39"/>
      <c r="K213" s="43"/>
    </row>
    <row r="214" spans="1:11" s="1" customFormat="1" ht="9.6" x14ac:dyDescent="0.2">
      <c r="A214" s="34">
        <f>A212+1</f>
        <v>92</v>
      </c>
      <c r="B214" s="36" t="s">
        <v>208</v>
      </c>
      <c r="C214" s="37" t="s">
        <v>209</v>
      </c>
      <c r="D214" s="38" t="s">
        <v>57</v>
      </c>
      <c r="E214" s="39">
        <v>1955</v>
      </c>
      <c r="F214" s="40">
        <v>0</v>
      </c>
      <c r="G214" s="41">
        <f t="shared" si="16"/>
        <v>0</v>
      </c>
      <c r="H214" s="42">
        <v>0</v>
      </c>
      <c r="I214" s="41">
        <f t="shared" si="17"/>
        <v>0</v>
      </c>
      <c r="J214" s="39">
        <v>2.1105499999999999E-2</v>
      </c>
      <c r="K214" s="43">
        <f t="shared" si="18"/>
        <v>41.261252499999998</v>
      </c>
    </row>
    <row r="215" spans="1:11" s="1" customFormat="1" ht="9.6" x14ac:dyDescent="0.2">
      <c r="A215" s="34"/>
      <c r="B215" s="117" t="s">
        <v>526</v>
      </c>
      <c r="C215" s="118">
        <v>1955</v>
      </c>
      <c r="D215" s="119" t="s">
        <v>542</v>
      </c>
      <c r="E215" s="120">
        <v>1955</v>
      </c>
      <c r="F215" s="40"/>
      <c r="G215" s="41"/>
      <c r="H215" s="42"/>
      <c r="I215" s="41"/>
      <c r="J215" s="39"/>
      <c r="K215" s="43"/>
    </row>
    <row r="216" spans="1:11" s="1" customFormat="1" ht="9.6" x14ac:dyDescent="0.2">
      <c r="A216" s="34">
        <f>A214+1</f>
        <v>93</v>
      </c>
      <c r="B216" s="36" t="s">
        <v>210</v>
      </c>
      <c r="C216" s="37" t="s">
        <v>211</v>
      </c>
      <c r="D216" s="38" t="s">
        <v>118</v>
      </c>
      <c r="E216" s="39">
        <v>470.25</v>
      </c>
      <c r="F216" s="40">
        <v>0</v>
      </c>
      <c r="G216" s="41">
        <f t="shared" si="16"/>
        <v>0</v>
      </c>
      <c r="H216" s="42">
        <v>0</v>
      </c>
      <c r="I216" s="41">
        <f t="shared" si="17"/>
        <v>0</v>
      </c>
      <c r="J216" s="39">
        <v>1</v>
      </c>
      <c r="K216" s="43">
        <f t="shared" si="18"/>
        <v>470.25</v>
      </c>
    </row>
    <row r="217" spans="1:11" s="1" customFormat="1" ht="9.6" x14ac:dyDescent="0.2">
      <c r="A217" s="34"/>
      <c r="B217" s="117" t="s">
        <v>526</v>
      </c>
      <c r="C217" s="118" t="s">
        <v>622</v>
      </c>
      <c r="D217" s="119" t="s">
        <v>569</v>
      </c>
      <c r="E217" s="120">
        <v>470.25</v>
      </c>
      <c r="F217" s="40"/>
      <c r="G217" s="41"/>
      <c r="H217" s="42"/>
      <c r="I217" s="41"/>
      <c r="J217" s="39"/>
      <c r="K217" s="43"/>
    </row>
    <row r="218" spans="1:11" s="1" customFormat="1" ht="9.6" x14ac:dyDescent="0.2">
      <c r="A218" s="34">
        <f>A216+1</f>
        <v>94</v>
      </c>
      <c r="B218" s="36" t="s">
        <v>212</v>
      </c>
      <c r="C218" s="37" t="s">
        <v>213</v>
      </c>
      <c r="D218" s="38" t="s">
        <v>118</v>
      </c>
      <c r="E218" s="39">
        <v>52.2</v>
      </c>
      <c r="F218" s="40">
        <v>0</v>
      </c>
      <c r="G218" s="41">
        <f t="shared" si="16"/>
        <v>0</v>
      </c>
      <c r="H218" s="42">
        <v>0</v>
      </c>
      <c r="I218" s="41">
        <f t="shared" si="17"/>
        <v>0</v>
      </c>
      <c r="J218" s="39">
        <v>1</v>
      </c>
      <c r="K218" s="43">
        <f t="shared" si="18"/>
        <v>52.2</v>
      </c>
    </row>
    <row r="219" spans="1:11" s="1" customFormat="1" ht="9.6" x14ac:dyDescent="0.2">
      <c r="A219" s="34"/>
      <c r="B219" s="117" t="s">
        <v>526</v>
      </c>
      <c r="C219" s="118" t="s">
        <v>623</v>
      </c>
      <c r="D219" s="119" t="s">
        <v>569</v>
      </c>
      <c r="E219" s="120">
        <v>52.2</v>
      </c>
      <c r="F219" s="40"/>
      <c r="G219" s="41"/>
      <c r="H219" s="42"/>
      <c r="I219" s="41"/>
      <c r="J219" s="39"/>
      <c r="K219" s="43"/>
    </row>
    <row r="220" spans="1:11" s="1" customFormat="1" ht="9.6" x14ac:dyDescent="0.2">
      <c r="A220" s="34">
        <f>A218+1</f>
        <v>95</v>
      </c>
      <c r="B220" s="36" t="s">
        <v>214</v>
      </c>
      <c r="C220" s="37" t="s">
        <v>215</v>
      </c>
      <c r="D220" s="38" t="s">
        <v>57</v>
      </c>
      <c r="E220" s="39">
        <v>120</v>
      </c>
      <c r="F220" s="40">
        <v>0</v>
      </c>
      <c r="G220" s="41">
        <f t="shared" si="16"/>
        <v>0</v>
      </c>
      <c r="H220" s="42">
        <v>0</v>
      </c>
      <c r="I220" s="41">
        <f t="shared" si="17"/>
        <v>0</v>
      </c>
      <c r="J220" s="39">
        <v>1.0200000000000001E-3</v>
      </c>
      <c r="K220" s="43">
        <f t="shared" si="18"/>
        <v>0.12240000000000001</v>
      </c>
    </row>
    <row r="221" spans="1:11" s="1" customFormat="1" ht="9.6" x14ac:dyDescent="0.2">
      <c r="A221" s="34"/>
      <c r="B221" s="117" t="s">
        <v>526</v>
      </c>
      <c r="C221" s="118">
        <v>120</v>
      </c>
      <c r="D221" s="119" t="s">
        <v>542</v>
      </c>
      <c r="E221" s="120">
        <v>120</v>
      </c>
      <c r="F221" s="40"/>
      <c r="G221" s="41"/>
      <c r="H221" s="42"/>
      <c r="I221" s="41"/>
      <c r="J221" s="39"/>
      <c r="K221" s="43"/>
    </row>
    <row r="222" spans="1:11" s="1" customFormat="1" ht="9.6" x14ac:dyDescent="0.2">
      <c r="A222" s="34">
        <f t="shared" ref="A222" si="19">A220+1</f>
        <v>96</v>
      </c>
      <c r="B222" s="36" t="s">
        <v>624</v>
      </c>
      <c r="C222" s="37" t="s">
        <v>625</v>
      </c>
      <c r="D222" s="38" t="s">
        <v>57</v>
      </c>
      <c r="E222" s="39">
        <v>120</v>
      </c>
      <c r="F222" s="40">
        <v>0</v>
      </c>
      <c r="G222" s="41">
        <f t="shared" si="16"/>
        <v>0</v>
      </c>
      <c r="H222" s="42">
        <v>0</v>
      </c>
      <c r="I222" s="41">
        <f t="shared" si="17"/>
        <v>0</v>
      </c>
      <c r="J222" s="39">
        <v>1.3940799999999999E-4</v>
      </c>
      <c r="K222" s="43">
        <f t="shared" si="18"/>
        <v>1.6728959999999998E-2</v>
      </c>
    </row>
    <row r="223" spans="1:11" s="1" customFormat="1" ht="9.6" x14ac:dyDescent="0.2">
      <c r="A223" s="34"/>
      <c r="B223" s="117" t="s">
        <v>526</v>
      </c>
      <c r="C223" s="118">
        <v>120</v>
      </c>
      <c r="D223" s="119" t="s">
        <v>542</v>
      </c>
      <c r="E223" s="120">
        <v>120</v>
      </c>
      <c r="F223" s="40"/>
      <c r="G223" s="41"/>
      <c r="H223" s="42"/>
      <c r="I223" s="116"/>
      <c r="J223" s="39"/>
      <c r="K223" s="43"/>
    </row>
    <row r="224" spans="1:11" s="17" customFormat="1" ht="10.199999999999999" x14ac:dyDescent="0.2">
      <c r="A224" s="52"/>
      <c r="B224" s="53">
        <v>5</v>
      </c>
      <c r="C224" s="54" t="s">
        <v>216</v>
      </c>
      <c r="D224" s="55"/>
      <c r="E224" s="55"/>
      <c r="F224" s="56"/>
      <c r="G224" s="57">
        <f>SUM(G184:G222)</f>
        <v>0</v>
      </c>
      <c r="H224" s="58"/>
      <c r="I224" s="59">
        <f>SUM(I184:I222)</f>
        <v>0</v>
      </c>
      <c r="J224" s="58"/>
      <c r="K224" s="60">
        <f>SUM(K184:K222)</f>
        <v>3434.1795059600004</v>
      </c>
    </row>
    <row r="225" spans="1:11" s="17" customFormat="1" ht="10.199999999999999" x14ac:dyDescent="0.2">
      <c r="A225" s="27"/>
      <c r="B225" s="28" t="s">
        <v>217</v>
      </c>
      <c r="C225" s="29" t="s">
        <v>218</v>
      </c>
      <c r="D225" s="26"/>
      <c r="E225" s="26"/>
      <c r="F225" s="30"/>
      <c r="G225" s="31"/>
      <c r="H225" s="32"/>
      <c r="I225" s="25"/>
      <c r="J225" s="32"/>
      <c r="K225" s="33"/>
    </row>
    <row r="226" spans="1:11" s="1" customFormat="1" ht="9.6" x14ac:dyDescent="0.2">
      <c r="A226" s="34">
        <f>A222+1</f>
        <v>97</v>
      </c>
      <c r="B226" s="36" t="s">
        <v>219</v>
      </c>
      <c r="C226" s="37" t="s">
        <v>665</v>
      </c>
      <c r="D226" s="38" t="s">
        <v>57</v>
      </c>
      <c r="E226" s="39">
        <v>1760</v>
      </c>
      <c r="F226" s="40">
        <v>0</v>
      </c>
      <c r="G226" s="41">
        <f>E226*F226</f>
        <v>0</v>
      </c>
      <c r="H226" s="42">
        <v>0</v>
      </c>
      <c r="I226" s="41">
        <f>E226*H226</f>
        <v>0</v>
      </c>
      <c r="J226" s="39">
        <v>6.0000000000000002E-5</v>
      </c>
      <c r="K226" s="43">
        <f>E226*J226</f>
        <v>0.1056</v>
      </c>
    </row>
    <row r="227" spans="1:11" s="1" customFormat="1" ht="9.6" x14ac:dyDescent="0.2">
      <c r="A227" s="34"/>
      <c r="B227" s="117" t="s">
        <v>526</v>
      </c>
      <c r="C227" s="118" t="s">
        <v>626</v>
      </c>
      <c r="D227" s="119" t="s">
        <v>542</v>
      </c>
      <c r="E227" s="120">
        <v>1760</v>
      </c>
      <c r="F227" s="40"/>
      <c r="G227" s="41"/>
      <c r="H227" s="42"/>
      <c r="I227" s="116"/>
      <c r="J227" s="39"/>
      <c r="K227" s="43"/>
    </row>
    <row r="228" spans="1:11" s="17" customFormat="1" ht="10.199999999999999" x14ac:dyDescent="0.2">
      <c r="A228" s="52"/>
      <c r="B228" s="53">
        <v>62</v>
      </c>
      <c r="C228" s="54" t="s">
        <v>220</v>
      </c>
      <c r="D228" s="55"/>
      <c r="E228" s="55"/>
      <c r="F228" s="56"/>
      <c r="G228" s="57">
        <f>SUM(G226:G226)</f>
        <v>0</v>
      </c>
      <c r="H228" s="58"/>
      <c r="I228" s="59">
        <f>SUM(I226:I226)</f>
        <v>0</v>
      </c>
      <c r="J228" s="58"/>
      <c r="K228" s="60">
        <f>SUM(K226:K226)</f>
        <v>0.1056</v>
      </c>
    </row>
    <row r="229" spans="1:11" s="17" customFormat="1" ht="10.199999999999999" x14ac:dyDescent="0.2">
      <c r="A229" s="27"/>
      <c r="B229" s="28" t="s">
        <v>221</v>
      </c>
      <c r="C229" s="29" t="s">
        <v>222</v>
      </c>
      <c r="D229" s="26"/>
      <c r="E229" s="26"/>
      <c r="F229" s="30"/>
      <c r="G229" s="31"/>
      <c r="H229" s="32"/>
      <c r="I229" s="25"/>
      <c r="J229" s="32"/>
      <c r="K229" s="33"/>
    </row>
    <row r="230" spans="1:11" s="1" customFormat="1" ht="9.6" x14ac:dyDescent="0.2">
      <c r="A230" s="34">
        <f>A226+1</f>
        <v>98</v>
      </c>
      <c r="B230" s="36" t="s">
        <v>223</v>
      </c>
      <c r="C230" s="37" t="s">
        <v>224</v>
      </c>
      <c r="D230" s="38" t="s">
        <v>57</v>
      </c>
      <c r="E230" s="39">
        <v>80</v>
      </c>
      <c r="F230" s="40">
        <v>0</v>
      </c>
      <c r="G230" s="41">
        <f>E230*F230</f>
        <v>0</v>
      </c>
      <c r="H230" s="42">
        <v>0</v>
      </c>
      <c r="I230" s="41">
        <f>E230*H230</f>
        <v>0</v>
      </c>
      <c r="J230" s="39">
        <v>1.04E-6</v>
      </c>
      <c r="K230" s="43">
        <f>E230*J230</f>
        <v>8.3200000000000003E-5</v>
      </c>
    </row>
    <row r="231" spans="1:11" s="1" customFormat="1" ht="9.6" x14ac:dyDescent="0.2">
      <c r="A231" s="34"/>
      <c r="B231" s="117" t="s">
        <v>526</v>
      </c>
      <c r="C231" s="118" t="s">
        <v>627</v>
      </c>
      <c r="D231" s="119" t="s">
        <v>542</v>
      </c>
      <c r="E231" s="120">
        <v>80</v>
      </c>
      <c r="F231" s="40"/>
      <c r="G231" s="41"/>
      <c r="H231" s="42"/>
      <c r="I231" s="41"/>
      <c r="J231" s="39"/>
      <c r="K231" s="43"/>
    </row>
    <row r="232" spans="1:11" s="1" customFormat="1" ht="9.6" x14ac:dyDescent="0.2">
      <c r="A232" s="34">
        <f>A230+1</f>
        <v>99</v>
      </c>
      <c r="B232" s="36" t="s">
        <v>225</v>
      </c>
      <c r="C232" s="37" t="s">
        <v>226</v>
      </c>
      <c r="D232" s="38" t="s">
        <v>57</v>
      </c>
      <c r="E232" s="35">
        <v>240</v>
      </c>
      <c r="F232" s="40">
        <v>0</v>
      </c>
      <c r="G232" s="41">
        <f>E232*F232</f>
        <v>0</v>
      </c>
      <c r="H232" s="42">
        <v>0</v>
      </c>
      <c r="I232" s="41">
        <f>E232*H232</f>
        <v>0</v>
      </c>
      <c r="J232" s="39">
        <v>1.7465600000000001E-3</v>
      </c>
      <c r="K232" s="43">
        <f>E232*J232</f>
        <v>0.4191744</v>
      </c>
    </row>
    <row r="233" spans="1:11" s="1" customFormat="1" ht="9.6" x14ac:dyDescent="0.2">
      <c r="A233" s="34"/>
      <c r="B233" s="117" t="s">
        <v>526</v>
      </c>
      <c r="C233" s="118" t="s">
        <v>628</v>
      </c>
      <c r="D233" s="119" t="s">
        <v>542</v>
      </c>
      <c r="E233" s="120">
        <v>240</v>
      </c>
      <c r="F233" s="40"/>
      <c r="G233" s="41"/>
      <c r="H233" s="42"/>
      <c r="I233" s="41"/>
      <c r="J233" s="39"/>
      <c r="K233" s="43"/>
    </row>
    <row r="234" spans="1:11" s="1" customFormat="1" ht="9.6" x14ac:dyDescent="0.2">
      <c r="A234" s="34">
        <f>A232+1</f>
        <v>100</v>
      </c>
      <c r="B234" s="36" t="s">
        <v>227</v>
      </c>
      <c r="C234" s="37" t="s">
        <v>228</v>
      </c>
      <c r="D234" s="38" t="s">
        <v>57</v>
      </c>
      <c r="E234" s="35">
        <v>80</v>
      </c>
      <c r="F234" s="40">
        <v>0</v>
      </c>
      <c r="G234" s="41">
        <f>E234*F234</f>
        <v>0</v>
      </c>
      <c r="H234" s="42">
        <v>0</v>
      </c>
      <c r="I234" s="41">
        <f>E234*H234</f>
        <v>0</v>
      </c>
      <c r="J234" s="39">
        <v>0</v>
      </c>
      <c r="K234" s="43">
        <f>E234*J234</f>
        <v>0</v>
      </c>
    </row>
    <row r="235" spans="1:11" s="1" customFormat="1" ht="9.6" x14ac:dyDescent="0.2">
      <c r="A235" s="34"/>
      <c r="B235" s="117" t="s">
        <v>526</v>
      </c>
      <c r="C235" s="118">
        <v>80</v>
      </c>
      <c r="D235" s="119" t="s">
        <v>542</v>
      </c>
      <c r="E235" s="120">
        <v>80</v>
      </c>
      <c r="F235" s="40"/>
      <c r="G235" s="41"/>
      <c r="H235" s="42"/>
      <c r="I235" s="41"/>
      <c r="J235" s="39"/>
      <c r="K235" s="43"/>
    </row>
    <row r="236" spans="1:11" s="1" customFormat="1" ht="9.6" x14ac:dyDescent="0.2">
      <c r="A236" s="34">
        <f>A234+1</f>
        <v>101</v>
      </c>
      <c r="B236" s="36" t="s">
        <v>229</v>
      </c>
      <c r="C236" s="37" t="s">
        <v>230</v>
      </c>
      <c r="D236" s="38" t="s">
        <v>34</v>
      </c>
      <c r="E236" s="35">
        <v>160</v>
      </c>
      <c r="F236" s="40">
        <v>0</v>
      </c>
      <c r="G236" s="41">
        <f>E236*F236</f>
        <v>0</v>
      </c>
      <c r="H236" s="42">
        <v>0</v>
      </c>
      <c r="I236" s="41">
        <f>E236*H236</f>
        <v>0</v>
      </c>
      <c r="J236" s="39">
        <v>7.716E-4</v>
      </c>
      <c r="K236" s="43">
        <f>E236*J236</f>
        <v>0.123456</v>
      </c>
    </row>
    <row r="237" spans="1:11" s="1" customFormat="1" ht="9.6" x14ac:dyDescent="0.2">
      <c r="A237" s="34"/>
      <c r="B237" s="117" t="s">
        <v>526</v>
      </c>
      <c r="C237" s="118">
        <v>160</v>
      </c>
      <c r="D237" s="119" t="s">
        <v>530</v>
      </c>
      <c r="E237" s="120">
        <v>160</v>
      </c>
      <c r="F237" s="40"/>
      <c r="G237" s="41"/>
      <c r="H237" s="42"/>
      <c r="I237" s="41"/>
      <c r="J237" s="39"/>
      <c r="K237" s="43"/>
    </row>
    <row r="238" spans="1:11" s="1" customFormat="1" ht="9.6" x14ac:dyDescent="0.2">
      <c r="A238" s="34">
        <f>A236+1</f>
        <v>102</v>
      </c>
      <c r="B238" s="36" t="s">
        <v>231</v>
      </c>
      <c r="C238" s="37" t="s">
        <v>232</v>
      </c>
      <c r="D238" s="38" t="s">
        <v>118</v>
      </c>
      <c r="E238" s="35">
        <v>0.54300000000000004</v>
      </c>
      <c r="F238" s="40">
        <v>0</v>
      </c>
      <c r="G238" s="41">
        <f>E238*F238</f>
        <v>0</v>
      </c>
      <c r="H238" s="42">
        <v>0</v>
      </c>
      <c r="I238" s="41">
        <f>E238*H238</f>
        <v>0</v>
      </c>
      <c r="J238" s="39">
        <v>0</v>
      </c>
      <c r="K238" s="43">
        <f>E238*J238</f>
        <v>0</v>
      </c>
    </row>
    <row r="239" spans="1:11" s="1" customFormat="1" ht="9.6" x14ac:dyDescent="0.2">
      <c r="A239" s="34"/>
      <c r="B239" s="117" t="s">
        <v>526</v>
      </c>
      <c r="C239" s="124">
        <f>K240</f>
        <v>0.54271360000000002</v>
      </c>
      <c r="D239" s="119" t="s">
        <v>569</v>
      </c>
      <c r="E239" s="120">
        <v>0.54300000000000004</v>
      </c>
      <c r="F239" s="40"/>
      <c r="G239" s="41"/>
      <c r="H239" s="42"/>
      <c r="I239" s="116"/>
      <c r="J239" s="39"/>
      <c r="K239" s="43"/>
    </row>
    <row r="240" spans="1:11" s="17" customFormat="1" ht="10.199999999999999" x14ac:dyDescent="0.2">
      <c r="A240" s="52"/>
      <c r="B240" s="53">
        <v>94</v>
      </c>
      <c r="C240" s="54" t="s">
        <v>233</v>
      </c>
      <c r="D240" s="55"/>
      <c r="E240" s="55"/>
      <c r="F240" s="56"/>
      <c r="G240" s="57">
        <f>SUM(G230:G238)</f>
        <v>0</v>
      </c>
      <c r="H240" s="58"/>
      <c r="I240" s="59">
        <f>SUM(I230:I238)</f>
        <v>0</v>
      </c>
      <c r="J240" s="58"/>
      <c r="K240" s="60">
        <f>SUM(K230:K238)</f>
        <v>0.54271360000000002</v>
      </c>
    </row>
    <row r="241" spans="1:11" s="17" customFormat="1" ht="10.199999999999999" x14ac:dyDescent="0.2">
      <c r="A241" s="27"/>
      <c r="B241" s="28" t="s">
        <v>234</v>
      </c>
      <c r="C241" s="29" t="s">
        <v>235</v>
      </c>
      <c r="D241" s="26"/>
      <c r="E241" s="26"/>
      <c r="F241" s="30"/>
      <c r="G241" s="31"/>
      <c r="H241" s="32"/>
      <c r="I241" s="25"/>
      <c r="J241" s="32"/>
      <c r="K241" s="33"/>
    </row>
    <row r="242" spans="1:11" s="1" customFormat="1" ht="9.6" x14ac:dyDescent="0.2">
      <c r="A242" s="34">
        <f>A238+1</f>
        <v>103</v>
      </c>
      <c r="B242" s="36" t="s">
        <v>236</v>
      </c>
      <c r="C242" s="37" t="s">
        <v>237</v>
      </c>
      <c r="D242" s="38" t="s">
        <v>118</v>
      </c>
      <c r="E242" s="39">
        <v>4215.6009999999997</v>
      </c>
      <c r="F242" s="40">
        <v>0</v>
      </c>
      <c r="G242" s="41">
        <f>E242*F242</f>
        <v>0</v>
      </c>
      <c r="H242" s="42">
        <v>0</v>
      </c>
      <c r="I242" s="41">
        <f>E242*H242</f>
        <v>0</v>
      </c>
      <c r="J242" s="39">
        <v>0</v>
      </c>
      <c r="K242" s="43">
        <f>E242*J242</f>
        <v>0</v>
      </c>
    </row>
    <row r="243" spans="1:11" s="1" customFormat="1" ht="9.6" x14ac:dyDescent="0.2">
      <c r="A243" s="34"/>
      <c r="B243" s="117" t="s">
        <v>526</v>
      </c>
      <c r="C243" s="124">
        <f>K124+K160+K182+K224+K228</f>
        <v>4215.6012171458005</v>
      </c>
      <c r="D243" s="119" t="s">
        <v>569</v>
      </c>
      <c r="E243" s="120">
        <v>4215.6009999999997</v>
      </c>
      <c r="F243" s="40"/>
      <c r="G243" s="41"/>
      <c r="H243" s="42"/>
      <c r="I243" s="116"/>
      <c r="J243" s="39"/>
      <c r="K243" s="43"/>
    </row>
    <row r="244" spans="1:11" s="17" customFormat="1" ht="10.8" thickBot="1" x14ac:dyDescent="0.25">
      <c r="A244" s="44"/>
      <c r="B244" s="46">
        <v>99</v>
      </c>
      <c r="C244" s="47" t="s">
        <v>238</v>
      </c>
      <c r="D244" s="45"/>
      <c r="E244" s="45"/>
      <c r="F244" s="48"/>
      <c r="G244" s="50">
        <f>SUM(G242:G242)</f>
        <v>0</v>
      </c>
      <c r="H244" s="49"/>
      <c r="I244" s="61">
        <f>SUM(I242:I242)</f>
        <v>0</v>
      </c>
      <c r="J244" s="49"/>
      <c r="K244" s="51">
        <f>SUM(K242:K242)</f>
        <v>0</v>
      </c>
    </row>
    <row r="245" spans="1:11" ht="13.8" thickBot="1" x14ac:dyDescent="0.3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</row>
    <row r="246" spans="1:11" s="1" customFormat="1" ht="9.75" customHeight="1" x14ac:dyDescent="0.25">
      <c r="A246" s="4" t="s">
        <v>2</v>
      </c>
      <c r="B246" s="356" t="s">
        <v>6</v>
      </c>
      <c r="C246" s="356" t="s">
        <v>8</v>
      </c>
      <c r="D246" s="356" t="s">
        <v>10</v>
      </c>
      <c r="E246" s="356" t="s">
        <v>12</v>
      </c>
      <c r="F246" s="360" t="s">
        <v>14</v>
      </c>
      <c r="G246" s="270"/>
      <c r="H246" s="270"/>
      <c r="I246" s="270"/>
      <c r="J246" s="356" t="s">
        <v>23</v>
      </c>
      <c r="K246" s="256"/>
    </row>
    <row r="247" spans="1:11" s="1" customFormat="1" ht="9.75" customHeight="1" x14ac:dyDescent="0.25">
      <c r="A247" s="5" t="s">
        <v>3</v>
      </c>
      <c r="B247" s="295"/>
      <c r="C247" s="295"/>
      <c r="D247" s="295"/>
      <c r="E247" s="295"/>
      <c r="F247" s="359" t="s">
        <v>15</v>
      </c>
      <c r="G247" s="247"/>
      <c r="H247" s="358" t="s">
        <v>20</v>
      </c>
      <c r="I247" s="247"/>
      <c r="J247" s="295"/>
      <c r="K247" s="357"/>
    </row>
    <row r="248" spans="1:11" s="1" customFormat="1" ht="9.75" customHeight="1" x14ac:dyDescent="0.2">
      <c r="A248" s="5" t="s">
        <v>4</v>
      </c>
      <c r="B248" s="295"/>
      <c r="C248" s="295"/>
      <c r="D248" s="295"/>
      <c r="E248" s="295"/>
      <c r="F248" s="8" t="s">
        <v>16</v>
      </c>
      <c r="G248" s="10" t="s">
        <v>18</v>
      </c>
      <c r="H248" s="12" t="s">
        <v>16</v>
      </c>
      <c r="I248" s="10" t="s">
        <v>18</v>
      </c>
      <c r="J248" s="12" t="s">
        <v>16</v>
      </c>
      <c r="K248" s="14" t="s">
        <v>18</v>
      </c>
    </row>
    <row r="249" spans="1:11" s="1" customFormat="1" ht="9.75" customHeight="1" thickBot="1" x14ac:dyDescent="0.25">
      <c r="A249" s="6" t="s">
        <v>5</v>
      </c>
      <c r="B249" s="7" t="s">
        <v>7</v>
      </c>
      <c r="C249" s="7" t="s">
        <v>9</v>
      </c>
      <c r="D249" s="7" t="s">
        <v>11</v>
      </c>
      <c r="E249" s="7" t="s">
        <v>13</v>
      </c>
      <c r="F249" s="9" t="s">
        <v>17</v>
      </c>
      <c r="G249" s="11" t="s">
        <v>19</v>
      </c>
      <c r="H249" s="13" t="s">
        <v>21</v>
      </c>
      <c r="I249" s="11" t="s">
        <v>22</v>
      </c>
      <c r="J249" s="13" t="s">
        <v>24</v>
      </c>
      <c r="K249" s="15" t="s">
        <v>25</v>
      </c>
    </row>
    <row r="250" spans="1:11" s="17" customFormat="1" ht="10.199999999999999" x14ac:dyDescent="0.2">
      <c r="A250" s="19"/>
      <c r="B250" s="18"/>
      <c r="C250" s="20" t="s">
        <v>239</v>
      </c>
      <c r="D250" s="18"/>
      <c r="E250" s="18"/>
      <c r="F250" s="21"/>
      <c r="G250" s="22"/>
      <c r="H250" s="23"/>
      <c r="J250" s="23"/>
      <c r="K250" s="24"/>
    </row>
    <row r="251" spans="1:11" s="17" customFormat="1" ht="10.199999999999999" x14ac:dyDescent="0.2">
      <c r="A251" s="27"/>
      <c r="B251" s="28" t="s">
        <v>240</v>
      </c>
      <c r="C251" s="29" t="s">
        <v>241</v>
      </c>
      <c r="D251" s="26"/>
      <c r="E251" s="26"/>
      <c r="F251" s="30"/>
      <c r="G251" s="31"/>
      <c r="H251" s="32"/>
      <c r="I251" s="25"/>
      <c r="J251" s="32"/>
      <c r="K251" s="33"/>
    </row>
    <row r="252" spans="1:11" s="1" customFormat="1" ht="9.6" x14ac:dyDescent="0.2">
      <c r="A252" s="34">
        <f>A242+1</f>
        <v>104</v>
      </c>
      <c r="B252" s="36" t="s">
        <v>242</v>
      </c>
      <c r="C252" s="37" t="s">
        <v>243</v>
      </c>
      <c r="D252" s="38" t="s">
        <v>57</v>
      </c>
      <c r="E252" s="122">
        <v>2006.45</v>
      </c>
      <c r="F252" s="40">
        <v>0</v>
      </c>
      <c r="G252" s="41">
        <f>E252*F252</f>
        <v>0</v>
      </c>
      <c r="H252" s="42">
        <v>0</v>
      </c>
      <c r="I252" s="41">
        <f>E252*H252</f>
        <v>0</v>
      </c>
      <c r="J252" s="39">
        <v>8.8999999999999995E-5</v>
      </c>
      <c r="K252" s="43">
        <f>E252*J252</f>
        <v>0.17857404999999998</v>
      </c>
    </row>
    <row r="253" spans="1:11" s="1" customFormat="1" ht="9.6" x14ac:dyDescent="0.2">
      <c r="A253" s="34"/>
      <c r="B253" s="117" t="s">
        <v>526</v>
      </c>
      <c r="C253" s="118">
        <v>2006.45</v>
      </c>
      <c r="D253" s="119" t="s">
        <v>542</v>
      </c>
      <c r="E253" s="123">
        <v>2006.45</v>
      </c>
      <c r="F253" s="40"/>
      <c r="G253" s="41"/>
      <c r="H253" s="42"/>
      <c r="I253" s="41"/>
      <c r="J253" s="39"/>
      <c r="K253" s="43"/>
    </row>
    <row r="254" spans="1:11" s="1" customFormat="1" ht="9.6" x14ac:dyDescent="0.2">
      <c r="A254" s="34">
        <f>A252+1</f>
        <v>105</v>
      </c>
      <c r="B254" s="36" t="s">
        <v>244</v>
      </c>
      <c r="C254" s="37" t="s">
        <v>245</v>
      </c>
      <c r="D254" s="38" t="s">
        <v>57</v>
      </c>
      <c r="E254" s="122">
        <v>2207.1</v>
      </c>
      <c r="F254" s="40">
        <v>0</v>
      </c>
      <c r="G254" s="41">
        <f>E254*F254</f>
        <v>0</v>
      </c>
      <c r="H254" s="42">
        <v>0</v>
      </c>
      <c r="I254" s="41">
        <f>E254*H254</f>
        <v>0</v>
      </c>
      <c r="J254" s="39">
        <v>5.5999999999999995E-4</v>
      </c>
      <c r="K254" s="43">
        <f>E254*J254</f>
        <v>1.2359759999999997</v>
      </c>
    </row>
    <row r="255" spans="1:11" s="1" customFormat="1" ht="9.6" x14ac:dyDescent="0.2">
      <c r="A255" s="34"/>
      <c r="B255" s="117" t="s">
        <v>526</v>
      </c>
      <c r="C255" s="118" t="s">
        <v>629</v>
      </c>
      <c r="D255" s="119" t="s">
        <v>542</v>
      </c>
      <c r="E255" s="123">
        <v>2207.1</v>
      </c>
      <c r="F255" s="40"/>
      <c r="G255" s="41"/>
      <c r="H255" s="42"/>
      <c r="I255" s="41"/>
      <c r="J255" s="39"/>
      <c r="K255" s="43"/>
    </row>
    <row r="256" spans="1:11" s="1" customFormat="1" ht="9.6" x14ac:dyDescent="0.2">
      <c r="A256" s="34">
        <f>A254+1</f>
        <v>106</v>
      </c>
      <c r="B256" s="36" t="s">
        <v>246</v>
      </c>
      <c r="C256" s="37" t="s">
        <v>247</v>
      </c>
      <c r="D256" s="38" t="s">
        <v>57</v>
      </c>
      <c r="E256" s="122">
        <v>1955</v>
      </c>
      <c r="F256" s="40">
        <v>0</v>
      </c>
      <c r="G256" s="41">
        <f>E256*F256</f>
        <v>0</v>
      </c>
      <c r="H256" s="42">
        <v>0</v>
      </c>
      <c r="I256" s="41">
        <f>E256*H256</f>
        <v>0</v>
      </c>
      <c r="J256" s="39">
        <v>3.9300000000000003E-3</v>
      </c>
      <c r="K256" s="43">
        <f>E256*J256</f>
        <v>7.6831500000000004</v>
      </c>
    </row>
    <row r="257" spans="1:11" s="1" customFormat="1" ht="9.6" x14ac:dyDescent="0.2">
      <c r="A257" s="34"/>
      <c r="B257" s="117" t="s">
        <v>526</v>
      </c>
      <c r="C257" s="118">
        <v>1955</v>
      </c>
      <c r="D257" s="119" t="s">
        <v>542</v>
      </c>
      <c r="E257" s="123">
        <v>1955</v>
      </c>
      <c r="F257" s="40"/>
      <c r="G257" s="41"/>
      <c r="H257" s="42"/>
      <c r="I257" s="41"/>
      <c r="J257" s="39"/>
      <c r="K257" s="43"/>
    </row>
    <row r="258" spans="1:11" s="1" customFormat="1" ht="9.6" x14ac:dyDescent="0.2">
      <c r="A258" s="34">
        <f>A256+1</f>
        <v>107</v>
      </c>
      <c r="B258" s="36" t="s">
        <v>248</v>
      </c>
      <c r="C258" s="37" t="s">
        <v>249</v>
      </c>
      <c r="D258" s="38" t="s">
        <v>57</v>
      </c>
      <c r="E258" s="122">
        <v>185</v>
      </c>
      <c r="F258" s="40">
        <v>0</v>
      </c>
      <c r="G258" s="41">
        <f>E258*F258</f>
        <v>0</v>
      </c>
      <c r="H258" s="42">
        <v>0</v>
      </c>
      <c r="I258" s="41">
        <f>E258*H258</f>
        <v>0</v>
      </c>
      <c r="J258" s="39">
        <v>4.1041920000000004E-3</v>
      </c>
      <c r="K258" s="43">
        <f>E258*J258</f>
        <v>0.75927552000000009</v>
      </c>
    </row>
    <row r="259" spans="1:11" s="1" customFormat="1" ht="9.6" x14ac:dyDescent="0.2">
      <c r="A259" s="34"/>
      <c r="B259" s="117" t="s">
        <v>526</v>
      </c>
      <c r="C259" s="118">
        <v>185</v>
      </c>
      <c r="D259" s="119" t="s">
        <v>542</v>
      </c>
      <c r="E259" s="123">
        <v>185</v>
      </c>
      <c r="F259" s="40"/>
      <c r="G259" s="41"/>
      <c r="H259" s="42"/>
      <c r="I259" s="41"/>
      <c r="J259" s="39"/>
      <c r="K259" s="43"/>
    </row>
    <row r="260" spans="1:11" s="1" customFormat="1" ht="9.6" x14ac:dyDescent="0.2">
      <c r="A260" s="34">
        <f>A258+1</f>
        <v>108</v>
      </c>
      <c r="B260" s="36" t="s">
        <v>250</v>
      </c>
      <c r="C260" s="37" t="s">
        <v>251</v>
      </c>
      <c r="D260" s="38" t="s">
        <v>118</v>
      </c>
      <c r="E260" s="39">
        <v>9.8569999999999993</v>
      </c>
      <c r="F260" s="40">
        <v>0</v>
      </c>
      <c r="G260" s="41">
        <f>E260*F260</f>
        <v>0</v>
      </c>
      <c r="H260" s="42">
        <v>0</v>
      </c>
      <c r="I260" s="41">
        <f>E260*H260</f>
        <v>0</v>
      </c>
      <c r="J260" s="39">
        <v>0</v>
      </c>
      <c r="K260" s="43">
        <f>E260*J260</f>
        <v>0</v>
      </c>
    </row>
    <row r="261" spans="1:11" s="1" customFormat="1" ht="9.6" x14ac:dyDescent="0.2">
      <c r="A261" s="34"/>
      <c r="B261" s="117" t="s">
        <v>526</v>
      </c>
      <c r="C261" s="124">
        <f>K262</f>
        <v>9.8569755699999995</v>
      </c>
      <c r="D261" s="119" t="s">
        <v>569</v>
      </c>
      <c r="E261" s="120">
        <v>9.8569999999999993</v>
      </c>
      <c r="F261" s="40"/>
      <c r="G261" s="41"/>
      <c r="H261" s="42"/>
      <c r="I261" s="116"/>
      <c r="J261" s="39"/>
      <c r="K261" s="43"/>
    </row>
    <row r="262" spans="1:11" s="17" customFormat="1" ht="10.199999999999999" x14ac:dyDescent="0.2">
      <c r="A262" s="52"/>
      <c r="B262" s="53">
        <v>711</v>
      </c>
      <c r="C262" s="54" t="s">
        <v>252</v>
      </c>
      <c r="D262" s="55"/>
      <c r="E262" s="55"/>
      <c r="F262" s="56"/>
      <c r="G262" s="57">
        <f>SUM(G252:G260)</f>
        <v>0</v>
      </c>
      <c r="H262" s="58"/>
      <c r="I262" s="59">
        <f>SUM(I252:I260)</f>
        <v>0</v>
      </c>
      <c r="J262" s="58"/>
      <c r="K262" s="60">
        <f>SUM(K252:K260)</f>
        <v>9.8569755699999995</v>
      </c>
    </row>
    <row r="263" spans="1:11" s="17" customFormat="1" ht="10.199999999999999" x14ac:dyDescent="0.2">
      <c r="A263" s="27"/>
      <c r="B263" s="28" t="s">
        <v>253</v>
      </c>
      <c r="C263" s="29" t="s">
        <v>254</v>
      </c>
      <c r="D263" s="26"/>
      <c r="E263" s="26"/>
      <c r="F263" s="30"/>
      <c r="G263" s="31"/>
      <c r="H263" s="32"/>
      <c r="I263" s="25"/>
      <c r="J263" s="32"/>
      <c r="K263" s="33"/>
    </row>
    <row r="264" spans="1:11" s="1" customFormat="1" ht="9.6" x14ac:dyDescent="0.2">
      <c r="A264" s="34">
        <f>A260+1</f>
        <v>109</v>
      </c>
      <c r="B264" s="36" t="s">
        <v>255</v>
      </c>
      <c r="C264" s="37" t="s">
        <v>256</v>
      </c>
      <c r="D264" s="38" t="s">
        <v>57</v>
      </c>
      <c r="E264" s="122">
        <v>1955.5</v>
      </c>
      <c r="F264" s="40">
        <v>0</v>
      </c>
      <c r="G264" s="41">
        <f t="shared" ref="G264:G282" si="20">E264*F264</f>
        <v>0</v>
      </c>
      <c r="H264" s="42">
        <v>0</v>
      </c>
      <c r="I264" s="41">
        <f t="shared" ref="I264:I282" si="21">E264*H264</f>
        <v>0</v>
      </c>
      <c r="J264" s="39">
        <v>0</v>
      </c>
      <c r="K264" s="43">
        <f t="shared" ref="K264:K282" si="22">E264*J264</f>
        <v>0</v>
      </c>
    </row>
    <row r="265" spans="1:11" s="1" customFormat="1" ht="9.6" x14ac:dyDescent="0.2">
      <c r="A265" s="34"/>
      <c r="B265" s="117" t="s">
        <v>526</v>
      </c>
      <c r="C265" s="118">
        <v>1955.5</v>
      </c>
      <c r="D265" s="119" t="s">
        <v>542</v>
      </c>
      <c r="E265" s="123">
        <v>1955.5</v>
      </c>
      <c r="F265" s="40"/>
      <c r="G265" s="41"/>
      <c r="H265" s="42"/>
      <c r="I265" s="41"/>
      <c r="J265" s="39"/>
      <c r="K265" s="43"/>
    </row>
    <row r="266" spans="1:11" s="1" customFormat="1" ht="9.6" x14ac:dyDescent="0.2">
      <c r="A266" s="34">
        <f>A264+1</f>
        <v>110</v>
      </c>
      <c r="B266" s="36" t="s">
        <v>257</v>
      </c>
      <c r="C266" s="37" t="s">
        <v>258</v>
      </c>
      <c r="D266" s="38" t="s">
        <v>57</v>
      </c>
      <c r="E266" s="122">
        <v>827</v>
      </c>
      <c r="F266" s="40">
        <v>0</v>
      </c>
      <c r="G266" s="41">
        <f t="shared" si="20"/>
        <v>0</v>
      </c>
      <c r="H266" s="42">
        <v>0</v>
      </c>
      <c r="I266" s="41">
        <f t="shared" si="21"/>
        <v>0</v>
      </c>
      <c r="J266" s="39">
        <v>3.5999999999999999E-3</v>
      </c>
      <c r="K266" s="43">
        <f t="shared" si="22"/>
        <v>2.9771999999999998</v>
      </c>
    </row>
    <row r="267" spans="1:11" s="1" customFormat="1" ht="9.6" x14ac:dyDescent="0.2">
      <c r="A267" s="34"/>
      <c r="B267" s="117" t="s">
        <v>526</v>
      </c>
      <c r="C267" s="118">
        <v>827</v>
      </c>
      <c r="D267" s="119" t="s">
        <v>542</v>
      </c>
      <c r="E267" s="123">
        <v>827</v>
      </c>
      <c r="F267" s="40"/>
      <c r="G267" s="41"/>
      <c r="H267" s="42"/>
      <c r="I267" s="41"/>
      <c r="J267" s="39"/>
      <c r="K267" s="43"/>
    </row>
    <row r="268" spans="1:11" s="1" customFormat="1" ht="9.6" x14ac:dyDescent="0.2">
      <c r="A268" s="34">
        <f>A266+1</f>
        <v>111</v>
      </c>
      <c r="B268" s="36" t="s">
        <v>259</v>
      </c>
      <c r="C268" s="37" t="s">
        <v>260</v>
      </c>
      <c r="D268" s="38" t="s">
        <v>57</v>
      </c>
      <c r="E268" s="122">
        <v>815</v>
      </c>
      <c r="F268" s="40">
        <v>0</v>
      </c>
      <c r="G268" s="41">
        <f t="shared" si="20"/>
        <v>0</v>
      </c>
      <c r="H268" s="42">
        <v>0</v>
      </c>
      <c r="I268" s="41">
        <f t="shared" si="21"/>
        <v>0</v>
      </c>
      <c r="J268" s="39">
        <v>5.4000000000000003E-3</v>
      </c>
      <c r="K268" s="43">
        <f t="shared" si="22"/>
        <v>4.4009999999999998</v>
      </c>
    </row>
    <row r="269" spans="1:11" s="1" customFormat="1" ht="9.6" x14ac:dyDescent="0.2">
      <c r="A269" s="34"/>
      <c r="B269" s="117" t="s">
        <v>526</v>
      </c>
      <c r="C269" s="118">
        <v>815</v>
      </c>
      <c r="D269" s="119" t="s">
        <v>542</v>
      </c>
      <c r="E269" s="123">
        <v>815</v>
      </c>
      <c r="F269" s="40"/>
      <c r="G269" s="41"/>
      <c r="H269" s="42"/>
      <c r="I269" s="41"/>
      <c r="J269" s="39"/>
      <c r="K269" s="43"/>
    </row>
    <row r="270" spans="1:11" s="1" customFormat="1" ht="9.6" x14ac:dyDescent="0.2">
      <c r="A270" s="34">
        <f>A268+1</f>
        <v>112</v>
      </c>
      <c r="B270" s="36" t="s">
        <v>261</v>
      </c>
      <c r="C270" s="37" t="s">
        <v>262</v>
      </c>
      <c r="D270" s="38" t="s">
        <v>57</v>
      </c>
      <c r="E270" s="122">
        <v>3910</v>
      </c>
      <c r="F270" s="40">
        <v>0</v>
      </c>
      <c r="G270" s="41">
        <f t="shared" si="20"/>
        <v>0</v>
      </c>
      <c r="H270" s="42">
        <v>0</v>
      </c>
      <c r="I270" s="41">
        <f t="shared" si="21"/>
        <v>0</v>
      </c>
      <c r="J270" s="39">
        <v>2.9999999999999997E-4</v>
      </c>
      <c r="K270" s="43">
        <f t="shared" si="22"/>
        <v>1.1729999999999998</v>
      </c>
    </row>
    <row r="271" spans="1:11" s="1" customFormat="1" ht="9.6" x14ac:dyDescent="0.2">
      <c r="A271" s="34"/>
      <c r="B271" s="117" t="s">
        <v>526</v>
      </c>
      <c r="C271" s="118" t="s">
        <v>660</v>
      </c>
      <c r="D271" s="119" t="s">
        <v>542</v>
      </c>
      <c r="E271" s="123">
        <v>3910</v>
      </c>
      <c r="F271" s="40"/>
      <c r="G271" s="41"/>
      <c r="H271" s="42"/>
      <c r="I271" s="41"/>
      <c r="J271" s="39"/>
      <c r="K271" s="43"/>
    </row>
    <row r="272" spans="1:11" s="1" customFormat="1" ht="9.6" x14ac:dyDescent="0.2">
      <c r="A272" s="34">
        <f>A270+1</f>
        <v>113</v>
      </c>
      <c r="B272" s="36" t="s">
        <v>263</v>
      </c>
      <c r="C272" s="37" t="s">
        <v>264</v>
      </c>
      <c r="D272" s="38" t="s">
        <v>57</v>
      </c>
      <c r="E272" s="122">
        <v>2002</v>
      </c>
      <c r="F272" s="40">
        <v>0</v>
      </c>
      <c r="G272" s="41">
        <f t="shared" si="20"/>
        <v>0</v>
      </c>
      <c r="H272" s="42">
        <v>0</v>
      </c>
      <c r="I272" s="41">
        <f t="shared" si="21"/>
        <v>0</v>
      </c>
      <c r="J272" s="39">
        <v>1E-4</v>
      </c>
      <c r="K272" s="43">
        <f t="shared" si="22"/>
        <v>0.20020000000000002</v>
      </c>
    </row>
    <row r="273" spans="1:11" s="1" customFormat="1" ht="9.6" x14ac:dyDescent="0.2">
      <c r="A273" s="34"/>
      <c r="B273" s="117" t="s">
        <v>526</v>
      </c>
      <c r="C273" s="118">
        <v>2002</v>
      </c>
      <c r="D273" s="119" t="s">
        <v>542</v>
      </c>
      <c r="E273" s="123">
        <v>2002</v>
      </c>
      <c r="F273" s="40"/>
      <c r="G273" s="41"/>
      <c r="H273" s="42"/>
      <c r="I273" s="41"/>
      <c r="J273" s="39"/>
      <c r="K273" s="43"/>
    </row>
    <row r="274" spans="1:11" s="1" customFormat="1" ht="9.6" x14ac:dyDescent="0.2">
      <c r="A274" s="34">
        <f>A272+1</f>
        <v>114</v>
      </c>
      <c r="B274" s="36" t="s">
        <v>265</v>
      </c>
      <c r="C274" s="37" t="s">
        <v>266</v>
      </c>
      <c r="D274" s="38" t="s">
        <v>57</v>
      </c>
      <c r="E274" s="122">
        <v>1955.5</v>
      </c>
      <c r="F274" s="40">
        <v>0</v>
      </c>
      <c r="G274" s="41">
        <f t="shared" si="20"/>
        <v>0</v>
      </c>
      <c r="H274" s="42">
        <v>0</v>
      </c>
      <c r="I274" s="41">
        <f t="shared" si="21"/>
        <v>0</v>
      </c>
      <c r="J274" s="39">
        <v>5.3378400000000004E-4</v>
      </c>
      <c r="K274" s="43">
        <f t="shared" si="22"/>
        <v>1.043814612</v>
      </c>
    </row>
    <row r="275" spans="1:11" s="1" customFormat="1" ht="9.6" x14ac:dyDescent="0.2">
      <c r="A275" s="34"/>
      <c r="B275" s="117" t="s">
        <v>526</v>
      </c>
      <c r="C275" s="118" t="s">
        <v>630</v>
      </c>
      <c r="D275" s="119" t="s">
        <v>542</v>
      </c>
      <c r="E275" s="123">
        <v>1955.5</v>
      </c>
      <c r="F275" s="40"/>
      <c r="G275" s="41"/>
      <c r="H275" s="42"/>
      <c r="I275" s="41"/>
      <c r="J275" s="39"/>
      <c r="K275" s="43"/>
    </row>
    <row r="276" spans="1:11" s="1" customFormat="1" ht="9.6" x14ac:dyDescent="0.2">
      <c r="A276" s="34">
        <f>A274+1</f>
        <v>115</v>
      </c>
      <c r="B276" s="36" t="s">
        <v>267</v>
      </c>
      <c r="C276" s="37" t="s">
        <v>268</v>
      </c>
      <c r="D276" s="38" t="s">
        <v>57</v>
      </c>
      <c r="E276" s="122">
        <v>315</v>
      </c>
      <c r="F276" s="40">
        <v>0</v>
      </c>
      <c r="G276" s="41">
        <f t="shared" si="20"/>
        <v>0</v>
      </c>
      <c r="H276" s="42">
        <v>0</v>
      </c>
      <c r="I276" s="41">
        <f t="shared" si="21"/>
        <v>0</v>
      </c>
      <c r="J276" s="39">
        <v>1.4E-2</v>
      </c>
      <c r="K276" s="43">
        <f t="shared" si="22"/>
        <v>4.41</v>
      </c>
    </row>
    <row r="277" spans="1:11" s="1" customFormat="1" ht="9.6" x14ac:dyDescent="0.2">
      <c r="A277" s="34"/>
      <c r="B277" s="117" t="s">
        <v>526</v>
      </c>
      <c r="C277" s="118" t="s">
        <v>631</v>
      </c>
      <c r="D277" s="119" t="s">
        <v>542</v>
      </c>
      <c r="E277" s="123">
        <v>315</v>
      </c>
      <c r="F277" s="40"/>
      <c r="G277" s="41"/>
      <c r="H277" s="42"/>
      <c r="I277" s="41"/>
      <c r="J277" s="39"/>
      <c r="K277" s="43"/>
    </row>
    <row r="278" spans="1:11" s="1" customFormat="1" ht="9.6" x14ac:dyDescent="0.2">
      <c r="A278" s="34">
        <f>A276+1</f>
        <v>116</v>
      </c>
      <c r="B278" s="36" t="s">
        <v>269</v>
      </c>
      <c r="C278" s="37" t="s">
        <v>632</v>
      </c>
      <c r="D278" s="38" t="s">
        <v>57</v>
      </c>
      <c r="E278" s="122">
        <v>1955</v>
      </c>
      <c r="F278" s="40">
        <v>0</v>
      </c>
      <c r="G278" s="41">
        <f t="shared" si="20"/>
        <v>0</v>
      </c>
      <c r="H278" s="42">
        <v>0</v>
      </c>
      <c r="I278" s="41">
        <f t="shared" si="21"/>
        <v>0</v>
      </c>
      <c r="J278" s="39">
        <v>3.7999999999999999E-2</v>
      </c>
      <c r="K278" s="43">
        <f t="shared" si="22"/>
        <v>74.289999999999992</v>
      </c>
    </row>
    <row r="279" spans="1:11" s="1" customFormat="1" ht="9.6" x14ac:dyDescent="0.2">
      <c r="A279" s="34"/>
      <c r="B279" s="117" t="s">
        <v>526</v>
      </c>
      <c r="C279" s="118">
        <v>1955</v>
      </c>
      <c r="D279" s="119" t="s">
        <v>542</v>
      </c>
      <c r="E279" s="123">
        <v>1955</v>
      </c>
      <c r="F279" s="40"/>
      <c r="G279" s="41"/>
      <c r="H279" s="42"/>
      <c r="I279" s="41"/>
      <c r="J279" s="39"/>
      <c r="K279" s="43"/>
    </row>
    <row r="280" spans="1:11" s="1" customFormat="1" ht="9.6" x14ac:dyDescent="0.2">
      <c r="A280" s="34">
        <f>A278+1</f>
        <v>117</v>
      </c>
      <c r="B280" s="36" t="s">
        <v>633</v>
      </c>
      <c r="C280" s="37" t="s">
        <v>634</v>
      </c>
      <c r="D280" s="38" t="s">
        <v>57</v>
      </c>
      <c r="E280" s="122">
        <v>1955</v>
      </c>
      <c r="F280" s="40">
        <v>0</v>
      </c>
      <c r="G280" s="41">
        <f t="shared" si="20"/>
        <v>0</v>
      </c>
      <c r="H280" s="42">
        <v>0</v>
      </c>
      <c r="I280" s="41">
        <f t="shared" si="21"/>
        <v>0</v>
      </c>
      <c r="J280" s="39">
        <v>1E-3</v>
      </c>
      <c r="K280" s="43">
        <f t="shared" si="22"/>
        <v>1.9550000000000001</v>
      </c>
    </row>
    <row r="281" spans="1:11" s="1" customFormat="1" ht="9.6" x14ac:dyDescent="0.2">
      <c r="A281" s="34"/>
      <c r="B281" s="117" t="s">
        <v>526</v>
      </c>
      <c r="C281" s="118">
        <v>1955</v>
      </c>
      <c r="D281" s="119" t="s">
        <v>542</v>
      </c>
      <c r="E281" s="123">
        <v>1955</v>
      </c>
      <c r="F281" s="40"/>
      <c r="G281" s="41"/>
      <c r="H281" s="42"/>
      <c r="I281" s="41"/>
      <c r="J281" s="39"/>
      <c r="K281" s="43"/>
    </row>
    <row r="282" spans="1:11" s="1" customFormat="1" ht="9.6" x14ac:dyDescent="0.2">
      <c r="A282" s="34">
        <f t="shared" ref="A282" si="23">A280+1</f>
        <v>118</v>
      </c>
      <c r="B282" s="36" t="s">
        <v>270</v>
      </c>
      <c r="C282" s="37" t="s">
        <v>271</v>
      </c>
      <c r="D282" s="38" t="s">
        <v>118</v>
      </c>
      <c r="E282" s="126">
        <v>90.45</v>
      </c>
      <c r="F282" s="40">
        <v>0</v>
      </c>
      <c r="G282" s="41">
        <f t="shared" si="20"/>
        <v>0</v>
      </c>
      <c r="H282" s="42">
        <v>0</v>
      </c>
      <c r="I282" s="41">
        <f t="shared" si="21"/>
        <v>0</v>
      </c>
      <c r="J282" s="39">
        <v>0</v>
      </c>
      <c r="K282" s="43">
        <f t="shared" si="22"/>
        <v>0</v>
      </c>
    </row>
    <row r="283" spans="1:11" s="1" customFormat="1" ht="9.6" x14ac:dyDescent="0.2">
      <c r="A283" s="34"/>
      <c r="B283" s="117" t="s">
        <v>526</v>
      </c>
      <c r="C283" s="124">
        <f>K284</f>
        <v>90.450214611999996</v>
      </c>
      <c r="D283" s="119" t="s">
        <v>569</v>
      </c>
      <c r="E283" s="120">
        <v>90.45</v>
      </c>
      <c r="F283" s="40"/>
      <c r="G283" s="41"/>
      <c r="H283" s="42"/>
      <c r="I283" s="116"/>
      <c r="J283" s="39"/>
      <c r="K283" s="43"/>
    </row>
    <row r="284" spans="1:11" s="17" customFormat="1" ht="10.199999999999999" x14ac:dyDescent="0.2">
      <c r="A284" s="52"/>
      <c r="B284" s="53">
        <v>713</v>
      </c>
      <c r="C284" s="54" t="s">
        <v>272</v>
      </c>
      <c r="D284" s="55"/>
      <c r="E284" s="55"/>
      <c r="F284" s="56"/>
      <c r="G284" s="57">
        <f>SUM(G264:G282)</f>
        <v>0</v>
      </c>
      <c r="H284" s="58"/>
      <c r="I284" s="59">
        <f>SUM(I264:I282)</f>
        <v>0</v>
      </c>
      <c r="J284" s="58"/>
      <c r="K284" s="60">
        <f>SUM(K264:K282)</f>
        <v>90.450214611999996</v>
      </c>
    </row>
    <row r="285" spans="1:11" s="17" customFormat="1" ht="10.199999999999999" x14ac:dyDescent="0.2">
      <c r="A285" s="27"/>
      <c r="B285" s="28" t="s">
        <v>273</v>
      </c>
      <c r="C285" s="29" t="s">
        <v>274</v>
      </c>
      <c r="D285" s="26"/>
      <c r="E285" s="26"/>
      <c r="F285" s="30"/>
      <c r="G285" s="31"/>
      <c r="H285" s="32"/>
      <c r="I285" s="25"/>
      <c r="J285" s="32"/>
      <c r="K285" s="33"/>
    </row>
    <row r="286" spans="1:11" s="1" customFormat="1" ht="9.6" x14ac:dyDescent="0.2">
      <c r="A286" s="34">
        <f>A282+1</f>
        <v>119</v>
      </c>
      <c r="B286" s="36" t="s">
        <v>275</v>
      </c>
      <c r="C286" s="37" t="s">
        <v>276</v>
      </c>
      <c r="D286" s="38" t="s">
        <v>57</v>
      </c>
      <c r="E286" s="122">
        <v>34.450000000000003</v>
      </c>
      <c r="F286" s="40">
        <v>0</v>
      </c>
      <c r="G286" s="41">
        <f t="shared" ref="G286:G304" si="24">E286*F286</f>
        <v>0</v>
      </c>
      <c r="H286" s="42">
        <v>0</v>
      </c>
      <c r="I286" s="41">
        <f t="shared" ref="I286:I304" si="25">E286*H286</f>
        <v>0</v>
      </c>
      <c r="J286" s="39">
        <v>4.2181209999999997E-2</v>
      </c>
      <c r="K286" s="43">
        <f t="shared" ref="K286:K304" si="26">E286*J286</f>
        <v>1.4531426844999999</v>
      </c>
    </row>
    <row r="287" spans="1:11" s="1" customFormat="1" ht="9.6" x14ac:dyDescent="0.2">
      <c r="A287" s="34"/>
      <c r="B287" s="117" t="s">
        <v>526</v>
      </c>
      <c r="C287" s="118" t="s">
        <v>635</v>
      </c>
      <c r="D287" s="119" t="s">
        <v>542</v>
      </c>
      <c r="E287" s="123">
        <v>34.450000000000003</v>
      </c>
      <c r="F287" s="40"/>
      <c r="G287" s="41"/>
      <c r="H287" s="42"/>
      <c r="I287" s="41"/>
      <c r="J287" s="39"/>
      <c r="K287" s="43"/>
    </row>
    <row r="288" spans="1:11" s="1" customFormat="1" ht="9.6" x14ac:dyDescent="0.2">
      <c r="A288" s="34">
        <f>A286+1</f>
        <v>120</v>
      </c>
      <c r="B288" s="36" t="s">
        <v>277</v>
      </c>
      <c r="C288" s="37" t="s">
        <v>637</v>
      </c>
      <c r="D288" s="38" t="s">
        <v>57</v>
      </c>
      <c r="E288" s="122">
        <v>133.5</v>
      </c>
      <c r="F288" s="40">
        <v>0</v>
      </c>
      <c r="G288" s="41">
        <f t="shared" si="24"/>
        <v>0</v>
      </c>
      <c r="H288" s="42">
        <v>0</v>
      </c>
      <c r="I288" s="41">
        <f t="shared" si="25"/>
        <v>0</v>
      </c>
      <c r="J288" s="39">
        <v>4.7423020000000003E-2</v>
      </c>
      <c r="K288" s="43">
        <f t="shared" si="26"/>
        <v>6.33097317</v>
      </c>
    </row>
    <row r="289" spans="1:11" s="1" customFormat="1" ht="9.6" x14ac:dyDescent="0.2">
      <c r="A289" s="34"/>
      <c r="B289" s="117" t="s">
        <v>526</v>
      </c>
      <c r="C289" s="118" t="s">
        <v>636</v>
      </c>
      <c r="D289" s="119" t="s">
        <v>542</v>
      </c>
      <c r="E289" s="123">
        <v>133.5</v>
      </c>
      <c r="F289" s="40"/>
      <c r="G289" s="41"/>
      <c r="H289" s="42"/>
      <c r="I289" s="41"/>
      <c r="J289" s="39"/>
      <c r="K289" s="43"/>
    </row>
    <row r="290" spans="1:11" s="1" customFormat="1" ht="9.6" x14ac:dyDescent="0.2">
      <c r="A290" s="34">
        <f>A288+1</f>
        <v>121</v>
      </c>
      <c r="B290" s="36" t="s">
        <v>278</v>
      </c>
      <c r="C290" s="37" t="s">
        <v>638</v>
      </c>
      <c r="D290" s="38" t="s">
        <v>57</v>
      </c>
      <c r="E290" s="122">
        <v>34</v>
      </c>
      <c r="F290" s="40">
        <v>0</v>
      </c>
      <c r="G290" s="41">
        <f t="shared" si="24"/>
        <v>0</v>
      </c>
      <c r="H290" s="42">
        <v>0</v>
      </c>
      <c r="I290" s="41">
        <f t="shared" si="25"/>
        <v>0</v>
      </c>
      <c r="J290" s="39">
        <v>5.11963E-2</v>
      </c>
      <c r="K290" s="43">
        <f t="shared" si="26"/>
        <v>1.7406741999999999</v>
      </c>
    </row>
    <row r="291" spans="1:11" s="1" customFormat="1" ht="9.6" x14ac:dyDescent="0.2">
      <c r="A291" s="34"/>
      <c r="B291" s="117" t="s">
        <v>526</v>
      </c>
      <c r="C291" s="118" t="s">
        <v>639</v>
      </c>
      <c r="D291" s="119" t="s">
        <v>542</v>
      </c>
      <c r="E291" s="123">
        <v>34</v>
      </c>
      <c r="F291" s="40"/>
      <c r="G291" s="41"/>
      <c r="H291" s="42"/>
      <c r="I291" s="41"/>
      <c r="J291" s="39"/>
      <c r="K291" s="43"/>
    </row>
    <row r="292" spans="1:11" s="1" customFormat="1" ht="9.6" x14ac:dyDescent="0.2">
      <c r="A292" s="34">
        <f>A290+1</f>
        <v>122</v>
      </c>
      <c r="B292" s="36" t="s">
        <v>279</v>
      </c>
      <c r="C292" s="37" t="s">
        <v>280</v>
      </c>
      <c r="D292" s="38" t="s">
        <v>34</v>
      </c>
      <c r="E292" s="122">
        <v>65</v>
      </c>
      <c r="F292" s="40">
        <v>0</v>
      </c>
      <c r="G292" s="41">
        <f t="shared" si="24"/>
        <v>0</v>
      </c>
      <c r="H292" s="42">
        <v>0</v>
      </c>
      <c r="I292" s="41">
        <f t="shared" si="25"/>
        <v>0</v>
      </c>
      <c r="J292" s="39">
        <v>3.4099999999999999E-4</v>
      </c>
      <c r="K292" s="43">
        <f t="shared" si="26"/>
        <v>2.2165000000000001E-2</v>
      </c>
    </row>
    <row r="293" spans="1:11" s="1" customFormat="1" ht="9.6" x14ac:dyDescent="0.2">
      <c r="A293" s="34"/>
      <c r="B293" s="117" t="s">
        <v>526</v>
      </c>
      <c r="C293" s="118" t="s">
        <v>640</v>
      </c>
      <c r="D293" s="119" t="s">
        <v>530</v>
      </c>
      <c r="E293" s="123">
        <v>65</v>
      </c>
      <c r="F293" s="40"/>
      <c r="G293" s="41"/>
      <c r="H293" s="42"/>
      <c r="I293" s="41"/>
      <c r="J293" s="39"/>
      <c r="K293" s="43"/>
    </row>
    <row r="294" spans="1:11" s="1" customFormat="1" ht="9.6" x14ac:dyDescent="0.2">
      <c r="A294" s="34">
        <f>A292+1</f>
        <v>123</v>
      </c>
      <c r="B294" s="36" t="s">
        <v>281</v>
      </c>
      <c r="C294" s="37" t="s">
        <v>282</v>
      </c>
      <c r="D294" s="38" t="s">
        <v>34</v>
      </c>
      <c r="E294" s="122">
        <v>120</v>
      </c>
      <c r="F294" s="40">
        <v>0</v>
      </c>
      <c r="G294" s="41">
        <f t="shared" si="24"/>
        <v>0</v>
      </c>
      <c r="H294" s="42">
        <v>0</v>
      </c>
      <c r="I294" s="41">
        <f t="shared" si="25"/>
        <v>0</v>
      </c>
      <c r="J294" s="39">
        <v>1.21E-4</v>
      </c>
      <c r="K294" s="43">
        <f t="shared" si="26"/>
        <v>1.452E-2</v>
      </c>
    </row>
    <row r="295" spans="1:11" s="1" customFormat="1" ht="9.6" x14ac:dyDescent="0.2">
      <c r="A295" s="34"/>
      <c r="B295" s="117" t="s">
        <v>526</v>
      </c>
      <c r="C295" s="118">
        <v>120</v>
      </c>
      <c r="D295" s="119" t="s">
        <v>530</v>
      </c>
      <c r="E295" s="123">
        <v>120</v>
      </c>
      <c r="F295" s="40"/>
      <c r="G295" s="41"/>
      <c r="H295" s="42"/>
      <c r="I295" s="41"/>
      <c r="J295" s="39"/>
      <c r="K295" s="43"/>
    </row>
    <row r="296" spans="1:11" s="1" customFormat="1" ht="9.6" x14ac:dyDescent="0.2">
      <c r="A296" s="34">
        <f>A294+1</f>
        <v>124</v>
      </c>
      <c r="B296" s="36" t="s">
        <v>283</v>
      </c>
      <c r="C296" s="37" t="s">
        <v>284</v>
      </c>
      <c r="D296" s="38" t="s">
        <v>34</v>
      </c>
      <c r="E296" s="122">
        <v>25</v>
      </c>
      <c r="F296" s="40">
        <v>0</v>
      </c>
      <c r="G296" s="41">
        <f t="shared" si="24"/>
        <v>0</v>
      </c>
      <c r="H296" s="42">
        <v>0</v>
      </c>
      <c r="I296" s="41">
        <f t="shared" si="25"/>
        <v>0</v>
      </c>
      <c r="J296" s="39">
        <v>8.0500000000000005E-4</v>
      </c>
      <c r="K296" s="43">
        <f t="shared" si="26"/>
        <v>2.0125000000000001E-2</v>
      </c>
    </row>
    <row r="297" spans="1:11" s="1" customFormat="1" ht="9.6" x14ac:dyDescent="0.2">
      <c r="A297" s="34"/>
      <c r="B297" s="117" t="s">
        <v>526</v>
      </c>
      <c r="C297" s="118">
        <v>25</v>
      </c>
      <c r="D297" s="119" t="s">
        <v>530</v>
      </c>
      <c r="E297" s="123">
        <v>25</v>
      </c>
      <c r="F297" s="40"/>
      <c r="G297" s="41"/>
      <c r="H297" s="42"/>
      <c r="I297" s="41"/>
      <c r="J297" s="39"/>
      <c r="K297" s="43"/>
    </row>
    <row r="298" spans="1:11" s="1" customFormat="1" ht="9.6" x14ac:dyDescent="0.2">
      <c r="A298" s="34">
        <f>A296+1</f>
        <v>125</v>
      </c>
      <c r="B298" s="36" t="s">
        <v>285</v>
      </c>
      <c r="C298" s="37" t="s">
        <v>286</v>
      </c>
      <c r="D298" s="38" t="s">
        <v>34</v>
      </c>
      <c r="E298" s="122">
        <v>80</v>
      </c>
      <c r="F298" s="40">
        <v>0</v>
      </c>
      <c r="G298" s="41">
        <f t="shared" si="24"/>
        <v>0</v>
      </c>
      <c r="H298" s="42">
        <v>0</v>
      </c>
      <c r="I298" s="41">
        <f t="shared" si="25"/>
        <v>0</v>
      </c>
      <c r="J298" s="39">
        <v>1.43E-5</v>
      </c>
      <c r="K298" s="43">
        <f t="shared" si="26"/>
        <v>1.1440000000000001E-3</v>
      </c>
    </row>
    <row r="299" spans="1:11" s="1" customFormat="1" ht="9.6" x14ac:dyDescent="0.2">
      <c r="A299" s="34"/>
      <c r="B299" s="117" t="s">
        <v>526</v>
      </c>
      <c r="C299" s="118">
        <v>80</v>
      </c>
      <c r="D299" s="119" t="s">
        <v>530</v>
      </c>
      <c r="E299" s="123">
        <v>80</v>
      </c>
      <c r="F299" s="40"/>
      <c r="G299" s="41"/>
      <c r="H299" s="42"/>
      <c r="I299" s="41"/>
      <c r="J299" s="39"/>
      <c r="K299" s="43"/>
    </row>
    <row r="300" spans="1:11" s="1" customFormat="1" ht="9.6" x14ac:dyDescent="0.2">
      <c r="A300" s="34">
        <f>A298+1</f>
        <v>126</v>
      </c>
      <c r="B300" s="36" t="s">
        <v>287</v>
      </c>
      <c r="C300" s="37" t="s">
        <v>288</v>
      </c>
      <c r="D300" s="38" t="s">
        <v>57</v>
      </c>
      <c r="E300" s="122">
        <v>315</v>
      </c>
      <c r="F300" s="40">
        <v>0</v>
      </c>
      <c r="G300" s="41">
        <f t="shared" si="24"/>
        <v>0</v>
      </c>
      <c r="H300" s="42">
        <v>0</v>
      </c>
      <c r="I300" s="41">
        <f t="shared" si="25"/>
        <v>0</v>
      </c>
      <c r="J300" s="39">
        <v>1.2927137999999999E-2</v>
      </c>
      <c r="K300" s="43">
        <f t="shared" si="26"/>
        <v>4.0720484699999995</v>
      </c>
    </row>
    <row r="301" spans="1:11" s="1" customFormat="1" ht="9.6" x14ac:dyDescent="0.2">
      <c r="A301" s="34"/>
      <c r="B301" s="117" t="s">
        <v>526</v>
      </c>
      <c r="C301" s="118">
        <v>315</v>
      </c>
      <c r="D301" s="119" t="s">
        <v>542</v>
      </c>
      <c r="E301" s="123">
        <v>315</v>
      </c>
      <c r="F301" s="40"/>
      <c r="G301" s="41"/>
      <c r="H301" s="42"/>
      <c r="I301" s="41"/>
      <c r="J301" s="39"/>
      <c r="K301" s="43"/>
    </row>
    <row r="302" spans="1:11" s="1" customFormat="1" ht="9.6" x14ac:dyDescent="0.2">
      <c r="A302" s="34">
        <f>A300+1</f>
        <v>127</v>
      </c>
      <c r="B302" s="36" t="s">
        <v>289</v>
      </c>
      <c r="C302" s="37" t="s">
        <v>290</v>
      </c>
      <c r="D302" s="38" t="s">
        <v>57</v>
      </c>
      <c r="E302" s="122">
        <v>60</v>
      </c>
      <c r="F302" s="40">
        <v>0</v>
      </c>
      <c r="G302" s="41">
        <f t="shared" si="24"/>
        <v>0</v>
      </c>
      <c r="H302" s="42">
        <v>0</v>
      </c>
      <c r="I302" s="41">
        <f t="shared" si="25"/>
        <v>0</v>
      </c>
      <c r="J302" s="39">
        <v>1.447651E-2</v>
      </c>
      <c r="K302" s="43">
        <f t="shared" si="26"/>
        <v>0.86859059999999999</v>
      </c>
    </row>
    <row r="303" spans="1:11" s="1" customFormat="1" ht="9.6" x14ac:dyDescent="0.2">
      <c r="A303" s="34"/>
      <c r="B303" s="117" t="s">
        <v>526</v>
      </c>
      <c r="C303" s="118">
        <v>60</v>
      </c>
      <c r="D303" s="119" t="s">
        <v>542</v>
      </c>
      <c r="E303" s="123">
        <v>60</v>
      </c>
      <c r="F303" s="40"/>
      <c r="G303" s="41"/>
      <c r="H303" s="42"/>
      <c r="I303" s="41"/>
      <c r="J303" s="39"/>
      <c r="K303" s="43"/>
    </row>
    <row r="304" spans="1:11" s="1" customFormat="1" ht="9.6" x14ac:dyDescent="0.2">
      <c r="A304" s="34">
        <f t="shared" ref="A304" si="27">A302+1</f>
        <v>128</v>
      </c>
      <c r="B304" s="36" t="s">
        <v>291</v>
      </c>
      <c r="C304" s="37" t="s">
        <v>292</v>
      </c>
      <c r="D304" s="38" t="s">
        <v>118</v>
      </c>
      <c r="E304" s="35">
        <v>14.523</v>
      </c>
      <c r="F304" s="40">
        <v>0</v>
      </c>
      <c r="G304" s="41">
        <f t="shared" si="24"/>
        <v>0</v>
      </c>
      <c r="H304" s="42">
        <v>0</v>
      </c>
      <c r="I304" s="41">
        <f t="shared" si="25"/>
        <v>0</v>
      </c>
      <c r="J304" s="39">
        <v>0</v>
      </c>
      <c r="K304" s="43">
        <f t="shared" si="26"/>
        <v>0</v>
      </c>
    </row>
    <row r="305" spans="1:11" s="1" customFormat="1" ht="9.6" x14ac:dyDescent="0.2">
      <c r="A305" s="34"/>
      <c r="B305" s="117" t="s">
        <v>526</v>
      </c>
      <c r="C305" s="124">
        <f>K306</f>
        <v>14.523383124499995</v>
      </c>
      <c r="D305" s="119" t="s">
        <v>569</v>
      </c>
      <c r="E305" s="120">
        <v>14.523</v>
      </c>
      <c r="F305" s="40"/>
      <c r="G305" s="41"/>
      <c r="H305" s="42"/>
      <c r="I305" s="116"/>
      <c r="J305" s="39"/>
      <c r="K305" s="43"/>
    </row>
    <row r="306" spans="1:11" s="17" customFormat="1" ht="10.199999999999999" x14ac:dyDescent="0.2">
      <c r="A306" s="52"/>
      <c r="B306" s="53">
        <v>763</v>
      </c>
      <c r="C306" s="54" t="s">
        <v>293</v>
      </c>
      <c r="D306" s="55"/>
      <c r="E306" s="55"/>
      <c r="F306" s="56"/>
      <c r="G306" s="57">
        <f>SUM(G286:G304)</f>
        <v>0</v>
      </c>
      <c r="H306" s="58"/>
      <c r="I306" s="59">
        <f>SUM(I286:I304)</f>
        <v>0</v>
      </c>
      <c r="J306" s="58"/>
      <c r="K306" s="60">
        <f>SUM(K286:K304)</f>
        <v>14.523383124499995</v>
      </c>
    </row>
    <row r="307" spans="1:11" s="17" customFormat="1" ht="10.199999999999999" x14ac:dyDescent="0.2">
      <c r="A307" s="27"/>
      <c r="B307" s="28" t="s">
        <v>294</v>
      </c>
      <c r="C307" s="29" t="s">
        <v>295</v>
      </c>
      <c r="D307" s="26"/>
      <c r="E307" s="26"/>
      <c r="F307" s="30"/>
      <c r="G307" s="31"/>
      <c r="H307" s="32"/>
      <c r="I307" s="25"/>
      <c r="J307" s="32"/>
      <c r="K307" s="33"/>
    </row>
    <row r="308" spans="1:11" s="1" customFormat="1" ht="9.6" x14ac:dyDescent="0.2">
      <c r="A308" s="34">
        <f>A304+1</f>
        <v>129</v>
      </c>
      <c r="B308" s="36" t="s">
        <v>296</v>
      </c>
      <c r="C308" s="37" t="s">
        <v>297</v>
      </c>
      <c r="D308" s="38" t="s">
        <v>57</v>
      </c>
      <c r="E308" s="122">
        <v>1955</v>
      </c>
      <c r="F308" s="40">
        <v>0</v>
      </c>
      <c r="G308" s="41">
        <f>E308*F308</f>
        <v>0</v>
      </c>
      <c r="H308" s="42">
        <v>0</v>
      </c>
      <c r="I308" s="41">
        <f>E308*H308</f>
        <v>0</v>
      </c>
      <c r="J308" s="39">
        <v>7.7928000000000003E-5</v>
      </c>
      <c r="K308" s="43">
        <f>E308*J308</f>
        <v>0.15234924</v>
      </c>
    </row>
    <row r="309" spans="1:11" s="1" customFormat="1" ht="9.6" x14ac:dyDescent="0.2">
      <c r="A309" s="34"/>
      <c r="B309" s="117" t="s">
        <v>526</v>
      </c>
      <c r="C309" s="118" t="s">
        <v>641</v>
      </c>
      <c r="D309" s="119" t="s">
        <v>542</v>
      </c>
      <c r="E309" s="123">
        <v>1955</v>
      </c>
      <c r="F309" s="40"/>
      <c r="G309" s="41"/>
      <c r="H309" s="42"/>
      <c r="I309" s="41"/>
      <c r="J309" s="39"/>
      <c r="K309" s="43"/>
    </row>
    <row r="310" spans="1:11" s="1" customFormat="1" ht="9.6" x14ac:dyDescent="0.2">
      <c r="A310" s="34">
        <f>A308+1</f>
        <v>130</v>
      </c>
      <c r="B310" s="36" t="s">
        <v>298</v>
      </c>
      <c r="C310" s="37" t="s">
        <v>299</v>
      </c>
      <c r="D310" s="38" t="s">
        <v>57</v>
      </c>
      <c r="E310" s="122">
        <v>1955</v>
      </c>
      <c r="F310" s="40">
        <v>0</v>
      </c>
      <c r="G310" s="41">
        <f>E310*F310</f>
        <v>0</v>
      </c>
      <c r="H310" s="42">
        <v>0</v>
      </c>
      <c r="I310" s="41">
        <f>E310*H310</f>
        <v>0</v>
      </c>
      <c r="J310" s="39">
        <v>6.4000000000000003E-3</v>
      </c>
      <c r="K310" s="43">
        <f>E310*J310</f>
        <v>12.512</v>
      </c>
    </row>
    <row r="311" spans="1:11" s="1" customFormat="1" ht="9.6" x14ac:dyDescent="0.2">
      <c r="A311" s="34"/>
      <c r="B311" s="117" t="s">
        <v>526</v>
      </c>
      <c r="C311" s="118">
        <v>1955</v>
      </c>
      <c r="D311" s="119" t="s">
        <v>542</v>
      </c>
      <c r="E311" s="123">
        <v>1955</v>
      </c>
      <c r="F311" s="40"/>
      <c r="G311" s="41"/>
      <c r="H311" s="42"/>
      <c r="I311" s="41"/>
      <c r="J311" s="39"/>
      <c r="K311" s="43"/>
    </row>
    <row r="312" spans="1:11" s="1" customFormat="1" ht="9.6" x14ac:dyDescent="0.2">
      <c r="A312" s="34">
        <f>A310+1</f>
        <v>131</v>
      </c>
      <c r="B312" s="36" t="s">
        <v>300</v>
      </c>
      <c r="C312" s="37" t="s">
        <v>301</v>
      </c>
      <c r="D312" s="38" t="s">
        <v>118</v>
      </c>
      <c r="E312" s="39">
        <v>12.664</v>
      </c>
      <c r="F312" s="40">
        <v>0</v>
      </c>
      <c r="G312" s="41">
        <f>E312*F312</f>
        <v>0</v>
      </c>
      <c r="H312" s="42">
        <v>0</v>
      </c>
      <c r="I312" s="41">
        <f>E312*H312</f>
        <v>0</v>
      </c>
      <c r="J312" s="39">
        <v>0</v>
      </c>
      <c r="K312" s="43">
        <f>E312*J312</f>
        <v>0</v>
      </c>
    </row>
    <row r="313" spans="1:11" s="1" customFormat="1" ht="9.6" x14ac:dyDescent="0.2">
      <c r="A313" s="34"/>
      <c r="B313" s="117" t="s">
        <v>526</v>
      </c>
      <c r="C313" s="124">
        <f>K314</f>
        <v>12.66434924</v>
      </c>
      <c r="D313" s="119" t="s">
        <v>569</v>
      </c>
      <c r="E313" s="120">
        <v>12.664</v>
      </c>
      <c r="F313" s="40"/>
      <c r="G313" s="41"/>
      <c r="H313" s="42"/>
      <c r="I313" s="116"/>
      <c r="J313" s="39"/>
      <c r="K313" s="43"/>
    </row>
    <row r="314" spans="1:11" s="17" customFormat="1" ht="10.199999999999999" x14ac:dyDescent="0.2">
      <c r="A314" s="52"/>
      <c r="B314" s="53">
        <v>764</v>
      </c>
      <c r="C314" s="54" t="s">
        <v>302</v>
      </c>
      <c r="D314" s="55"/>
      <c r="E314" s="55"/>
      <c r="F314" s="56"/>
      <c r="G314" s="57">
        <f>SUM(G308:G312)</f>
        <v>0</v>
      </c>
      <c r="H314" s="58"/>
      <c r="I314" s="59">
        <f>SUM(I308:I312)</f>
        <v>0</v>
      </c>
      <c r="J314" s="58"/>
      <c r="K314" s="60">
        <f>SUM(K308:K312)</f>
        <v>12.66434924</v>
      </c>
    </row>
    <row r="315" spans="1:11" s="17" customFormat="1" ht="10.199999999999999" x14ac:dyDescent="0.2">
      <c r="A315" s="27"/>
      <c r="B315" s="28" t="s">
        <v>303</v>
      </c>
      <c r="C315" s="29" t="s">
        <v>304</v>
      </c>
      <c r="D315" s="26"/>
      <c r="E315" s="26"/>
      <c r="F315" s="30"/>
      <c r="G315" s="31"/>
      <c r="H315" s="32"/>
      <c r="I315" s="25"/>
      <c r="J315" s="32"/>
      <c r="K315" s="33"/>
    </row>
    <row r="316" spans="1:11" s="1" customFormat="1" ht="9.6" x14ac:dyDescent="0.2">
      <c r="A316" s="34">
        <f>A312+1</f>
        <v>132</v>
      </c>
      <c r="B316" s="36" t="s">
        <v>305</v>
      </c>
      <c r="C316" s="37" t="s">
        <v>306</v>
      </c>
      <c r="D316" s="38" t="s">
        <v>105</v>
      </c>
      <c r="E316" s="122">
        <v>9</v>
      </c>
      <c r="F316" s="40">
        <v>0</v>
      </c>
      <c r="G316" s="41">
        <f t="shared" ref="G316:G334" si="28">E316*F316</f>
        <v>0</v>
      </c>
      <c r="H316" s="42">
        <v>0</v>
      </c>
      <c r="I316" s="41">
        <f t="shared" ref="I316:I334" si="29">E316*H316</f>
        <v>0</v>
      </c>
      <c r="J316" s="39">
        <v>0</v>
      </c>
      <c r="K316" s="43">
        <f t="shared" ref="K316:K334" si="30">E316*J316</f>
        <v>0</v>
      </c>
    </row>
    <row r="317" spans="1:11" s="1" customFormat="1" ht="9.6" x14ac:dyDescent="0.2">
      <c r="A317" s="34"/>
      <c r="B317" s="117" t="s">
        <v>526</v>
      </c>
      <c r="C317" s="118">
        <v>9</v>
      </c>
      <c r="D317" s="119" t="s">
        <v>564</v>
      </c>
      <c r="E317" s="123">
        <v>9</v>
      </c>
      <c r="F317" s="40"/>
      <c r="G317" s="41"/>
      <c r="H317" s="42"/>
      <c r="I317" s="41"/>
      <c r="J317" s="39"/>
      <c r="K317" s="43"/>
    </row>
    <row r="318" spans="1:11" s="1" customFormat="1" ht="9.6" x14ac:dyDescent="0.2">
      <c r="A318" s="34">
        <f>A316+1</f>
        <v>133</v>
      </c>
      <c r="B318" s="36" t="s">
        <v>307</v>
      </c>
      <c r="C318" s="37" t="s">
        <v>308</v>
      </c>
      <c r="D318" s="38" t="s">
        <v>105</v>
      </c>
      <c r="E318" s="122">
        <v>9</v>
      </c>
      <c r="F318" s="40">
        <v>0</v>
      </c>
      <c r="G318" s="41">
        <f t="shared" si="28"/>
        <v>0</v>
      </c>
      <c r="H318" s="42">
        <v>0</v>
      </c>
      <c r="I318" s="41">
        <f t="shared" si="29"/>
        <v>0</v>
      </c>
      <c r="J318" s="39">
        <v>1.55E-2</v>
      </c>
      <c r="K318" s="43">
        <f t="shared" si="30"/>
        <v>0.13950000000000001</v>
      </c>
    </row>
    <row r="319" spans="1:11" s="1" customFormat="1" ht="9.6" x14ac:dyDescent="0.2">
      <c r="A319" s="34"/>
      <c r="B319" s="117" t="s">
        <v>526</v>
      </c>
      <c r="C319" s="118">
        <v>9</v>
      </c>
      <c r="D319" s="119" t="s">
        <v>564</v>
      </c>
      <c r="E319" s="123">
        <v>9</v>
      </c>
      <c r="F319" s="40"/>
      <c r="G319" s="41"/>
      <c r="H319" s="42"/>
      <c r="I319" s="41"/>
      <c r="J319" s="39"/>
      <c r="K319" s="43"/>
    </row>
    <row r="320" spans="1:11" s="1" customFormat="1" ht="9.6" x14ac:dyDescent="0.2">
      <c r="A320" s="34">
        <f>A318+1</f>
        <v>134</v>
      </c>
      <c r="B320" s="36" t="s">
        <v>309</v>
      </c>
      <c r="C320" s="37" t="s">
        <v>310</v>
      </c>
      <c r="D320" s="38" t="s">
        <v>105</v>
      </c>
      <c r="E320" s="122">
        <v>10</v>
      </c>
      <c r="F320" s="40">
        <v>0</v>
      </c>
      <c r="G320" s="41">
        <f t="shared" si="28"/>
        <v>0</v>
      </c>
      <c r="H320" s="42">
        <v>0</v>
      </c>
      <c r="I320" s="41">
        <f t="shared" si="29"/>
        <v>0</v>
      </c>
      <c r="J320" s="39">
        <v>0</v>
      </c>
      <c r="K320" s="43">
        <f t="shared" si="30"/>
        <v>0</v>
      </c>
    </row>
    <row r="321" spans="1:11" s="1" customFormat="1" ht="9.6" x14ac:dyDescent="0.2">
      <c r="A321" s="34"/>
      <c r="B321" s="117" t="s">
        <v>526</v>
      </c>
      <c r="C321" s="118">
        <v>10</v>
      </c>
      <c r="D321" s="119" t="s">
        <v>564</v>
      </c>
      <c r="E321" s="123">
        <v>10</v>
      </c>
      <c r="F321" s="40"/>
      <c r="G321" s="41"/>
      <c r="H321" s="42"/>
      <c r="I321" s="41"/>
      <c r="J321" s="39"/>
      <c r="K321" s="43"/>
    </row>
    <row r="322" spans="1:11" s="1" customFormat="1" ht="9.6" x14ac:dyDescent="0.2">
      <c r="A322" s="34">
        <f>A320+1</f>
        <v>135</v>
      </c>
      <c r="B322" s="36" t="s">
        <v>311</v>
      </c>
      <c r="C322" s="37" t="s">
        <v>312</v>
      </c>
      <c r="D322" s="38" t="s">
        <v>105</v>
      </c>
      <c r="E322" s="122">
        <v>10</v>
      </c>
      <c r="F322" s="40">
        <v>0</v>
      </c>
      <c r="G322" s="41">
        <f t="shared" si="28"/>
        <v>0</v>
      </c>
      <c r="H322" s="42">
        <v>0</v>
      </c>
      <c r="I322" s="41">
        <f t="shared" si="29"/>
        <v>0</v>
      </c>
      <c r="J322" s="39">
        <v>1.7000000000000001E-2</v>
      </c>
      <c r="K322" s="43">
        <f t="shared" si="30"/>
        <v>0.17</v>
      </c>
    </row>
    <row r="323" spans="1:11" s="1" customFormat="1" ht="9.6" x14ac:dyDescent="0.2">
      <c r="A323" s="34"/>
      <c r="B323" s="117" t="s">
        <v>526</v>
      </c>
      <c r="C323" s="118">
        <v>10</v>
      </c>
      <c r="D323" s="119" t="s">
        <v>564</v>
      </c>
      <c r="E323" s="123">
        <v>10</v>
      </c>
      <c r="F323" s="40"/>
      <c r="G323" s="41"/>
      <c r="H323" s="42"/>
      <c r="I323" s="41"/>
      <c r="J323" s="39"/>
      <c r="K323" s="43"/>
    </row>
    <row r="324" spans="1:11" s="1" customFormat="1" ht="9.6" x14ac:dyDescent="0.2">
      <c r="A324" s="34">
        <f>A322+1</f>
        <v>136</v>
      </c>
      <c r="B324" s="36" t="s">
        <v>313</v>
      </c>
      <c r="C324" s="37" t="s">
        <v>314</v>
      </c>
      <c r="D324" s="38" t="s">
        <v>105</v>
      </c>
      <c r="E324" s="122">
        <v>19</v>
      </c>
      <c r="F324" s="40">
        <v>0</v>
      </c>
      <c r="G324" s="41">
        <f t="shared" si="28"/>
        <v>0</v>
      </c>
      <c r="H324" s="42">
        <v>0</v>
      </c>
      <c r="I324" s="41">
        <f t="shared" si="29"/>
        <v>0</v>
      </c>
      <c r="J324" s="39">
        <v>0</v>
      </c>
      <c r="K324" s="43">
        <f t="shared" si="30"/>
        <v>0</v>
      </c>
    </row>
    <row r="325" spans="1:11" s="1" customFormat="1" ht="9.6" x14ac:dyDescent="0.2">
      <c r="A325" s="34"/>
      <c r="B325" s="117" t="s">
        <v>526</v>
      </c>
      <c r="C325" s="118">
        <v>19</v>
      </c>
      <c r="D325" s="119" t="s">
        <v>564</v>
      </c>
      <c r="E325" s="123">
        <v>19</v>
      </c>
      <c r="F325" s="40"/>
      <c r="G325" s="41"/>
      <c r="H325" s="42"/>
      <c r="I325" s="41"/>
      <c r="J325" s="39"/>
      <c r="K325" s="43"/>
    </row>
    <row r="326" spans="1:11" s="1" customFormat="1" ht="9.6" x14ac:dyDescent="0.2">
      <c r="A326" s="34">
        <f>A324+1</f>
        <v>137</v>
      </c>
      <c r="B326" s="36" t="s">
        <v>315</v>
      </c>
      <c r="C326" s="37" t="s">
        <v>316</v>
      </c>
      <c r="D326" s="38" t="s">
        <v>105</v>
      </c>
      <c r="E326" s="122">
        <v>2</v>
      </c>
      <c r="F326" s="40">
        <v>0</v>
      </c>
      <c r="G326" s="41">
        <f t="shared" si="28"/>
        <v>0</v>
      </c>
      <c r="H326" s="42">
        <v>0</v>
      </c>
      <c r="I326" s="41">
        <f t="shared" si="29"/>
        <v>0</v>
      </c>
      <c r="J326" s="39">
        <v>1.6000000000000001E-4</v>
      </c>
      <c r="K326" s="43">
        <f t="shared" si="30"/>
        <v>3.2000000000000003E-4</v>
      </c>
    </row>
    <row r="327" spans="1:11" s="1" customFormat="1" ht="9.6" x14ac:dyDescent="0.2">
      <c r="A327" s="34"/>
      <c r="B327" s="117" t="s">
        <v>526</v>
      </c>
      <c r="C327" s="118">
        <v>4</v>
      </c>
      <c r="D327" s="119" t="s">
        <v>564</v>
      </c>
      <c r="E327" s="123">
        <v>2</v>
      </c>
      <c r="F327" s="40"/>
      <c r="G327" s="41"/>
      <c r="H327" s="42"/>
      <c r="I327" s="41"/>
      <c r="J327" s="39"/>
      <c r="K327" s="43"/>
    </row>
    <row r="328" spans="1:11" s="1" customFormat="1" ht="9.6" x14ac:dyDescent="0.2">
      <c r="A328" s="34">
        <f>A326+1</f>
        <v>138</v>
      </c>
      <c r="B328" s="36" t="s">
        <v>317</v>
      </c>
      <c r="C328" s="37" t="s">
        <v>318</v>
      </c>
      <c r="D328" s="38" t="s">
        <v>105</v>
      </c>
      <c r="E328" s="122">
        <v>2</v>
      </c>
      <c r="F328" s="40">
        <v>0</v>
      </c>
      <c r="G328" s="41">
        <f t="shared" si="28"/>
        <v>0</v>
      </c>
      <c r="H328" s="42">
        <v>0</v>
      </c>
      <c r="I328" s="41">
        <f t="shared" si="29"/>
        <v>0</v>
      </c>
      <c r="J328" s="39">
        <v>2.9E-4</v>
      </c>
      <c r="K328" s="43">
        <f t="shared" si="30"/>
        <v>5.8E-4</v>
      </c>
    </row>
    <row r="329" spans="1:11" s="1" customFormat="1" ht="9.6" x14ac:dyDescent="0.2">
      <c r="A329" s="34"/>
      <c r="B329" s="117" t="s">
        <v>526</v>
      </c>
      <c r="C329" s="118">
        <v>4</v>
      </c>
      <c r="D329" s="119" t="s">
        <v>564</v>
      </c>
      <c r="E329" s="123">
        <v>2</v>
      </c>
      <c r="F329" s="40"/>
      <c r="G329" s="41"/>
      <c r="H329" s="42"/>
      <c r="I329" s="41"/>
      <c r="J329" s="39"/>
      <c r="K329" s="43"/>
    </row>
    <row r="330" spans="1:11" s="1" customFormat="1" ht="9.6" x14ac:dyDescent="0.2">
      <c r="A330" s="34">
        <f>A328+1</f>
        <v>139</v>
      </c>
      <c r="B330" s="36" t="s">
        <v>319</v>
      </c>
      <c r="C330" s="37" t="s">
        <v>320</v>
      </c>
      <c r="D330" s="38" t="s">
        <v>57</v>
      </c>
      <c r="E330" s="122">
        <v>33.6</v>
      </c>
      <c r="F330" s="40">
        <v>0</v>
      </c>
      <c r="G330" s="41">
        <f t="shared" si="28"/>
        <v>0</v>
      </c>
      <c r="H330" s="42">
        <v>0</v>
      </c>
      <c r="I330" s="41">
        <f t="shared" si="29"/>
        <v>0</v>
      </c>
      <c r="J330" s="39">
        <v>7.3036800000000001E-4</v>
      </c>
      <c r="K330" s="43">
        <f t="shared" si="30"/>
        <v>2.4540364800000002E-2</v>
      </c>
    </row>
    <row r="331" spans="1:11" s="1" customFormat="1" ht="9.6" x14ac:dyDescent="0.2">
      <c r="A331" s="34"/>
      <c r="B331" s="117" t="s">
        <v>526</v>
      </c>
      <c r="C331" s="118" t="s">
        <v>642</v>
      </c>
      <c r="D331" s="119" t="s">
        <v>542</v>
      </c>
      <c r="E331" s="123">
        <v>33.6</v>
      </c>
      <c r="F331" s="40"/>
      <c r="G331" s="41"/>
      <c r="H331" s="42"/>
      <c r="I331" s="41"/>
      <c r="J331" s="39"/>
      <c r="K331" s="43"/>
    </row>
    <row r="332" spans="1:11" s="1" customFormat="1" ht="9.6" x14ac:dyDescent="0.2">
      <c r="A332" s="34">
        <f>A330+1</f>
        <v>140</v>
      </c>
      <c r="B332" s="36" t="s">
        <v>321</v>
      </c>
      <c r="C332" s="37" t="s">
        <v>643</v>
      </c>
      <c r="D332" s="38" t="s">
        <v>105</v>
      </c>
      <c r="E332" s="122">
        <v>28</v>
      </c>
      <c r="F332" s="40">
        <v>0</v>
      </c>
      <c r="G332" s="41">
        <f t="shared" si="28"/>
        <v>0</v>
      </c>
      <c r="H332" s="42">
        <v>0</v>
      </c>
      <c r="I332" s="41">
        <f t="shared" si="29"/>
        <v>0</v>
      </c>
      <c r="J332" s="39">
        <v>2.9000000000000001E-2</v>
      </c>
      <c r="K332" s="43">
        <f t="shared" si="30"/>
        <v>0.81200000000000006</v>
      </c>
    </row>
    <row r="333" spans="1:11" s="1" customFormat="1" ht="9.6" x14ac:dyDescent="0.2">
      <c r="A333" s="34"/>
      <c r="B333" s="117" t="s">
        <v>526</v>
      </c>
      <c r="C333" s="118" t="s">
        <v>644</v>
      </c>
      <c r="D333" s="119" t="s">
        <v>564</v>
      </c>
      <c r="E333" s="123">
        <v>28</v>
      </c>
      <c r="F333" s="40"/>
      <c r="G333" s="41"/>
      <c r="H333" s="42"/>
      <c r="I333" s="41"/>
      <c r="J333" s="39"/>
      <c r="K333" s="43"/>
    </row>
    <row r="334" spans="1:11" s="1" customFormat="1" ht="9.6" x14ac:dyDescent="0.2">
      <c r="A334" s="34">
        <f t="shared" ref="A334" si="31">A332+1</f>
        <v>141</v>
      </c>
      <c r="B334" s="36" t="s">
        <v>322</v>
      </c>
      <c r="C334" s="37" t="s">
        <v>323</v>
      </c>
      <c r="D334" s="38" t="s">
        <v>118</v>
      </c>
      <c r="E334" s="35">
        <v>1.147</v>
      </c>
      <c r="F334" s="40">
        <v>0</v>
      </c>
      <c r="G334" s="41">
        <f t="shared" si="28"/>
        <v>0</v>
      </c>
      <c r="H334" s="42">
        <v>0</v>
      </c>
      <c r="I334" s="41">
        <f t="shared" si="29"/>
        <v>0</v>
      </c>
      <c r="J334" s="39">
        <v>0</v>
      </c>
      <c r="K334" s="43">
        <f t="shared" si="30"/>
        <v>0</v>
      </c>
    </row>
    <row r="335" spans="1:11" s="1" customFormat="1" ht="9.6" x14ac:dyDescent="0.2">
      <c r="A335" s="34"/>
      <c r="B335" s="117" t="s">
        <v>526</v>
      </c>
      <c r="C335" s="124">
        <f>K336</f>
        <v>1.1469403648000001</v>
      </c>
      <c r="D335" s="119" t="s">
        <v>569</v>
      </c>
      <c r="E335" s="120">
        <v>1.147</v>
      </c>
      <c r="F335" s="40"/>
      <c r="G335" s="41"/>
      <c r="H335" s="42"/>
      <c r="I335" s="116"/>
      <c r="J335" s="39"/>
      <c r="K335" s="43"/>
    </row>
    <row r="336" spans="1:11" s="17" customFormat="1" ht="10.199999999999999" x14ac:dyDescent="0.2">
      <c r="A336" s="52"/>
      <c r="B336" s="53">
        <v>766</v>
      </c>
      <c r="C336" s="54" t="s">
        <v>324</v>
      </c>
      <c r="D336" s="55"/>
      <c r="E336" s="55"/>
      <c r="F336" s="56"/>
      <c r="G336" s="57">
        <f>SUM(G316:G334)</f>
        <v>0</v>
      </c>
      <c r="H336" s="58"/>
      <c r="I336" s="59">
        <f>SUM(I316:I334)</f>
        <v>0</v>
      </c>
      <c r="J336" s="58"/>
      <c r="K336" s="60">
        <f>SUM(K316:K334)</f>
        <v>1.1469403648000001</v>
      </c>
    </row>
    <row r="337" spans="1:11" s="17" customFormat="1" ht="10.199999999999999" x14ac:dyDescent="0.2">
      <c r="A337" s="27"/>
      <c r="B337" s="28" t="s">
        <v>325</v>
      </c>
      <c r="C337" s="29" t="s">
        <v>326</v>
      </c>
      <c r="D337" s="26"/>
      <c r="E337" s="26"/>
      <c r="F337" s="30"/>
      <c r="G337" s="31"/>
      <c r="H337" s="32"/>
      <c r="I337" s="25"/>
      <c r="J337" s="32"/>
      <c r="K337" s="33"/>
    </row>
    <row r="338" spans="1:11" s="1" customFormat="1" ht="9.6" x14ac:dyDescent="0.2">
      <c r="A338" s="34">
        <f>A334+1</f>
        <v>142</v>
      </c>
      <c r="B338" s="36" t="s">
        <v>327</v>
      </c>
      <c r="C338" s="37" t="s">
        <v>649</v>
      </c>
      <c r="D338" s="38" t="s">
        <v>105</v>
      </c>
      <c r="E338" s="122">
        <v>19</v>
      </c>
      <c r="F338" s="40">
        <v>0</v>
      </c>
      <c r="G338" s="41">
        <f t="shared" ref="G338:G352" si="32">E338*F338</f>
        <v>0</v>
      </c>
      <c r="H338" s="42">
        <v>0</v>
      </c>
      <c r="I338" s="41">
        <f t="shared" ref="I338:I352" si="33">E338*H338</f>
        <v>0</v>
      </c>
      <c r="J338" s="39">
        <v>0</v>
      </c>
      <c r="K338" s="43">
        <f t="shared" ref="K338:K352" si="34">E338*J338</f>
        <v>0</v>
      </c>
    </row>
    <row r="339" spans="1:11" s="1" customFormat="1" ht="9.6" x14ac:dyDescent="0.2">
      <c r="A339" s="34"/>
      <c r="B339" s="117" t="s">
        <v>526</v>
      </c>
      <c r="C339" s="118">
        <v>9</v>
      </c>
      <c r="D339" s="119" t="s">
        <v>564</v>
      </c>
      <c r="E339" s="123">
        <v>19</v>
      </c>
      <c r="F339" s="40"/>
      <c r="G339" s="41"/>
      <c r="H339" s="42"/>
      <c r="I339" s="41"/>
      <c r="J339" s="39"/>
      <c r="K339" s="43"/>
    </row>
    <row r="340" spans="1:11" s="1" customFormat="1" ht="9.6" x14ac:dyDescent="0.2">
      <c r="A340" s="34">
        <f>A338+1</f>
        <v>143</v>
      </c>
      <c r="B340" s="36" t="s">
        <v>328</v>
      </c>
      <c r="C340" s="37" t="s">
        <v>329</v>
      </c>
      <c r="D340" s="38" t="s">
        <v>105</v>
      </c>
      <c r="E340" s="122">
        <v>9</v>
      </c>
      <c r="F340" s="40">
        <v>0</v>
      </c>
      <c r="G340" s="41">
        <f t="shared" si="32"/>
        <v>0</v>
      </c>
      <c r="H340" s="42">
        <v>0</v>
      </c>
      <c r="I340" s="41">
        <f t="shared" si="33"/>
        <v>0</v>
      </c>
      <c r="J340" s="39">
        <v>2.6339999999999999E-2</v>
      </c>
      <c r="K340" s="43">
        <f t="shared" si="34"/>
        <v>0.23705999999999999</v>
      </c>
    </row>
    <row r="341" spans="1:11" s="1" customFormat="1" ht="9.6" x14ac:dyDescent="0.2">
      <c r="A341" s="34"/>
      <c r="B341" s="117" t="s">
        <v>526</v>
      </c>
      <c r="C341" s="118">
        <v>9</v>
      </c>
      <c r="D341" s="119" t="s">
        <v>564</v>
      </c>
      <c r="E341" s="123">
        <v>9</v>
      </c>
      <c r="F341" s="40"/>
      <c r="G341" s="41"/>
      <c r="H341" s="42"/>
      <c r="I341" s="41"/>
      <c r="J341" s="39"/>
      <c r="K341" s="43"/>
    </row>
    <row r="342" spans="1:11" s="1" customFormat="1" ht="9.6" x14ac:dyDescent="0.2">
      <c r="A342" s="34">
        <f>A340+1</f>
        <v>144</v>
      </c>
      <c r="B342" s="36" t="s">
        <v>330</v>
      </c>
      <c r="C342" s="37" t="s">
        <v>331</v>
      </c>
      <c r="D342" s="38" t="s">
        <v>105</v>
      </c>
      <c r="E342" s="122">
        <v>10</v>
      </c>
      <c r="F342" s="40">
        <v>0</v>
      </c>
      <c r="G342" s="41">
        <f t="shared" si="32"/>
        <v>0</v>
      </c>
      <c r="H342" s="42">
        <v>0</v>
      </c>
      <c r="I342" s="41">
        <f t="shared" si="33"/>
        <v>0</v>
      </c>
      <c r="J342" s="39">
        <v>0</v>
      </c>
      <c r="K342" s="43">
        <f t="shared" si="34"/>
        <v>0</v>
      </c>
    </row>
    <row r="343" spans="1:11" s="1" customFormat="1" ht="9.6" x14ac:dyDescent="0.2">
      <c r="A343" s="34"/>
      <c r="B343" s="117" t="s">
        <v>526</v>
      </c>
      <c r="C343" s="118">
        <v>10</v>
      </c>
      <c r="D343" s="119" t="s">
        <v>564</v>
      </c>
      <c r="E343" s="123">
        <v>10</v>
      </c>
      <c r="F343" s="40"/>
      <c r="G343" s="41"/>
      <c r="H343" s="42"/>
      <c r="I343" s="41"/>
      <c r="J343" s="39"/>
      <c r="K343" s="43"/>
    </row>
    <row r="344" spans="1:11" s="1" customFormat="1" ht="9.6" x14ac:dyDescent="0.2">
      <c r="A344" s="34">
        <f>A342+1</f>
        <v>145</v>
      </c>
      <c r="B344" s="36" t="s">
        <v>332</v>
      </c>
      <c r="C344" s="37" t="s">
        <v>333</v>
      </c>
      <c r="D344" s="38" t="s">
        <v>105</v>
      </c>
      <c r="E344" s="122">
        <v>10</v>
      </c>
      <c r="F344" s="40">
        <v>0</v>
      </c>
      <c r="G344" s="41">
        <f t="shared" si="32"/>
        <v>0</v>
      </c>
      <c r="H344" s="42">
        <v>0</v>
      </c>
      <c r="I344" s="41">
        <f t="shared" si="33"/>
        <v>0</v>
      </c>
      <c r="J344" s="39">
        <v>2.7220000000000001E-2</v>
      </c>
      <c r="K344" s="43">
        <f t="shared" si="34"/>
        <v>0.2722</v>
      </c>
    </row>
    <row r="345" spans="1:11" s="1" customFormat="1" ht="9.6" x14ac:dyDescent="0.2">
      <c r="A345" s="34"/>
      <c r="B345" s="117" t="s">
        <v>526</v>
      </c>
      <c r="C345" s="118">
        <v>10</v>
      </c>
      <c r="D345" s="119" t="s">
        <v>564</v>
      </c>
      <c r="E345" s="123">
        <v>10</v>
      </c>
      <c r="F345" s="40"/>
      <c r="G345" s="41"/>
      <c r="H345" s="42"/>
      <c r="I345" s="41"/>
      <c r="J345" s="39"/>
      <c r="K345" s="43"/>
    </row>
    <row r="346" spans="1:11" s="1" customFormat="1" ht="9.6" x14ac:dyDescent="0.2">
      <c r="A346" s="34">
        <f>A344+1</f>
        <v>146</v>
      </c>
      <c r="B346" s="36" t="s">
        <v>334</v>
      </c>
      <c r="C346" s="37" t="s">
        <v>335</v>
      </c>
      <c r="D346" s="38" t="s">
        <v>144</v>
      </c>
      <c r="E346" s="122">
        <v>1</v>
      </c>
      <c r="F346" s="40">
        <v>0</v>
      </c>
      <c r="G346" s="41">
        <f t="shared" si="32"/>
        <v>0</v>
      </c>
      <c r="H346" s="42">
        <v>0</v>
      </c>
      <c r="I346" s="41">
        <f t="shared" si="33"/>
        <v>0</v>
      </c>
      <c r="J346" s="39">
        <v>4.0460000000000002E-4</v>
      </c>
      <c r="K346" s="43">
        <f t="shared" si="34"/>
        <v>4.0460000000000002E-4</v>
      </c>
    </row>
    <row r="347" spans="1:11" s="1" customFormat="1" ht="9.6" x14ac:dyDescent="0.2">
      <c r="A347" s="34"/>
      <c r="B347" s="117" t="s">
        <v>526</v>
      </c>
      <c r="C347" s="118">
        <v>1</v>
      </c>
      <c r="D347" s="119" t="s">
        <v>594</v>
      </c>
      <c r="E347" s="123">
        <v>1</v>
      </c>
      <c r="F347" s="40"/>
      <c r="G347" s="41"/>
      <c r="H347" s="42"/>
      <c r="I347" s="41"/>
      <c r="J347" s="39"/>
      <c r="K347" s="43"/>
    </row>
    <row r="348" spans="1:11" s="1" customFormat="1" ht="9.6" x14ac:dyDescent="0.2">
      <c r="A348" s="34">
        <f>A346+1</f>
        <v>147</v>
      </c>
      <c r="B348" s="36" t="s">
        <v>336</v>
      </c>
      <c r="C348" s="37" t="s">
        <v>645</v>
      </c>
      <c r="D348" s="38" t="s">
        <v>105</v>
      </c>
      <c r="E348" s="122">
        <v>1</v>
      </c>
      <c r="F348" s="40">
        <v>0</v>
      </c>
      <c r="G348" s="41">
        <f t="shared" si="32"/>
        <v>0</v>
      </c>
      <c r="H348" s="42">
        <v>0</v>
      </c>
      <c r="I348" s="41">
        <f t="shared" si="33"/>
        <v>0</v>
      </c>
      <c r="J348" s="39">
        <v>4.816E-3</v>
      </c>
      <c r="K348" s="43">
        <f t="shared" si="34"/>
        <v>4.816E-3</v>
      </c>
    </row>
    <row r="349" spans="1:11" s="1" customFormat="1" ht="9.6" x14ac:dyDescent="0.2">
      <c r="A349" s="34"/>
      <c r="B349" s="117" t="s">
        <v>526</v>
      </c>
      <c r="C349" s="118" t="s">
        <v>646</v>
      </c>
      <c r="D349" s="119" t="s">
        <v>564</v>
      </c>
      <c r="E349" s="123">
        <v>1</v>
      </c>
      <c r="F349" s="40"/>
      <c r="G349" s="41"/>
      <c r="H349" s="42"/>
      <c r="I349" s="41"/>
      <c r="J349" s="39"/>
      <c r="K349" s="43"/>
    </row>
    <row r="350" spans="1:11" s="1" customFormat="1" ht="9.6" x14ac:dyDescent="0.2">
      <c r="A350" s="34">
        <f>A348+1</f>
        <v>148</v>
      </c>
      <c r="B350" s="36" t="s">
        <v>337</v>
      </c>
      <c r="C350" s="37" t="s">
        <v>647</v>
      </c>
      <c r="D350" s="38" t="s">
        <v>648</v>
      </c>
      <c r="E350" s="122">
        <v>1</v>
      </c>
      <c r="F350" s="40">
        <v>0</v>
      </c>
      <c r="G350" s="41">
        <f t="shared" si="32"/>
        <v>0</v>
      </c>
      <c r="H350" s="42">
        <v>0</v>
      </c>
      <c r="I350" s="41">
        <f t="shared" si="33"/>
        <v>0</v>
      </c>
      <c r="J350" s="39">
        <v>1.2999999999999999E-2</v>
      </c>
      <c r="K350" s="43">
        <f t="shared" si="34"/>
        <v>1.2999999999999999E-2</v>
      </c>
    </row>
    <row r="351" spans="1:11" s="1" customFormat="1" ht="9.6" x14ac:dyDescent="0.2">
      <c r="A351" s="34"/>
      <c r="B351" s="117" t="s">
        <v>526</v>
      </c>
      <c r="C351" s="118" t="s">
        <v>594</v>
      </c>
      <c r="D351" s="119" t="s">
        <v>594</v>
      </c>
      <c r="E351" s="123"/>
      <c r="F351" s="40"/>
      <c r="G351" s="41"/>
      <c r="H351" s="42"/>
      <c r="I351" s="41"/>
      <c r="J351" s="39"/>
      <c r="K351" s="43"/>
    </row>
    <row r="352" spans="1:11" s="1" customFormat="1" ht="9.6" x14ac:dyDescent="0.2">
      <c r="A352" s="34">
        <f t="shared" ref="A352" si="35">A350+1</f>
        <v>149</v>
      </c>
      <c r="B352" s="36" t="s">
        <v>338</v>
      </c>
      <c r="C352" s="37" t="s">
        <v>339</v>
      </c>
      <c r="D352" s="38" t="s">
        <v>118</v>
      </c>
      <c r="E352" s="35">
        <v>0.52700000000000002</v>
      </c>
      <c r="F352" s="40">
        <v>0</v>
      </c>
      <c r="G352" s="41">
        <f t="shared" si="32"/>
        <v>0</v>
      </c>
      <c r="H352" s="42">
        <v>0</v>
      </c>
      <c r="I352" s="41">
        <f t="shared" si="33"/>
        <v>0</v>
      </c>
      <c r="J352" s="39">
        <v>0</v>
      </c>
      <c r="K352" s="43">
        <f t="shared" si="34"/>
        <v>0</v>
      </c>
    </row>
    <row r="353" spans="1:11" s="1" customFormat="1" ht="9.6" x14ac:dyDescent="0.2">
      <c r="A353" s="34"/>
      <c r="B353" s="117" t="s">
        <v>526</v>
      </c>
      <c r="C353" s="124">
        <f>K354</f>
        <v>0.52748060000000008</v>
      </c>
      <c r="D353" s="119" t="s">
        <v>569</v>
      </c>
      <c r="E353" s="120">
        <v>0.52700000000000002</v>
      </c>
      <c r="F353" s="40"/>
      <c r="G353" s="41"/>
      <c r="H353" s="42"/>
      <c r="I353" s="116"/>
      <c r="J353" s="39"/>
      <c r="K353" s="43"/>
    </row>
    <row r="354" spans="1:11" s="17" customFormat="1" ht="10.199999999999999" x14ac:dyDescent="0.2">
      <c r="A354" s="52"/>
      <c r="B354" s="53">
        <v>767</v>
      </c>
      <c r="C354" s="54" t="s">
        <v>340</v>
      </c>
      <c r="D354" s="55"/>
      <c r="E354" s="55"/>
      <c r="F354" s="56"/>
      <c r="G354" s="57">
        <f>SUM(G338:G352)</f>
        <v>0</v>
      </c>
      <c r="H354" s="58"/>
      <c r="I354" s="59">
        <f>SUM(I338:I352)</f>
        <v>0</v>
      </c>
      <c r="J354" s="58"/>
      <c r="K354" s="60">
        <f>SUM(K338:K352)</f>
        <v>0.52748060000000008</v>
      </c>
    </row>
    <row r="355" spans="1:11" s="17" customFormat="1" ht="10.199999999999999" x14ac:dyDescent="0.2">
      <c r="A355" s="27"/>
      <c r="B355" s="28" t="s">
        <v>341</v>
      </c>
      <c r="C355" s="29" t="s">
        <v>342</v>
      </c>
      <c r="D355" s="26"/>
      <c r="E355" s="26"/>
      <c r="F355" s="30"/>
      <c r="G355" s="31"/>
      <c r="H355" s="32"/>
      <c r="I355" s="25"/>
      <c r="J355" s="32"/>
      <c r="K355" s="33"/>
    </row>
    <row r="356" spans="1:11" s="1" customFormat="1" ht="9.6" x14ac:dyDescent="0.2">
      <c r="A356" s="34">
        <f>A352+1</f>
        <v>150</v>
      </c>
      <c r="B356" s="36" t="s">
        <v>343</v>
      </c>
      <c r="C356" s="37" t="s">
        <v>344</v>
      </c>
      <c r="D356" s="38" t="s">
        <v>57</v>
      </c>
      <c r="E356" s="122">
        <v>313.2</v>
      </c>
      <c r="F356" s="40">
        <v>0</v>
      </c>
      <c r="G356" s="41">
        <f>E356*F356</f>
        <v>0</v>
      </c>
      <c r="H356" s="42">
        <v>0</v>
      </c>
      <c r="I356" s="41">
        <f>E356*H356</f>
        <v>0</v>
      </c>
      <c r="J356" s="39">
        <v>1.4599999999999999E-3</v>
      </c>
      <c r="K356" s="43">
        <f>E356*J356</f>
        <v>0.45727199999999996</v>
      </c>
    </row>
    <row r="357" spans="1:11" s="1" customFormat="1" ht="9.6" x14ac:dyDescent="0.2">
      <c r="A357" s="34"/>
      <c r="B357" s="117" t="s">
        <v>526</v>
      </c>
      <c r="C357" s="118" t="s">
        <v>650</v>
      </c>
      <c r="D357" s="119" t="s">
        <v>542</v>
      </c>
      <c r="E357" s="123">
        <v>313.2</v>
      </c>
      <c r="F357" s="40"/>
      <c r="G357" s="41"/>
      <c r="H357" s="42"/>
      <c r="I357" s="41"/>
      <c r="J357" s="39"/>
      <c r="K357" s="43"/>
    </row>
    <row r="358" spans="1:11" s="1" customFormat="1" ht="9.6" x14ac:dyDescent="0.2">
      <c r="A358" s="34">
        <f>A356+1</f>
        <v>151</v>
      </c>
      <c r="B358" s="36" t="s">
        <v>345</v>
      </c>
      <c r="C358" s="37" t="s">
        <v>346</v>
      </c>
      <c r="D358" s="38" t="s">
        <v>57</v>
      </c>
      <c r="E358" s="122">
        <v>344.75</v>
      </c>
      <c r="F358" s="40">
        <v>0</v>
      </c>
      <c r="G358" s="41">
        <f>E358*F358</f>
        <v>0</v>
      </c>
      <c r="H358" s="42">
        <v>0</v>
      </c>
      <c r="I358" s="41">
        <f>E358*H358</f>
        <v>0</v>
      </c>
      <c r="J358" s="39">
        <v>0.03</v>
      </c>
      <c r="K358" s="43">
        <f>E358*J358</f>
        <v>10.342499999999999</v>
      </c>
    </row>
    <row r="359" spans="1:11" s="1" customFormat="1" ht="9.6" x14ac:dyDescent="0.2">
      <c r="A359" s="34"/>
      <c r="B359" s="117" t="s">
        <v>526</v>
      </c>
      <c r="C359" s="118" t="s">
        <v>651</v>
      </c>
      <c r="D359" s="119" t="s">
        <v>542</v>
      </c>
      <c r="E359" s="123">
        <v>344.75</v>
      </c>
      <c r="F359" s="40"/>
      <c r="G359" s="41"/>
      <c r="H359" s="42"/>
      <c r="I359" s="41"/>
      <c r="J359" s="39"/>
      <c r="K359" s="43"/>
    </row>
    <row r="360" spans="1:11" s="1" customFormat="1" ht="9.6" x14ac:dyDescent="0.2">
      <c r="A360" s="34">
        <f>A358+1</f>
        <v>152</v>
      </c>
      <c r="B360" s="36" t="s">
        <v>347</v>
      </c>
      <c r="C360" s="37" t="s">
        <v>348</v>
      </c>
      <c r="D360" s="38" t="s">
        <v>57</v>
      </c>
      <c r="E360" s="122">
        <v>313.39999999999998</v>
      </c>
      <c r="F360" s="40">
        <v>0</v>
      </c>
      <c r="G360" s="41">
        <f>E360*F360</f>
        <v>0</v>
      </c>
      <c r="H360" s="42">
        <v>0</v>
      </c>
      <c r="I360" s="41">
        <f>E360*H360</f>
        <v>0</v>
      </c>
      <c r="J360" s="39">
        <v>0</v>
      </c>
      <c r="K360" s="43">
        <f>E360*J360</f>
        <v>0</v>
      </c>
    </row>
    <row r="361" spans="1:11" s="1" customFormat="1" ht="9.6" x14ac:dyDescent="0.2">
      <c r="A361" s="34"/>
      <c r="B361" s="117" t="s">
        <v>526</v>
      </c>
      <c r="C361" s="118">
        <v>313.39999999999998</v>
      </c>
      <c r="D361" s="119" t="s">
        <v>542</v>
      </c>
      <c r="E361" s="123">
        <v>313.39999999999998</v>
      </c>
      <c r="F361" s="40"/>
      <c r="G361" s="41"/>
      <c r="H361" s="42"/>
      <c r="I361" s="41"/>
      <c r="J361" s="39"/>
      <c r="K361" s="43"/>
    </row>
    <row r="362" spans="1:11" s="1" customFormat="1" ht="9.6" x14ac:dyDescent="0.2">
      <c r="A362" s="34">
        <f>A360+1</f>
        <v>153</v>
      </c>
      <c r="B362" s="36" t="s">
        <v>349</v>
      </c>
      <c r="C362" s="37" t="s">
        <v>350</v>
      </c>
      <c r="D362" s="38" t="s">
        <v>57</v>
      </c>
      <c r="E362" s="122">
        <v>313.39999999999998</v>
      </c>
      <c r="F362" s="40">
        <v>0</v>
      </c>
      <c r="G362" s="41">
        <f>E362*F362</f>
        <v>0</v>
      </c>
      <c r="H362" s="42">
        <v>0</v>
      </c>
      <c r="I362" s="41">
        <f>E362*H362</f>
        <v>0</v>
      </c>
      <c r="J362" s="39">
        <v>6.0000000000000001E-3</v>
      </c>
      <c r="K362" s="43">
        <f>E362*J362</f>
        <v>1.8803999999999998</v>
      </c>
    </row>
    <row r="363" spans="1:11" s="1" customFormat="1" ht="9.6" x14ac:dyDescent="0.2">
      <c r="A363" s="34"/>
      <c r="B363" s="117" t="s">
        <v>526</v>
      </c>
      <c r="C363" s="118">
        <v>313.39999999999998</v>
      </c>
      <c r="D363" s="119" t="s">
        <v>542</v>
      </c>
      <c r="E363" s="123">
        <v>313.39999999999998</v>
      </c>
      <c r="F363" s="40"/>
      <c r="G363" s="41"/>
      <c r="H363" s="42"/>
      <c r="I363" s="41"/>
      <c r="J363" s="39"/>
      <c r="K363" s="43"/>
    </row>
    <row r="364" spans="1:11" s="1" customFormat="1" ht="9.6" x14ac:dyDescent="0.2">
      <c r="A364" s="34">
        <f>A362+1</f>
        <v>154</v>
      </c>
      <c r="B364" s="36" t="s">
        <v>351</v>
      </c>
      <c r="C364" s="37" t="s">
        <v>352</v>
      </c>
      <c r="D364" s="38" t="s">
        <v>118</v>
      </c>
      <c r="E364" s="39">
        <v>12.68</v>
      </c>
      <c r="F364" s="40">
        <v>0</v>
      </c>
      <c r="G364" s="41">
        <f>E364*F364</f>
        <v>0</v>
      </c>
      <c r="H364" s="42">
        <v>0</v>
      </c>
      <c r="I364" s="41">
        <f>E364*H364</f>
        <v>0</v>
      </c>
      <c r="J364" s="39">
        <v>0</v>
      </c>
      <c r="K364" s="43">
        <f>E364*J364</f>
        <v>0</v>
      </c>
    </row>
    <row r="365" spans="1:11" s="1" customFormat="1" ht="9.6" x14ac:dyDescent="0.2">
      <c r="A365" s="34"/>
      <c r="B365" s="117" t="s">
        <v>526</v>
      </c>
      <c r="C365" s="124">
        <f>K366</f>
        <v>12.680171999999999</v>
      </c>
      <c r="D365" s="119" t="s">
        <v>569</v>
      </c>
      <c r="E365" s="120">
        <v>12.68</v>
      </c>
      <c r="F365" s="40"/>
      <c r="G365" s="41"/>
      <c r="H365" s="42"/>
      <c r="I365" s="116"/>
      <c r="J365" s="39"/>
      <c r="K365" s="43"/>
    </row>
    <row r="366" spans="1:11" s="17" customFormat="1" ht="10.199999999999999" x14ac:dyDescent="0.2">
      <c r="A366" s="52"/>
      <c r="B366" s="53">
        <v>771</v>
      </c>
      <c r="C366" s="54" t="s">
        <v>353</v>
      </c>
      <c r="D366" s="55"/>
      <c r="E366" s="55"/>
      <c r="F366" s="56"/>
      <c r="G366" s="57">
        <f>SUM(G356:G364)</f>
        <v>0</v>
      </c>
      <c r="H366" s="58"/>
      <c r="I366" s="59">
        <f>SUM(I356:I364)</f>
        <v>0</v>
      </c>
      <c r="J366" s="58"/>
      <c r="K366" s="60">
        <f>SUM(K356:K364)</f>
        <v>12.680171999999999</v>
      </c>
    </row>
    <row r="367" spans="1:11" s="17" customFormat="1" ht="10.199999999999999" x14ac:dyDescent="0.2">
      <c r="A367" s="27"/>
      <c r="B367" s="28" t="s">
        <v>354</v>
      </c>
      <c r="C367" s="29" t="s">
        <v>355</v>
      </c>
      <c r="D367" s="26"/>
      <c r="E367" s="26"/>
      <c r="F367" s="30"/>
      <c r="G367" s="31"/>
      <c r="H367" s="32"/>
      <c r="I367" s="25"/>
      <c r="J367" s="32"/>
      <c r="K367" s="33"/>
    </row>
    <row r="368" spans="1:11" s="1" customFormat="1" ht="9.6" x14ac:dyDescent="0.2">
      <c r="A368" s="34">
        <f>A364+1</f>
        <v>155</v>
      </c>
      <c r="B368" s="36" t="s">
        <v>356</v>
      </c>
      <c r="C368" s="37" t="s">
        <v>357</v>
      </c>
      <c r="D368" s="38" t="s">
        <v>57</v>
      </c>
      <c r="E368" s="122">
        <v>75</v>
      </c>
      <c r="F368" s="40">
        <v>0</v>
      </c>
      <c r="G368" s="41">
        <f t="shared" ref="G368:G380" si="36">E368*F368</f>
        <v>0</v>
      </c>
      <c r="H368" s="42">
        <v>0</v>
      </c>
      <c r="I368" s="41">
        <f t="shared" ref="I368:I380" si="37">E368*H368</f>
        <v>0</v>
      </c>
      <c r="J368" s="39">
        <v>1.89628E-3</v>
      </c>
      <c r="K368" s="43">
        <f t="shared" ref="K368:K380" si="38">E368*J368</f>
        <v>0.14222099999999999</v>
      </c>
    </row>
    <row r="369" spans="1:11" s="1" customFormat="1" ht="9.6" x14ac:dyDescent="0.2">
      <c r="A369" s="125"/>
      <c r="B369" s="117" t="s">
        <v>526</v>
      </c>
      <c r="C369" s="118" t="s">
        <v>652</v>
      </c>
      <c r="D369" s="119" t="s">
        <v>542</v>
      </c>
      <c r="E369" s="123">
        <v>75</v>
      </c>
      <c r="F369" s="40"/>
      <c r="G369" s="41"/>
      <c r="H369" s="42"/>
      <c r="I369" s="41"/>
      <c r="J369" s="39"/>
      <c r="K369" s="43"/>
    </row>
    <row r="370" spans="1:11" s="1" customFormat="1" ht="9.6" x14ac:dyDescent="0.2">
      <c r="A370" s="34">
        <f>A368+1</f>
        <v>156</v>
      </c>
      <c r="B370" s="36" t="s">
        <v>358</v>
      </c>
      <c r="C370" s="37" t="s">
        <v>359</v>
      </c>
      <c r="D370" s="38" t="s">
        <v>57</v>
      </c>
      <c r="E370" s="122">
        <v>75</v>
      </c>
      <c r="F370" s="40">
        <v>0</v>
      </c>
      <c r="G370" s="41">
        <f t="shared" si="36"/>
        <v>0</v>
      </c>
      <c r="H370" s="42">
        <v>0</v>
      </c>
      <c r="I370" s="41">
        <f t="shared" si="37"/>
        <v>0</v>
      </c>
      <c r="J370" s="39">
        <v>5.0000000000000001E-3</v>
      </c>
      <c r="K370" s="43">
        <f t="shared" si="38"/>
        <v>0.375</v>
      </c>
    </row>
    <row r="371" spans="1:11" s="1" customFormat="1" ht="9.6" x14ac:dyDescent="0.2">
      <c r="A371" s="34"/>
      <c r="B371" s="117" t="s">
        <v>526</v>
      </c>
      <c r="C371" s="118">
        <v>75</v>
      </c>
      <c r="D371" s="119" t="s">
        <v>542</v>
      </c>
      <c r="E371" s="123">
        <v>75</v>
      </c>
      <c r="F371" s="40"/>
      <c r="G371" s="41"/>
      <c r="H371" s="42"/>
      <c r="I371" s="41"/>
      <c r="J371" s="39"/>
      <c r="K371" s="43"/>
    </row>
    <row r="372" spans="1:11" s="1" customFormat="1" ht="9.6" x14ac:dyDescent="0.2">
      <c r="A372" s="34">
        <f>A370+1</f>
        <v>157</v>
      </c>
      <c r="B372" s="36" t="s">
        <v>360</v>
      </c>
      <c r="C372" s="37" t="s">
        <v>361</v>
      </c>
      <c r="D372" s="38" t="s">
        <v>57</v>
      </c>
      <c r="E372" s="122">
        <v>86</v>
      </c>
      <c r="F372" s="40">
        <v>0</v>
      </c>
      <c r="G372" s="41">
        <f t="shared" si="36"/>
        <v>0</v>
      </c>
      <c r="H372" s="42">
        <v>0</v>
      </c>
      <c r="I372" s="41">
        <f t="shared" si="37"/>
        <v>0</v>
      </c>
      <c r="J372" s="39">
        <v>2.1000000000000001E-2</v>
      </c>
      <c r="K372" s="43">
        <f t="shared" si="38"/>
        <v>1.806</v>
      </c>
    </row>
    <row r="373" spans="1:11" s="1" customFormat="1" ht="9.6" x14ac:dyDescent="0.2">
      <c r="A373" s="34"/>
      <c r="B373" s="117" t="s">
        <v>526</v>
      </c>
      <c r="C373" s="118" t="s">
        <v>653</v>
      </c>
      <c r="D373" s="119" t="s">
        <v>542</v>
      </c>
      <c r="E373" s="123">
        <v>86</v>
      </c>
      <c r="F373" s="40"/>
      <c r="G373" s="41"/>
      <c r="H373" s="42"/>
      <c r="I373" s="41"/>
      <c r="J373" s="39"/>
      <c r="K373" s="43"/>
    </row>
    <row r="374" spans="1:11" s="1" customFormat="1" ht="9.6" x14ac:dyDescent="0.2">
      <c r="A374" s="34">
        <f>A372+1</f>
        <v>158</v>
      </c>
      <c r="B374" s="36" t="s">
        <v>362</v>
      </c>
      <c r="C374" s="37" t="s">
        <v>363</v>
      </c>
      <c r="D374" s="38" t="s">
        <v>34</v>
      </c>
      <c r="E374" s="122">
        <v>80</v>
      </c>
      <c r="F374" s="40">
        <v>0</v>
      </c>
      <c r="G374" s="41">
        <f t="shared" si="36"/>
        <v>0</v>
      </c>
      <c r="H374" s="42">
        <v>0</v>
      </c>
      <c r="I374" s="41">
        <f t="shared" si="37"/>
        <v>0</v>
      </c>
      <c r="J374" s="39">
        <v>7.3421099999999998E-3</v>
      </c>
      <c r="K374" s="43">
        <f t="shared" si="38"/>
        <v>0.58736880000000002</v>
      </c>
    </row>
    <row r="375" spans="1:11" s="1" customFormat="1" ht="9.6" x14ac:dyDescent="0.2">
      <c r="A375" s="34"/>
      <c r="B375" s="117" t="s">
        <v>526</v>
      </c>
      <c r="C375" s="118" t="s">
        <v>654</v>
      </c>
      <c r="D375" s="119" t="s">
        <v>530</v>
      </c>
      <c r="E375" s="123">
        <v>80</v>
      </c>
      <c r="F375" s="40"/>
      <c r="G375" s="41"/>
      <c r="H375" s="42"/>
      <c r="I375" s="41"/>
      <c r="J375" s="39"/>
      <c r="K375" s="43"/>
    </row>
    <row r="376" spans="1:11" s="1" customFormat="1" ht="9.6" x14ac:dyDescent="0.2">
      <c r="A376" s="34">
        <f>A374+1</f>
        <v>159</v>
      </c>
      <c r="B376" s="36" t="s">
        <v>364</v>
      </c>
      <c r="C376" s="37" t="s">
        <v>365</v>
      </c>
      <c r="D376" s="38" t="s">
        <v>34</v>
      </c>
      <c r="E376" s="122">
        <v>40</v>
      </c>
      <c r="F376" s="40">
        <v>0</v>
      </c>
      <c r="G376" s="41">
        <f t="shared" si="36"/>
        <v>0</v>
      </c>
      <c r="H376" s="42">
        <v>0</v>
      </c>
      <c r="I376" s="41">
        <f t="shared" si="37"/>
        <v>0</v>
      </c>
      <c r="J376" s="39">
        <v>6.012E-5</v>
      </c>
      <c r="K376" s="43">
        <f t="shared" si="38"/>
        <v>2.4047999999999999E-3</v>
      </c>
    </row>
    <row r="377" spans="1:11" s="1" customFormat="1" ht="9.6" x14ac:dyDescent="0.2">
      <c r="A377" s="34"/>
      <c r="B377" s="117" t="s">
        <v>526</v>
      </c>
      <c r="C377" s="118">
        <v>40</v>
      </c>
      <c r="D377" s="119" t="s">
        <v>530</v>
      </c>
      <c r="E377" s="123">
        <v>40</v>
      </c>
      <c r="F377" s="40"/>
      <c r="G377" s="41"/>
      <c r="H377" s="42"/>
      <c r="I377" s="41"/>
      <c r="J377" s="39"/>
      <c r="K377" s="43"/>
    </row>
    <row r="378" spans="1:11" s="1" customFormat="1" ht="9.6" x14ac:dyDescent="0.2">
      <c r="A378" s="34">
        <f>A376+1</f>
        <v>160</v>
      </c>
      <c r="B378" s="36" t="s">
        <v>366</v>
      </c>
      <c r="C378" s="37" t="s">
        <v>367</v>
      </c>
      <c r="D378" s="38" t="s">
        <v>34</v>
      </c>
      <c r="E378" s="122">
        <v>80</v>
      </c>
      <c r="F378" s="40">
        <v>0</v>
      </c>
      <c r="G378" s="41">
        <f t="shared" si="36"/>
        <v>0</v>
      </c>
      <c r="H378" s="42">
        <v>0</v>
      </c>
      <c r="I378" s="41">
        <f t="shared" si="37"/>
        <v>0</v>
      </c>
      <c r="J378" s="39">
        <v>0</v>
      </c>
      <c r="K378" s="43">
        <f t="shared" si="38"/>
        <v>0</v>
      </c>
    </row>
    <row r="379" spans="1:11" s="1" customFormat="1" ht="9.6" x14ac:dyDescent="0.2">
      <c r="A379" s="34"/>
      <c r="B379" s="117" t="s">
        <v>526</v>
      </c>
      <c r="C379" s="118">
        <v>80</v>
      </c>
      <c r="D379" s="119" t="s">
        <v>530</v>
      </c>
      <c r="E379" s="123">
        <v>80</v>
      </c>
      <c r="F379" s="40"/>
      <c r="G379" s="41"/>
      <c r="H379" s="42"/>
      <c r="I379" s="41"/>
      <c r="J379" s="39"/>
      <c r="K379" s="43"/>
    </row>
    <row r="380" spans="1:11" s="1" customFormat="1" ht="9.6" x14ac:dyDescent="0.2">
      <c r="A380" s="34">
        <f t="shared" ref="A380" si="39">A378+1</f>
        <v>161</v>
      </c>
      <c r="B380" s="36" t="s">
        <v>368</v>
      </c>
      <c r="C380" s="37" t="s">
        <v>369</v>
      </c>
      <c r="D380" s="38" t="s">
        <v>118</v>
      </c>
      <c r="E380" s="35">
        <v>2.9129999999999998</v>
      </c>
      <c r="F380" s="40">
        <v>0</v>
      </c>
      <c r="G380" s="41">
        <f t="shared" si="36"/>
        <v>0</v>
      </c>
      <c r="H380" s="42">
        <v>0</v>
      </c>
      <c r="I380" s="41">
        <f t="shared" si="37"/>
        <v>0</v>
      </c>
      <c r="J380" s="39">
        <v>0</v>
      </c>
      <c r="K380" s="43">
        <f t="shared" si="38"/>
        <v>0</v>
      </c>
    </row>
    <row r="381" spans="1:11" s="1" customFormat="1" ht="9.6" x14ac:dyDescent="0.2">
      <c r="A381" s="34"/>
      <c r="B381" s="117" t="s">
        <v>526</v>
      </c>
      <c r="C381" s="124">
        <f>K382</f>
        <v>2.9129946000000002</v>
      </c>
      <c r="D381" s="119" t="s">
        <v>569</v>
      </c>
      <c r="E381" s="120">
        <v>2.9129999999999998</v>
      </c>
      <c r="F381" s="40"/>
      <c r="G381" s="41"/>
      <c r="H381" s="42"/>
      <c r="I381" s="116"/>
      <c r="J381" s="39"/>
      <c r="K381" s="43"/>
    </row>
    <row r="382" spans="1:11" s="17" customFormat="1" ht="10.199999999999999" x14ac:dyDescent="0.2">
      <c r="A382" s="52"/>
      <c r="B382" s="53">
        <v>781</v>
      </c>
      <c r="C382" s="54" t="s">
        <v>370</v>
      </c>
      <c r="D382" s="55"/>
      <c r="E382" s="55"/>
      <c r="F382" s="56"/>
      <c r="G382" s="57">
        <f>SUM(G368:G380)</f>
        <v>0</v>
      </c>
      <c r="H382" s="58"/>
      <c r="I382" s="59">
        <f>SUM(I368:I380)</f>
        <v>0</v>
      </c>
      <c r="J382" s="58"/>
      <c r="K382" s="60">
        <f>SUM(K368:K380)</f>
        <v>2.9129946000000002</v>
      </c>
    </row>
    <row r="383" spans="1:11" s="17" customFormat="1" ht="10.199999999999999" x14ac:dyDescent="0.2">
      <c r="A383" s="27"/>
      <c r="B383" s="28" t="s">
        <v>371</v>
      </c>
      <c r="C383" s="29" t="s">
        <v>372</v>
      </c>
      <c r="D383" s="26"/>
      <c r="E383" s="26"/>
      <c r="F383" s="30"/>
      <c r="G383" s="31"/>
      <c r="H383" s="32"/>
      <c r="I383" s="25"/>
      <c r="J383" s="32"/>
      <c r="K383" s="33"/>
    </row>
    <row r="384" spans="1:11" s="1" customFormat="1" ht="9.6" x14ac:dyDescent="0.2">
      <c r="A384" s="34">
        <f>A380+1</f>
        <v>162</v>
      </c>
      <c r="B384" s="36" t="s">
        <v>373</v>
      </c>
      <c r="C384" s="37" t="s">
        <v>374</v>
      </c>
      <c r="D384" s="38" t="s">
        <v>57</v>
      </c>
      <c r="E384" s="122">
        <v>47.5</v>
      </c>
      <c r="F384" s="40">
        <v>0</v>
      </c>
      <c r="G384" s="41">
        <f>E384*F384</f>
        <v>0</v>
      </c>
      <c r="H384" s="42">
        <v>0</v>
      </c>
      <c r="I384" s="41">
        <f>E384*H384</f>
        <v>0</v>
      </c>
      <c r="J384" s="39">
        <v>4.0287E-4</v>
      </c>
      <c r="K384" s="43">
        <f>E384*J384</f>
        <v>1.9136324999999999E-2</v>
      </c>
    </row>
    <row r="385" spans="1:11" s="1" customFormat="1" ht="9.6" x14ac:dyDescent="0.2">
      <c r="A385" s="34"/>
      <c r="B385" s="117" t="s">
        <v>526</v>
      </c>
      <c r="C385" s="118" t="s">
        <v>655</v>
      </c>
      <c r="D385" s="119" t="s">
        <v>542</v>
      </c>
      <c r="E385" s="123">
        <v>47.5</v>
      </c>
      <c r="F385" s="40"/>
      <c r="G385" s="41"/>
      <c r="H385" s="42"/>
      <c r="I385" s="41"/>
      <c r="J385" s="39"/>
      <c r="K385" s="43"/>
    </row>
    <row r="386" spans="1:11" s="1" customFormat="1" ht="9.6" x14ac:dyDescent="0.2">
      <c r="A386" s="34">
        <f>A384+1</f>
        <v>163</v>
      </c>
      <c r="B386" s="36" t="s">
        <v>375</v>
      </c>
      <c r="C386" s="37" t="s">
        <v>376</v>
      </c>
      <c r="D386" s="38" t="s">
        <v>57</v>
      </c>
      <c r="E386" s="122">
        <v>60</v>
      </c>
      <c r="F386" s="40">
        <v>0</v>
      </c>
      <c r="G386" s="41">
        <f>E386*F386</f>
        <v>0</v>
      </c>
      <c r="H386" s="42">
        <v>0</v>
      </c>
      <c r="I386" s="41">
        <f>E386*H386</f>
        <v>0</v>
      </c>
      <c r="J386" s="39">
        <v>5.9312999999999998E-4</v>
      </c>
      <c r="K386" s="43">
        <f>E386*J386</f>
        <v>3.5587799999999996E-2</v>
      </c>
    </row>
    <row r="387" spans="1:11" s="1" customFormat="1" ht="9.6" x14ac:dyDescent="0.2">
      <c r="A387" s="34"/>
      <c r="B387" s="117" t="s">
        <v>526</v>
      </c>
      <c r="C387" s="118" t="s">
        <v>656</v>
      </c>
      <c r="D387" s="119" t="s">
        <v>542</v>
      </c>
      <c r="E387" s="123">
        <v>60</v>
      </c>
      <c r="F387" s="40"/>
      <c r="G387" s="41"/>
      <c r="H387" s="42"/>
      <c r="I387" s="41"/>
      <c r="J387" s="39"/>
      <c r="K387" s="43"/>
    </row>
    <row r="388" spans="1:11" s="1" customFormat="1" ht="9.6" x14ac:dyDescent="0.2">
      <c r="A388" s="34">
        <f>A386+1</f>
        <v>164</v>
      </c>
      <c r="B388" s="36" t="s">
        <v>377</v>
      </c>
      <c r="C388" s="37" t="s">
        <v>657</v>
      </c>
      <c r="D388" s="38" t="s">
        <v>57</v>
      </c>
      <c r="E388" s="122">
        <v>1495</v>
      </c>
      <c r="F388" s="40">
        <v>0</v>
      </c>
      <c r="G388" s="41">
        <f>E388*F388</f>
        <v>0</v>
      </c>
      <c r="H388" s="42">
        <v>0</v>
      </c>
      <c r="I388" s="41">
        <f>E388*H388</f>
        <v>0</v>
      </c>
      <c r="J388" s="39">
        <v>1.01E-3</v>
      </c>
      <c r="K388" s="43">
        <f>E388*J388</f>
        <v>1.5099500000000001</v>
      </c>
    </row>
    <row r="389" spans="1:11" s="1" customFormat="1" ht="9.6" x14ac:dyDescent="0.2">
      <c r="A389" s="34"/>
      <c r="B389" s="117" t="s">
        <v>526</v>
      </c>
      <c r="C389" s="118" t="s">
        <v>659</v>
      </c>
      <c r="D389" s="119" t="s">
        <v>542</v>
      </c>
      <c r="E389" s="123">
        <v>1495</v>
      </c>
      <c r="F389" s="40"/>
      <c r="G389" s="41"/>
      <c r="H389" s="42"/>
      <c r="I389" s="41"/>
      <c r="J389" s="39"/>
      <c r="K389" s="43"/>
    </row>
    <row r="390" spans="1:11" s="1" customFormat="1" ht="9.6" x14ac:dyDescent="0.2">
      <c r="A390" s="34">
        <f>A388+1</f>
        <v>165</v>
      </c>
      <c r="B390" s="36" t="s">
        <v>378</v>
      </c>
      <c r="C390" s="37" t="s">
        <v>379</v>
      </c>
      <c r="D390" s="38" t="s">
        <v>57</v>
      </c>
      <c r="E390" s="122">
        <v>1955.5</v>
      </c>
      <c r="F390" s="40">
        <v>0</v>
      </c>
      <c r="G390" s="41">
        <f>E390*F390</f>
        <v>0</v>
      </c>
      <c r="H390" s="42">
        <v>0</v>
      </c>
      <c r="I390" s="41">
        <f>E390*H390</f>
        <v>0</v>
      </c>
      <c r="J390" s="39">
        <v>1.01E-3</v>
      </c>
      <c r="K390" s="43">
        <f>E390*J390</f>
        <v>1.975055</v>
      </c>
    </row>
    <row r="391" spans="1:11" s="1" customFormat="1" ht="9.6" x14ac:dyDescent="0.2">
      <c r="A391" s="34"/>
      <c r="B391" s="117" t="s">
        <v>526</v>
      </c>
      <c r="C391" s="118" t="s">
        <v>658</v>
      </c>
      <c r="D391" s="119" t="s">
        <v>542</v>
      </c>
      <c r="E391" s="123">
        <v>1955.5</v>
      </c>
      <c r="F391" s="40"/>
      <c r="G391" s="41"/>
      <c r="H391" s="42"/>
      <c r="I391" s="116"/>
      <c r="J391" s="39"/>
      <c r="K391" s="43"/>
    </row>
    <row r="392" spans="1:11" s="17" customFormat="1" ht="10.8" thickBot="1" x14ac:dyDescent="0.25">
      <c r="A392" s="44"/>
      <c r="B392" s="46">
        <v>783</v>
      </c>
      <c r="C392" s="47" t="s">
        <v>380</v>
      </c>
      <c r="D392" s="45"/>
      <c r="E392" s="45"/>
      <c r="F392" s="48"/>
      <c r="G392" s="50">
        <f>SUM(G384:G390)</f>
        <v>0</v>
      </c>
      <c r="H392" s="49"/>
      <c r="I392" s="61">
        <f>SUM(I384:I390)</f>
        <v>0</v>
      </c>
      <c r="J392" s="49"/>
      <c r="K392" s="51">
        <f>SUM(K384:K390)</f>
        <v>3.539729125</v>
      </c>
    </row>
    <row r="393" spans="1:11" ht="13.8" thickBot="1" x14ac:dyDescent="0.3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</row>
    <row r="394" spans="1:11" s="1" customFormat="1" ht="9.75" customHeight="1" x14ac:dyDescent="0.25">
      <c r="A394" s="4" t="s">
        <v>2</v>
      </c>
      <c r="B394" s="356" t="s">
        <v>6</v>
      </c>
      <c r="C394" s="356" t="s">
        <v>8</v>
      </c>
      <c r="D394" s="356" t="s">
        <v>10</v>
      </c>
      <c r="E394" s="356" t="s">
        <v>12</v>
      </c>
      <c r="F394" s="360" t="s">
        <v>14</v>
      </c>
      <c r="G394" s="270"/>
      <c r="H394" s="270"/>
      <c r="I394" s="270"/>
      <c r="J394" s="356" t="s">
        <v>23</v>
      </c>
      <c r="K394" s="256"/>
    </row>
    <row r="395" spans="1:11" s="1" customFormat="1" ht="9.75" customHeight="1" x14ac:dyDescent="0.25">
      <c r="A395" s="5" t="s">
        <v>3</v>
      </c>
      <c r="B395" s="295"/>
      <c r="C395" s="295"/>
      <c r="D395" s="295"/>
      <c r="E395" s="295"/>
      <c r="F395" s="359" t="s">
        <v>15</v>
      </c>
      <c r="G395" s="247"/>
      <c r="H395" s="358" t="s">
        <v>20</v>
      </c>
      <c r="I395" s="247"/>
      <c r="J395" s="295"/>
      <c r="K395" s="357"/>
    </row>
    <row r="396" spans="1:11" s="1" customFormat="1" ht="9.75" customHeight="1" x14ac:dyDescent="0.2">
      <c r="A396" s="5" t="s">
        <v>4</v>
      </c>
      <c r="B396" s="295"/>
      <c r="C396" s="295"/>
      <c r="D396" s="295"/>
      <c r="E396" s="295"/>
      <c r="F396" s="8" t="s">
        <v>16</v>
      </c>
      <c r="G396" s="10" t="s">
        <v>18</v>
      </c>
      <c r="H396" s="12" t="s">
        <v>16</v>
      </c>
      <c r="I396" s="10" t="s">
        <v>18</v>
      </c>
      <c r="J396" s="12" t="s">
        <v>16</v>
      </c>
      <c r="K396" s="14" t="s">
        <v>18</v>
      </c>
    </row>
    <row r="397" spans="1:11" s="1" customFormat="1" ht="9.75" customHeight="1" thickBot="1" x14ac:dyDescent="0.25">
      <c r="A397" s="6" t="s">
        <v>5</v>
      </c>
      <c r="B397" s="7" t="s">
        <v>7</v>
      </c>
      <c r="C397" s="7" t="s">
        <v>9</v>
      </c>
      <c r="D397" s="7" t="s">
        <v>11</v>
      </c>
      <c r="E397" s="7" t="s">
        <v>13</v>
      </c>
      <c r="F397" s="9" t="s">
        <v>17</v>
      </c>
      <c r="G397" s="11" t="s">
        <v>19</v>
      </c>
      <c r="H397" s="13" t="s">
        <v>21</v>
      </c>
      <c r="I397" s="11" t="s">
        <v>22</v>
      </c>
      <c r="J397" s="13" t="s">
        <v>24</v>
      </c>
      <c r="K397" s="15" t="s">
        <v>25</v>
      </c>
    </row>
    <row r="398" spans="1:11" s="17" customFormat="1" ht="10.199999999999999" x14ac:dyDescent="0.2">
      <c r="A398" s="19"/>
      <c r="B398" s="18"/>
      <c r="C398" s="20" t="s">
        <v>381</v>
      </c>
      <c r="D398" s="18"/>
      <c r="E398" s="18"/>
      <c r="F398" s="21"/>
      <c r="G398" s="22"/>
      <c r="H398" s="23"/>
      <c r="J398" s="23"/>
      <c r="K398" s="24"/>
    </row>
    <row r="399" spans="1:11" s="17" customFormat="1" ht="10.199999999999999" x14ac:dyDescent="0.2">
      <c r="A399" s="27"/>
      <c r="B399" s="28" t="s">
        <v>1855</v>
      </c>
      <c r="C399" s="29" t="s">
        <v>1857</v>
      </c>
      <c r="D399" s="26"/>
      <c r="E399" s="26"/>
      <c r="F399" s="30"/>
      <c r="G399" s="31"/>
      <c r="H399" s="32"/>
      <c r="I399" s="25"/>
      <c r="J399" s="32"/>
      <c r="K399" s="33"/>
    </row>
    <row r="400" spans="1:11" s="1" customFormat="1" ht="9.6" x14ac:dyDescent="0.2">
      <c r="A400" s="34">
        <f>A390+1</f>
        <v>166</v>
      </c>
      <c r="B400" s="36" t="s">
        <v>1867</v>
      </c>
      <c r="C400" s="37" t="s">
        <v>1856</v>
      </c>
      <c r="D400" s="38" t="s">
        <v>1860</v>
      </c>
      <c r="E400" s="122">
        <v>1</v>
      </c>
      <c r="F400" s="40">
        <v>0</v>
      </c>
      <c r="G400" s="41">
        <f>E400*F400</f>
        <v>0</v>
      </c>
      <c r="H400" s="42">
        <f>'HalaSend-ZT - Zdravotní t...'!J92</f>
        <v>0</v>
      </c>
      <c r="I400" s="41">
        <f>E400*H400</f>
        <v>0</v>
      </c>
      <c r="J400" s="39">
        <v>1.02169E-3</v>
      </c>
      <c r="K400" s="43">
        <f>E400*J400</f>
        <v>1.02169E-3</v>
      </c>
    </row>
    <row r="401" spans="1:11" s="1" customFormat="1" ht="9.6" x14ac:dyDescent="0.2">
      <c r="A401" s="34"/>
      <c r="B401" s="117" t="s">
        <v>526</v>
      </c>
      <c r="C401" s="118">
        <v>1</v>
      </c>
      <c r="D401" s="119" t="s">
        <v>564</v>
      </c>
      <c r="E401" s="123">
        <v>1</v>
      </c>
      <c r="F401" s="40"/>
      <c r="G401" s="41"/>
      <c r="H401" s="42"/>
      <c r="I401" s="116"/>
      <c r="J401" s="39"/>
      <c r="K401" s="43"/>
    </row>
    <row r="402" spans="1:11" s="17" customFormat="1" ht="10.199999999999999" x14ac:dyDescent="0.2">
      <c r="A402" s="52"/>
      <c r="B402" s="53">
        <v>721</v>
      </c>
      <c r="C402" s="54" t="s">
        <v>1878</v>
      </c>
      <c r="D402" s="55"/>
      <c r="E402" s="127"/>
      <c r="F402" s="56"/>
      <c r="G402" s="57">
        <f>SUM(G400:G400)</f>
        <v>0</v>
      </c>
      <c r="H402" s="58"/>
      <c r="I402" s="59">
        <f>SUM(I400:I400)</f>
        <v>0</v>
      </c>
      <c r="J402" s="58"/>
      <c r="K402" s="60">
        <f>SUM(K400:K400)</f>
        <v>1.02169E-3</v>
      </c>
    </row>
    <row r="403" spans="1:11" s="17" customFormat="1" ht="10.199999999999999" x14ac:dyDescent="0.2">
      <c r="A403" s="27"/>
      <c r="B403" s="28" t="s">
        <v>382</v>
      </c>
      <c r="C403" s="29" t="s">
        <v>383</v>
      </c>
      <c r="D403" s="26"/>
      <c r="E403" s="128"/>
      <c r="F403" s="30"/>
      <c r="G403" s="31"/>
      <c r="H403" s="32"/>
      <c r="I403" s="25"/>
      <c r="J403" s="32"/>
      <c r="K403" s="33"/>
    </row>
    <row r="404" spans="1:11" s="1" customFormat="1" ht="9.6" x14ac:dyDescent="0.2">
      <c r="A404" s="34">
        <f>A400+1</f>
        <v>167</v>
      </c>
      <c r="B404" s="36" t="s">
        <v>1859</v>
      </c>
      <c r="C404" s="37" t="s">
        <v>1858</v>
      </c>
      <c r="D404" s="38" t="s">
        <v>1860</v>
      </c>
      <c r="E404" s="122">
        <v>1</v>
      </c>
      <c r="F404" s="40">
        <v>0</v>
      </c>
      <c r="G404" s="41">
        <f>E404*F404</f>
        <v>0</v>
      </c>
      <c r="H404" s="42">
        <f>'HalaSend-PL - Vnitřní ply...'!J92</f>
        <v>0</v>
      </c>
      <c r="I404" s="41">
        <f>E404*H404</f>
        <v>0</v>
      </c>
      <c r="J404" s="39">
        <v>1.1158468E-2</v>
      </c>
      <c r="K404" s="43">
        <f>E404*J404</f>
        <v>1.1158468E-2</v>
      </c>
    </row>
    <row r="405" spans="1:11" s="1" customFormat="1" ht="9.6" x14ac:dyDescent="0.2">
      <c r="A405" s="34"/>
      <c r="B405" s="117" t="s">
        <v>526</v>
      </c>
      <c r="C405" s="118">
        <v>1</v>
      </c>
      <c r="D405" s="119" t="s">
        <v>530</v>
      </c>
      <c r="E405" s="123">
        <v>1</v>
      </c>
      <c r="F405" s="40"/>
      <c r="G405" s="41"/>
      <c r="H405" s="42"/>
      <c r="I405" s="116"/>
      <c r="J405" s="39"/>
      <c r="K405" s="43"/>
    </row>
    <row r="406" spans="1:11" s="17" customFormat="1" ht="10.199999999999999" x14ac:dyDescent="0.2">
      <c r="A406" s="52"/>
      <c r="B406" s="53">
        <v>723</v>
      </c>
      <c r="C406" s="54" t="s">
        <v>384</v>
      </c>
      <c r="D406" s="55"/>
      <c r="E406" s="127"/>
      <c r="F406" s="56"/>
      <c r="G406" s="57">
        <f>SUM(G404:G404)</f>
        <v>0</v>
      </c>
      <c r="H406" s="58"/>
      <c r="I406" s="59">
        <f>SUM(I404:I404)</f>
        <v>0</v>
      </c>
      <c r="J406" s="58"/>
      <c r="K406" s="60">
        <f>SUM(K404:K404)</f>
        <v>1.1158468E-2</v>
      </c>
    </row>
    <row r="407" spans="1:11" s="17" customFormat="1" ht="10.199999999999999" x14ac:dyDescent="0.2">
      <c r="A407" s="27"/>
      <c r="B407" s="28" t="s">
        <v>1864</v>
      </c>
      <c r="C407" s="29" t="s">
        <v>1865</v>
      </c>
      <c r="D407" s="26"/>
      <c r="E407" s="128"/>
      <c r="F407" s="30"/>
      <c r="G407" s="31"/>
      <c r="H407" s="32"/>
      <c r="I407" s="25"/>
      <c r="J407" s="32"/>
      <c r="K407" s="33"/>
    </row>
    <row r="408" spans="1:11" s="1" customFormat="1" ht="9.6" x14ac:dyDescent="0.2">
      <c r="A408" s="34">
        <f>A404+1</f>
        <v>168</v>
      </c>
      <c r="B408" s="36" t="s">
        <v>1876</v>
      </c>
      <c r="C408" s="37" t="s">
        <v>1866</v>
      </c>
      <c r="D408" s="38" t="s">
        <v>1860</v>
      </c>
      <c r="E408" s="122">
        <v>1</v>
      </c>
      <c r="F408" s="40">
        <v>0</v>
      </c>
      <c r="G408" s="41">
        <f>E408*F408</f>
        <v>0</v>
      </c>
      <c r="H408" s="42">
        <f>'HalaSend-PlPř - Plynovodn...'!J88</f>
        <v>0</v>
      </c>
      <c r="I408" s="41">
        <f>E408*H408</f>
        <v>0</v>
      </c>
      <c r="J408" s="39">
        <v>4.6000000000000001E-4</v>
      </c>
      <c r="K408" s="43">
        <f>E408*J408</f>
        <v>4.6000000000000001E-4</v>
      </c>
    </row>
    <row r="409" spans="1:11" s="1" customFormat="1" ht="9.6" x14ac:dyDescent="0.2">
      <c r="A409" s="34"/>
      <c r="B409" s="117" t="s">
        <v>526</v>
      </c>
      <c r="C409" s="118">
        <v>1</v>
      </c>
      <c r="D409" s="119" t="s">
        <v>564</v>
      </c>
      <c r="E409" s="123">
        <v>1</v>
      </c>
      <c r="F409" s="40"/>
      <c r="G409" s="41"/>
      <c r="H409" s="42"/>
      <c r="I409" s="116"/>
      <c r="J409" s="39"/>
      <c r="K409" s="43"/>
    </row>
    <row r="410" spans="1:11" s="17" customFormat="1" ht="10.199999999999999" x14ac:dyDescent="0.2">
      <c r="A410" s="52"/>
      <c r="B410" s="53">
        <v>725</v>
      </c>
      <c r="C410" s="54" t="s">
        <v>1879</v>
      </c>
      <c r="D410" s="55"/>
      <c r="E410" s="55"/>
      <c r="F410" s="56"/>
      <c r="G410" s="57">
        <f>SUM(G408:G408)</f>
        <v>0</v>
      </c>
      <c r="H410" s="58"/>
      <c r="I410" s="59">
        <f>SUM(I408:I408)</f>
        <v>0</v>
      </c>
      <c r="J410" s="58"/>
      <c r="K410" s="60">
        <f>SUM(K408:K408)</f>
        <v>4.6000000000000001E-4</v>
      </c>
    </row>
    <row r="411" spans="1:11" s="17" customFormat="1" ht="10.199999999999999" x14ac:dyDescent="0.2">
      <c r="A411" s="27"/>
      <c r="B411" s="28" t="s">
        <v>1861</v>
      </c>
      <c r="C411" s="29" t="s">
        <v>1862</v>
      </c>
      <c r="D411" s="26"/>
      <c r="E411" s="26"/>
      <c r="F411" s="30"/>
      <c r="G411" s="31"/>
      <c r="H411" s="32"/>
      <c r="I411" s="25"/>
      <c r="J411" s="32"/>
      <c r="K411" s="33"/>
    </row>
    <row r="412" spans="1:11" s="1" customFormat="1" ht="9.6" x14ac:dyDescent="0.2">
      <c r="A412" s="34">
        <f>A408+1</f>
        <v>169</v>
      </c>
      <c r="B412" s="36" t="s">
        <v>1863</v>
      </c>
      <c r="C412" s="37" t="s">
        <v>428</v>
      </c>
      <c r="D412" s="38" t="s">
        <v>1860</v>
      </c>
      <c r="E412" s="122">
        <v>1</v>
      </c>
      <c r="F412" s="40">
        <v>0</v>
      </c>
      <c r="G412" s="41">
        <f>E412*F412</f>
        <v>0</v>
      </c>
      <c r="H412" s="42">
        <f>'HalaSend-UT - Vytápění'!J87</f>
        <v>0</v>
      </c>
      <c r="I412" s="41">
        <f>E412*H412</f>
        <v>0</v>
      </c>
      <c r="J412" s="39">
        <v>3.8580419999999997E-2</v>
      </c>
      <c r="K412" s="43">
        <f>E412*J412</f>
        <v>3.8580419999999997E-2</v>
      </c>
    </row>
    <row r="413" spans="1:11" s="1" customFormat="1" ht="9.6" x14ac:dyDescent="0.2">
      <c r="A413" s="34"/>
      <c r="B413" s="117" t="s">
        <v>526</v>
      </c>
      <c r="C413" s="118">
        <v>1</v>
      </c>
      <c r="D413" s="119" t="s">
        <v>594</v>
      </c>
      <c r="E413" s="123">
        <v>1</v>
      </c>
      <c r="F413" s="40"/>
      <c r="G413" s="41"/>
      <c r="H413" s="42"/>
      <c r="I413" s="116"/>
      <c r="J413" s="39"/>
      <c r="K413" s="43"/>
    </row>
    <row r="414" spans="1:11" s="17" customFormat="1" ht="10.199999999999999" x14ac:dyDescent="0.2">
      <c r="A414" s="52"/>
      <c r="B414" s="53">
        <v>731</v>
      </c>
      <c r="C414" s="54" t="s">
        <v>1880</v>
      </c>
      <c r="D414" s="55"/>
      <c r="E414" s="127"/>
      <c r="F414" s="56"/>
      <c r="G414" s="57">
        <f>SUM(G412:G412)</f>
        <v>0</v>
      </c>
      <c r="H414" s="58"/>
      <c r="I414" s="59">
        <f>SUM(I412:I412)</f>
        <v>0</v>
      </c>
      <c r="J414" s="58"/>
      <c r="K414" s="60">
        <f>SUM(K412:K412)</f>
        <v>3.8580419999999997E-2</v>
      </c>
    </row>
    <row r="415" spans="1:11" s="17" customFormat="1" ht="10.199999999999999" x14ac:dyDescent="0.2">
      <c r="A415" s="27"/>
      <c r="B415" s="28" t="s">
        <v>1871</v>
      </c>
      <c r="C415" s="29" t="s">
        <v>1872</v>
      </c>
      <c r="D415" s="26"/>
      <c r="E415" s="128"/>
      <c r="F415" s="30"/>
      <c r="G415" s="31"/>
      <c r="H415" s="32"/>
      <c r="I415" s="25"/>
      <c r="J415" s="32"/>
      <c r="K415" s="33"/>
    </row>
    <row r="416" spans="1:11" s="1" customFormat="1" ht="9.6" x14ac:dyDescent="0.2">
      <c r="A416" s="34">
        <f>A412+1</f>
        <v>170</v>
      </c>
      <c r="B416" s="36" t="s">
        <v>1874</v>
      </c>
      <c r="C416" s="37" t="s">
        <v>1873</v>
      </c>
      <c r="D416" s="38" t="s">
        <v>1860</v>
      </c>
      <c r="E416" s="122">
        <v>1</v>
      </c>
      <c r="F416" s="40">
        <v>0</v>
      </c>
      <c r="G416" s="41">
        <f>E416*F416</f>
        <v>0</v>
      </c>
      <c r="H416" s="42">
        <f>'HalaSend-VPř - Vodovodní ...'!J88</f>
        <v>0</v>
      </c>
      <c r="I416" s="41">
        <f>E416*H416</f>
        <v>0</v>
      </c>
      <c r="J416" s="39">
        <v>4.4927999999999999E-3</v>
      </c>
      <c r="K416" s="43">
        <f>E416*J416</f>
        <v>4.4927999999999999E-3</v>
      </c>
    </row>
    <row r="417" spans="1:11" s="1" customFormat="1" ht="9.6" x14ac:dyDescent="0.2">
      <c r="A417" s="34"/>
      <c r="B417" s="117" t="s">
        <v>526</v>
      </c>
      <c r="C417" s="118">
        <v>1</v>
      </c>
      <c r="D417" s="119" t="s">
        <v>564</v>
      </c>
      <c r="E417" s="123">
        <v>1</v>
      </c>
      <c r="F417" s="40"/>
      <c r="G417" s="41"/>
      <c r="H417" s="42"/>
      <c r="I417" s="116"/>
      <c r="J417" s="39"/>
      <c r="K417" s="43"/>
    </row>
    <row r="418" spans="1:11" s="17" customFormat="1" ht="10.199999999999999" x14ac:dyDescent="0.2">
      <c r="A418" s="52"/>
      <c r="B418" s="53">
        <v>734</v>
      </c>
      <c r="C418" s="54" t="s">
        <v>1881</v>
      </c>
      <c r="D418" s="55"/>
      <c r="E418" s="127"/>
      <c r="F418" s="56"/>
      <c r="G418" s="57">
        <f>SUM(G416:G416)</f>
        <v>0</v>
      </c>
      <c r="H418" s="58"/>
      <c r="I418" s="59">
        <f>SUM(I416:I416)</f>
        <v>0</v>
      </c>
      <c r="J418" s="58"/>
      <c r="K418" s="60">
        <f>SUM(K416:K416)</f>
        <v>4.4927999999999999E-3</v>
      </c>
    </row>
    <row r="419" spans="1:11" s="17" customFormat="1" ht="10.199999999999999" x14ac:dyDescent="0.2">
      <c r="A419" s="27"/>
      <c r="B419" s="28" t="s">
        <v>1868</v>
      </c>
      <c r="C419" s="29" t="s">
        <v>1869</v>
      </c>
      <c r="D419" s="26"/>
      <c r="E419" s="128"/>
      <c r="F419" s="30"/>
      <c r="G419" s="31"/>
      <c r="H419" s="32"/>
      <c r="I419" s="25"/>
      <c r="J419" s="32"/>
      <c r="K419" s="33"/>
    </row>
    <row r="420" spans="1:11" s="1" customFormat="1" ht="9.6" x14ac:dyDescent="0.2">
      <c r="A420" s="34">
        <f>A416+1</f>
        <v>171</v>
      </c>
      <c r="B420" s="36" t="s">
        <v>1875</v>
      </c>
      <c r="C420" s="37" t="s">
        <v>1870</v>
      </c>
      <c r="D420" s="38" t="s">
        <v>1860</v>
      </c>
      <c r="E420" s="122">
        <v>1</v>
      </c>
      <c r="F420" s="40">
        <v>0</v>
      </c>
      <c r="G420" s="41">
        <f>E420*F420</f>
        <v>0</v>
      </c>
      <c r="H420" s="42">
        <f>'HalaSend-DV - Dešťové vody'!J86</f>
        <v>0</v>
      </c>
      <c r="I420" s="41">
        <f>E420*H420</f>
        <v>0</v>
      </c>
      <c r="J420" s="39">
        <v>0</v>
      </c>
      <c r="K420" s="43">
        <f>E420*J420</f>
        <v>0</v>
      </c>
    </row>
    <row r="421" spans="1:11" s="1" customFormat="1" ht="9.6" x14ac:dyDescent="0.2">
      <c r="A421" s="34"/>
      <c r="B421" s="117" t="s">
        <v>526</v>
      </c>
      <c r="C421" s="118">
        <v>1</v>
      </c>
      <c r="D421" s="119" t="s">
        <v>594</v>
      </c>
      <c r="E421" s="123">
        <v>1</v>
      </c>
      <c r="F421" s="40"/>
      <c r="G421" s="41"/>
      <c r="H421" s="42"/>
      <c r="I421" s="116"/>
      <c r="J421" s="39"/>
      <c r="K421" s="43"/>
    </row>
    <row r="422" spans="1:11" s="17" customFormat="1" ht="10.8" thickBot="1" x14ac:dyDescent="0.25">
      <c r="A422" s="44"/>
      <c r="B422" s="46">
        <v>735</v>
      </c>
      <c r="C422" s="47" t="s">
        <v>1882</v>
      </c>
      <c r="D422" s="45"/>
      <c r="E422" s="129"/>
      <c r="F422" s="48"/>
      <c r="G422" s="50">
        <f>SUM(G420:G420)</f>
        <v>0</v>
      </c>
      <c r="H422" s="49"/>
      <c r="I422" s="61">
        <f>SUM(I420:I420)</f>
        <v>0</v>
      </c>
      <c r="J422" s="49"/>
      <c r="K422" s="51">
        <f>SUM(K420:K420)</f>
        <v>0</v>
      </c>
    </row>
    <row r="423" spans="1:11" ht="13.8" thickBot="1" x14ac:dyDescent="0.3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</row>
    <row r="424" spans="1:11" s="1" customFormat="1" ht="9.75" customHeight="1" x14ac:dyDescent="0.25">
      <c r="A424" s="4" t="s">
        <v>2</v>
      </c>
      <c r="B424" s="356" t="s">
        <v>6</v>
      </c>
      <c r="C424" s="356" t="s">
        <v>8</v>
      </c>
      <c r="D424" s="356" t="s">
        <v>10</v>
      </c>
      <c r="E424" s="356" t="s">
        <v>12</v>
      </c>
      <c r="F424" s="360" t="s">
        <v>14</v>
      </c>
      <c r="G424" s="270"/>
      <c r="H424" s="270"/>
      <c r="I424" s="270"/>
      <c r="J424" s="356" t="s">
        <v>23</v>
      </c>
      <c r="K424" s="256"/>
    </row>
    <row r="425" spans="1:11" s="1" customFormat="1" ht="9.75" customHeight="1" x14ac:dyDescent="0.25">
      <c r="A425" s="5" t="s">
        <v>3</v>
      </c>
      <c r="B425" s="295"/>
      <c r="C425" s="295"/>
      <c r="D425" s="295"/>
      <c r="E425" s="295"/>
      <c r="F425" s="359" t="s">
        <v>15</v>
      </c>
      <c r="G425" s="247"/>
      <c r="H425" s="358" t="s">
        <v>20</v>
      </c>
      <c r="I425" s="247"/>
      <c r="J425" s="295"/>
      <c r="K425" s="357"/>
    </row>
    <row r="426" spans="1:11" s="1" customFormat="1" ht="9.75" customHeight="1" x14ac:dyDescent="0.2">
      <c r="A426" s="5" t="s">
        <v>4</v>
      </c>
      <c r="B426" s="295"/>
      <c r="C426" s="295"/>
      <c r="D426" s="295"/>
      <c r="E426" s="295"/>
      <c r="F426" s="8" t="s">
        <v>16</v>
      </c>
      <c r="G426" s="10" t="s">
        <v>18</v>
      </c>
      <c r="H426" s="12" t="s">
        <v>16</v>
      </c>
      <c r="I426" s="10" t="s">
        <v>18</v>
      </c>
      <c r="J426" s="12" t="s">
        <v>16</v>
      </c>
      <c r="K426" s="14" t="s">
        <v>18</v>
      </c>
    </row>
    <row r="427" spans="1:11" s="1" customFormat="1" ht="9.75" customHeight="1" thickBot="1" x14ac:dyDescent="0.25">
      <c r="A427" s="6" t="s">
        <v>5</v>
      </c>
      <c r="B427" s="7" t="s">
        <v>7</v>
      </c>
      <c r="C427" s="7" t="s">
        <v>9</v>
      </c>
      <c r="D427" s="7" t="s">
        <v>11</v>
      </c>
      <c r="E427" s="7" t="s">
        <v>13</v>
      </c>
      <c r="F427" s="9" t="s">
        <v>17</v>
      </c>
      <c r="G427" s="11" t="s">
        <v>19</v>
      </c>
      <c r="H427" s="13" t="s">
        <v>21</v>
      </c>
      <c r="I427" s="11" t="s">
        <v>22</v>
      </c>
      <c r="J427" s="13" t="s">
        <v>24</v>
      </c>
      <c r="K427" s="15" t="s">
        <v>25</v>
      </c>
    </row>
    <row r="428" spans="1:11" s="17" customFormat="1" ht="10.199999999999999" x14ac:dyDescent="0.2">
      <c r="A428" s="19"/>
      <c r="B428" s="18"/>
      <c r="C428" s="20" t="s">
        <v>385</v>
      </c>
      <c r="D428" s="18"/>
      <c r="E428" s="18"/>
      <c r="F428" s="21"/>
      <c r="G428" s="22"/>
      <c r="H428" s="23"/>
      <c r="J428" s="23"/>
      <c r="K428" s="24"/>
    </row>
    <row r="429" spans="1:11" s="17" customFormat="1" ht="10.199999999999999" x14ac:dyDescent="0.2">
      <c r="A429" s="27"/>
      <c r="B429" s="28" t="s">
        <v>386</v>
      </c>
      <c r="C429" s="29" t="s">
        <v>387</v>
      </c>
      <c r="D429" s="26"/>
      <c r="E429" s="26"/>
      <c r="F429" s="30"/>
      <c r="G429" s="31"/>
      <c r="H429" s="32"/>
      <c r="I429" s="25"/>
      <c r="J429" s="32"/>
      <c r="K429" s="33"/>
    </row>
    <row r="430" spans="1:11" s="1" customFormat="1" ht="9.6" x14ac:dyDescent="0.2">
      <c r="A430" s="34">
        <f>A420+1</f>
        <v>172</v>
      </c>
      <c r="B430" s="36" t="s">
        <v>388</v>
      </c>
      <c r="C430" s="37" t="s">
        <v>389</v>
      </c>
      <c r="D430" s="38" t="s">
        <v>34</v>
      </c>
      <c r="E430" s="122">
        <v>372</v>
      </c>
      <c r="F430" s="40">
        <v>0</v>
      </c>
      <c r="G430" s="41">
        <f t="shared" ref="G430:G440" si="40">E430*F430</f>
        <v>0</v>
      </c>
      <c r="H430" s="42">
        <v>0</v>
      </c>
      <c r="I430" s="41">
        <f t="shared" ref="I430:I440" si="41">E430*H430</f>
        <v>0</v>
      </c>
      <c r="J430" s="39">
        <v>0</v>
      </c>
      <c r="K430" s="43">
        <f t="shared" ref="K430:K440" si="42">E430*J430</f>
        <v>0</v>
      </c>
    </row>
    <row r="431" spans="1:11" s="1" customFormat="1" ht="9.6" x14ac:dyDescent="0.2">
      <c r="A431" s="34"/>
      <c r="B431" s="117" t="s">
        <v>526</v>
      </c>
      <c r="C431" s="118" t="s">
        <v>661</v>
      </c>
      <c r="D431" s="119" t="s">
        <v>530</v>
      </c>
      <c r="E431" s="123">
        <v>372</v>
      </c>
      <c r="F431" s="40"/>
      <c r="G431" s="41"/>
      <c r="H431" s="42"/>
      <c r="I431" s="41"/>
      <c r="J431" s="39"/>
      <c r="K431" s="43"/>
    </row>
    <row r="432" spans="1:11" s="1" customFormat="1" ht="9.6" x14ac:dyDescent="0.2">
      <c r="A432" s="34">
        <f>A430+1</f>
        <v>173</v>
      </c>
      <c r="B432" s="36" t="s">
        <v>390</v>
      </c>
      <c r="C432" s="37" t="s">
        <v>391</v>
      </c>
      <c r="D432" s="38" t="s">
        <v>105</v>
      </c>
      <c r="E432" s="122">
        <v>12</v>
      </c>
      <c r="F432" s="40">
        <v>0</v>
      </c>
      <c r="G432" s="41">
        <f t="shared" si="40"/>
        <v>0</v>
      </c>
      <c r="H432" s="42">
        <v>0</v>
      </c>
      <c r="I432" s="41">
        <f t="shared" si="41"/>
        <v>0</v>
      </c>
      <c r="J432" s="39">
        <v>0</v>
      </c>
      <c r="K432" s="43">
        <f t="shared" si="42"/>
        <v>0</v>
      </c>
    </row>
    <row r="433" spans="1:11" s="1" customFormat="1" ht="9.6" x14ac:dyDescent="0.2">
      <c r="A433" s="34"/>
      <c r="B433" s="117" t="s">
        <v>526</v>
      </c>
      <c r="C433" s="118">
        <v>12</v>
      </c>
      <c r="D433" s="119" t="s">
        <v>564</v>
      </c>
      <c r="E433" s="123">
        <v>12</v>
      </c>
      <c r="F433" s="40"/>
      <c r="G433" s="41"/>
      <c r="H433" s="42"/>
      <c r="I433" s="41"/>
      <c r="J433" s="39"/>
      <c r="K433" s="43"/>
    </row>
    <row r="434" spans="1:11" s="1" customFormat="1" ht="9.6" x14ac:dyDescent="0.2">
      <c r="A434" s="34">
        <f>A432+1</f>
        <v>174</v>
      </c>
      <c r="B434" s="36" t="s">
        <v>392</v>
      </c>
      <c r="C434" s="37" t="s">
        <v>393</v>
      </c>
      <c r="D434" s="38" t="s">
        <v>105</v>
      </c>
      <c r="E434" s="122">
        <v>12</v>
      </c>
      <c r="F434" s="40">
        <v>0</v>
      </c>
      <c r="G434" s="41">
        <f t="shared" si="40"/>
        <v>0</v>
      </c>
      <c r="H434" s="42">
        <v>0</v>
      </c>
      <c r="I434" s="41">
        <f t="shared" si="41"/>
        <v>0</v>
      </c>
      <c r="J434" s="39">
        <v>0</v>
      </c>
      <c r="K434" s="43">
        <f t="shared" si="42"/>
        <v>0</v>
      </c>
    </row>
    <row r="435" spans="1:11" s="1" customFormat="1" ht="9.6" x14ac:dyDescent="0.2">
      <c r="A435" s="34"/>
      <c r="B435" s="117" t="s">
        <v>526</v>
      </c>
      <c r="C435" s="118">
        <v>12</v>
      </c>
      <c r="D435" s="119" t="s">
        <v>564</v>
      </c>
      <c r="E435" s="123">
        <v>12</v>
      </c>
      <c r="F435" s="40"/>
      <c r="G435" s="41"/>
      <c r="H435" s="42"/>
      <c r="I435" s="41"/>
      <c r="J435" s="39"/>
      <c r="K435" s="43"/>
    </row>
    <row r="436" spans="1:11" s="1" customFormat="1" ht="9.6" x14ac:dyDescent="0.2">
      <c r="A436" s="34">
        <f>A434+1</f>
        <v>175</v>
      </c>
      <c r="B436" s="36" t="s">
        <v>394</v>
      </c>
      <c r="C436" s="37" t="s">
        <v>395</v>
      </c>
      <c r="D436" s="38" t="s">
        <v>34</v>
      </c>
      <c r="E436" s="122">
        <v>280</v>
      </c>
      <c r="F436" s="40">
        <v>0</v>
      </c>
      <c r="G436" s="41">
        <f t="shared" si="40"/>
        <v>0</v>
      </c>
      <c r="H436" s="42">
        <v>0</v>
      </c>
      <c r="I436" s="41">
        <f t="shared" si="41"/>
        <v>0</v>
      </c>
      <c r="J436" s="39">
        <v>0</v>
      </c>
      <c r="K436" s="43">
        <f t="shared" si="42"/>
        <v>0</v>
      </c>
    </row>
    <row r="437" spans="1:11" s="1" customFormat="1" ht="9.6" x14ac:dyDescent="0.2">
      <c r="A437" s="34"/>
      <c r="B437" s="117" t="s">
        <v>526</v>
      </c>
      <c r="C437" s="118" t="s">
        <v>662</v>
      </c>
      <c r="D437" s="119" t="s">
        <v>530</v>
      </c>
      <c r="E437" s="123">
        <v>280</v>
      </c>
      <c r="F437" s="40"/>
      <c r="G437" s="41"/>
      <c r="H437" s="42"/>
      <c r="I437" s="41"/>
      <c r="J437" s="39"/>
      <c r="K437" s="43"/>
    </row>
    <row r="438" spans="1:11" s="1" customFormat="1" ht="9.6" x14ac:dyDescent="0.2">
      <c r="A438" s="34">
        <f>A436+1</f>
        <v>176</v>
      </c>
      <c r="B438" s="36" t="s">
        <v>396</v>
      </c>
      <c r="C438" s="37" t="s">
        <v>397</v>
      </c>
      <c r="D438" s="38" t="s">
        <v>34</v>
      </c>
      <c r="E438" s="122">
        <v>310</v>
      </c>
      <c r="F438" s="40">
        <v>0</v>
      </c>
      <c r="G438" s="41">
        <f t="shared" si="40"/>
        <v>0</v>
      </c>
      <c r="H438" s="42">
        <v>0</v>
      </c>
      <c r="I438" s="41">
        <f t="shared" si="41"/>
        <v>0</v>
      </c>
      <c r="J438" s="39">
        <v>9.5200000000000005E-4</v>
      </c>
      <c r="K438" s="43">
        <f t="shared" si="42"/>
        <v>0.29511999999999999</v>
      </c>
    </row>
    <row r="439" spans="1:11" s="1" customFormat="1" ht="9.6" x14ac:dyDescent="0.2">
      <c r="A439" s="34"/>
      <c r="B439" s="117" t="s">
        <v>526</v>
      </c>
      <c r="C439" s="118" t="s">
        <v>663</v>
      </c>
      <c r="D439" s="119" t="s">
        <v>530</v>
      </c>
      <c r="E439" s="123">
        <v>310</v>
      </c>
      <c r="F439" s="40"/>
      <c r="G439" s="41"/>
      <c r="H439" s="42"/>
      <c r="I439" s="41"/>
      <c r="J439" s="39"/>
      <c r="K439" s="43"/>
    </row>
    <row r="440" spans="1:11" s="1" customFormat="1" ht="9.6" x14ac:dyDescent="0.2">
      <c r="A440" s="34">
        <f>A438+1</f>
        <v>177</v>
      </c>
      <c r="B440" s="36" t="s">
        <v>398</v>
      </c>
      <c r="C440" s="37" t="s">
        <v>399</v>
      </c>
      <c r="D440" s="38" t="s">
        <v>105</v>
      </c>
      <c r="E440" s="122">
        <v>12</v>
      </c>
      <c r="F440" s="40">
        <v>0</v>
      </c>
      <c r="G440" s="41">
        <f t="shared" si="40"/>
        <v>0</v>
      </c>
      <c r="H440" s="42">
        <v>0</v>
      </c>
      <c r="I440" s="41">
        <f t="shared" si="41"/>
        <v>0</v>
      </c>
      <c r="J440" s="39">
        <v>0</v>
      </c>
      <c r="K440" s="43">
        <f t="shared" si="42"/>
        <v>0</v>
      </c>
    </row>
    <row r="441" spans="1:11" s="1" customFormat="1" ht="9.6" x14ac:dyDescent="0.2">
      <c r="A441" s="34"/>
      <c r="B441" s="117" t="s">
        <v>526</v>
      </c>
      <c r="C441" s="118">
        <v>12</v>
      </c>
      <c r="D441" s="119" t="s">
        <v>564</v>
      </c>
      <c r="E441" s="123">
        <v>12</v>
      </c>
      <c r="F441" s="40"/>
      <c r="G441" s="41"/>
      <c r="H441" s="42"/>
      <c r="I441" s="116"/>
      <c r="J441" s="39"/>
      <c r="K441" s="43"/>
    </row>
    <row r="442" spans="1:11" s="17" customFormat="1" ht="10.8" thickBot="1" x14ac:dyDescent="0.25">
      <c r="A442" s="44"/>
      <c r="B442" s="46" t="s">
        <v>400</v>
      </c>
      <c r="C442" s="47" t="s">
        <v>401</v>
      </c>
      <c r="D442" s="45"/>
      <c r="E442" s="45"/>
      <c r="F442" s="48"/>
      <c r="G442" s="50">
        <f>SUM(G430:G440)</f>
        <v>0</v>
      </c>
      <c r="H442" s="49"/>
      <c r="I442" s="61">
        <f>SUM(I430:I440)</f>
        <v>0</v>
      </c>
      <c r="J442" s="49"/>
      <c r="K442" s="51">
        <f>SUM(K430:K440)</f>
        <v>0.29511999999999999</v>
      </c>
    </row>
    <row r="443" spans="1:11" ht="13.8" thickBot="1" x14ac:dyDescent="0.3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</row>
    <row r="444" spans="1:11" s="17" customFormat="1" ht="13.8" thickBot="1" x14ac:dyDescent="0.3">
      <c r="A444" s="63"/>
      <c r="B444" s="64"/>
      <c r="C444" s="66" t="s">
        <v>402</v>
      </c>
      <c r="D444" s="65"/>
      <c r="E444" s="65"/>
      <c r="F444" s="65"/>
      <c r="G444" s="65"/>
      <c r="H444" s="65"/>
      <c r="I444" s="65"/>
      <c r="J444" s="361">
        <f>'KRYCÍ LIST'!E20</f>
        <v>0</v>
      </c>
      <c r="K444" s="279"/>
    </row>
    <row r="447" spans="1:11" x14ac:dyDescent="0.25">
      <c r="G447" s="243"/>
      <c r="I447" s="244"/>
    </row>
    <row r="449" spans="9:9" x14ac:dyDescent="0.25">
      <c r="I449" s="244"/>
    </row>
  </sheetData>
  <mergeCells count="38">
    <mergeCell ref="J394:K395"/>
    <mergeCell ref="J424:K425"/>
    <mergeCell ref="J444:K444"/>
    <mergeCell ref="B424:B426"/>
    <mergeCell ref="C424:C426"/>
    <mergeCell ref="D424:D426"/>
    <mergeCell ref="E424:E426"/>
    <mergeCell ref="F424:I424"/>
    <mergeCell ref="F425:G425"/>
    <mergeCell ref="H425:I425"/>
    <mergeCell ref="B394:B396"/>
    <mergeCell ref="C394:C396"/>
    <mergeCell ref="D394:D396"/>
    <mergeCell ref="E394:E396"/>
    <mergeCell ref="F394:I394"/>
    <mergeCell ref="F395:G395"/>
    <mergeCell ref="H395:I395"/>
    <mergeCell ref="F7:G7"/>
    <mergeCell ref="H7:I7"/>
    <mergeCell ref="J6:K7"/>
    <mergeCell ref="B246:B248"/>
    <mergeCell ref="C246:C248"/>
    <mergeCell ref="D246:D248"/>
    <mergeCell ref="E246:E248"/>
    <mergeCell ref="F246:I246"/>
    <mergeCell ref="F247:G247"/>
    <mergeCell ref="H247:I247"/>
    <mergeCell ref="B6:B8"/>
    <mergeCell ref="C6:C8"/>
    <mergeCell ref="D6:D8"/>
    <mergeCell ref="E6:E8"/>
    <mergeCell ref="F6:I6"/>
    <mergeCell ref="J246:K247"/>
    <mergeCell ref="A1:I1"/>
    <mergeCell ref="J1:K1"/>
    <mergeCell ref="A2:I2"/>
    <mergeCell ref="J2:K2"/>
    <mergeCell ref="A4:K4"/>
  </mergeCells>
  <printOptions horizontalCentered="1"/>
  <pageMargins left="0.39375000000000004" right="0.39375000000000004" top="0.59027777777777779" bottom="0.59027777777777779" header="0.3" footer="0.3"/>
  <pageSetup paperSize="9" orientation="landscape" r:id="rId1"/>
  <headerFooter>
    <oddFooter>&amp;CStránka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BM292"/>
  <sheetViews>
    <sheetView showGridLines="0" topLeftCell="A79" workbookViewId="0">
      <selection activeCell="I94" sqref="I94"/>
    </sheetView>
  </sheetViews>
  <sheetFormatPr defaultColWidth="9.109375" defaultRowHeight="10.199999999999999" x14ac:dyDescent="0.2"/>
  <cols>
    <col min="1" max="1" width="7.109375" style="130" customWidth="1"/>
    <col min="2" max="2" width="1" style="130" customWidth="1"/>
    <col min="3" max="3" width="3.5546875" style="130" customWidth="1"/>
    <col min="4" max="4" width="3.6640625" style="130" customWidth="1"/>
    <col min="5" max="5" width="14.6640625" style="130" customWidth="1"/>
    <col min="6" max="6" width="86.44140625" style="130" customWidth="1"/>
    <col min="7" max="7" width="6.44140625" style="130" customWidth="1"/>
    <col min="8" max="8" width="12" style="130" customWidth="1"/>
    <col min="9" max="9" width="13.5546875" style="130" customWidth="1"/>
    <col min="10" max="11" width="19.109375" style="130" customWidth="1"/>
    <col min="12" max="12" width="8" style="130" customWidth="1"/>
    <col min="13" max="13" width="9.33203125" style="130" hidden="1" customWidth="1"/>
    <col min="14" max="14" width="9.109375" style="130"/>
    <col min="15" max="20" width="12.109375" style="130" hidden="1" customWidth="1"/>
    <col min="21" max="21" width="14" style="130" hidden="1" customWidth="1"/>
    <col min="22" max="22" width="10.5546875" style="130" customWidth="1"/>
    <col min="23" max="23" width="14" style="130" customWidth="1"/>
    <col min="24" max="24" width="10.5546875" style="130" customWidth="1"/>
    <col min="25" max="25" width="12.88671875" style="130" customWidth="1"/>
    <col min="26" max="26" width="9.44140625" style="130" customWidth="1"/>
    <col min="27" max="27" width="12.88671875" style="130" customWidth="1"/>
    <col min="28" max="28" width="14" style="130" customWidth="1"/>
    <col min="29" max="29" width="9.44140625" style="130" customWidth="1"/>
    <col min="30" max="30" width="12.88671875" style="130" customWidth="1"/>
    <col min="31" max="31" width="14" style="130" customWidth="1"/>
    <col min="32" max="16384" width="9.109375" style="130"/>
  </cols>
  <sheetData>
    <row r="2" spans="2:46" ht="36.9" customHeight="1" x14ac:dyDescent="0.2">
      <c r="L2" s="366" t="s">
        <v>666</v>
      </c>
      <c r="M2" s="367"/>
      <c r="N2" s="367"/>
      <c r="O2" s="367"/>
      <c r="P2" s="367"/>
      <c r="Q2" s="367"/>
      <c r="R2" s="367"/>
      <c r="S2" s="367"/>
      <c r="T2" s="367"/>
      <c r="U2" s="367"/>
      <c r="V2" s="367"/>
      <c r="AT2" s="131" t="s">
        <v>667</v>
      </c>
    </row>
    <row r="3" spans="2:46" ht="6.9" customHeight="1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  <c r="AT3" s="131" t="s">
        <v>668</v>
      </c>
    </row>
    <row r="4" spans="2:46" ht="24.9" customHeight="1" x14ac:dyDescent="0.2">
      <c r="B4" s="134"/>
      <c r="D4" s="135" t="s">
        <v>669</v>
      </c>
      <c r="L4" s="134"/>
      <c r="M4" s="136" t="s">
        <v>670</v>
      </c>
      <c r="AT4" s="131" t="s">
        <v>671</v>
      </c>
    </row>
    <row r="5" spans="2:46" ht="6.9" customHeight="1" x14ac:dyDescent="0.2">
      <c r="B5" s="134"/>
      <c r="L5" s="134"/>
    </row>
    <row r="6" spans="2:46" ht="12" customHeight="1" x14ac:dyDescent="0.2">
      <c r="B6" s="134"/>
      <c r="D6" s="137" t="s">
        <v>672</v>
      </c>
      <c r="L6" s="134"/>
    </row>
    <row r="7" spans="2:46" ht="16.5" customHeight="1" x14ac:dyDescent="0.2">
      <c r="B7" s="134"/>
      <c r="E7" s="364" t="s">
        <v>1883</v>
      </c>
      <c r="F7" s="365"/>
      <c r="G7" s="365"/>
      <c r="H7" s="365"/>
      <c r="L7" s="134"/>
    </row>
    <row r="8" spans="2:46" s="138" customFormat="1" ht="12" customHeight="1" x14ac:dyDescent="0.25">
      <c r="B8" s="139"/>
      <c r="D8" s="137" t="s">
        <v>673</v>
      </c>
      <c r="L8" s="139"/>
    </row>
    <row r="9" spans="2:46" s="138" customFormat="1" ht="16.5" customHeight="1" x14ac:dyDescent="0.25">
      <c r="B9" s="139"/>
      <c r="E9" s="362" t="s">
        <v>674</v>
      </c>
      <c r="F9" s="363"/>
      <c r="G9" s="363"/>
      <c r="H9" s="363"/>
      <c r="L9" s="139"/>
    </row>
    <row r="10" spans="2:46" s="138" customFormat="1" x14ac:dyDescent="0.25">
      <c r="B10" s="139"/>
      <c r="L10" s="139"/>
    </row>
    <row r="11" spans="2:46" s="138" customFormat="1" ht="12" customHeight="1" x14ac:dyDescent="0.25">
      <c r="B11" s="139"/>
      <c r="D11" s="137" t="s">
        <v>675</v>
      </c>
      <c r="F11" s="140" t="s">
        <v>439</v>
      </c>
      <c r="I11" s="137" t="s">
        <v>676</v>
      </c>
      <c r="J11" s="140" t="s">
        <v>439</v>
      </c>
      <c r="L11" s="139"/>
    </row>
    <row r="12" spans="2:46" s="138" customFormat="1" ht="12" customHeight="1" x14ac:dyDescent="0.25">
      <c r="B12" s="139"/>
      <c r="D12" s="137" t="s">
        <v>677</v>
      </c>
      <c r="F12" s="140" t="s">
        <v>678</v>
      </c>
      <c r="I12" s="137" t="s">
        <v>490</v>
      </c>
      <c r="J12" s="141"/>
      <c r="L12" s="139"/>
    </row>
    <row r="13" spans="2:46" s="138" customFormat="1" ht="10.95" customHeight="1" x14ac:dyDescent="0.25">
      <c r="B13" s="139"/>
      <c r="L13" s="139"/>
    </row>
    <row r="14" spans="2:46" s="138" customFormat="1" ht="12" customHeight="1" x14ac:dyDescent="0.25">
      <c r="B14" s="139"/>
      <c r="D14" s="137" t="s">
        <v>679</v>
      </c>
      <c r="I14" s="137" t="s">
        <v>680</v>
      </c>
      <c r="J14" s="140" t="s">
        <v>439</v>
      </c>
      <c r="L14" s="139"/>
    </row>
    <row r="15" spans="2:46" s="138" customFormat="1" ht="18" customHeight="1" x14ac:dyDescent="0.25">
      <c r="B15" s="139"/>
      <c r="E15" s="140" t="s">
        <v>681</v>
      </c>
      <c r="I15" s="137" t="s">
        <v>682</v>
      </c>
      <c r="J15" s="140" t="s">
        <v>439</v>
      </c>
      <c r="L15" s="139"/>
    </row>
    <row r="16" spans="2:46" s="138" customFormat="1" ht="6.9" customHeight="1" x14ac:dyDescent="0.25">
      <c r="B16" s="139"/>
      <c r="L16" s="139"/>
    </row>
    <row r="17" spans="2:12" s="138" customFormat="1" ht="12" customHeight="1" x14ac:dyDescent="0.25">
      <c r="B17" s="139"/>
      <c r="D17" s="137" t="s">
        <v>452</v>
      </c>
      <c r="I17" s="137" t="s">
        <v>680</v>
      </c>
      <c r="J17" s="140" t="s">
        <v>439</v>
      </c>
      <c r="L17" s="139"/>
    </row>
    <row r="18" spans="2:12" s="138" customFormat="1" ht="18" customHeight="1" x14ac:dyDescent="0.25">
      <c r="B18" s="139"/>
      <c r="E18" s="368"/>
      <c r="F18" s="368"/>
      <c r="G18" s="368"/>
      <c r="H18" s="368"/>
      <c r="I18" s="137" t="s">
        <v>682</v>
      </c>
      <c r="J18" s="140" t="s">
        <v>439</v>
      </c>
      <c r="L18" s="139"/>
    </row>
    <row r="19" spans="2:12" s="138" customFormat="1" ht="6.9" customHeight="1" x14ac:dyDescent="0.25">
      <c r="B19" s="139"/>
      <c r="L19" s="139"/>
    </row>
    <row r="20" spans="2:12" s="138" customFormat="1" ht="12" customHeight="1" x14ac:dyDescent="0.25">
      <c r="B20" s="139"/>
      <c r="D20" s="137" t="s">
        <v>445</v>
      </c>
      <c r="I20" s="137" t="s">
        <v>680</v>
      </c>
      <c r="J20" s="140" t="s">
        <v>439</v>
      </c>
      <c r="L20" s="139"/>
    </row>
    <row r="21" spans="2:12" s="138" customFormat="1" ht="18" customHeight="1" x14ac:dyDescent="0.25">
      <c r="B21" s="139"/>
      <c r="E21" s="140"/>
      <c r="I21" s="137" t="s">
        <v>682</v>
      </c>
      <c r="J21" s="140" t="s">
        <v>439</v>
      </c>
      <c r="L21" s="139"/>
    </row>
    <row r="22" spans="2:12" s="138" customFormat="1" ht="6.9" customHeight="1" x14ac:dyDescent="0.25">
      <c r="B22" s="139"/>
      <c r="L22" s="139"/>
    </row>
    <row r="23" spans="2:12" s="138" customFormat="1" ht="12" customHeight="1" x14ac:dyDescent="0.25">
      <c r="B23" s="139"/>
      <c r="D23" s="137" t="s">
        <v>448</v>
      </c>
      <c r="I23" s="137" t="s">
        <v>680</v>
      </c>
      <c r="J23" s="140" t="s">
        <v>439</v>
      </c>
      <c r="L23" s="139"/>
    </row>
    <row r="24" spans="2:12" s="138" customFormat="1" ht="18" customHeight="1" x14ac:dyDescent="0.25">
      <c r="B24" s="139"/>
      <c r="E24" s="140"/>
      <c r="I24" s="137" t="s">
        <v>682</v>
      </c>
      <c r="J24" s="140" t="s">
        <v>439</v>
      </c>
      <c r="L24" s="139"/>
    </row>
    <row r="25" spans="2:12" s="138" customFormat="1" ht="6.9" customHeight="1" x14ac:dyDescent="0.25">
      <c r="B25" s="139"/>
      <c r="L25" s="139"/>
    </row>
    <row r="26" spans="2:12" s="138" customFormat="1" ht="12" customHeight="1" x14ac:dyDescent="0.25">
      <c r="B26" s="139"/>
      <c r="D26" s="137" t="s">
        <v>683</v>
      </c>
      <c r="L26" s="139"/>
    </row>
    <row r="27" spans="2:12" s="142" customFormat="1" ht="16.5" customHeight="1" x14ac:dyDescent="0.25">
      <c r="B27" s="143"/>
      <c r="E27" s="369" t="s">
        <v>439</v>
      </c>
      <c r="F27" s="369"/>
      <c r="G27" s="369"/>
      <c r="H27" s="369"/>
      <c r="L27" s="143"/>
    </row>
    <row r="28" spans="2:12" s="138" customFormat="1" ht="6.9" customHeight="1" x14ac:dyDescent="0.25">
      <c r="B28" s="139"/>
      <c r="L28" s="139"/>
    </row>
    <row r="29" spans="2:12" s="138" customFormat="1" ht="6.9" customHeight="1" x14ac:dyDescent="0.25">
      <c r="B29" s="139"/>
      <c r="D29" s="144"/>
      <c r="E29" s="144"/>
      <c r="F29" s="144"/>
      <c r="G29" s="144"/>
      <c r="H29" s="144"/>
      <c r="I29" s="144"/>
      <c r="J29" s="144"/>
      <c r="K29" s="144"/>
      <c r="L29" s="139"/>
    </row>
    <row r="30" spans="2:12" s="138" customFormat="1" ht="25.35" customHeight="1" x14ac:dyDescent="0.25">
      <c r="B30" s="139"/>
      <c r="D30" s="145" t="s">
        <v>510</v>
      </c>
      <c r="J30" s="146">
        <f>ROUND(J92, 2)</f>
        <v>0</v>
      </c>
      <c r="L30" s="139"/>
    </row>
    <row r="31" spans="2:12" s="138" customFormat="1" ht="6.9" customHeight="1" x14ac:dyDescent="0.25">
      <c r="B31" s="139"/>
      <c r="D31" s="144"/>
      <c r="E31" s="144"/>
      <c r="F31" s="144"/>
      <c r="G31" s="144"/>
      <c r="H31" s="144"/>
      <c r="I31" s="144"/>
      <c r="J31" s="144"/>
      <c r="K31" s="144"/>
      <c r="L31" s="139"/>
    </row>
    <row r="32" spans="2:12" s="138" customFormat="1" ht="14.4" customHeight="1" x14ac:dyDescent="0.25">
      <c r="B32" s="139"/>
      <c r="F32" s="147" t="s">
        <v>684</v>
      </c>
      <c r="I32" s="147" t="s">
        <v>685</v>
      </c>
      <c r="J32" s="147" t="s">
        <v>686</v>
      </c>
      <c r="L32" s="139"/>
    </row>
    <row r="33" spans="2:12" s="138" customFormat="1" ht="14.4" customHeight="1" x14ac:dyDescent="0.25">
      <c r="B33" s="139"/>
      <c r="D33" s="148" t="s">
        <v>495</v>
      </c>
      <c r="E33" s="137" t="s">
        <v>687</v>
      </c>
      <c r="F33" s="149">
        <f>ROUND((SUM(BE92:BE291)),  2)</f>
        <v>0</v>
      </c>
      <c r="I33" s="150">
        <v>0.21</v>
      </c>
      <c r="J33" s="149">
        <f>ROUND(((SUM(BE92:BE291))*I33),  2)</f>
        <v>0</v>
      </c>
      <c r="L33" s="139"/>
    </row>
    <row r="34" spans="2:12" s="138" customFormat="1" ht="14.4" customHeight="1" x14ac:dyDescent="0.25">
      <c r="B34" s="139"/>
      <c r="E34" s="137" t="s">
        <v>688</v>
      </c>
      <c r="F34" s="149">
        <f>ROUND((SUM(BF92:BF291)),  2)</f>
        <v>0</v>
      </c>
      <c r="I34" s="150">
        <v>0.15</v>
      </c>
      <c r="J34" s="149">
        <f>ROUND(((SUM(BF92:BF291))*I34),  2)</f>
        <v>0</v>
      </c>
      <c r="L34" s="139"/>
    </row>
    <row r="35" spans="2:12" s="138" customFormat="1" ht="14.4" hidden="1" customHeight="1" x14ac:dyDescent="0.25">
      <c r="B35" s="139"/>
      <c r="E35" s="137" t="s">
        <v>689</v>
      </c>
      <c r="F35" s="149">
        <f>ROUND((SUM(BG92:BG291)),  2)</f>
        <v>0</v>
      </c>
      <c r="I35" s="150">
        <v>0.21</v>
      </c>
      <c r="J35" s="149">
        <f>0</f>
        <v>0</v>
      </c>
      <c r="L35" s="139"/>
    </row>
    <row r="36" spans="2:12" s="138" customFormat="1" ht="14.4" hidden="1" customHeight="1" x14ac:dyDescent="0.25">
      <c r="B36" s="139"/>
      <c r="E36" s="137" t="s">
        <v>690</v>
      </c>
      <c r="F36" s="149">
        <f>ROUND((SUM(BH92:BH291)),  2)</f>
        <v>0</v>
      </c>
      <c r="I36" s="150">
        <v>0.15</v>
      </c>
      <c r="J36" s="149">
        <f>0</f>
        <v>0</v>
      </c>
      <c r="L36" s="139"/>
    </row>
    <row r="37" spans="2:12" s="138" customFormat="1" ht="14.4" hidden="1" customHeight="1" x14ac:dyDescent="0.25">
      <c r="B37" s="139"/>
      <c r="E37" s="137" t="s">
        <v>691</v>
      </c>
      <c r="F37" s="149">
        <f>ROUND((SUM(BI92:BI291)),  2)</f>
        <v>0</v>
      </c>
      <c r="I37" s="150">
        <v>0</v>
      </c>
      <c r="J37" s="149">
        <f>0</f>
        <v>0</v>
      </c>
      <c r="L37" s="139"/>
    </row>
    <row r="38" spans="2:12" s="138" customFormat="1" ht="6.9" customHeight="1" x14ac:dyDescent="0.25">
      <c r="B38" s="139"/>
      <c r="L38" s="139"/>
    </row>
    <row r="39" spans="2:12" s="138" customFormat="1" ht="25.35" customHeight="1" x14ac:dyDescent="0.25">
      <c r="B39" s="139"/>
      <c r="C39" s="151"/>
      <c r="D39" s="152" t="s">
        <v>692</v>
      </c>
      <c r="E39" s="153"/>
      <c r="F39" s="153"/>
      <c r="G39" s="154" t="s">
        <v>693</v>
      </c>
      <c r="H39" s="155" t="s">
        <v>694</v>
      </c>
      <c r="I39" s="153"/>
      <c r="J39" s="156">
        <f>SUM(J30:J37)</f>
        <v>0</v>
      </c>
      <c r="K39" s="157"/>
      <c r="L39" s="139"/>
    </row>
    <row r="40" spans="2:12" s="138" customFormat="1" ht="14.4" customHeight="1" x14ac:dyDescent="0.25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9"/>
    </row>
    <row r="44" spans="2:12" s="138" customFormat="1" ht="6.9" customHeight="1" x14ac:dyDescent="0.25"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9"/>
    </row>
    <row r="45" spans="2:12" s="138" customFormat="1" ht="24.9" customHeight="1" x14ac:dyDescent="0.25">
      <c r="B45" s="139"/>
      <c r="C45" s="135" t="s">
        <v>695</v>
      </c>
      <c r="L45" s="139"/>
    </row>
    <row r="46" spans="2:12" s="138" customFormat="1" ht="6.9" customHeight="1" x14ac:dyDescent="0.25">
      <c r="B46" s="139"/>
      <c r="L46" s="139"/>
    </row>
    <row r="47" spans="2:12" s="138" customFormat="1" ht="12" customHeight="1" x14ac:dyDescent="0.25">
      <c r="B47" s="139"/>
      <c r="C47" s="137" t="s">
        <v>672</v>
      </c>
      <c r="L47" s="139"/>
    </row>
    <row r="48" spans="2:12" s="138" customFormat="1" ht="16.5" customHeight="1" x14ac:dyDescent="0.25">
      <c r="B48" s="139"/>
      <c r="E48" s="364" t="str">
        <f>E7</f>
        <v>Novostavba prodejní a skladové haly</v>
      </c>
      <c r="F48" s="365"/>
      <c r="G48" s="365"/>
      <c r="H48" s="365"/>
      <c r="L48" s="139"/>
    </row>
    <row r="49" spans="2:47" s="138" customFormat="1" ht="12" customHeight="1" x14ac:dyDescent="0.25">
      <c r="B49" s="139"/>
      <c r="C49" s="137" t="s">
        <v>673</v>
      </c>
      <c r="L49" s="139"/>
    </row>
    <row r="50" spans="2:47" s="138" customFormat="1" ht="16.5" customHeight="1" x14ac:dyDescent="0.25">
      <c r="B50" s="139"/>
      <c r="E50" s="362" t="str">
        <f>E9</f>
        <v>HalaSend-ZT - Zdravotní technika</v>
      </c>
      <c r="F50" s="363"/>
      <c r="G50" s="363"/>
      <c r="H50" s="363"/>
      <c r="L50" s="139"/>
    </row>
    <row r="51" spans="2:47" s="138" customFormat="1" ht="6.9" customHeight="1" x14ac:dyDescent="0.25">
      <c r="B51" s="139"/>
      <c r="L51" s="139"/>
    </row>
    <row r="52" spans="2:47" s="138" customFormat="1" ht="12" customHeight="1" x14ac:dyDescent="0.25">
      <c r="B52" s="139"/>
      <c r="C52" s="137" t="s">
        <v>677</v>
      </c>
      <c r="F52" s="140" t="str">
        <f>F12</f>
        <v>poz.č. 205/6, k.ú. Sendražice u Kolína</v>
      </c>
      <c r="I52" s="137" t="s">
        <v>490</v>
      </c>
      <c r="J52" s="141" t="str">
        <f>IF(J12="","",J12)</f>
        <v/>
      </c>
      <c r="L52" s="139"/>
    </row>
    <row r="53" spans="2:47" s="138" customFormat="1" ht="6.9" customHeight="1" x14ac:dyDescent="0.25">
      <c r="B53" s="139"/>
      <c r="L53" s="139"/>
    </row>
    <row r="54" spans="2:47" s="138" customFormat="1" ht="15.15" customHeight="1" x14ac:dyDescent="0.25">
      <c r="B54" s="139"/>
      <c r="C54" s="137" t="s">
        <v>679</v>
      </c>
      <c r="F54" s="140" t="str">
        <f>E15</f>
        <v>KOLON INVEST s.r.o., Kolín</v>
      </c>
      <c r="I54" s="137" t="s">
        <v>445</v>
      </c>
      <c r="J54" s="162">
        <f>E21</f>
        <v>0</v>
      </c>
      <c r="L54" s="139"/>
    </row>
    <row r="55" spans="2:47" s="138" customFormat="1" ht="15.15" customHeight="1" x14ac:dyDescent="0.25">
      <c r="B55" s="139"/>
      <c r="C55" s="137" t="s">
        <v>452</v>
      </c>
      <c r="F55" s="140" t="str">
        <f>IF(E18="","",E18)</f>
        <v/>
      </c>
      <c r="I55" s="137" t="s">
        <v>448</v>
      </c>
      <c r="J55" s="162">
        <f>E24</f>
        <v>0</v>
      </c>
      <c r="L55" s="139"/>
    </row>
    <row r="56" spans="2:47" s="138" customFormat="1" ht="10.35" customHeight="1" x14ac:dyDescent="0.25">
      <c r="B56" s="139"/>
      <c r="L56" s="139"/>
    </row>
    <row r="57" spans="2:47" s="138" customFormat="1" ht="29.25" customHeight="1" x14ac:dyDescent="0.25">
      <c r="B57" s="139"/>
      <c r="C57" s="163" t="s">
        <v>696</v>
      </c>
      <c r="D57" s="151"/>
      <c r="E57" s="151"/>
      <c r="F57" s="151"/>
      <c r="G57" s="151"/>
      <c r="H57" s="151"/>
      <c r="I57" s="151"/>
      <c r="J57" s="164" t="s">
        <v>697</v>
      </c>
      <c r="K57" s="151"/>
      <c r="L57" s="139"/>
    </row>
    <row r="58" spans="2:47" s="138" customFormat="1" ht="10.35" customHeight="1" x14ac:dyDescent="0.25">
      <c r="B58" s="139"/>
      <c r="L58" s="139"/>
    </row>
    <row r="59" spans="2:47" s="138" customFormat="1" ht="22.95" customHeight="1" x14ac:dyDescent="0.25">
      <c r="B59" s="139"/>
      <c r="C59" s="165" t="s">
        <v>698</v>
      </c>
      <c r="J59" s="146">
        <f>J92</f>
        <v>0</v>
      </c>
      <c r="L59" s="139"/>
      <c r="AU59" s="131" t="s">
        <v>699</v>
      </c>
    </row>
    <row r="60" spans="2:47" s="166" customFormat="1" ht="24.9" customHeight="1" x14ac:dyDescent="0.25">
      <c r="B60" s="167"/>
      <c r="D60" s="168" t="s">
        <v>700</v>
      </c>
      <c r="E60" s="169"/>
      <c r="F60" s="169"/>
      <c r="G60" s="169"/>
      <c r="H60" s="169"/>
      <c r="I60" s="169"/>
      <c r="J60" s="170">
        <f>J93</f>
        <v>0</v>
      </c>
      <c r="L60" s="167"/>
    </row>
    <row r="61" spans="2:47" s="171" customFormat="1" ht="19.95" customHeight="1" x14ac:dyDescent="0.25">
      <c r="B61" s="172"/>
      <c r="D61" s="173" t="s">
        <v>701</v>
      </c>
      <c r="E61" s="174"/>
      <c r="F61" s="174"/>
      <c r="G61" s="174"/>
      <c r="H61" s="174"/>
      <c r="I61" s="174"/>
      <c r="J61" s="175">
        <f>J94</f>
        <v>0</v>
      </c>
      <c r="L61" s="172"/>
    </row>
    <row r="62" spans="2:47" s="171" customFormat="1" ht="19.95" customHeight="1" x14ac:dyDescent="0.25">
      <c r="B62" s="172"/>
      <c r="D62" s="173" t="s">
        <v>702</v>
      </c>
      <c r="E62" s="174"/>
      <c r="F62" s="174"/>
      <c r="G62" s="174"/>
      <c r="H62" s="174"/>
      <c r="I62" s="174"/>
      <c r="J62" s="175">
        <f>J115</f>
        <v>0</v>
      </c>
      <c r="L62" s="172"/>
    </row>
    <row r="63" spans="2:47" s="171" customFormat="1" ht="19.95" customHeight="1" x14ac:dyDescent="0.25">
      <c r="B63" s="172"/>
      <c r="D63" s="173" t="s">
        <v>703</v>
      </c>
      <c r="E63" s="174"/>
      <c r="F63" s="174"/>
      <c r="G63" s="174"/>
      <c r="H63" s="174"/>
      <c r="I63" s="174"/>
      <c r="J63" s="175">
        <f>J122</f>
        <v>0</v>
      </c>
      <c r="L63" s="172"/>
    </row>
    <row r="64" spans="2:47" s="171" customFormat="1" ht="19.95" customHeight="1" x14ac:dyDescent="0.25">
      <c r="B64" s="172"/>
      <c r="D64" s="173" t="s">
        <v>704</v>
      </c>
      <c r="E64" s="174"/>
      <c r="F64" s="174"/>
      <c r="G64" s="174"/>
      <c r="H64" s="174"/>
      <c r="I64" s="174"/>
      <c r="J64" s="175">
        <f>J134</f>
        <v>0</v>
      </c>
      <c r="L64" s="172"/>
    </row>
    <row r="65" spans="2:12" s="166" customFormat="1" ht="24.9" customHeight="1" x14ac:dyDescent="0.25">
      <c r="B65" s="167"/>
      <c r="D65" s="168" t="s">
        <v>705</v>
      </c>
      <c r="E65" s="169"/>
      <c r="F65" s="169"/>
      <c r="G65" s="169"/>
      <c r="H65" s="169"/>
      <c r="I65" s="169"/>
      <c r="J65" s="170">
        <f>J137</f>
        <v>0</v>
      </c>
      <c r="L65" s="167"/>
    </row>
    <row r="66" spans="2:12" s="171" customFormat="1" ht="19.95" customHeight="1" x14ac:dyDescent="0.25">
      <c r="B66" s="172"/>
      <c r="D66" s="173" t="s">
        <v>706</v>
      </c>
      <c r="E66" s="174"/>
      <c r="F66" s="174"/>
      <c r="G66" s="174"/>
      <c r="H66" s="174"/>
      <c r="I66" s="174"/>
      <c r="J66" s="175">
        <f>J138</f>
        <v>0</v>
      </c>
      <c r="L66" s="172"/>
    </row>
    <row r="67" spans="2:12" s="171" customFormat="1" ht="19.95" customHeight="1" x14ac:dyDescent="0.25">
      <c r="B67" s="172"/>
      <c r="D67" s="173" t="s">
        <v>707</v>
      </c>
      <c r="E67" s="174"/>
      <c r="F67" s="174"/>
      <c r="G67" s="174"/>
      <c r="H67" s="174"/>
      <c r="I67" s="174"/>
      <c r="J67" s="175">
        <f>J172</f>
        <v>0</v>
      </c>
      <c r="L67" s="172"/>
    </row>
    <row r="68" spans="2:12" s="171" customFormat="1" ht="19.95" customHeight="1" x14ac:dyDescent="0.25">
      <c r="B68" s="172"/>
      <c r="D68" s="173" t="s">
        <v>708</v>
      </c>
      <c r="E68" s="174"/>
      <c r="F68" s="174"/>
      <c r="G68" s="174"/>
      <c r="H68" s="174"/>
      <c r="I68" s="174"/>
      <c r="J68" s="175">
        <f>J225</f>
        <v>0</v>
      </c>
      <c r="L68" s="172"/>
    </row>
    <row r="69" spans="2:12" s="171" customFormat="1" ht="19.95" customHeight="1" x14ac:dyDescent="0.25">
      <c r="B69" s="172"/>
      <c r="D69" s="173" t="s">
        <v>709</v>
      </c>
      <c r="E69" s="174"/>
      <c r="F69" s="174"/>
      <c r="G69" s="174"/>
      <c r="H69" s="174"/>
      <c r="I69" s="174"/>
      <c r="J69" s="175">
        <f>J267</f>
        <v>0</v>
      </c>
      <c r="L69" s="172"/>
    </row>
    <row r="70" spans="2:12" s="171" customFormat="1" ht="19.95" customHeight="1" x14ac:dyDescent="0.25">
      <c r="B70" s="172"/>
      <c r="D70" s="173" t="s">
        <v>710</v>
      </c>
      <c r="E70" s="174"/>
      <c r="F70" s="174"/>
      <c r="G70" s="174"/>
      <c r="H70" s="174"/>
      <c r="I70" s="174"/>
      <c r="J70" s="175">
        <f>J272</f>
        <v>0</v>
      </c>
      <c r="L70" s="172"/>
    </row>
    <row r="71" spans="2:12" s="166" customFormat="1" ht="24.9" customHeight="1" x14ac:dyDescent="0.25">
      <c r="B71" s="167"/>
      <c r="D71" s="168" t="s">
        <v>711</v>
      </c>
      <c r="E71" s="169"/>
      <c r="F71" s="169"/>
      <c r="G71" s="169"/>
      <c r="H71" s="169"/>
      <c r="I71" s="169"/>
      <c r="J71" s="170">
        <f>J280</f>
        <v>0</v>
      </c>
      <c r="L71" s="167"/>
    </row>
    <row r="72" spans="2:12" s="171" customFormat="1" ht="19.95" customHeight="1" x14ac:dyDescent="0.25">
      <c r="B72" s="172"/>
      <c r="D72" s="173" t="s">
        <v>712</v>
      </c>
      <c r="E72" s="174"/>
      <c r="F72" s="174"/>
      <c r="G72" s="174"/>
      <c r="H72" s="174"/>
      <c r="I72" s="174"/>
      <c r="J72" s="175">
        <f>J281</f>
        <v>0</v>
      </c>
      <c r="L72" s="172"/>
    </row>
    <row r="73" spans="2:12" s="138" customFormat="1" ht="21.75" customHeight="1" x14ac:dyDescent="0.25">
      <c r="B73" s="139"/>
      <c r="L73" s="139"/>
    </row>
    <row r="74" spans="2:12" s="138" customFormat="1" ht="6.9" customHeight="1" x14ac:dyDescent="0.25">
      <c r="B74" s="158"/>
      <c r="C74" s="159"/>
      <c r="D74" s="159"/>
      <c r="E74" s="159"/>
      <c r="F74" s="159"/>
      <c r="G74" s="159"/>
      <c r="H74" s="159"/>
      <c r="I74" s="159"/>
      <c r="J74" s="159"/>
      <c r="K74" s="159"/>
      <c r="L74" s="139"/>
    </row>
    <row r="78" spans="2:12" s="138" customFormat="1" ht="6.9" customHeight="1" x14ac:dyDescent="0.25">
      <c r="B78" s="160"/>
      <c r="C78" s="161"/>
      <c r="D78" s="161"/>
      <c r="E78" s="161"/>
      <c r="F78" s="161"/>
      <c r="G78" s="161"/>
      <c r="H78" s="161"/>
      <c r="I78" s="161"/>
      <c r="J78" s="161"/>
      <c r="K78" s="161"/>
      <c r="L78" s="139"/>
    </row>
    <row r="79" spans="2:12" s="138" customFormat="1" ht="24.9" customHeight="1" x14ac:dyDescent="0.25">
      <c r="B79" s="139"/>
      <c r="C79" s="135" t="s">
        <v>713</v>
      </c>
      <c r="L79" s="139"/>
    </row>
    <row r="80" spans="2:12" s="138" customFormat="1" ht="6.9" customHeight="1" x14ac:dyDescent="0.25">
      <c r="B80" s="139"/>
      <c r="L80" s="139"/>
    </row>
    <row r="81" spans="2:65" s="138" customFormat="1" ht="12" customHeight="1" x14ac:dyDescent="0.25">
      <c r="B81" s="139"/>
      <c r="C81" s="137" t="s">
        <v>672</v>
      </c>
      <c r="L81" s="139"/>
    </row>
    <row r="82" spans="2:65" s="138" customFormat="1" ht="16.5" customHeight="1" x14ac:dyDescent="0.25">
      <c r="B82" s="139"/>
      <c r="E82" s="364" t="str">
        <f>E7</f>
        <v>Novostavba prodejní a skladové haly</v>
      </c>
      <c r="F82" s="365"/>
      <c r="G82" s="365"/>
      <c r="H82" s="365"/>
      <c r="L82" s="139"/>
    </row>
    <row r="83" spans="2:65" s="138" customFormat="1" ht="12" customHeight="1" x14ac:dyDescent="0.25">
      <c r="B83" s="139"/>
      <c r="C83" s="137" t="s">
        <v>673</v>
      </c>
      <c r="L83" s="139"/>
    </row>
    <row r="84" spans="2:65" s="138" customFormat="1" ht="16.5" customHeight="1" x14ac:dyDescent="0.25">
      <c r="B84" s="139"/>
      <c r="E84" s="362" t="str">
        <f>E9</f>
        <v>HalaSend-ZT - Zdravotní technika</v>
      </c>
      <c r="F84" s="363"/>
      <c r="G84" s="363"/>
      <c r="H84" s="363"/>
      <c r="L84" s="139"/>
    </row>
    <row r="85" spans="2:65" s="138" customFormat="1" ht="6.9" customHeight="1" x14ac:dyDescent="0.25">
      <c r="B85" s="139"/>
      <c r="L85" s="139"/>
    </row>
    <row r="86" spans="2:65" s="138" customFormat="1" ht="12" customHeight="1" x14ac:dyDescent="0.25">
      <c r="B86" s="139"/>
      <c r="C86" s="137" t="s">
        <v>677</v>
      </c>
      <c r="F86" s="140" t="str">
        <f>F12</f>
        <v>poz.č. 205/6, k.ú. Sendražice u Kolína</v>
      </c>
      <c r="I86" s="137" t="s">
        <v>490</v>
      </c>
      <c r="J86" s="141" t="str">
        <f>IF(J12="","",J12)</f>
        <v/>
      </c>
      <c r="L86" s="139"/>
    </row>
    <row r="87" spans="2:65" s="138" customFormat="1" ht="6.9" customHeight="1" x14ac:dyDescent="0.25">
      <c r="B87" s="139"/>
      <c r="L87" s="139"/>
    </row>
    <row r="88" spans="2:65" s="138" customFormat="1" ht="15.15" customHeight="1" x14ac:dyDescent="0.25">
      <c r="B88" s="139"/>
      <c r="C88" s="137" t="s">
        <v>679</v>
      </c>
      <c r="F88" s="140" t="str">
        <f>E15</f>
        <v>KOLON INVEST s.r.o., Kolín</v>
      </c>
      <c r="I88" s="137" t="s">
        <v>445</v>
      </c>
      <c r="J88" s="162">
        <f>E21</f>
        <v>0</v>
      </c>
      <c r="L88" s="139"/>
    </row>
    <row r="89" spans="2:65" s="138" customFormat="1" ht="15.15" customHeight="1" x14ac:dyDescent="0.25">
      <c r="B89" s="139"/>
      <c r="C89" s="137" t="s">
        <v>452</v>
      </c>
      <c r="F89" s="140" t="str">
        <f>IF(E18="","",E18)</f>
        <v/>
      </c>
      <c r="I89" s="137" t="s">
        <v>448</v>
      </c>
      <c r="J89" s="162">
        <f>E24</f>
        <v>0</v>
      </c>
      <c r="L89" s="139"/>
    </row>
    <row r="90" spans="2:65" s="138" customFormat="1" ht="10.35" customHeight="1" x14ac:dyDescent="0.25">
      <c r="B90" s="139"/>
      <c r="L90" s="139"/>
    </row>
    <row r="91" spans="2:65" s="176" customFormat="1" ht="29.25" customHeight="1" x14ac:dyDescent="0.25">
      <c r="B91" s="177"/>
      <c r="C91" s="178" t="s">
        <v>714</v>
      </c>
      <c r="D91" s="179" t="s">
        <v>715</v>
      </c>
      <c r="E91" s="179" t="s">
        <v>716</v>
      </c>
      <c r="F91" s="179" t="s">
        <v>717</v>
      </c>
      <c r="G91" s="179" t="s">
        <v>718</v>
      </c>
      <c r="H91" s="179" t="s">
        <v>12</v>
      </c>
      <c r="I91" s="179" t="s">
        <v>719</v>
      </c>
      <c r="J91" s="179" t="s">
        <v>697</v>
      </c>
      <c r="K91" s="180" t="s">
        <v>720</v>
      </c>
      <c r="L91" s="177"/>
      <c r="M91" s="181" t="s">
        <v>439</v>
      </c>
      <c r="N91" s="182" t="s">
        <v>495</v>
      </c>
      <c r="O91" s="182" t="s">
        <v>721</v>
      </c>
      <c r="P91" s="182" t="s">
        <v>722</v>
      </c>
      <c r="Q91" s="182" t="s">
        <v>723</v>
      </c>
      <c r="R91" s="182" t="s">
        <v>724</v>
      </c>
      <c r="S91" s="182" t="s">
        <v>725</v>
      </c>
      <c r="T91" s="183" t="s">
        <v>726</v>
      </c>
    </row>
    <row r="92" spans="2:65" s="138" customFormat="1" ht="22.95" customHeight="1" x14ac:dyDescent="0.3">
      <c r="B92" s="139"/>
      <c r="C92" s="184" t="s">
        <v>727</v>
      </c>
      <c r="J92" s="185">
        <f>BK92</f>
        <v>0</v>
      </c>
      <c r="L92" s="139"/>
      <c r="M92" s="186"/>
      <c r="N92" s="144"/>
      <c r="O92" s="144"/>
      <c r="P92" s="187">
        <f>P93+P137+P280</f>
        <v>573.08251199999995</v>
      </c>
      <c r="Q92" s="144"/>
      <c r="R92" s="187">
        <f>R93+R137+R280</f>
        <v>0.71398319999999993</v>
      </c>
      <c r="S92" s="144"/>
      <c r="T92" s="188">
        <f>T93+T137+T280</f>
        <v>0</v>
      </c>
      <c r="AT92" s="131" t="s">
        <v>728</v>
      </c>
      <c r="AU92" s="131" t="s">
        <v>699</v>
      </c>
      <c r="BK92" s="189">
        <f>BK93+BK137+BK280</f>
        <v>0</v>
      </c>
    </row>
    <row r="93" spans="2:65" s="190" customFormat="1" ht="25.95" customHeight="1" x14ac:dyDescent="0.25">
      <c r="B93" s="191"/>
      <c r="D93" s="192" t="s">
        <v>728</v>
      </c>
      <c r="E93" s="193" t="s">
        <v>729</v>
      </c>
      <c r="F93" s="193" t="s">
        <v>730</v>
      </c>
      <c r="J93" s="194">
        <f>BK93</f>
        <v>0</v>
      </c>
      <c r="L93" s="191"/>
      <c r="M93" s="195"/>
      <c r="P93" s="196">
        <f>P94+P115+P122+P134</f>
        <v>391.74631199999999</v>
      </c>
      <c r="R93" s="196">
        <f>R94+R115+R122+R134</f>
        <v>8.5679199999999997E-2</v>
      </c>
      <c r="T93" s="197">
        <f>T94+T115+T122+T134</f>
        <v>0</v>
      </c>
      <c r="AR93" s="192" t="s">
        <v>731</v>
      </c>
      <c r="AT93" s="198" t="s">
        <v>728</v>
      </c>
      <c r="AU93" s="198" t="s">
        <v>732</v>
      </c>
      <c r="AY93" s="192" t="s">
        <v>733</v>
      </c>
      <c r="BK93" s="199">
        <f>BK94+BK115+BK122+BK134</f>
        <v>0</v>
      </c>
    </row>
    <row r="94" spans="2:65" s="190" customFormat="1" ht="22.95" customHeight="1" x14ac:dyDescent="0.25">
      <c r="B94" s="191"/>
      <c r="D94" s="192" t="s">
        <v>728</v>
      </c>
      <c r="E94" s="200" t="s">
        <v>731</v>
      </c>
      <c r="F94" s="200" t="s">
        <v>408</v>
      </c>
      <c r="J94" s="201">
        <f>BK94</f>
        <v>0</v>
      </c>
      <c r="L94" s="191"/>
      <c r="M94" s="195"/>
      <c r="P94" s="196">
        <f>SUM(P95:P114)</f>
        <v>367.50290000000001</v>
      </c>
      <c r="R94" s="196">
        <f>SUM(R95:R114)</f>
        <v>0</v>
      </c>
      <c r="T94" s="197">
        <f>SUM(T95:T114)</f>
        <v>0</v>
      </c>
      <c r="AR94" s="192" t="s">
        <v>731</v>
      </c>
      <c r="AT94" s="198" t="s">
        <v>728</v>
      </c>
      <c r="AU94" s="198" t="s">
        <v>731</v>
      </c>
      <c r="AY94" s="192" t="s">
        <v>733</v>
      </c>
      <c r="BK94" s="199">
        <f>SUM(BK95:BK114)</f>
        <v>0</v>
      </c>
    </row>
    <row r="95" spans="2:65" s="138" customFormat="1" ht="24.15" customHeight="1" x14ac:dyDescent="0.25">
      <c r="B95" s="202"/>
      <c r="C95" s="203" t="s">
        <v>731</v>
      </c>
      <c r="D95" s="203" t="s">
        <v>734</v>
      </c>
      <c r="E95" s="204" t="s">
        <v>735</v>
      </c>
      <c r="F95" s="205" t="s">
        <v>736</v>
      </c>
      <c r="G95" s="206" t="s">
        <v>528</v>
      </c>
      <c r="H95" s="207">
        <v>55.58</v>
      </c>
      <c r="I95" s="208">
        <v>0</v>
      </c>
      <c r="J95" s="208">
        <f>ROUND(I95*H95,2)</f>
        <v>0</v>
      </c>
      <c r="K95" s="205" t="s">
        <v>737</v>
      </c>
      <c r="L95" s="139"/>
      <c r="M95" s="209" t="s">
        <v>439</v>
      </c>
      <c r="N95" s="210" t="s">
        <v>687</v>
      </c>
      <c r="O95" s="211">
        <v>5.6189999999999998</v>
      </c>
      <c r="P95" s="211">
        <f>O95*H95</f>
        <v>312.30401999999998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AR95" s="213" t="s">
        <v>738</v>
      </c>
      <c r="AT95" s="213" t="s">
        <v>734</v>
      </c>
      <c r="AU95" s="213" t="s">
        <v>668</v>
      </c>
      <c r="AY95" s="131" t="s">
        <v>733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31" t="s">
        <v>731</v>
      </c>
      <c r="BK95" s="214">
        <f>ROUND(I95*H95,2)</f>
        <v>0</v>
      </c>
      <c r="BL95" s="131" t="s">
        <v>738</v>
      </c>
      <c r="BM95" s="213" t="s">
        <v>739</v>
      </c>
    </row>
    <row r="96" spans="2:65" s="138" customFormat="1" x14ac:dyDescent="0.25">
      <c r="B96" s="139"/>
      <c r="D96" s="215" t="s">
        <v>740</v>
      </c>
      <c r="F96" s="216" t="s">
        <v>741</v>
      </c>
      <c r="L96" s="139"/>
      <c r="M96" s="217"/>
      <c r="T96" s="218"/>
      <c r="AT96" s="131" t="s">
        <v>740</v>
      </c>
      <c r="AU96" s="131" t="s">
        <v>668</v>
      </c>
    </row>
    <row r="97" spans="2:65" s="219" customFormat="1" x14ac:dyDescent="0.25">
      <c r="B97" s="220"/>
      <c r="D97" s="221" t="s">
        <v>742</v>
      </c>
      <c r="E97" s="222" t="s">
        <v>439</v>
      </c>
      <c r="F97" s="223" t="s">
        <v>743</v>
      </c>
      <c r="H97" s="224">
        <v>55.58</v>
      </c>
      <c r="L97" s="220"/>
      <c r="M97" s="225"/>
      <c r="T97" s="226"/>
      <c r="AT97" s="222" t="s">
        <v>742</v>
      </c>
      <c r="AU97" s="222" t="s">
        <v>668</v>
      </c>
      <c r="AV97" s="219" t="s">
        <v>668</v>
      </c>
      <c r="AW97" s="219" t="s">
        <v>744</v>
      </c>
      <c r="AX97" s="219" t="s">
        <v>731</v>
      </c>
      <c r="AY97" s="222" t="s">
        <v>733</v>
      </c>
    </row>
    <row r="98" spans="2:65" s="138" customFormat="1" ht="37.950000000000003" customHeight="1" x14ac:dyDescent="0.25">
      <c r="B98" s="202"/>
      <c r="C98" s="203" t="s">
        <v>668</v>
      </c>
      <c r="D98" s="203" t="s">
        <v>734</v>
      </c>
      <c r="E98" s="204" t="s">
        <v>745</v>
      </c>
      <c r="F98" s="205" t="s">
        <v>746</v>
      </c>
      <c r="G98" s="206" t="s">
        <v>528</v>
      </c>
      <c r="H98" s="207">
        <v>4.7380000000000004</v>
      </c>
      <c r="I98" s="208">
        <v>0</v>
      </c>
      <c r="J98" s="208">
        <f>ROUND(I98*H98,2)</f>
        <v>0</v>
      </c>
      <c r="K98" s="205" t="s">
        <v>737</v>
      </c>
      <c r="L98" s="139"/>
      <c r="M98" s="209" t="s">
        <v>439</v>
      </c>
      <c r="N98" s="210" t="s">
        <v>687</v>
      </c>
      <c r="O98" s="211">
        <v>8.6999999999999994E-2</v>
      </c>
      <c r="P98" s="211">
        <f>O98*H98</f>
        <v>0.41220600000000002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13" t="s">
        <v>738</v>
      </c>
      <c r="AT98" s="213" t="s">
        <v>734</v>
      </c>
      <c r="AU98" s="213" t="s">
        <v>668</v>
      </c>
      <c r="AY98" s="131" t="s">
        <v>733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31" t="s">
        <v>731</v>
      </c>
      <c r="BK98" s="214">
        <f>ROUND(I98*H98,2)</f>
        <v>0</v>
      </c>
      <c r="BL98" s="131" t="s">
        <v>738</v>
      </c>
      <c r="BM98" s="213" t="s">
        <v>747</v>
      </c>
    </row>
    <row r="99" spans="2:65" s="138" customFormat="1" x14ac:dyDescent="0.25">
      <c r="B99" s="139"/>
      <c r="D99" s="215" t="s">
        <v>740</v>
      </c>
      <c r="F99" s="216" t="s">
        <v>748</v>
      </c>
      <c r="L99" s="139"/>
      <c r="M99" s="217"/>
      <c r="T99" s="218"/>
      <c r="AT99" s="131" t="s">
        <v>740</v>
      </c>
      <c r="AU99" s="131" t="s">
        <v>668</v>
      </c>
    </row>
    <row r="100" spans="2:65" s="219" customFormat="1" x14ac:dyDescent="0.25">
      <c r="B100" s="220"/>
      <c r="D100" s="221" t="s">
        <v>742</v>
      </c>
      <c r="E100" s="222" t="s">
        <v>439</v>
      </c>
      <c r="F100" s="223" t="s">
        <v>749</v>
      </c>
      <c r="H100" s="224">
        <v>4.7380000000000004</v>
      </c>
      <c r="L100" s="220"/>
      <c r="M100" s="225"/>
      <c r="T100" s="226"/>
      <c r="AT100" s="222" t="s">
        <v>742</v>
      </c>
      <c r="AU100" s="222" t="s">
        <v>668</v>
      </c>
      <c r="AV100" s="219" t="s">
        <v>668</v>
      </c>
      <c r="AW100" s="219" t="s">
        <v>744</v>
      </c>
      <c r="AX100" s="219" t="s">
        <v>731</v>
      </c>
      <c r="AY100" s="222" t="s">
        <v>733</v>
      </c>
    </row>
    <row r="101" spans="2:65" s="138" customFormat="1" ht="24.15" customHeight="1" x14ac:dyDescent="0.25">
      <c r="B101" s="202"/>
      <c r="C101" s="203" t="s">
        <v>750</v>
      </c>
      <c r="D101" s="203" t="s">
        <v>734</v>
      </c>
      <c r="E101" s="204" t="s">
        <v>751</v>
      </c>
      <c r="F101" s="205" t="s">
        <v>752</v>
      </c>
      <c r="G101" s="206" t="s">
        <v>569</v>
      </c>
      <c r="H101" s="207">
        <v>8.5280000000000005</v>
      </c>
      <c r="I101" s="208">
        <v>0</v>
      </c>
      <c r="J101" s="208">
        <f>ROUND(I101*H101,2)</f>
        <v>0</v>
      </c>
      <c r="K101" s="205" t="s">
        <v>737</v>
      </c>
      <c r="L101" s="139"/>
      <c r="M101" s="209" t="s">
        <v>439</v>
      </c>
      <c r="N101" s="210" t="s">
        <v>687</v>
      </c>
      <c r="O101" s="211">
        <v>0</v>
      </c>
      <c r="P101" s="211">
        <f>O101*H101</f>
        <v>0</v>
      </c>
      <c r="Q101" s="211">
        <v>0</v>
      </c>
      <c r="R101" s="211">
        <f>Q101*H101</f>
        <v>0</v>
      </c>
      <c r="S101" s="211">
        <v>0</v>
      </c>
      <c r="T101" s="212">
        <f>S101*H101</f>
        <v>0</v>
      </c>
      <c r="AR101" s="213" t="s">
        <v>738</v>
      </c>
      <c r="AT101" s="213" t="s">
        <v>734</v>
      </c>
      <c r="AU101" s="213" t="s">
        <v>668</v>
      </c>
      <c r="AY101" s="131" t="s">
        <v>733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31" t="s">
        <v>731</v>
      </c>
      <c r="BK101" s="214">
        <f>ROUND(I101*H101,2)</f>
        <v>0</v>
      </c>
      <c r="BL101" s="131" t="s">
        <v>738</v>
      </c>
      <c r="BM101" s="213" t="s">
        <v>753</v>
      </c>
    </row>
    <row r="102" spans="2:65" s="138" customFormat="1" x14ac:dyDescent="0.25">
      <c r="B102" s="139"/>
      <c r="D102" s="215" t="s">
        <v>740</v>
      </c>
      <c r="F102" s="216" t="s">
        <v>754</v>
      </c>
      <c r="L102" s="139"/>
      <c r="M102" s="217"/>
      <c r="T102" s="218"/>
      <c r="AT102" s="131" t="s">
        <v>740</v>
      </c>
      <c r="AU102" s="131" t="s">
        <v>668</v>
      </c>
    </row>
    <row r="103" spans="2:65" s="219" customFormat="1" x14ac:dyDescent="0.25">
      <c r="B103" s="220"/>
      <c r="D103" s="221" t="s">
        <v>742</v>
      </c>
      <c r="E103" s="222" t="s">
        <v>439</v>
      </c>
      <c r="F103" s="223" t="s">
        <v>755</v>
      </c>
      <c r="H103" s="224">
        <v>8.5280000000000005</v>
      </c>
      <c r="L103" s="220"/>
      <c r="M103" s="225"/>
      <c r="T103" s="226"/>
      <c r="AT103" s="222" t="s">
        <v>742</v>
      </c>
      <c r="AU103" s="222" t="s">
        <v>668</v>
      </c>
      <c r="AV103" s="219" t="s">
        <v>668</v>
      </c>
      <c r="AW103" s="219" t="s">
        <v>744</v>
      </c>
      <c r="AX103" s="219" t="s">
        <v>731</v>
      </c>
      <c r="AY103" s="222" t="s">
        <v>733</v>
      </c>
    </row>
    <row r="104" spans="2:65" s="138" customFormat="1" ht="24.15" customHeight="1" x14ac:dyDescent="0.25">
      <c r="B104" s="202"/>
      <c r="C104" s="203" t="s">
        <v>738</v>
      </c>
      <c r="D104" s="203" t="s">
        <v>734</v>
      </c>
      <c r="E104" s="204" t="s">
        <v>756</v>
      </c>
      <c r="F104" s="205" t="s">
        <v>757</v>
      </c>
      <c r="G104" s="206" t="s">
        <v>528</v>
      </c>
      <c r="H104" s="207">
        <v>4.7380000000000004</v>
      </c>
      <c r="I104" s="208">
        <v>0</v>
      </c>
      <c r="J104" s="208">
        <f>ROUND(I104*H104,2)</f>
        <v>0</v>
      </c>
      <c r="K104" s="205" t="s">
        <v>737</v>
      </c>
      <c r="L104" s="139"/>
      <c r="M104" s="209" t="s">
        <v>439</v>
      </c>
      <c r="N104" s="210" t="s">
        <v>687</v>
      </c>
      <c r="O104" s="211">
        <v>8.9999999999999993E-3</v>
      </c>
      <c r="P104" s="211">
        <f>O104*H104</f>
        <v>4.2641999999999999E-2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13" t="s">
        <v>738</v>
      </c>
      <c r="AT104" s="213" t="s">
        <v>734</v>
      </c>
      <c r="AU104" s="213" t="s">
        <v>668</v>
      </c>
      <c r="AY104" s="131" t="s">
        <v>733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31" t="s">
        <v>731</v>
      </c>
      <c r="BK104" s="214">
        <f>ROUND(I104*H104,2)</f>
        <v>0</v>
      </c>
      <c r="BL104" s="131" t="s">
        <v>738</v>
      </c>
      <c r="BM104" s="213" t="s">
        <v>758</v>
      </c>
    </row>
    <row r="105" spans="2:65" s="138" customFormat="1" x14ac:dyDescent="0.25">
      <c r="B105" s="139"/>
      <c r="D105" s="215" t="s">
        <v>740</v>
      </c>
      <c r="F105" s="216" t="s">
        <v>759</v>
      </c>
      <c r="L105" s="139"/>
      <c r="M105" s="217"/>
      <c r="T105" s="218"/>
      <c r="AT105" s="131" t="s">
        <v>740</v>
      </c>
      <c r="AU105" s="131" t="s">
        <v>668</v>
      </c>
    </row>
    <row r="106" spans="2:65" s="138" customFormat="1" ht="24.15" customHeight="1" x14ac:dyDescent="0.25">
      <c r="B106" s="202"/>
      <c r="C106" s="203" t="s">
        <v>760</v>
      </c>
      <c r="D106" s="203" t="s">
        <v>734</v>
      </c>
      <c r="E106" s="204" t="s">
        <v>761</v>
      </c>
      <c r="F106" s="205" t="s">
        <v>762</v>
      </c>
      <c r="G106" s="206" t="s">
        <v>528</v>
      </c>
      <c r="H106" s="207">
        <v>26.076000000000001</v>
      </c>
      <c r="I106" s="208">
        <v>0</v>
      </c>
      <c r="J106" s="208">
        <f>ROUND(I106*H106,2)</f>
        <v>0</v>
      </c>
      <c r="K106" s="205" t="s">
        <v>737</v>
      </c>
      <c r="L106" s="139"/>
      <c r="M106" s="209" t="s">
        <v>439</v>
      </c>
      <c r="N106" s="210" t="s">
        <v>687</v>
      </c>
      <c r="O106" s="211">
        <v>0.63200000000000001</v>
      </c>
      <c r="P106" s="211">
        <f>O106*H106</f>
        <v>16.480032000000001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13" t="s">
        <v>738</v>
      </c>
      <c r="AT106" s="213" t="s">
        <v>734</v>
      </c>
      <c r="AU106" s="213" t="s">
        <v>668</v>
      </c>
      <c r="AY106" s="131" t="s">
        <v>733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31" t="s">
        <v>731</v>
      </c>
      <c r="BK106" s="214">
        <f>ROUND(I106*H106,2)</f>
        <v>0</v>
      </c>
      <c r="BL106" s="131" t="s">
        <v>738</v>
      </c>
      <c r="BM106" s="213" t="s">
        <v>763</v>
      </c>
    </row>
    <row r="107" spans="2:65" s="138" customFormat="1" x14ac:dyDescent="0.25">
      <c r="B107" s="139"/>
      <c r="D107" s="215" t="s">
        <v>740</v>
      </c>
      <c r="F107" s="216" t="s">
        <v>764</v>
      </c>
      <c r="L107" s="139"/>
      <c r="M107" s="217"/>
      <c r="T107" s="218"/>
      <c r="AT107" s="131" t="s">
        <v>740</v>
      </c>
      <c r="AU107" s="131" t="s">
        <v>668</v>
      </c>
    </row>
    <row r="108" spans="2:65" s="219" customFormat="1" x14ac:dyDescent="0.25">
      <c r="B108" s="220"/>
      <c r="D108" s="221" t="s">
        <v>742</v>
      </c>
      <c r="E108" s="222" t="s">
        <v>439</v>
      </c>
      <c r="F108" s="223" t="s">
        <v>765</v>
      </c>
      <c r="H108" s="224">
        <v>26.076000000000001</v>
      </c>
      <c r="L108" s="220"/>
      <c r="M108" s="225"/>
      <c r="T108" s="226"/>
      <c r="AT108" s="222" t="s">
        <v>742</v>
      </c>
      <c r="AU108" s="222" t="s">
        <v>668</v>
      </c>
      <c r="AV108" s="219" t="s">
        <v>668</v>
      </c>
      <c r="AW108" s="219" t="s">
        <v>744</v>
      </c>
      <c r="AX108" s="219" t="s">
        <v>731</v>
      </c>
      <c r="AY108" s="222" t="s">
        <v>733</v>
      </c>
    </row>
    <row r="109" spans="2:65" s="138" customFormat="1" ht="33" customHeight="1" x14ac:dyDescent="0.25">
      <c r="B109" s="202"/>
      <c r="C109" s="203" t="s">
        <v>766</v>
      </c>
      <c r="D109" s="203" t="s">
        <v>734</v>
      </c>
      <c r="E109" s="204" t="s">
        <v>767</v>
      </c>
      <c r="F109" s="205" t="s">
        <v>768</v>
      </c>
      <c r="G109" s="206" t="s">
        <v>528</v>
      </c>
      <c r="H109" s="207">
        <v>24.765999999999998</v>
      </c>
      <c r="I109" s="208">
        <v>0</v>
      </c>
      <c r="J109" s="208">
        <f>ROUND(I109*H109,2)</f>
        <v>0</v>
      </c>
      <c r="K109" s="205" t="s">
        <v>737</v>
      </c>
      <c r="L109" s="139"/>
      <c r="M109" s="209" t="s">
        <v>439</v>
      </c>
      <c r="N109" s="210" t="s">
        <v>687</v>
      </c>
      <c r="O109" s="211">
        <v>1.5</v>
      </c>
      <c r="P109" s="211">
        <f>O109*H109</f>
        <v>37.149000000000001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AR109" s="213" t="s">
        <v>738</v>
      </c>
      <c r="AT109" s="213" t="s">
        <v>734</v>
      </c>
      <c r="AU109" s="213" t="s">
        <v>668</v>
      </c>
      <c r="AY109" s="131" t="s">
        <v>733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31" t="s">
        <v>731</v>
      </c>
      <c r="BK109" s="214">
        <f>ROUND(I109*H109,2)</f>
        <v>0</v>
      </c>
      <c r="BL109" s="131" t="s">
        <v>738</v>
      </c>
      <c r="BM109" s="213" t="s">
        <v>769</v>
      </c>
    </row>
    <row r="110" spans="2:65" s="138" customFormat="1" x14ac:dyDescent="0.25">
      <c r="B110" s="139"/>
      <c r="D110" s="215" t="s">
        <v>740</v>
      </c>
      <c r="F110" s="216" t="s">
        <v>770</v>
      </c>
      <c r="L110" s="139"/>
      <c r="M110" s="217"/>
      <c r="T110" s="218"/>
      <c r="AT110" s="131" t="s">
        <v>740</v>
      </c>
      <c r="AU110" s="131" t="s">
        <v>668</v>
      </c>
    </row>
    <row r="111" spans="2:65" s="219" customFormat="1" x14ac:dyDescent="0.25">
      <c r="B111" s="220"/>
      <c r="D111" s="221" t="s">
        <v>742</v>
      </c>
      <c r="E111" s="222" t="s">
        <v>439</v>
      </c>
      <c r="F111" s="223" t="s">
        <v>771</v>
      </c>
      <c r="H111" s="224">
        <v>24.765999999999998</v>
      </c>
      <c r="L111" s="220"/>
      <c r="M111" s="225"/>
      <c r="T111" s="226"/>
      <c r="AT111" s="222" t="s">
        <v>742</v>
      </c>
      <c r="AU111" s="222" t="s">
        <v>668</v>
      </c>
      <c r="AV111" s="219" t="s">
        <v>668</v>
      </c>
      <c r="AW111" s="219" t="s">
        <v>744</v>
      </c>
      <c r="AX111" s="219" t="s">
        <v>731</v>
      </c>
      <c r="AY111" s="222" t="s">
        <v>733</v>
      </c>
    </row>
    <row r="112" spans="2:65" s="138" customFormat="1" ht="21.75" customHeight="1" x14ac:dyDescent="0.25">
      <c r="B112" s="202"/>
      <c r="C112" s="203" t="s">
        <v>772</v>
      </c>
      <c r="D112" s="203" t="s">
        <v>734</v>
      </c>
      <c r="E112" s="204" t="s">
        <v>773</v>
      </c>
      <c r="F112" s="205" t="s">
        <v>774</v>
      </c>
      <c r="G112" s="206" t="s">
        <v>542</v>
      </c>
      <c r="H112" s="207">
        <v>44.6</v>
      </c>
      <c r="I112" s="208">
        <v>0</v>
      </c>
      <c r="J112" s="208">
        <f>ROUND(I112*H112,2)</f>
        <v>0</v>
      </c>
      <c r="K112" s="205" t="s">
        <v>737</v>
      </c>
      <c r="L112" s="139"/>
      <c r="M112" s="209" t="s">
        <v>439</v>
      </c>
      <c r="N112" s="210" t="s">
        <v>687</v>
      </c>
      <c r="O112" s="211">
        <v>2.5000000000000001E-2</v>
      </c>
      <c r="P112" s="211">
        <f>O112*H112</f>
        <v>1.115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13" t="s">
        <v>738</v>
      </c>
      <c r="AT112" s="213" t="s">
        <v>734</v>
      </c>
      <c r="AU112" s="213" t="s">
        <v>668</v>
      </c>
      <c r="AY112" s="131" t="s">
        <v>733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31" t="s">
        <v>731</v>
      </c>
      <c r="BK112" s="214">
        <f>ROUND(I112*H112,2)</f>
        <v>0</v>
      </c>
      <c r="BL112" s="131" t="s">
        <v>738</v>
      </c>
      <c r="BM112" s="213" t="s">
        <v>775</v>
      </c>
    </row>
    <row r="113" spans="2:65" s="138" customFormat="1" x14ac:dyDescent="0.25">
      <c r="B113" s="139"/>
      <c r="D113" s="215" t="s">
        <v>740</v>
      </c>
      <c r="F113" s="216" t="s">
        <v>776</v>
      </c>
      <c r="L113" s="139"/>
      <c r="M113" s="217"/>
      <c r="T113" s="218"/>
      <c r="AT113" s="131" t="s">
        <v>740</v>
      </c>
      <c r="AU113" s="131" t="s">
        <v>668</v>
      </c>
    </row>
    <row r="114" spans="2:65" s="219" customFormat="1" x14ac:dyDescent="0.25">
      <c r="B114" s="220"/>
      <c r="D114" s="221" t="s">
        <v>742</v>
      </c>
      <c r="E114" s="222" t="s">
        <v>439</v>
      </c>
      <c r="F114" s="223" t="s">
        <v>777</v>
      </c>
      <c r="H114" s="224">
        <v>44.6</v>
      </c>
      <c r="L114" s="220"/>
      <c r="M114" s="225"/>
      <c r="T114" s="226"/>
      <c r="AT114" s="222" t="s">
        <v>742</v>
      </c>
      <c r="AU114" s="222" t="s">
        <v>668</v>
      </c>
      <c r="AV114" s="219" t="s">
        <v>668</v>
      </c>
      <c r="AW114" s="219" t="s">
        <v>744</v>
      </c>
      <c r="AX114" s="219" t="s">
        <v>731</v>
      </c>
      <c r="AY114" s="222" t="s">
        <v>733</v>
      </c>
    </row>
    <row r="115" spans="2:65" s="190" customFormat="1" ht="22.95" customHeight="1" x14ac:dyDescent="0.25">
      <c r="B115" s="191"/>
      <c r="D115" s="192" t="s">
        <v>728</v>
      </c>
      <c r="E115" s="200" t="s">
        <v>738</v>
      </c>
      <c r="F115" s="200" t="s">
        <v>411</v>
      </c>
      <c r="J115" s="201">
        <f>BK115</f>
        <v>0</v>
      </c>
      <c r="L115" s="191"/>
      <c r="M115" s="195"/>
      <c r="P115" s="196">
        <f>SUM(P116:P121)</f>
        <v>5.9511319999999994</v>
      </c>
      <c r="R115" s="196">
        <f>SUM(R116:R121)</f>
        <v>0</v>
      </c>
      <c r="T115" s="197">
        <f>SUM(T116:T121)</f>
        <v>0</v>
      </c>
      <c r="AR115" s="192" t="s">
        <v>731</v>
      </c>
      <c r="AT115" s="198" t="s">
        <v>728</v>
      </c>
      <c r="AU115" s="198" t="s">
        <v>731</v>
      </c>
      <c r="AY115" s="192" t="s">
        <v>733</v>
      </c>
      <c r="BK115" s="199">
        <f>SUM(BK116:BK121)</f>
        <v>0</v>
      </c>
    </row>
    <row r="116" spans="2:65" s="138" customFormat="1" ht="16.5" customHeight="1" x14ac:dyDescent="0.25">
      <c r="B116" s="202"/>
      <c r="C116" s="203" t="s">
        <v>778</v>
      </c>
      <c r="D116" s="203" t="s">
        <v>734</v>
      </c>
      <c r="E116" s="204" t="s">
        <v>779</v>
      </c>
      <c r="F116" s="205" t="s">
        <v>780</v>
      </c>
      <c r="G116" s="206" t="s">
        <v>528</v>
      </c>
      <c r="H116" s="207">
        <v>4.46</v>
      </c>
      <c r="I116" s="208">
        <v>0</v>
      </c>
      <c r="J116" s="208">
        <f>ROUND(I116*H116,2)</f>
        <v>0</v>
      </c>
      <c r="K116" s="205" t="s">
        <v>737</v>
      </c>
      <c r="L116" s="139"/>
      <c r="M116" s="209" t="s">
        <v>439</v>
      </c>
      <c r="N116" s="210" t="s">
        <v>687</v>
      </c>
      <c r="O116" s="211">
        <v>1.3169999999999999</v>
      </c>
      <c r="P116" s="211">
        <f>O116*H116</f>
        <v>5.8738199999999994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13" t="s">
        <v>738</v>
      </c>
      <c r="AT116" s="213" t="s">
        <v>734</v>
      </c>
      <c r="AU116" s="213" t="s">
        <v>668</v>
      </c>
      <c r="AY116" s="131" t="s">
        <v>733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31" t="s">
        <v>731</v>
      </c>
      <c r="BK116" s="214">
        <f>ROUND(I116*H116,2)</f>
        <v>0</v>
      </c>
      <c r="BL116" s="131" t="s">
        <v>738</v>
      </c>
      <c r="BM116" s="213" t="s">
        <v>781</v>
      </c>
    </row>
    <row r="117" spans="2:65" s="138" customFormat="1" x14ac:dyDescent="0.25">
      <c r="B117" s="139"/>
      <c r="D117" s="215" t="s">
        <v>740</v>
      </c>
      <c r="F117" s="216" t="s">
        <v>782</v>
      </c>
      <c r="L117" s="139"/>
      <c r="M117" s="217"/>
      <c r="T117" s="218"/>
      <c r="AT117" s="131" t="s">
        <v>740</v>
      </c>
      <c r="AU117" s="131" t="s">
        <v>668</v>
      </c>
    </row>
    <row r="118" spans="2:65" s="219" customFormat="1" x14ac:dyDescent="0.25">
      <c r="B118" s="220"/>
      <c r="D118" s="221" t="s">
        <v>742</v>
      </c>
      <c r="E118" s="222" t="s">
        <v>439</v>
      </c>
      <c r="F118" s="223" t="s">
        <v>783</v>
      </c>
      <c r="H118" s="224">
        <v>4.46</v>
      </c>
      <c r="L118" s="220"/>
      <c r="M118" s="225"/>
      <c r="T118" s="226"/>
      <c r="AT118" s="222" t="s">
        <v>742</v>
      </c>
      <c r="AU118" s="222" t="s">
        <v>668</v>
      </c>
      <c r="AV118" s="219" t="s">
        <v>668</v>
      </c>
      <c r="AW118" s="219" t="s">
        <v>744</v>
      </c>
      <c r="AX118" s="219" t="s">
        <v>731</v>
      </c>
      <c r="AY118" s="222" t="s">
        <v>733</v>
      </c>
    </row>
    <row r="119" spans="2:65" s="138" customFormat="1" ht="21.75" customHeight="1" x14ac:dyDescent="0.25">
      <c r="B119" s="202"/>
      <c r="C119" s="203" t="s">
        <v>784</v>
      </c>
      <c r="D119" s="203" t="s">
        <v>734</v>
      </c>
      <c r="E119" s="204" t="s">
        <v>785</v>
      </c>
      <c r="F119" s="205" t="s">
        <v>786</v>
      </c>
      <c r="G119" s="206" t="s">
        <v>528</v>
      </c>
      <c r="H119" s="207">
        <v>6.4000000000000001E-2</v>
      </c>
      <c r="I119" s="208">
        <v>0</v>
      </c>
      <c r="J119" s="208">
        <f>ROUND(I119*H119,2)</f>
        <v>0</v>
      </c>
      <c r="K119" s="205" t="s">
        <v>737</v>
      </c>
      <c r="L119" s="139"/>
      <c r="M119" s="209" t="s">
        <v>439</v>
      </c>
      <c r="N119" s="210" t="s">
        <v>687</v>
      </c>
      <c r="O119" s="211">
        <v>1.208</v>
      </c>
      <c r="P119" s="211">
        <f>O119*H119</f>
        <v>7.7312000000000006E-2</v>
      </c>
      <c r="Q119" s="211">
        <v>0</v>
      </c>
      <c r="R119" s="211">
        <f>Q119*H119</f>
        <v>0</v>
      </c>
      <c r="S119" s="211">
        <v>0</v>
      </c>
      <c r="T119" s="212">
        <f>S119*H119</f>
        <v>0</v>
      </c>
      <c r="AR119" s="213" t="s">
        <v>738</v>
      </c>
      <c r="AT119" s="213" t="s">
        <v>734</v>
      </c>
      <c r="AU119" s="213" t="s">
        <v>668</v>
      </c>
      <c r="AY119" s="131" t="s">
        <v>733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31" t="s">
        <v>731</v>
      </c>
      <c r="BK119" s="214">
        <f>ROUND(I119*H119,2)</f>
        <v>0</v>
      </c>
      <c r="BL119" s="131" t="s">
        <v>738</v>
      </c>
      <c r="BM119" s="213" t="s">
        <v>787</v>
      </c>
    </row>
    <row r="120" spans="2:65" s="138" customFormat="1" x14ac:dyDescent="0.25">
      <c r="B120" s="139"/>
      <c r="D120" s="215" t="s">
        <v>740</v>
      </c>
      <c r="F120" s="216" t="s">
        <v>788</v>
      </c>
      <c r="L120" s="139"/>
      <c r="M120" s="217"/>
      <c r="T120" s="218"/>
      <c r="AT120" s="131" t="s">
        <v>740</v>
      </c>
      <c r="AU120" s="131" t="s">
        <v>668</v>
      </c>
    </row>
    <row r="121" spans="2:65" s="219" customFormat="1" x14ac:dyDescent="0.25">
      <c r="B121" s="220"/>
      <c r="D121" s="221" t="s">
        <v>742</v>
      </c>
      <c r="E121" s="222" t="s">
        <v>439</v>
      </c>
      <c r="F121" s="223" t="s">
        <v>789</v>
      </c>
      <c r="H121" s="224">
        <v>6.4000000000000001E-2</v>
      </c>
      <c r="L121" s="220"/>
      <c r="M121" s="225"/>
      <c r="T121" s="226"/>
      <c r="AT121" s="222" t="s">
        <v>742</v>
      </c>
      <c r="AU121" s="222" t="s">
        <v>668</v>
      </c>
      <c r="AV121" s="219" t="s">
        <v>668</v>
      </c>
      <c r="AW121" s="219" t="s">
        <v>744</v>
      </c>
      <c r="AX121" s="219" t="s">
        <v>731</v>
      </c>
      <c r="AY121" s="222" t="s">
        <v>733</v>
      </c>
    </row>
    <row r="122" spans="2:65" s="190" customFormat="1" ht="22.95" customHeight="1" x14ac:dyDescent="0.25">
      <c r="B122" s="191"/>
      <c r="D122" s="192" t="s">
        <v>728</v>
      </c>
      <c r="E122" s="200" t="s">
        <v>778</v>
      </c>
      <c r="F122" s="200" t="s">
        <v>790</v>
      </c>
      <c r="J122" s="201">
        <f>BK122</f>
        <v>0</v>
      </c>
      <c r="L122" s="191"/>
      <c r="M122" s="195"/>
      <c r="P122" s="196">
        <f>SUM(P123:P133)</f>
        <v>18.165000000000003</v>
      </c>
      <c r="R122" s="196">
        <f>SUM(R123:R133)</f>
        <v>8.5679199999999997E-2</v>
      </c>
      <c r="T122" s="197">
        <f>SUM(T123:T133)</f>
        <v>0</v>
      </c>
      <c r="AR122" s="192" t="s">
        <v>731</v>
      </c>
      <c r="AT122" s="198" t="s">
        <v>728</v>
      </c>
      <c r="AU122" s="198" t="s">
        <v>731</v>
      </c>
      <c r="AY122" s="192" t="s">
        <v>733</v>
      </c>
      <c r="BK122" s="199">
        <f>SUM(BK123:BK133)</f>
        <v>0</v>
      </c>
    </row>
    <row r="123" spans="2:65" s="138" customFormat="1" ht="24.15" customHeight="1" x14ac:dyDescent="0.25">
      <c r="B123" s="202"/>
      <c r="C123" s="203" t="s">
        <v>791</v>
      </c>
      <c r="D123" s="203" t="s">
        <v>734</v>
      </c>
      <c r="E123" s="204" t="s">
        <v>792</v>
      </c>
      <c r="F123" s="205" t="s">
        <v>793</v>
      </c>
      <c r="G123" s="206" t="s">
        <v>530</v>
      </c>
      <c r="H123" s="207">
        <v>72</v>
      </c>
      <c r="I123" s="208">
        <v>0</v>
      </c>
      <c r="J123" s="208">
        <f>ROUND(I123*H123,2)</f>
        <v>0</v>
      </c>
      <c r="K123" s="205" t="s">
        <v>737</v>
      </c>
      <c r="L123" s="139"/>
      <c r="M123" s="209" t="s">
        <v>439</v>
      </c>
      <c r="N123" s="210" t="s">
        <v>687</v>
      </c>
      <c r="O123" s="211">
        <v>0.155</v>
      </c>
      <c r="P123" s="211">
        <f>O123*H123</f>
        <v>11.16</v>
      </c>
      <c r="Q123" s="211">
        <v>0</v>
      </c>
      <c r="R123" s="211">
        <f>Q123*H123</f>
        <v>0</v>
      </c>
      <c r="S123" s="211">
        <v>0</v>
      </c>
      <c r="T123" s="212">
        <f>S123*H123</f>
        <v>0</v>
      </c>
      <c r="AR123" s="213" t="s">
        <v>738</v>
      </c>
      <c r="AT123" s="213" t="s">
        <v>734</v>
      </c>
      <c r="AU123" s="213" t="s">
        <v>668</v>
      </c>
      <c r="AY123" s="131" t="s">
        <v>733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31" t="s">
        <v>731</v>
      </c>
      <c r="BK123" s="214">
        <f>ROUND(I123*H123,2)</f>
        <v>0</v>
      </c>
      <c r="BL123" s="131" t="s">
        <v>738</v>
      </c>
      <c r="BM123" s="213" t="s">
        <v>794</v>
      </c>
    </row>
    <row r="124" spans="2:65" s="138" customFormat="1" x14ac:dyDescent="0.25">
      <c r="B124" s="139"/>
      <c r="D124" s="215" t="s">
        <v>740</v>
      </c>
      <c r="F124" s="216" t="s">
        <v>795</v>
      </c>
      <c r="L124" s="139"/>
      <c r="M124" s="217"/>
      <c r="T124" s="218"/>
      <c r="AT124" s="131" t="s">
        <v>740</v>
      </c>
      <c r="AU124" s="131" t="s">
        <v>668</v>
      </c>
    </row>
    <row r="125" spans="2:65" s="138" customFormat="1" ht="16.5" customHeight="1" x14ac:dyDescent="0.25">
      <c r="B125" s="202"/>
      <c r="C125" s="227" t="s">
        <v>796</v>
      </c>
      <c r="D125" s="227" t="s">
        <v>34</v>
      </c>
      <c r="E125" s="228" t="s">
        <v>797</v>
      </c>
      <c r="F125" s="229" t="s">
        <v>798</v>
      </c>
      <c r="G125" s="230" t="s">
        <v>530</v>
      </c>
      <c r="H125" s="231">
        <v>73.08</v>
      </c>
      <c r="I125" s="232">
        <v>0</v>
      </c>
      <c r="J125" s="232">
        <f>ROUND(I125*H125,2)</f>
        <v>0</v>
      </c>
      <c r="K125" s="229" t="s">
        <v>737</v>
      </c>
      <c r="L125" s="233"/>
      <c r="M125" s="234" t="s">
        <v>439</v>
      </c>
      <c r="N125" s="235" t="s">
        <v>687</v>
      </c>
      <c r="O125" s="211">
        <v>0</v>
      </c>
      <c r="P125" s="211">
        <f>O125*H125</f>
        <v>0</v>
      </c>
      <c r="Q125" s="211">
        <v>4.2999999999999999E-4</v>
      </c>
      <c r="R125" s="211">
        <f>Q125*H125</f>
        <v>3.1424399999999998E-2</v>
      </c>
      <c r="S125" s="211">
        <v>0</v>
      </c>
      <c r="T125" s="212">
        <f>S125*H125</f>
        <v>0</v>
      </c>
      <c r="AR125" s="213" t="s">
        <v>778</v>
      </c>
      <c r="AT125" s="213" t="s">
        <v>34</v>
      </c>
      <c r="AU125" s="213" t="s">
        <v>668</v>
      </c>
      <c r="AY125" s="131" t="s">
        <v>733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31" t="s">
        <v>731</v>
      </c>
      <c r="BK125" s="214">
        <f>ROUND(I125*H125,2)</f>
        <v>0</v>
      </c>
      <c r="BL125" s="131" t="s">
        <v>738</v>
      </c>
      <c r="BM125" s="213" t="s">
        <v>799</v>
      </c>
    </row>
    <row r="126" spans="2:65" s="219" customFormat="1" x14ac:dyDescent="0.25">
      <c r="B126" s="220"/>
      <c r="D126" s="221" t="s">
        <v>742</v>
      </c>
      <c r="F126" s="223" t="s">
        <v>800</v>
      </c>
      <c r="H126" s="224">
        <v>73.08</v>
      </c>
      <c r="L126" s="220"/>
      <c r="M126" s="225"/>
      <c r="T126" s="226"/>
      <c r="AT126" s="222" t="s">
        <v>742</v>
      </c>
      <c r="AU126" s="222" t="s">
        <v>668</v>
      </c>
      <c r="AV126" s="219" t="s">
        <v>668</v>
      </c>
      <c r="AW126" s="219" t="s">
        <v>671</v>
      </c>
      <c r="AX126" s="219" t="s">
        <v>731</v>
      </c>
      <c r="AY126" s="222" t="s">
        <v>733</v>
      </c>
    </row>
    <row r="127" spans="2:65" s="138" customFormat="1" ht="16.5" customHeight="1" x14ac:dyDescent="0.25">
      <c r="B127" s="202"/>
      <c r="C127" s="203" t="s">
        <v>801</v>
      </c>
      <c r="D127" s="203" t="s">
        <v>734</v>
      </c>
      <c r="E127" s="204" t="s">
        <v>802</v>
      </c>
      <c r="F127" s="205" t="s">
        <v>803</v>
      </c>
      <c r="G127" s="206" t="s">
        <v>530</v>
      </c>
      <c r="H127" s="207">
        <v>10</v>
      </c>
      <c r="I127" s="208">
        <v>0</v>
      </c>
      <c r="J127" s="208">
        <f>ROUND(I127*H127,2)</f>
        <v>0</v>
      </c>
      <c r="K127" s="205" t="s">
        <v>737</v>
      </c>
      <c r="L127" s="139"/>
      <c r="M127" s="209" t="s">
        <v>439</v>
      </c>
      <c r="N127" s="210" t="s">
        <v>687</v>
      </c>
      <c r="O127" s="211">
        <v>6.6000000000000003E-2</v>
      </c>
      <c r="P127" s="211">
        <f>O127*H127</f>
        <v>0.66</v>
      </c>
      <c r="Q127" s="211">
        <v>4.4800000000000003E-6</v>
      </c>
      <c r="R127" s="211">
        <f>Q127*H127</f>
        <v>4.4800000000000005E-5</v>
      </c>
      <c r="S127" s="211">
        <v>0</v>
      </c>
      <c r="T127" s="212">
        <f>S127*H127</f>
        <v>0</v>
      </c>
      <c r="AR127" s="213" t="s">
        <v>738</v>
      </c>
      <c r="AT127" s="213" t="s">
        <v>734</v>
      </c>
      <c r="AU127" s="213" t="s">
        <v>668</v>
      </c>
      <c r="AY127" s="131" t="s">
        <v>733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31" t="s">
        <v>731</v>
      </c>
      <c r="BK127" s="214">
        <f>ROUND(I127*H127,2)</f>
        <v>0</v>
      </c>
      <c r="BL127" s="131" t="s">
        <v>738</v>
      </c>
      <c r="BM127" s="213" t="s">
        <v>804</v>
      </c>
    </row>
    <row r="128" spans="2:65" s="138" customFormat="1" x14ac:dyDescent="0.25">
      <c r="B128" s="139"/>
      <c r="D128" s="215" t="s">
        <v>740</v>
      </c>
      <c r="F128" s="216" t="s">
        <v>805</v>
      </c>
      <c r="L128" s="139"/>
      <c r="M128" s="217"/>
      <c r="T128" s="218"/>
      <c r="AT128" s="131" t="s">
        <v>740</v>
      </c>
      <c r="AU128" s="131" t="s">
        <v>668</v>
      </c>
    </row>
    <row r="129" spans="2:65" s="138" customFormat="1" ht="16.5" customHeight="1" x14ac:dyDescent="0.25">
      <c r="B129" s="202"/>
      <c r="C129" s="227" t="s">
        <v>806</v>
      </c>
      <c r="D129" s="227" t="s">
        <v>34</v>
      </c>
      <c r="E129" s="228" t="s">
        <v>807</v>
      </c>
      <c r="F129" s="229" t="s">
        <v>808</v>
      </c>
      <c r="G129" s="230" t="s">
        <v>530</v>
      </c>
      <c r="H129" s="231">
        <v>10</v>
      </c>
      <c r="I129" s="232">
        <v>0</v>
      </c>
      <c r="J129" s="232">
        <f>ROUND(I129*H129,2)</f>
        <v>0</v>
      </c>
      <c r="K129" s="229" t="s">
        <v>737</v>
      </c>
      <c r="L129" s="233"/>
      <c r="M129" s="234" t="s">
        <v>439</v>
      </c>
      <c r="N129" s="235" t="s">
        <v>687</v>
      </c>
      <c r="O129" s="211">
        <v>0</v>
      </c>
      <c r="P129" s="211">
        <f>O129*H129</f>
        <v>0</v>
      </c>
      <c r="Q129" s="211">
        <v>2.9399999999999999E-3</v>
      </c>
      <c r="R129" s="211">
        <f>Q129*H129</f>
        <v>2.9399999999999999E-2</v>
      </c>
      <c r="S129" s="211">
        <v>0</v>
      </c>
      <c r="T129" s="212">
        <f>S129*H129</f>
        <v>0</v>
      </c>
      <c r="AR129" s="213" t="s">
        <v>778</v>
      </c>
      <c r="AT129" s="213" t="s">
        <v>34</v>
      </c>
      <c r="AU129" s="213" t="s">
        <v>668</v>
      </c>
      <c r="AY129" s="131" t="s">
        <v>733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31" t="s">
        <v>731</v>
      </c>
      <c r="BK129" s="214">
        <f>ROUND(I129*H129,2)</f>
        <v>0</v>
      </c>
      <c r="BL129" s="131" t="s">
        <v>738</v>
      </c>
      <c r="BM129" s="213" t="s">
        <v>809</v>
      </c>
    </row>
    <row r="130" spans="2:65" s="138" customFormat="1" ht="16.5" customHeight="1" x14ac:dyDescent="0.25">
      <c r="B130" s="202"/>
      <c r="C130" s="203" t="s">
        <v>810</v>
      </c>
      <c r="D130" s="203" t="s">
        <v>734</v>
      </c>
      <c r="E130" s="204" t="s">
        <v>811</v>
      </c>
      <c r="F130" s="205" t="s">
        <v>812</v>
      </c>
      <c r="G130" s="206" t="s">
        <v>530</v>
      </c>
      <c r="H130" s="207">
        <v>82</v>
      </c>
      <c r="I130" s="208">
        <v>0</v>
      </c>
      <c r="J130" s="208">
        <f>ROUND(I130*H130,2)</f>
        <v>0</v>
      </c>
      <c r="K130" s="205" t="s">
        <v>737</v>
      </c>
      <c r="L130" s="139"/>
      <c r="M130" s="209" t="s">
        <v>439</v>
      </c>
      <c r="N130" s="210" t="s">
        <v>687</v>
      </c>
      <c r="O130" s="211">
        <v>5.3999999999999999E-2</v>
      </c>
      <c r="P130" s="211">
        <f>O130*H130</f>
        <v>4.4279999999999999</v>
      </c>
      <c r="Q130" s="211">
        <v>1.9000000000000001E-4</v>
      </c>
      <c r="R130" s="211">
        <f>Q130*H130</f>
        <v>1.558E-2</v>
      </c>
      <c r="S130" s="211">
        <v>0</v>
      </c>
      <c r="T130" s="212">
        <f>S130*H130</f>
        <v>0</v>
      </c>
      <c r="AR130" s="213" t="s">
        <v>738</v>
      </c>
      <c r="AT130" s="213" t="s">
        <v>734</v>
      </c>
      <c r="AU130" s="213" t="s">
        <v>668</v>
      </c>
      <c r="AY130" s="131" t="s">
        <v>733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31" t="s">
        <v>731</v>
      </c>
      <c r="BK130" s="214">
        <f>ROUND(I130*H130,2)</f>
        <v>0</v>
      </c>
      <c r="BL130" s="131" t="s">
        <v>738</v>
      </c>
      <c r="BM130" s="213" t="s">
        <v>813</v>
      </c>
    </row>
    <row r="131" spans="2:65" s="138" customFormat="1" x14ac:dyDescent="0.25">
      <c r="B131" s="139"/>
      <c r="D131" s="215" t="s">
        <v>740</v>
      </c>
      <c r="F131" s="216" t="s">
        <v>814</v>
      </c>
      <c r="L131" s="139"/>
      <c r="M131" s="217"/>
      <c r="T131" s="218"/>
      <c r="AT131" s="131" t="s">
        <v>740</v>
      </c>
      <c r="AU131" s="131" t="s">
        <v>668</v>
      </c>
    </row>
    <row r="132" spans="2:65" s="138" customFormat="1" ht="16.5" customHeight="1" x14ac:dyDescent="0.25">
      <c r="B132" s="202"/>
      <c r="C132" s="203" t="s">
        <v>815</v>
      </c>
      <c r="D132" s="203" t="s">
        <v>734</v>
      </c>
      <c r="E132" s="204" t="s">
        <v>816</v>
      </c>
      <c r="F132" s="205" t="s">
        <v>817</v>
      </c>
      <c r="G132" s="206" t="s">
        <v>530</v>
      </c>
      <c r="H132" s="207">
        <v>71</v>
      </c>
      <c r="I132" s="208">
        <v>0</v>
      </c>
      <c r="J132" s="208">
        <f>ROUND(I132*H132,2)</f>
        <v>0</v>
      </c>
      <c r="K132" s="205" t="s">
        <v>737</v>
      </c>
      <c r="L132" s="139"/>
      <c r="M132" s="209" t="s">
        <v>439</v>
      </c>
      <c r="N132" s="210" t="s">
        <v>687</v>
      </c>
      <c r="O132" s="211">
        <v>2.7E-2</v>
      </c>
      <c r="P132" s="211">
        <f>O132*H132</f>
        <v>1.917</v>
      </c>
      <c r="Q132" s="211">
        <v>1.2999999999999999E-4</v>
      </c>
      <c r="R132" s="211">
        <f>Q132*H132</f>
        <v>9.2299999999999986E-3</v>
      </c>
      <c r="S132" s="211">
        <v>0</v>
      </c>
      <c r="T132" s="212">
        <f>S132*H132</f>
        <v>0</v>
      </c>
      <c r="AR132" s="213" t="s">
        <v>738</v>
      </c>
      <c r="AT132" s="213" t="s">
        <v>734</v>
      </c>
      <c r="AU132" s="213" t="s">
        <v>668</v>
      </c>
      <c r="AY132" s="131" t="s">
        <v>733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31" t="s">
        <v>731</v>
      </c>
      <c r="BK132" s="214">
        <f>ROUND(I132*H132,2)</f>
        <v>0</v>
      </c>
      <c r="BL132" s="131" t="s">
        <v>738</v>
      </c>
      <c r="BM132" s="213" t="s">
        <v>818</v>
      </c>
    </row>
    <row r="133" spans="2:65" s="138" customFormat="1" x14ac:dyDescent="0.25">
      <c r="B133" s="139"/>
      <c r="D133" s="215" t="s">
        <v>740</v>
      </c>
      <c r="F133" s="216" t="s">
        <v>819</v>
      </c>
      <c r="L133" s="139"/>
      <c r="M133" s="217"/>
      <c r="T133" s="218"/>
      <c r="AT133" s="131" t="s">
        <v>740</v>
      </c>
      <c r="AU133" s="131" t="s">
        <v>668</v>
      </c>
    </row>
    <row r="134" spans="2:65" s="190" customFormat="1" ht="22.95" customHeight="1" x14ac:dyDescent="0.25">
      <c r="B134" s="191"/>
      <c r="D134" s="192" t="s">
        <v>728</v>
      </c>
      <c r="E134" s="200" t="s">
        <v>820</v>
      </c>
      <c r="F134" s="200" t="s">
        <v>415</v>
      </c>
      <c r="J134" s="201">
        <f>BK134</f>
        <v>0</v>
      </c>
      <c r="L134" s="191"/>
      <c r="M134" s="195"/>
      <c r="P134" s="196">
        <f>SUM(P135:P136)</f>
        <v>0.12727999999999998</v>
      </c>
      <c r="R134" s="196">
        <f>SUM(R135:R136)</f>
        <v>0</v>
      </c>
      <c r="T134" s="197">
        <f>SUM(T135:T136)</f>
        <v>0</v>
      </c>
      <c r="AR134" s="192" t="s">
        <v>731</v>
      </c>
      <c r="AT134" s="198" t="s">
        <v>728</v>
      </c>
      <c r="AU134" s="198" t="s">
        <v>731</v>
      </c>
      <c r="AY134" s="192" t="s">
        <v>733</v>
      </c>
      <c r="BK134" s="199">
        <f>SUM(BK135:BK136)</f>
        <v>0</v>
      </c>
    </row>
    <row r="135" spans="2:65" s="138" customFormat="1" ht="24.15" customHeight="1" x14ac:dyDescent="0.25">
      <c r="B135" s="202"/>
      <c r="C135" s="203" t="s">
        <v>821</v>
      </c>
      <c r="D135" s="203" t="s">
        <v>734</v>
      </c>
      <c r="E135" s="204" t="s">
        <v>822</v>
      </c>
      <c r="F135" s="205" t="s">
        <v>823</v>
      </c>
      <c r="G135" s="206" t="s">
        <v>569</v>
      </c>
      <c r="H135" s="207">
        <v>8.5999999999999993E-2</v>
      </c>
      <c r="I135" s="208">
        <v>0</v>
      </c>
      <c r="J135" s="208">
        <f>ROUND(I135*H135,2)</f>
        <v>0</v>
      </c>
      <c r="K135" s="205" t="s">
        <v>737</v>
      </c>
      <c r="L135" s="139"/>
      <c r="M135" s="209" t="s">
        <v>439</v>
      </c>
      <c r="N135" s="210" t="s">
        <v>687</v>
      </c>
      <c r="O135" s="211">
        <v>1.48</v>
      </c>
      <c r="P135" s="211">
        <f>O135*H135</f>
        <v>0.12727999999999998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AR135" s="213" t="s">
        <v>738</v>
      </c>
      <c r="AT135" s="213" t="s">
        <v>734</v>
      </c>
      <c r="AU135" s="213" t="s">
        <v>668</v>
      </c>
      <c r="AY135" s="131" t="s">
        <v>733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31" t="s">
        <v>731</v>
      </c>
      <c r="BK135" s="214">
        <f>ROUND(I135*H135,2)</f>
        <v>0</v>
      </c>
      <c r="BL135" s="131" t="s">
        <v>738</v>
      </c>
      <c r="BM135" s="213" t="s">
        <v>824</v>
      </c>
    </row>
    <row r="136" spans="2:65" s="138" customFormat="1" x14ac:dyDescent="0.25">
      <c r="B136" s="139"/>
      <c r="D136" s="215" t="s">
        <v>740</v>
      </c>
      <c r="F136" s="216" t="s">
        <v>825</v>
      </c>
      <c r="L136" s="139"/>
      <c r="M136" s="217"/>
      <c r="T136" s="218"/>
      <c r="AT136" s="131" t="s">
        <v>740</v>
      </c>
      <c r="AU136" s="131" t="s">
        <v>668</v>
      </c>
    </row>
    <row r="137" spans="2:65" s="190" customFormat="1" ht="25.95" customHeight="1" x14ac:dyDescent="0.25">
      <c r="B137" s="191"/>
      <c r="D137" s="192" t="s">
        <v>728</v>
      </c>
      <c r="E137" s="193" t="s">
        <v>826</v>
      </c>
      <c r="F137" s="193" t="s">
        <v>827</v>
      </c>
      <c r="J137" s="194">
        <f>BK137</f>
        <v>0</v>
      </c>
      <c r="L137" s="191"/>
      <c r="M137" s="195"/>
      <c r="P137" s="196">
        <f>P138+P172+P225+P267+P272</f>
        <v>176.06719999999999</v>
      </c>
      <c r="R137" s="196">
        <f>R138+R172+R225+R267+R272</f>
        <v>0.60848400000000002</v>
      </c>
      <c r="T137" s="197">
        <f>T138+T172+T225+T267+T272</f>
        <v>0</v>
      </c>
      <c r="AR137" s="192" t="s">
        <v>668</v>
      </c>
      <c r="AT137" s="198" t="s">
        <v>728</v>
      </c>
      <c r="AU137" s="198" t="s">
        <v>732</v>
      </c>
      <c r="AY137" s="192" t="s">
        <v>733</v>
      </c>
      <c r="BK137" s="199">
        <f>BK138+BK172+BK225+BK267+BK272</f>
        <v>0</v>
      </c>
    </row>
    <row r="138" spans="2:65" s="190" customFormat="1" ht="22.95" customHeight="1" x14ac:dyDescent="0.25">
      <c r="B138" s="191"/>
      <c r="D138" s="192" t="s">
        <v>728</v>
      </c>
      <c r="E138" s="200" t="s">
        <v>828</v>
      </c>
      <c r="F138" s="200" t="s">
        <v>829</v>
      </c>
      <c r="J138" s="201">
        <f>BK138</f>
        <v>0</v>
      </c>
      <c r="L138" s="191"/>
      <c r="M138" s="195"/>
      <c r="P138" s="196">
        <f>SUM(P139:P171)</f>
        <v>55.456999999999994</v>
      </c>
      <c r="R138" s="196">
        <f>SUM(R139:R171)</f>
        <v>0.12227999999999999</v>
      </c>
      <c r="T138" s="197">
        <f>SUM(T139:T171)</f>
        <v>0</v>
      </c>
      <c r="AR138" s="192" t="s">
        <v>668</v>
      </c>
      <c r="AT138" s="198" t="s">
        <v>728</v>
      </c>
      <c r="AU138" s="198" t="s">
        <v>731</v>
      </c>
      <c r="AY138" s="192" t="s">
        <v>733</v>
      </c>
      <c r="BK138" s="199">
        <f>SUM(BK139:BK171)</f>
        <v>0</v>
      </c>
    </row>
    <row r="139" spans="2:65" s="138" customFormat="1" ht="16.5" customHeight="1" x14ac:dyDescent="0.25">
      <c r="B139" s="202"/>
      <c r="C139" s="203" t="s">
        <v>830</v>
      </c>
      <c r="D139" s="203" t="s">
        <v>734</v>
      </c>
      <c r="E139" s="204" t="s">
        <v>831</v>
      </c>
      <c r="F139" s="205" t="s">
        <v>832</v>
      </c>
      <c r="G139" s="206" t="s">
        <v>530</v>
      </c>
      <c r="H139" s="207">
        <v>4</v>
      </c>
      <c r="I139" s="208">
        <v>0</v>
      </c>
      <c r="J139" s="208">
        <f>ROUND(I139*H139,2)</f>
        <v>0</v>
      </c>
      <c r="K139" s="205" t="s">
        <v>737</v>
      </c>
      <c r="L139" s="139"/>
      <c r="M139" s="209" t="s">
        <v>439</v>
      </c>
      <c r="N139" s="210" t="s">
        <v>687</v>
      </c>
      <c r="O139" s="211">
        <v>0.36299999999999999</v>
      </c>
      <c r="P139" s="211">
        <f>O139*H139</f>
        <v>1.452</v>
      </c>
      <c r="Q139" s="211">
        <v>1.2600000000000001E-3</v>
      </c>
      <c r="R139" s="211">
        <f>Q139*H139</f>
        <v>5.0400000000000002E-3</v>
      </c>
      <c r="S139" s="211">
        <v>0</v>
      </c>
      <c r="T139" s="212">
        <f>S139*H139</f>
        <v>0</v>
      </c>
      <c r="AR139" s="213" t="s">
        <v>821</v>
      </c>
      <c r="AT139" s="213" t="s">
        <v>734</v>
      </c>
      <c r="AU139" s="213" t="s">
        <v>668</v>
      </c>
      <c r="AY139" s="131" t="s">
        <v>733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31" t="s">
        <v>731</v>
      </c>
      <c r="BK139" s="214">
        <f>ROUND(I139*H139,2)</f>
        <v>0</v>
      </c>
      <c r="BL139" s="131" t="s">
        <v>821</v>
      </c>
      <c r="BM139" s="213" t="s">
        <v>833</v>
      </c>
    </row>
    <row r="140" spans="2:65" s="138" customFormat="1" x14ac:dyDescent="0.25">
      <c r="B140" s="139"/>
      <c r="D140" s="215" t="s">
        <v>740</v>
      </c>
      <c r="F140" s="216" t="s">
        <v>834</v>
      </c>
      <c r="L140" s="139"/>
      <c r="M140" s="217"/>
      <c r="T140" s="218"/>
      <c r="AT140" s="131" t="s">
        <v>740</v>
      </c>
      <c r="AU140" s="131" t="s">
        <v>668</v>
      </c>
    </row>
    <row r="141" spans="2:65" s="138" customFormat="1" ht="16.5" customHeight="1" x14ac:dyDescent="0.25">
      <c r="B141" s="202"/>
      <c r="C141" s="203" t="s">
        <v>835</v>
      </c>
      <c r="D141" s="203" t="s">
        <v>734</v>
      </c>
      <c r="E141" s="204" t="s">
        <v>836</v>
      </c>
      <c r="F141" s="205" t="s">
        <v>837</v>
      </c>
      <c r="G141" s="206" t="s">
        <v>530</v>
      </c>
      <c r="H141" s="207">
        <v>7</v>
      </c>
      <c r="I141" s="208">
        <v>0</v>
      </c>
      <c r="J141" s="208">
        <f>ROUND(I141*H141,2)</f>
        <v>0</v>
      </c>
      <c r="K141" s="205" t="s">
        <v>737</v>
      </c>
      <c r="L141" s="139"/>
      <c r="M141" s="209" t="s">
        <v>439</v>
      </c>
      <c r="N141" s="210" t="s">
        <v>687</v>
      </c>
      <c r="O141" s="211">
        <v>0.38300000000000001</v>
      </c>
      <c r="P141" s="211">
        <f>O141*H141</f>
        <v>2.681</v>
      </c>
      <c r="Q141" s="211">
        <v>1.75E-3</v>
      </c>
      <c r="R141" s="211">
        <f>Q141*H141</f>
        <v>1.225E-2</v>
      </c>
      <c r="S141" s="211">
        <v>0</v>
      </c>
      <c r="T141" s="212">
        <f>S141*H141</f>
        <v>0</v>
      </c>
      <c r="AR141" s="213" t="s">
        <v>821</v>
      </c>
      <c r="AT141" s="213" t="s">
        <v>734</v>
      </c>
      <c r="AU141" s="213" t="s">
        <v>668</v>
      </c>
      <c r="AY141" s="131" t="s">
        <v>733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31" t="s">
        <v>731</v>
      </c>
      <c r="BK141" s="214">
        <f>ROUND(I141*H141,2)</f>
        <v>0</v>
      </c>
      <c r="BL141" s="131" t="s">
        <v>821</v>
      </c>
      <c r="BM141" s="213" t="s">
        <v>838</v>
      </c>
    </row>
    <row r="142" spans="2:65" s="138" customFormat="1" x14ac:dyDescent="0.25">
      <c r="B142" s="139"/>
      <c r="D142" s="215" t="s">
        <v>740</v>
      </c>
      <c r="F142" s="216" t="s">
        <v>839</v>
      </c>
      <c r="L142" s="139"/>
      <c r="M142" s="217"/>
      <c r="T142" s="218"/>
      <c r="AT142" s="131" t="s">
        <v>740</v>
      </c>
      <c r="AU142" s="131" t="s">
        <v>668</v>
      </c>
    </row>
    <row r="143" spans="2:65" s="138" customFormat="1" ht="16.5" customHeight="1" x14ac:dyDescent="0.25">
      <c r="B143" s="202"/>
      <c r="C143" s="203" t="s">
        <v>840</v>
      </c>
      <c r="D143" s="203" t="s">
        <v>734</v>
      </c>
      <c r="E143" s="204" t="s">
        <v>841</v>
      </c>
      <c r="F143" s="205" t="s">
        <v>842</v>
      </c>
      <c r="G143" s="206" t="s">
        <v>530</v>
      </c>
      <c r="H143" s="207">
        <v>26</v>
      </c>
      <c r="I143" s="208">
        <v>0</v>
      </c>
      <c r="J143" s="208">
        <f>ROUND(I143*H143,2)</f>
        <v>0</v>
      </c>
      <c r="K143" s="205" t="s">
        <v>737</v>
      </c>
      <c r="L143" s="139"/>
      <c r="M143" s="209" t="s">
        <v>439</v>
      </c>
      <c r="N143" s="210" t="s">
        <v>687</v>
      </c>
      <c r="O143" s="211">
        <v>0.40400000000000003</v>
      </c>
      <c r="P143" s="211">
        <f>O143*H143</f>
        <v>10.504000000000001</v>
      </c>
      <c r="Q143" s="211">
        <v>2.7399999999999998E-3</v>
      </c>
      <c r="R143" s="211">
        <f>Q143*H143</f>
        <v>7.1239999999999998E-2</v>
      </c>
      <c r="S143" s="211">
        <v>0</v>
      </c>
      <c r="T143" s="212">
        <f>S143*H143</f>
        <v>0</v>
      </c>
      <c r="AR143" s="213" t="s">
        <v>821</v>
      </c>
      <c r="AT143" s="213" t="s">
        <v>734</v>
      </c>
      <c r="AU143" s="213" t="s">
        <v>668</v>
      </c>
      <c r="AY143" s="131" t="s">
        <v>733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31" t="s">
        <v>731</v>
      </c>
      <c r="BK143" s="214">
        <f>ROUND(I143*H143,2)</f>
        <v>0</v>
      </c>
      <c r="BL143" s="131" t="s">
        <v>821</v>
      </c>
      <c r="BM143" s="213" t="s">
        <v>843</v>
      </c>
    </row>
    <row r="144" spans="2:65" s="138" customFormat="1" x14ac:dyDescent="0.25">
      <c r="B144" s="139"/>
      <c r="D144" s="215" t="s">
        <v>740</v>
      </c>
      <c r="F144" s="216" t="s">
        <v>844</v>
      </c>
      <c r="L144" s="139"/>
      <c r="M144" s="217"/>
      <c r="T144" s="218"/>
      <c r="AT144" s="131" t="s">
        <v>740</v>
      </c>
      <c r="AU144" s="131" t="s">
        <v>668</v>
      </c>
    </row>
    <row r="145" spans="2:65" s="138" customFormat="1" ht="16.5" customHeight="1" x14ac:dyDescent="0.25">
      <c r="B145" s="202"/>
      <c r="C145" s="203" t="s">
        <v>845</v>
      </c>
      <c r="D145" s="203" t="s">
        <v>734</v>
      </c>
      <c r="E145" s="204" t="s">
        <v>846</v>
      </c>
      <c r="F145" s="205" t="s">
        <v>847</v>
      </c>
      <c r="G145" s="206" t="s">
        <v>530</v>
      </c>
      <c r="H145" s="207">
        <v>3</v>
      </c>
      <c r="I145" s="208">
        <v>0</v>
      </c>
      <c r="J145" s="208">
        <f>ROUND(I145*H145,2)</f>
        <v>0</v>
      </c>
      <c r="K145" s="205" t="s">
        <v>737</v>
      </c>
      <c r="L145" s="139"/>
      <c r="M145" s="209" t="s">
        <v>439</v>
      </c>
      <c r="N145" s="210" t="s">
        <v>687</v>
      </c>
      <c r="O145" s="211">
        <v>0.73499999999999999</v>
      </c>
      <c r="P145" s="211">
        <f>O145*H145</f>
        <v>2.2050000000000001</v>
      </c>
      <c r="Q145" s="211">
        <v>5.5999999999999995E-4</v>
      </c>
      <c r="R145" s="211">
        <f>Q145*H145</f>
        <v>1.6799999999999999E-3</v>
      </c>
      <c r="S145" s="211">
        <v>0</v>
      </c>
      <c r="T145" s="212">
        <f>S145*H145</f>
        <v>0</v>
      </c>
      <c r="AR145" s="213" t="s">
        <v>821</v>
      </c>
      <c r="AT145" s="213" t="s">
        <v>734</v>
      </c>
      <c r="AU145" s="213" t="s">
        <v>668</v>
      </c>
      <c r="AY145" s="131" t="s">
        <v>733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31" t="s">
        <v>731</v>
      </c>
      <c r="BK145" s="214">
        <f>ROUND(I145*H145,2)</f>
        <v>0</v>
      </c>
      <c r="BL145" s="131" t="s">
        <v>821</v>
      </c>
      <c r="BM145" s="213" t="s">
        <v>848</v>
      </c>
    </row>
    <row r="146" spans="2:65" s="138" customFormat="1" x14ac:dyDescent="0.25">
      <c r="B146" s="139"/>
      <c r="D146" s="215" t="s">
        <v>740</v>
      </c>
      <c r="F146" s="216" t="s">
        <v>849</v>
      </c>
      <c r="L146" s="139"/>
      <c r="M146" s="217"/>
      <c r="T146" s="218"/>
      <c r="AT146" s="131" t="s">
        <v>740</v>
      </c>
      <c r="AU146" s="131" t="s">
        <v>668</v>
      </c>
    </row>
    <row r="147" spans="2:65" s="138" customFormat="1" ht="16.5" customHeight="1" x14ac:dyDescent="0.25">
      <c r="B147" s="202"/>
      <c r="C147" s="203" t="s">
        <v>850</v>
      </c>
      <c r="D147" s="203" t="s">
        <v>734</v>
      </c>
      <c r="E147" s="204" t="s">
        <v>851</v>
      </c>
      <c r="F147" s="205" t="s">
        <v>852</v>
      </c>
      <c r="G147" s="206" t="s">
        <v>530</v>
      </c>
      <c r="H147" s="207">
        <v>2</v>
      </c>
      <c r="I147" s="208">
        <v>0</v>
      </c>
      <c r="J147" s="208">
        <f>ROUND(I147*H147,2)</f>
        <v>0</v>
      </c>
      <c r="K147" s="205" t="s">
        <v>737</v>
      </c>
      <c r="L147" s="139"/>
      <c r="M147" s="209" t="s">
        <v>439</v>
      </c>
      <c r="N147" s="210" t="s">
        <v>687</v>
      </c>
      <c r="O147" s="211">
        <v>0.76900000000000002</v>
      </c>
      <c r="P147" s="211">
        <f>O147*H147</f>
        <v>1.538</v>
      </c>
      <c r="Q147" s="211">
        <v>1.1000000000000001E-3</v>
      </c>
      <c r="R147" s="211">
        <f>Q147*H147</f>
        <v>2.2000000000000001E-3</v>
      </c>
      <c r="S147" s="211">
        <v>0</v>
      </c>
      <c r="T147" s="212">
        <f>S147*H147</f>
        <v>0</v>
      </c>
      <c r="AR147" s="213" t="s">
        <v>821</v>
      </c>
      <c r="AT147" s="213" t="s">
        <v>734</v>
      </c>
      <c r="AU147" s="213" t="s">
        <v>668</v>
      </c>
      <c r="AY147" s="131" t="s">
        <v>733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31" t="s">
        <v>731</v>
      </c>
      <c r="BK147" s="214">
        <f>ROUND(I147*H147,2)</f>
        <v>0</v>
      </c>
      <c r="BL147" s="131" t="s">
        <v>821</v>
      </c>
      <c r="BM147" s="213" t="s">
        <v>853</v>
      </c>
    </row>
    <row r="148" spans="2:65" s="138" customFormat="1" x14ac:dyDescent="0.25">
      <c r="B148" s="139"/>
      <c r="D148" s="215" t="s">
        <v>740</v>
      </c>
      <c r="F148" s="216" t="s">
        <v>854</v>
      </c>
      <c r="L148" s="139"/>
      <c r="M148" s="217"/>
      <c r="T148" s="218"/>
      <c r="AT148" s="131" t="s">
        <v>740</v>
      </c>
      <c r="AU148" s="131" t="s">
        <v>668</v>
      </c>
    </row>
    <row r="149" spans="2:65" s="138" customFormat="1" ht="16.5" customHeight="1" x14ac:dyDescent="0.25">
      <c r="B149" s="202"/>
      <c r="C149" s="203" t="s">
        <v>855</v>
      </c>
      <c r="D149" s="203" t="s">
        <v>734</v>
      </c>
      <c r="E149" s="204" t="s">
        <v>856</v>
      </c>
      <c r="F149" s="205" t="s">
        <v>857</v>
      </c>
      <c r="G149" s="206" t="s">
        <v>530</v>
      </c>
      <c r="H149" s="207">
        <v>17</v>
      </c>
      <c r="I149" s="208">
        <v>0</v>
      </c>
      <c r="J149" s="208">
        <f>ROUND(I149*H149,2)</f>
        <v>0</v>
      </c>
      <c r="K149" s="205" t="s">
        <v>737</v>
      </c>
      <c r="L149" s="139"/>
      <c r="M149" s="209" t="s">
        <v>439</v>
      </c>
      <c r="N149" s="210" t="s">
        <v>687</v>
      </c>
      <c r="O149" s="211">
        <v>0.82699999999999996</v>
      </c>
      <c r="P149" s="211">
        <f>O149*H149</f>
        <v>14.058999999999999</v>
      </c>
      <c r="Q149" s="211">
        <v>1.2099999999999999E-3</v>
      </c>
      <c r="R149" s="211">
        <f>Q149*H149</f>
        <v>2.0569999999999998E-2</v>
      </c>
      <c r="S149" s="211">
        <v>0</v>
      </c>
      <c r="T149" s="212">
        <f>S149*H149</f>
        <v>0</v>
      </c>
      <c r="AR149" s="213" t="s">
        <v>821</v>
      </c>
      <c r="AT149" s="213" t="s">
        <v>734</v>
      </c>
      <c r="AU149" s="213" t="s">
        <v>668</v>
      </c>
      <c r="AY149" s="131" t="s">
        <v>733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31" t="s">
        <v>731</v>
      </c>
      <c r="BK149" s="214">
        <f>ROUND(I149*H149,2)</f>
        <v>0</v>
      </c>
      <c r="BL149" s="131" t="s">
        <v>821</v>
      </c>
      <c r="BM149" s="213" t="s">
        <v>858</v>
      </c>
    </row>
    <row r="150" spans="2:65" s="138" customFormat="1" x14ac:dyDescent="0.25">
      <c r="B150" s="139"/>
      <c r="D150" s="215" t="s">
        <v>740</v>
      </c>
      <c r="F150" s="216" t="s">
        <v>859</v>
      </c>
      <c r="L150" s="139"/>
      <c r="M150" s="217"/>
      <c r="T150" s="218"/>
      <c r="AT150" s="131" t="s">
        <v>740</v>
      </c>
      <c r="AU150" s="131" t="s">
        <v>668</v>
      </c>
    </row>
    <row r="151" spans="2:65" s="138" customFormat="1" ht="16.5" customHeight="1" x14ac:dyDescent="0.25">
      <c r="B151" s="202"/>
      <c r="C151" s="203" t="s">
        <v>860</v>
      </c>
      <c r="D151" s="203" t="s">
        <v>734</v>
      </c>
      <c r="E151" s="204" t="s">
        <v>861</v>
      </c>
      <c r="F151" s="205" t="s">
        <v>862</v>
      </c>
      <c r="G151" s="206" t="s">
        <v>530</v>
      </c>
      <c r="H151" s="207">
        <v>9</v>
      </c>
      <c r="I151" s="208">
        <v>0</v>
      </c>
      <c r="J151" s="208">
        <f>ROUND(I151*H151,2)</f>
        <v>0</v>
      </c>
      <c r="K151" s="205" t="s">
        <v>737</v>
      </c>
      <c r="L151" s="139"/>
      <c r="M151" s="209" t="s">
        <v>439</v>
      </c>
      <c r="N151" s="210" t="s">
        <v>687</v>
      </c>
      <c r="O151" s="211">
        <v>0.65900000000000003</v>
      </c>
      <c r="P151" s="211">
        <f>O151*H151</f>
        <v>5.931</v>
      </c>
      <c r="Q151" s="211">
        <v>2.9E-4</v>
      </c>
      <c r="R151" s="211">
        <f>Q151*H151</f>
        <v>2.6099999999999999E-3</v>
      </c>
      <c r="S151" s="211">
        <v>0</v>
      </c>
      <c r="T151" s="212">
        <f>S151*H151</f>
        <v>0</v>
      </c>
      <c r="AR151" s="213" t="s">
        <v>821</v>
      </c>
      <c r="AT151" s="213" t="s">
        <v>734</v>
      </c>
      <c r="AU151" s="213" t="s">
        <v>668</v>
      </c>
      <c r="AY151" s="131" t="s">
        <v>733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31" t="s">
        <v>731</v>
      </c>
      <c r="BK151" s="214">
        <f>ROUND(I151*H151,2)</f>
        <v>0</v>
      </c>
      <c r="BL151" s="131" t="s">
        <v>821</v>
      </c>
      <c r="BM151" s="213" t="s">
        <v>863</v>
      </c>
    </row>
    <row r="152" spans="2:65" s="138" customFormat="1" x14ac:dyDescent="0.25">
      <c r="B152" s="139"/>
      <c r="D152" s="215" t="s">
        <v>740</v>
      </c>
      <c r="F152" s="216" t="s">
        <v>864</v>
      </c>
      <c r="L152" s="139"/>
      <c r="M152" s="217"/>
      <c r="T152" s="218"/>
      <c r="AT152" s="131" t="s">
        <v>740</v>
      </c>
      <c r="AU152" s="131" t="s">
        <v>668</v>
      </c>
    </row>
    <row r="153" spans="2:65" s="138" customFormat="1" ht="16.5" customHeight="1" x14ac:dyDescent="0.25">
      <c r="B153" s="202"/>
      <c r="C153" s="203" t="s">
        <v>865</v>
      </c>
      <c r="D153" s="203" t="s">
        <v>734</v>
      </c>
      <c r="E153" s="204" t="s">
        <v>866</v>
      </c>
      <c r="F153" s="205" t="s">
        <v>867</v>
      </c>
      <c r="G153" s="206" t="s">
        <v>530</v>
      </c>
      <c r="H153" s="207">
        <v>12</v>
      </c>
      <c r="I153" s="208">
        <v>0</v>
      </c>
      <c r="J153" s="208">
        <f>ROUND(I153*H153,2)</f>
        <v>0</v>
      </c>
      <c r="K153" s="205" t="s">
        <v>737</v>
      </c>
      <c r="L153" s="139"/>
      <c r="M153" s="209" t="s">
        <v>439</v>
      </c>
      <c r="N153" s="210" t="s">
        <v>687</v>
      </c>
      <c r="O153" s="211">
        <v>0.72799999999999998</v>
      </c>
      <c r="P153" s="211">
        <f>O153*H153</f>
        <v>8.7360000000000007</v>
      </c>
      <c r="Q153" s="211">
        <v>3.5E-4</v>
      </c>
      <c r="R153" s="211">
        <f>Q153*H153</f>
        <v>4.1999999999999997E-3</v>
      </c>
      <c r="S153" s="211">
        <v>0</v>
      </c>
      <c r="T153" s="212">
        <f>S153*H153</f>
        <v>0</v>
      </c>
      <c r="AR153" s="213" t="s">
        <v>821</v>
      </c>
      <c r="AT153" s="213" t="s">
        <v>734</v>
      </c>
      <c r="AU153" s="213" t="s">
        <v>668</v>
      </c>
      <c r="AY153" s="131" t="s">
        <v>733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31" t="s">
        <v>731</v>
      </c>
      <c r="BK153" s="214">
        <f>ROUND(I153*H153,2)</f>
        <v>0</v>
      </c>
      <c r="BL153" s="131" t="s">
        <v>821</v>
      </c>
      <c r="BM153" s="213" t="s">
        <v>868</v>
      </c>
    </row>
    <row r="154" spans="2:65" s="138" customFormat="1" x14ac:dyDescent="0.25">
      <c r="B154" s="139"/>
      <c r="D154" s="215" t="s">
        <v>740</v>
      </c>
      <c r="F154" s="216" t="s">
        <v>869</v>
      </c>
      <c r="L154" s="139"/>
      <c r="M154" s="217"/>
      <c r="T154" s="218"/>
      <c r="AT154" s="131" t="s">
        <v>740</v>
      </c>
      <c r="AU154" s="131" t="s">
        <v>668</v>
      </c>
    </row>
    <row r="155" spans="2:65" s="138" customFormat="1" ht="16.5" customHeight="1" x14ac:dyDescent="0.25">
      <c r="B155" s="202"/>
      <c r="C155" s="203" t="s">
        <v>870</v>
      </c>
      <c r="D155" s="203" t="s">
        <v>734</v>
      </c>
      <c r="E155" s="204" t="s">
        <v>871</v>
      </c>
      <c r="F155" s="205" t="s">
        <v>872</v>
      </c>
      <c r="G155" s="206" t="s">
        <v>873</v>
      </c>
      <c r="H155" s="207">
        <v>9</v>
      </c>
      <c r="I155" s="208">
        <v>0</v>
      </c>
      <c r="J155" s="208">
        <f>ROUND(I155*H155,2)</f>
        <v>0</v>
      </c>
      <c r="K155" s="205" t="s">
        <v>737</v>
      </c>
      <c r="L155" s="139"/>
      <c r="M155" s="209" t="s">
        <v>439</v>
      </c>
      <c r="N155" s="210" t="s">
        <v>687</v>
      </c>
      <c r="O155" s="211">
        <v>0.157</v>
      </c>
      <c r="P155" s="211">
        <f>O155*H155</f>
        <v>1.413</v>
      </c>
      <c r="Q155" s="211">
        <v>0</v>
      </c>
      <c r="R155" s="211">
        <f>Q155*H155</f>
        <v>0</v>
      </c>
      <c r="S155" s="211">
        <v>0</v>
      </c>
      <c r="T155" s="212">
        <f>S155*H155</f>
        <v>0</v>
      </c>
      <c r="AR155" s="213" t="s">
        <v>821</v>
      </c>
      <c r="AT155" s="213" t="s">
        <v>734</v>
      </c>
      <c r="AU155" s="213" t="s">
        <v>668</v>
      </c>
      <c r="AY155" s="131" t="s">
        <v>733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31" t="s">
        <v>731</v>
      </c>
      <c r="BK155" s="214">
        <f>ROUND(I155*H155,2)</f>
        <v>0</v>
      </c>
      <c r="BL155" s="131" t="s">
        <v>821</v>
      </c>
      <c r="BM155" s="213" t="s">
        <v>874</v>
      </c>
    </row>
    <row r="156" spans="2:65" s="138" customFormat="1" x14ac:dyDescent="0.25">
      <c r="B156" s="139"/>
      <c r="D156" s="215" t="s">
        <v>740</v>
      </c>
      <c r="F156" s="216" t="s">
        <v>875</v>
      </c>
      <c r="L156" s="139"/>
      <c r="M156" s="217"/>
      <c r="T156" s="218"/>
      <c r="AT156" s="131" t="s">
        <v>740</v>
      </c>
      <c r="AU156" s="131" t="s">
        <v>668</v>
      </c>
    </row>
    <row r="157" spans="2:65" s="138" customFormat="1" ht="16.5" customHeight="1" x14ac:dyDescent="0.25">
      <c r="B157" s="202"/>
      <c r="C157" s="203" t="s">
        <v>876</v>
      </c>
      <c r="D157" s="203" t="s">
        <v>734</v>
      </c>
      <c r="E157" s="204" t="s">
        <v>877</v>
      </c>
      <c r="F157" s="205" t="s">
        <v>878</v>
      </c>
      <c r="G157" s="206" t="s">
        <v>873</v>
      </c>
      <c r="H157" s="207">
        <v>2</v>
      </c>
      <c r="I157" s="208">
        <v>0</v>
      </c>
      <c r="J157" s="208">
        <f>ROUND(I157*H157,2)</f>
        <v>0</v>
      </c>
      <c r="K157" s="205" t="s">
        <v>737</v>
      </c>
      <c r="L157" s="139"/>
      <c r="M157" s="209" t="s">
        <v>439</v>
      </c>
      <c r="N157" s="210" t="s">
        <v>687</v>
      </c>
      <c r="O157" s="211">
        <v>0.17399999999999999</v>
      </c>
      <c r="P157" s="211">
        <f>O157*H157</f>
        <v>0.34799999999999998</v>
      </c>
      <c r="Q157" s="211">
        <v>0</v>
      </c>
      <c r="R157" s="211">
        <f>Q157*H157</f>
        <v>0</v>
      </c>
      <c r="S157" s="211">
        <v>0</v>
      </c>
      <c r="T157" s="212">
        <f>S157*H157</f>
        <v>0</v>
      </c>
      <c r="AR157" s="213" t="s">
        <v>821</v>
      </c>
      <c r="AT157" s="213" t="s">
        <v>734</v>
      </c>
      <c r="AU157" s="213" t="s">
        <v>668</v>
      </c>
      <c r="AY157" s="131" t="s">
        <v>733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31" t="s">
        <v>731</v>
      </c>
      <c r="BK157" s="214">
        <f>ROUND(I157*H157,2)</f>
        <v>0</v>
      </c>
      <c r="BL157" s="131" t="s">
        <v>821</v>
      </c>
      <c r="BM157" s="213" t="s">
        <v>879</v>
      </c>
    </row>
    <row r="158" spans="2:65" s="138" customFormat="1" x14ac:dyDescent="0.25">
      <c r="B158" s="139"/>
      <c r="D158" s="215" t="s">
        <v>740</v>
      </c>
      <c r="F158" s="216" t="s">
        <v>880</v>
      </c>
      <c r="L158" s="139"/>
      <c r="M158" s="217"/>
      <c r="T158" s="218"/>
      <c r="AT158" s="131" t="s">
        <v>740</v>
      </c>
      <c r="AU158" s="131" t="s">
        <v>668</v>
      </c>
    </row>
    <row r="159" spans="2:65" s="138" customFormat="1" ht="16.5" customHeight="1" x14ac:dyDescent="0.25">
      <c r="B159" s="202"/>
      <c r="C159" s="203" t="s">
        <v>881</v>
      </c>
      <c r="D159" s="203" t="s">
        <v>734</v>
      </c>
      <c r="E159" s="204" t="s">
        <v>882</v>
      </c>
      <c r="F159" s="205" t="s">
        <v>883</v>
      </c>
      <c r="G159" s="206" t="s">
        <v>873</v>
      </c>
      <c r="H159" s="207">
        <v>5</v>
      </c>
      <c r="I159" s="208">
        <v>0</v>
      </c>
      <c r="J159" s="208">
        <f>ROUND(I159*H159,2)</f>
        <v>0</v>
      </c>
      <c r="K159" s="205" t="s">
        <v>737</v>
      </c>
      <c r="L159" s="139"/>
      <c r="M159" s="209" t="s">
        <v>439</v>
      </c>
      <c r="N159" s="210" t="s">
        <v>687</v>
      </c>
      <c r="O159" s="211">
        <v>0.25900000000000001</v>
      </c>
      <c r="P159" s="211">
        <f>O159*H159</f>
        <v>1.2949999999999999</v>
      </c>
      <c r="Q159" s="211">
        <v>0</v>
      </c>
      <c r="R159" s="211">
        <f>Q159*H159</f>
        <v>0</v>
      </c>
      <c r="S159" s="211">
        <v>0</v>
      </c>
      <c r="T159" s="212">
        <f>S159*H159</f>
        <v>0</v>
      </c>
      <c r="AR159" s="213" t="s">
        <v>821</v>
      </c>
      <c r="AT159" s="213" t="s">
        <v>734</v>
      </c>
      <c r="AU159" s="213" t="s">
        <v>668</v>
      </c>
      <c r="AY159" s="131" t="s">
        <v>733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31" t="s">
        <v>731</v>
      </c>
      <c r="BK159" s="214">
        <f>ROUND(I159*H159,2)</f>
        <v>0</v>
      </c>
      <c r="BL159" s="131" t="s">
        <v>821</v>
      </c>
      <c r="BM159" s="213" t="s">
        <v>884</v>
      </c>
    </row>
    <row r="160" spans="2:65" s="138" customFormat="1" x14ac:dyDescent="0.25">
      <c r="B160" s="139"/>
      <c r="D160" s="215" t="s">
        <v>740</v>
      </c>
      <c r="F160" s="216" t="s">
        <v>885</v>
      </c>
      <c r="L160" s="139"/>
      <c r="M160" s="217"/>
      <c r="T160" s="218"/>
      <c r="AT160" s="131" t="s">
        <v>740</v>
      </c>
      <c r="AU160" s="131" t="s">
        <v>668</v>
      </c>
    </row>
    <row r="161" spans="2:65" s="138" customFormat="1" ht="16.5" customHeight="1" x14ac:dyDescent="0.25">
      <c r="B161" s="202"/>
      <c r="C161" s="203" t="s">
        <v>886</v>
      </c>
      <c r="D161" s="203" t="s">
        <v>734</v>
      </c>
      <c r="E161" s="204" t="s">
        <v>887</v>
      </c>
      <c r="F161" s="205" t="s">
        <v>888</v>
      </c>
      <c r="G161" s="206" t="s">
        <v>873</v>
      </c>
      <c r="H161" s="207">
        <v>1</v>
      </c>
      <c r="I161" s="208">
        <v>0</v>
      </c>
      <c r="J161" s="208">
        <f>ROUND(I161*H161,2)</f>
        <v>0</v>
      </c>
      <c r="K161" s="205" t="s">
        <v>737</v>
      </c>
      <c r="L161" s="139"/>
      <c r="M161" s="209" t="s">
        <v>439</v>
      </c>
      <c r="N161" s="210" t="s">
        <v>687</v>
      </c>
      <c r="O161" s="211">
        <v>0.22500000000000001</v>
      </c>
      <c r="P161" s="211">
        <f>O161*H161</f>
        <v>0.22500000000000001</v>
      </c>
      <c r="Q161" s="211">
        <v>5.6999999999999998E-4</v>
      </c>
      <c r="R161" s="211">
        <f>Q161*H161</f>
        <v>5.6999999999999998E-4</v>
      </c>
      <c r="S161" s="211">
        <v>0</v>
      </c>
      <c r="T161" s="212">
        <f>S161*H161</f>
        <v>0</v>
      </c>
      <c r="AR161" s="213" t="s">
        <v>821</v>
      </c>
      <c r="AT161" s="213" t="s">
        <v>734</v>
      </c>
      <c r="AU161" s="213" t="s">
        <v>668</v>
      </c>
      <c r="AY161" s="131" t="s">
        <v>733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31" t="s">
        <v>731</v>
      </c>
      <c r="BK161" s="214">
        <f>ROUND(I161*H161,2)</f>
        <v>0</v>
      </c>
      <c r="BL161" s="131" t="s">
        <v>821</v>
      </c>
      <c r="BM161" s="213" t="s">
        <v>889</v>
      </c>
    </row>
    <row r="162" spans="2:65" s="138" customFormat="1" x14ac:dyDescent="0.25">
      <c r="B162" s="139"/>
      <c r="D162" s="215" t="s">
        <v>740</v>
      </c>
      <c r="F162" s="216" t="s">
        <v>890</v>
      </c>
      <c r="L162" s="139"/>
      <c r="M162" s="217"/>
      <c r="T162" s="218"/>
      <c r="AT162" s="131" t="s">
        <v>740</v>
      </c>
      <c r="AU162" s="131" t="s">
        <v>668</v>
      </c>
    </row>
    <row r="163" spans="2:65" s="138" customFormat="1" ht="16.5" customHeight="1" x14ac:dyDescent="0.25">
      <c r="B163" s="202"/>
      <c r="C163" s="227" t="s">
        <v>891</v>
      </c>
      <c r="D163" s="227" t="s">
        <v>34</v>
      </c>
      <c r="E163" s="228" t="s">
        <v>892</v>
      </c>
      <c r="F163" s="229" t="s">
        <v>893</v>
      </c>
      <c r="G163" s="230" t="s">
        <v>873</v>
      </c>
      <c r="H163" s="231">
        <v>1</v>
      </c>
      <c r="I163" s="232">
        <v>0</v>
      </c>
      <c r="J163" s="232">
        <f>ROUND(I163*H163,2)</f>
        <v>0</v>
      </c>
      <c r="K163" s="229" t="s">
        <v>737</v>
      </c>
      <c r="L163" s="233"/>
      <c r="M163" s="234" t="s">
        <v>439</v>
      </c>
      <c r="N163" s="235" t="s">
        <v>687</v>
      </c>
      <c r="O163" s="211">
        <v>0</v>
      </c>
      <c r="P163" s="211">
        <f>O163*H163</f>
        <v>0</v>
      </c>
      <c r="Q163" s="211">
        <v>1.34E-3</v>
      </c>
      <c r="R163" s="211">
        <f>Q163*H163</f>
        <v>1.34E-3</v>
      </c>
      <c r="S163" s="211">
        <v>0</v>
      </c>
      <c r="T163" s="212">
        <f>S163*H163</f>
        <v>0</v>
      </c>
      <c r="AR163" s="213" t="s">
        <v>894</v>
      </c>
      <c r="AT163" s="213" t="s">
        <v>34</v>
      </c>
      <c r="AU163" s="213" t="s">
        <v>668</v>
      </c>
      <c r="AY163" s="131" t="s">
        <v>733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31" t="s">
        <v>731</v>
      </c>
      <c r="BK163" s="214">
        <f>ROUND(I163*H163,2)</f>
        <v>0</v>
      </c>
      <c r="BL163" s="131" t="s">
        <v>821</v>
      </c>
      <c r="BM163" s="213" t="s">
        <v>895</v>
      </c>
    </row>
    <row r="164" spans="2:65" s="138" customFormat="1" ht="16.5" customHeight="1" x14ac:dyDescent="0.25">
      <c r="B164" s="202"/>
      <c r="C164" s="203" t="s">
        <v>896</v>
      </c>
      <c r="D164" s="203" t="s">
        <v>734</v>
      </c>
      <c r="E164" s="204" t="s">
        <v>897</v>
      </c>
      <c r="F164" s="205" t="s">
        <v>898</v>
      </c>
      <c r="G164" s="206" t="s">
        <v>873</v>
      </c>
      <c r="H164" s="207">
        <v>2</v>
      </c>
      <c r="I164" s="208">
        <v>0</v>
      </c>
      <c r="J164" s="208">
        <f>ROUND(I164*H164,2)</f>
        <v>0</v>
      </c>
      <c r="K164" s="205" t="s">
        <v>737</v>
      </c>
      <c r="L164" s="139"/>
      <c r="M164" s="209" t="s">
        <v>439</v>
      </c>
      <c r="N164" s="210" t="s">
        <v>687</v>
      </c>
      <c r="O164" s="211">
        <v>0.17699999999999999</v>
      </c>
      <c r="P164" s="211">
        <f>O164*H164</f>
        <v>0.35399999999999998</v>
      </c>
      <c r="Q164" s="211">
        <v>2.9E-4</v>
      </c>
      <c r="R164" s="211">
        <f>Q164*H164</f>
        <v>5.8E-4</v>
      </c>
      <c r="S164" s="211">
        <v>0</v>
      </c>
      <c r="T164" s="212">
        <f>S164*H164</f>
        <v>0</v>
      </c>
      <c r="AR164" s="213" t="s">
        <v>821</v>
      </c>
      <c r="AT164" s="213" t="s">
        <v>734</v>
      </c>
      <c r="AU164" s="213" t="s">
        <v>668</v>
      </c>
      <c r="AY164" s="131" t="s">
        <v>733</v>
      </c>
      <c r="BE164" s="214">
        <f>IF(N164="základní",J164,0)</f>
        <v>0</v>
      </c>
      <c r="BF164" s="214">
        <f>IF(N164="snížená",J164,0)</f>
        <v>0</v>
      </c>
      <c r="BG164" s="214">
        <f>IF(N164="zákl. přenesená",J164,0)</f>
        <v>0</v>
      </c>
      <c r="BH164" s="214">
        <f>IF(N164="sníž. přenesená",J164,0)</f>
        <v>0</v>
      </c>
      <c r="BI164" s="214">
        <f>IF(N164="nulová",J164,0)</f>
        <v>0</v>
      </c>
      <c r="BJ164" s="131" t="s">
        <v>731</v>
      </c>
      <c r="BK164" s="214">
        <f>ROUND(I164*H164,2)</f>
        <v>0</v>
      </c>
      <c r="BL164" s="131" t="s">
        <v>821</v>
      </c>
      <c r="BM164" s="213" t="s">
        <v>899</v>
      </c>
    </row>
    <row r="165" spans="2:65" s="138" customFormat="1" x14ac:dyDescent="0.25">
      <c r="B165" s="139"/>
      <c r="D165" s="215" t="s">
        <v>740</v>
      </c>
      <c r="F165" s="216" t="s">
        <v>900</v>
      </c>
      <c r="L165" s="139"/>
      <c r="M165" s="217"/>
      <c r="T165" s="218"/>
      <c r="AT165" s="131" t="s">
        <v>740</v>
      </c>
      <c r="AU165" s="131" t="s">
        <v>668</v>
      </c>
    </row>
    <row r="166" spans="2:65" s="138" customFormat="1" ht="16.5" customHeight="1" x14ac:dyDescent="0.25">
      <c r="B166" s="202"/>
      <c r="C166" s="203" t="s">
        <v>901</v>
      </c>
      <c r="D166" s="203" t="s">
        <v>734</v>
      </c>
      <c r="E166" s="204" t="s">
        <v>902</v>
      </c>
      <c r="F166" s="205" t="s">
        <v>903</v>
      </c>
      <c r="G166" s="206" t="s">
        <v>530</v>
      </c>
      <c r="H166" s="207">
        <v>54</v>
      </c>
      <c r="I166" s="208">
        <v>0</v>
      </c>
      <c r="J166" s="208">
        <f>ROUND(I166*H166,2)</f>
        <v>0</v>
      </c>
      <c r="K166" s="205" t="s">
        <v>737</v>
      </c>
      <c r="L166" s="139"/>
      <c r="M166" s="209" t="s">
        <v>439</v>
      </c>
      <c r="N166" s="210" t="s">
        <v>687</v>
      </c>
      <c r="O166" s="211">
        <v>4.8000000000000001E-2</v>
      </c>
      <c r="P166" s="211">
        <f>O166*H166</f>
        <v>2.5920000000000001</v>
      </c>
      <c r="Q166" s="211">
        <v>0</v>
      </c>
      <c r="R166" s="211">
        <f>Q166*H166</f>
        <v>0</v>
      </c>
      <c r="S166" s="211">
        <v>0</v>
      </c>
      <c r="T166" s="212">
        <f>S166*H166</f>
        <v>0</v>
      </c>
      <c r="AR166" s="213" t="s">
        <v>821</v>
      </c>
      <c r="AT166" s="213" t="s">
        <v>734</v>
      </c>
      <c r="AU166" s="213" t="s">
        <v>668</v>
      </c>
      <c r="AY166" s="131" t="s">
        <v>733</v>
      </c>
      <c r="BE166" s="214">
        <f>IF(N166="základní",J166,0)</f>
        <v>0</v>
      </c>
      <c r="BF166" s="214">
        <f>IF(N166="snížená",J166,0)</f>
        <v>0</v>
      </c>
      <c r="BG166" s="214">
        <f>IF(N166="zákl. přenesená",J166,0)</f>
        <v>0</v>
      </c>
      <c r="BH166" s="214">
        <f>IF(N166="sníž. přenesená",J166,0)</f>
        <v>0</v>
      </c>
      <c r="BI166" s="214">
        <f>IF(N166="nulová",J166,0)</f>
        <v>0</v>
      </c>
      <c r="BJ166" s="131" t="s">
        <v>731</v>
      </c>
      <c r="BK166" s="214">
        <f>ROUND(I166*H166,2)</f>
        <v>0</v>
      </c>
      <c r="BL166" s="131" t="s">
        <v>821</v>
      </c>
      <c r="BM166" s="213" t="s">
        <v>904</v>
      </c>
    </row>
    <row r="167" spans="2:65" s="138" customFormat="1" x14ac:dyDescent="0.25">
      <c r="B167" s="139"/>
      <c r="D167" s="215" t="s">
        <v>740</v>
      </c>
      <c r="F167" s="216" t="s">
        <v>905</v>
      </c>
      <c r="L167" s="139"/>
      <c r="M167" s="217"/>
      <c r="T167" s="218"/>
      <c r="AT167" s="131" t="s">
        <v>740</v>
      </c>
      <c r="AU167" s="131" t="s">
        <v>668</v>
      </c>
    </row>
    <row r="168" spans="2:65" s="138" customFormat="1" ht="16.5" customHeight="1" x14ac:dyDescent="0.25">
      <c r="B168" s="202"/>
      <c r="C168" s="203" t="s">
        <v>894</v>
      </c>
      <c r="D168" s="203" t="s">
        <v>734</v>
      </c>
      <c r="E168" s="204" t="s">
        <v>906</v>
      </c>
      <c r="F168" s="205" t="s">
        <v>907</v>
      </c>
      <c r="G168" s="206" t="s">
        <v>530</v>
      </c>
      <c r="H168" s="207">
        <v>36</v>
      </c>
      <c r="I168" s="208">
        <v>0</v>
      </c>
      <c r="J168" s="208">
        <f>ROUND(I168*H168,2)</f>
        <v>0</v>
      </c>
      <c r="K168" s="205" t="s">
        <v>737</v>
      </c>
      <c r="L168" s="139"/>
      <c r="M168" s="209" t="s">
        <v>439</v>
      </c>
      <c r="N168" s="210" t="s">
        <v>687</v>
      </c>
      <c r="O168" s="211">
        <v>5.8999999999999997E-2</v>
      </c>
      <c r="P168" s="211">
        <f>O168*H168</f>
        <v>2.1239999999999997</v>
      </c>
      <c r="Q168" s="211">
        <v>0</v>
      </c>
      <c r="R168" s="211">
        <f>Q168*H168</f>
        <v>0</v>
      </c>
      <c r="S168" s="211">
        <v>0</v>
      </c>
      <c r="T168" s="212">
        <f>S168*H168</f>
        <v>0</v>
      </c>
      <c r="AR168" s="213" t="s">
        <v>821</v>
      </c>
      <c r="AT168" s="213" t="s">
        <v>734</v>
      </c>
      <c r="AU168" s="213" t="s">
        <v>668</v>
      </c>
      <c r="AY168" s="131" t="s">
        <v>733</v>
      </c>
      <c r="BE168" s="214">
        <f>IF(N168="základní",J168,0)</f>
        <v>0</v>
      </c>
      <c r="BF168" s="214">
        <f>IF(N168="snížená",J168,0)</f>
        <v>0</v>
      </c>
      <c r="BG168" s="214">
        <f>IF(N168="zákl. přenesená",J168,0)</f>
        <v>0</v>
      </c>
      <c r="BH168" s="214">
        <f>IF(N168="sníž. přenesená",J168,0)</f>
        <v>0</v>
      </c>
      <c r="BI168" s="214">
        <f>IF(N168="nulová",J168,0)</f>
        <v>0</v>
      </c>
      <c r="BJ168" s="131" t="s">
        <v>731</v>
      </c>
      <c r="BK168" s="214">
        <f>ROUND(I168*H168,2)</f>
        <v>0</v>
      </c>
      <c r="BL168" s="131" t="s">
        <v>821</v>
      </c>
      <c r="BM168" s="213" t="s">
        <v>908</v>
      </c>
    </row>
    <row r="169" spans="2:65" s="138" customFormat="1" x14ac:dyDescent="0.25">
      <c r="B169" s="139"/>
      <c r="D169" s="215" t="s">
        <v>740</v>
      </c>
      <c r="F169" s="216" t="s">
        <v>909</v>
      </c>
      <c r="L169" s="139"/>
      <c r="M169" s="217"/>
      <c r="T169" s="218"/>
      <c r="AT169" s="131" t="s">
        <v>740</v>
      </c>
      <c r="AU169" s="131" t="s">
        <v>668</v>
      </c>
    </row>
    <row r="170" spans="2:65" s="138" customFormat="1" ht="24.15" customHeight="1" x14ac:dyDescent="0.25">
      <c r="B170" s="202"/>
      <c r="C170" s="203" t="s">
        <v>910</v>
      </c>
      <c r="D170" s="203" t="s">
        <v>734</v>
      </c>
      <c r="E170" s="204" t="s">
        <v>911</v>
      </c>
      <c r="F170" s="205" t="s">
        <v>912</v>
      </c>
      <c r="G170" s="206" t="s">
        <v>472</v>
      </c>
      <c r="H170" s="207">
        <v>0</v>
      </c>
      <c r="I170" s="208">
        <v>1.68</v>
      </c>
      <c r="J170" s="208">
        <f>ROUND(I170*H170,2)</f>
        <v>0</v>
      </c>
      <c r="K170" s="205" t="s">
        <v>737</v>
      </c>
      <c r="L170" s="139"/>
      <c r="M170" s="209" t="s">
        <v>439</v>
      </c>
      <c r="N170" s="210" t="s">
        <v>687</v>
      </c>
      <c r="O170" s="211">
        <v>0</v>
      </c>
      <c r="P170" s="211">
        <f>O170*H170</f>
        <v>0</v>
      </c>
      <c r="Q170" s="211">
        <v>0</v>
      </c>
      <c r="R170" s="211">
        <f>Q170*H170</f>
        <v>0</v>
      </c>
      <c r="S170" s="211">
        <v>0</v>
      </c>
      <c r="T170" s="212">
        <f>S170*H170</f>
        <v>0</v>
      </c>
      <c r="AR170" s="213" t="s">
        <v>821</v>
      </c>
      <c r="AT170" s="213" t="s">
        <v>734</v>
      </c>
      <c r="AU170" s="213" t="s">
        <v>668</v>
      </c>
      <c r="AY170" s="131" t="s">
        <v>733</v>
      </c>
      <c r="BE170" s="214">
        <f>IF(N170="základní",J170,0)</f>
        <v>0</v>
      </c>
      <c r="BF170" s="214">
        <f>IF(N170="snížená",J170,0)</f>
        <v>0</v>
      </c>
      <c r="BG170" s="214">
        <f>IF(N170="zákl. přenesená",J170,0)</f>
        <v>0</v>
      </c>
      <c r="BH170" s="214">
        <f>IF(N170="sníž. přenesená",J170,0)</f>
        <v>0</v>
      </c>
      <c r="BI170" s="214">
        <f>IF(N170="nulová",J170,0)</f>
        <v>0</v>
      </c>
      <c r="BJ170" s="131" t="s">
        <v>731</v>
      </c>
      <c r="BK170" s="214">
        <f>ROUND(I170*H170,2)</f>
        <v>0</v>
      </c>
      <c r="BL170" s="131" t="s">
        <v>821</v>
      </c>
      <c r="BM170" s="213" t="s">
        <v>913</v>
      </c>
    </row>
    <row r="171" spans="2:65" s="138" customFormat="1" x14ac:dyDescent="0.25">
      <c r="B171" s="139"/>
      <c r="D171" s="215" t="s">
        <v>740</v>
      </c>
      <c r="F171" s="216" t="s">
        <v>914</v>
      </c>
      <c r="L171" s="139"/>
      <c r="M171" s="217"/>
      <c r="T171" s="218"/>
      <c r="AT171" s="131" t="s">
        <v>740</v>
      </c>
      <c r="AU171" s="131" t="s">
        <v>668</v>
      </c>
    </row>
    <row r="172" spans="2:65" s="190" customFormat="1" ht="22.95" customHeight="1" x14ac:dyDescent="0.25">
      <c r="B172" s="191"/>
      <c r="D172" s="192" t="s">
        <v>728</v>
      </c>
      <c r="E172" s="200" t="s">
        <v>915</v>
      </c>
      <c r="F172" s="200" t="s">
        <v>916</v>
      </c>
      <c r="J172" s="201">
        <f>BK172</f>
        <v>0</v>
      </c>
      <c r="L172" s="191"/>
      <c r="M172" s="195"/>
      <c r="P172" s="196">
        <f>SUM(P173:P224)</f>
        <v>91.469000000000008</v>
      </c>
      <c r="R172" s="196">
        <f>SUM(R173:R224)</f>
        <v>0.16128999999999999</v>
      </c>
      <c r="T172" s="197">
        <f>SUM(T173:T224)</f>
        <v>0</v>
      </c>
      <c r="AR172" s="192" t="s">
        <v>668</v>
      </c>
      <c r="AT172" s="198" t="s">
        <v>728</v>
      </c>
      <c r="AU172" s="198" t="s">
        <v>731</v>
      </c>
      <c r="AY172" s="192" t="s">
        <v>733</v>
      </c>
      <c r="BK172" s="199">
        <f>SUM(BK173:BK224)</f>
        <v>0</v>
      </c>
    </row>
    <row r="173" spans="2:65" s="138" customFormat="1" ht="24.15" customHeight="1" x14ac:dyDescent="0.25">
      <c r="B173" s="202"/>
      <c r="C173" s="203" t="s">
        <v>917</v>
      </c>
      <c r="D173" s="203" t="s">
        <v>734</v>
      </c>
      <c r="E173" s="204" t="s">
        <v>918</v>
      </c>
      <c r="F173" s="205" t="s">
        <v>919</v>
      </c>
      <c r="G173" s="206" t="s">
        <v>530</v>
      </c>
      <c r="H173" s="207">
        <v>5</v>
      </c>
      <c r="I173" s="208">
        <v>0</v>
      </c>
      <c r="J173" s="208">
        <f>ROUND(I173*H173,2)</f>
        <v>0</v>
      </c>
      <c r="K173" s="205" t="s">
        <v>737</v>
      </c>
      <c r="L173" s="139"/>
      <c r="M173" s="209" t="s">
        <v>439</v>
      </c>
      <c r="N173" s="210" t="s">
        <v>687</v>
      </c>
      <c r="O173" s="211">
        <v>0.39600000000000002</v>
      </c>
      <c r="P173" s="211">
        <f>O173*H173</f>
        <v>1.98</v>
      </c>
      <c r="Q173" s="211">
        <v>3.6999999999999999E-4</v>
      </c>
      <c r="R173" s="211">
        <f>Q173*H173</f>
        <v>1.8500000000000001E-3</v>
      </c>
      <c r="S173" s="211">
        <v>0</v>
      </c>
      <c r="T173" s="212">
        <f>S173*H173</f>
        <v>0</v>
      </c>
      <c r="AR173" s="213" t="s">
        <v>821</v>
      </c>
      <c r="AT173" s="213" t="s">
        <v>734</v>
      </c>
      <c r="AU173" s="213" t="s">
        <v>668</v>
      </c>
      <c r="AY173" s="131" t="s">
        <v>733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131" t="s">
        <v>731</v>
      </c>
      <c r="BK173" s="214">
        <f>ROUND(I173*H173,2)</f>
        <v>0</v>
      </c>
      <c r="BL173" s="131" t="s">
        <v>821</v>
      </c>
      <c r="BM173" s="213" t="s">
        <v>920</v>
      </c>
    </row>
    <row r="174" spans="2:65" s="138" customFormat="1" x14ac:dyDescent="0.25">
      <c r="B174" s="139"/>
      <c r="D174" s="215" t="s">
        <v>740</v>
      </c>
      <c r="F174" s="216" t="s">
        <v>921</v>
      </c>
      <c r="L174" s="139"/>
      <c r="M174" s="217"/>
      <c r="T174" s="218"/>
      <c r="AT174" s="131" t="s">
        <v>740</v>
      </c>
      <c r="AU174" s="131" t="s">
        <v>668</v>
      </c>
    </row>
    <row r="175" spans="2:65" s="138" customFormat="1" ht="21.75" customHeight="1" x14ac:dyDescent="0.25">
      <c r="B175" s="202"/>
      <c r="C175" s="203" t="s">
        <v>922</v>
      </c>
      <c r="D175" s="203" t="s">
        <v>734</v>
      </c>
      <c r="E175" s="204" t="s">
        <v>923</v>
      </c>
      <c r="F175" s="205" t="s">
        <v>924</v>
      </c>
      <c r="G175" s="206" t="s">
        <v>530</v>
      </c>
      <c r="H175" s="207">
        <v>48</v>
      </c>
      <c r="I175" s="208">
        <v>0</v>
      </c>
      <c r="J175" s="208">
        <f>ROUND(I175*H175,2)</f>
        <v>0</v>
      </c>
      <c r="K175" s="205" t="s">
        <v>737</v>
      </c>
      <c r="L175" s="139"/>
      <c r="M175" s="209" t="s">
        <v>439</v>
      </c>
      <c r="N175" s="210" t="s">
        <v>687</v>
      </c>
      <c r="O175" s="211">
        <v>0.52900000000000003</v>
      </c>
      <c r="P175" s="211">
        <f>O175*H175</f>
        <v>25.392000000000003</v>
      </c>
      <c r="Q175" s="211">
        <v>6.6E-4</v>
      </c>
      <c r="R175" s="211">
        <f>Q175*H175</f>
        <v>3.168E-2</v>
      </c>
      <c r="S175" s="211">
        <v>0</v>
      </c>
      <c r="T175" s="212">
        <f>S175*H175</f>
        <v>0</v>
      </c>
      <c r="AR175" s="213" t="s">
        <v>821</v>
      </c>
      <c r="AT175" s="213" t="s">
        <v>734</v>
      </c>
      <c r="AU175" s="213" t="s">
        <v>668</v>
      </c>
      <c r="AY175" s="131" t="s">
        <v>733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131" t="s">
        <v>731</v>
      </c>
      <c r="BK175" s="214">
        <f>ROUND(I175*H175,2)</f>
        <v>0</v>
      </c>
      <c r="BL175" s="131" t="s">
        <v>821</v>
      </c>
      <c r="BM175" s="213" t="s">
        <v>925</v>
      </c>
    </row>
    <row r="176" spans="2:65" s="138" customFormat="1" x14ac:dyDescent="0.25">
      <c r="B176" s="139"/>
      <c r="D176" s="215" t="s">
        <v>740</v>
      </c>
      <c r="F176" s="216" t="s">
        <v>926</v>
      </c>
      <c r="L176" s="139"/>
      <c r="M176" s="217"/>
      <c r="T176" s="218"/>
      <c r="AT176" s="131" t="s">
        <v>740</v>
      </c>
      <c r="AU176" s="131" t="s">
        <v>668</v>
      </c>
    </row>
    <row r="177" spans="2:65" s="138" customFormat="1" ht="21.75" customHeight="1" x14ac:dyDescent="0.25">
      <c r="B177" s="202"/>
      <c r="C177" s="203" t="s">
        <v>927</v>
      </c>
      <c r="D177" s="203" t="s">
        <v>734</v>
      </c>
      <c r="E177" s="204" t="s">
        <v>928</v>
      </c>
      <c r="F177" s="205" t="s">
        <v>929</v>
      </c>
      <c r="G177" s="206" t="s">
        <v>530</v>
      </c>
      <c r="H177" s="207">
        <v>11</v>
      </c>
      <c r="I177" s="208">
        <v>0</v>
      </c>
      <c r="J177" s="208">
        <f>ROUND(I177*H177,2)</f>
        <v>0</v>
      </c>
      <c r="K177" s="205" t="s">
        <v>737</v>
      </c>
      <c r="L177" s="139"/>
      <c r="M177" s="209" t="s">
        <v>439</v>
      </c>
      <c r="N177" s="210" t="s">
        <v>687</v>
      </c>
      <c r="O177" s="211">
        <v>0.61599999999999999</v>
      </c>
      <c r="P177" s="211">
        <f>O177*H177</f>
        <v>6.7759999999999998</v>
      </c>
      <c r="Q177" s="211">
        <v>9.1E-4</v>
      </c>
      <c r="R177" s="211">
        <f>Q177*H177</f>
        <v>1.001E-2</v>
      </c>
      <c r="S177" s="211">
        <v>0</v>
      </c>
      <c r="T177" s="212">
        <f>S177*H177</f>
        <v>0</v>
      </c>
      <c r="AR177" s="213" t="s">
        <v>821</v>
      </c>
      <c r="AT177" s="213" t="s">
        <v>734</v>
      </c>
      <c r="AU177" s="213" t="s">
        <v>668</v>
      </c>
      <c r="AY177" s="131" t="s">
        <v>733</v>
      </c>
      <c r="BE177" s="214">
        <f>IF(N177="základní",J177,0)</f>
        <v>0</v>
      </c>
      <c r="BF177" s="214">
        <f>IF(N177="snížená",J177,0)</f>
        <v>0</v>
      </c>
      <c r="BG177" s="214">
        <f>IF(N177="zákl. přenesená",J177,0)</f>
        <v>0</v>
      </c>
      <c r="BH177" s="214">
        <f>IF(N177="sníž. přenesená",J177,0)</f>
        <v>0</v>
      </c>
      <c r="BI177" s="214">
        <f>IF(N177="nulová",J177,0)</f>
        <v>0</v>
      </c>
      <c r="BJ177" s="131" t="s">
        <v>731</v>
      </c>
      <c r="BK177" s="214">
        <f>ROUND(I177*H177,2)</f>
        <v>0</v>
      </c>
      <c r="BL177" s="131" t="s">
        <v>821</v>
      </c>
      <c r="BM177" s="213" t="s">
        <v>930</v>
      </c>
    </row>
    <row r="178" spans="2:65" s="138" customFormat="1" x14ac:dyDescent="0.25">
      <c r="B178" s="139"/>
      <c r="D178" s="215" t="s">
        <v>740</v>
      </c>
      <c r="F178" s="216" t="s">
        <v>931</v>
      </c>
      <c r="L178" s="139"/>
      <c r="M178" s="217"/>
      <c r="T178" s="218"/>
      <c r="AT178" s="131" t="s">
        <v>740</v>
      </c>
      <c r="AU178" s="131" t="s">
        <v>668</v>
      </c>
    </row>
    <row r="179" spans="2:65" s="138" customFormat="1" ht="21.75" customHeight="1" x14ac:dyDescent="0.25">
      <c r="B179" s="202"/>
      <c r="C179" s="203" t="s">
        <v>932</v>
      </c>
      <c r="D179" s="203" t="s">
        <v>734</v>
      </c>
      <c r="E179" s="204" t="s">
        <v>933</v>
      </c>
      <c r="F179" s="205" t="s">
        <v>934</v>
      </c>
      <c r="G179" s="206" t="s">
        <v>530</v>
      </c>
      <c r="H179" s="207">
        <v>20</v>
      </c>
      <c r="I179" s="208">
        <v>0</v>
      </c>
      <c r="J179" s="208">
        <f>ROUND(I179*H179,2)</f>
        <v>0</v>
      </c>
      <c r="K179" s="205" t="s">
        <v>737</v>
      </c>
      <c r="L179" s="139"/>
      <c r="M179" s="209" t="s">
        <v>439</v>
      </c>
      <c r="N179" s="210" t="s">
        <v>687</v>
      </c>
      <c r="O179" s="211">
        <v>0.69599999999999995</v>
      </c>
      <c r="P179" s="211">
        <f>O179*H179</f>
        <v>13.919999999999998</v>
      </c>
      <c r="Q179" s="211">
        <v>1.1900000000000001E-3</v>
      </c>
      <c r="R179" s="211">
        <f>Q179*H179</f>
        <v>2.3800000000000002E-2</v>
      </c>
      <c r="S179" s="211">
        <v>0</v>
      </c>
      <c r="T179" s="212">
        <f>S179*H179</f>
        <v>0</v>
      </c>
      <c r="AR179" s="213" t="s">
        <v>821</v>
      </c>
      <c r="AT179" s="213" t="s">
        <v>734</v>
      </c>
      <c r="AU179" s="213" t="s">
        <v>668</v>
      </c>
      <c r="AY179" s="131" t="s">
        <v>733</v>
      </c>
      <c r="BE179" s="214">
        <f>IF(N179="základní",J179,0)</f>
        <v>0</v>
      </c>
      <c r="BF179" s="214">
        <f>IF(N179="snížená",J179,0)</f>
        <v>0</v>
      </c>
      <c r="BG179" s="214">
        <f>IF(N179="zákl. přenesená",J179,0)</f>
        <v>0</v>
      </c>
      <c r="BH179" s="214">
        <f>IF(N179="sníž. přenesená",J179,0)</f>
        <v>0</v>
      </c>
      <c r="BI179" s="214">
        <f>IF(N179="nulová",J179,0)</f>
        <v>0</v>
      </c>
      <c r="BJ179" s="131" t="s">
        <v>731</v>
      </c>
      <c r="BK179" s="214">
        <f>ROUND(I179*H179,2)</f>
        <v>0</v>
      </c>
      <c r="BL179" s="131" t="s">
        <v>821</v>
      </c>
      <c r="BM179" s="213" t="s">
        <v>935</v>
      </c>
    </row>
    <row r="180" spans="2:65" s="138" customFormat="1" x14ac:dyDescent="0.25">
      <c r="B180" s="139"/>
      <c r="D180" s="215" t="s">
        <v>740</v>
      </c>
      <c r="F180" s="216" t="s">
        <v>936</v>
      </c>
      <c r="L180" s="139"/>
      <c r="M180" s="217"/>
      <c r="T180" s="218"/>
      <c r="AT180" s="131" t="s">
        <v>740</v>
      </c>
      <c r="AU180" s="131" t="s">
        <v>668</v>
      </c>
    </row>
    <row r="181" spans="2:65" s="138" customFormat="1" ht="21.75" customHeight="1" x14ac:dyDescent="0.25">
      <c r="B181" s="202"/>
      <c r="C181" s="203" t="s">
        <v>937</v>
      </c>
      <c r="D181" s="203" t="s">
        <v>734</v>
      </c>
      <c r="E181" s="204" t="s">
        <v>938</v>
      </c>
      <c r="F181" s="205" t="s">
        <v>939</v>
      </c>
      <c r="G181" s="206" t="s">
        <v>530</v>
      </c>
      <c r="H181" s="207">
        <v>2</v>
      </c>
      <c r="I181" s="208">
        <v>0</v>
      </c>
      <c r="J181" s="208">
        <f>ROUND(I181*H181,2)</f>
        <v>0</v>
      </c>
      <c r="K181" s="205" t="s">
        <v>737</v>
      </c>
      <c r="L181" s="139"/>
      <c r="M181" s="209" t="s">
        <v>439</v>
      </c>
      <c r="N181" s="210" t="s">
        <v>687</v>
      </c>
      <c r="O181" s="211">
        <v>0.74299999999999999</v>
      </c>
      <c r="P181" s="211">
        <f>O181*H181</f>
        <v>1.486</v>
      </c>
      <c r="Q181" s="211">
        <v>2.81E-3</v>
      </c>
      <c r="R181" s="211">
        <f>Q181*H181</f>
        <v>5.62E-3</v>
      </c>
      <c r="S181" s="211">
        <v>0</v>
      </c>
      <c r="T181" s="212">
        <f>S181*H181</f>
        <v>0</v>
      </c>
      <c r="AR181" s="213" t="s">
        <v>821</v>
      </c>
      <c r="AT181" s="213" t="s">
        <v>734</v>
      </c>
      <c r="AU181" s="213" t="s">
        <v>668</v>
      </c>
      <c r="AY181" s="131" t="s">
        <v>733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131" t="s">
        <v>731</v>
      </c>
      <c r="BK181" s="214">
        <f>ROUND(I181*H181,2)</f>
        <v>0</v>
      </c>
      <c r="BL181" s="131" t="s">
        <v>821</v>
      </c>
      <c r="BM181" s="213" t="s">
        <v>940</v>
      </c>
    </row>
    <row r="182" spans="2:65" s="138" customFormat="1" x14ac:dyDescent="0.25">
      <c r="B182" s="139"/>
      <c r="D182" s="215" t="s">
        <v>740</v>
      </c>
      <c r="F182" s="216" t="s">
        <v>941</v>
      </c>
      <c r="L182" s="139"/>
      <c r="M182" s="217"/>
      <c r="T182" s="218"/>
      <c r="AT182" s="131" t="s">
        <v>740</v>
      </c>
      <c r="AU182" s="131" t="s">
        <v>668</v>
      </c>
    </row>
    <row r="183" spans="2:65" s="138" customFormat="1" ht="24.15" customHeight="1" x14ac:dyDescent="0.25">
      <c r="B183" s="202"/>
      <c r="C183" s="203" t="s">
        <v>942</v>
      </c>
      <c r="D183" s="203" t="s">
        <v>734</v>
      </c>
      <c r="E183" s="204" t="s">
        <v>943</v>
      </c>
      <c r="F183" s="205" t="s">
        <v>944</v>
      </c>
      <c r="G183" s="206" t="s">
        <v>530</v>
      </c>
      <c r="H183" s="207">
        <v>19</v>
      </c>
      <c r="I183" s="208">
        <v>0</v>
      </c>
      <c r="J183" s="208">
        <f>ROUND(I183*H183,2)</f>
        <v>0</v>
      </c>
      <c r="K183" s="205" t="s">
        <v>737</v>
      </c>
      <c r="L183" s="139"/>
      <c r="M183" s="209" t="s">
        <v>439</v>
      </c>
      <c r="N183" s="210" t="s">
        <v>687</v>
      </c>
      <c r="O183" s="211">
        <v>0.1</v>
      </c>
      <c r="P183" s="211">
        <f>O183*H183</f>
        <v>1.9000000000000001</v>
      </c>
      <c r="Q183" s="211">
        <v>4.0000000000000003E-5</v>
      </c>
      <c r="R183" s="211">
        <f>Q183*H183</f>
        <v>7.6000000000000004E-4</v>
      </c>
      <c r="S183" s="211">
        <v>0</v>
      </c>
      <c r="T183" s="212">
        <f>S183*H183</f>
        <v>0</v>
      </c>
      <c r="AR183" s="213" t="s">
        <v>821</v>
      </c>
      <c r="AT183" s="213" t="s">
        <v>734</v>
      </c>
      <c r="AU183" s="213" t="s">
        <v>668</v>
      </c>
      <c r="AY183" s="131" t="s">
        <v>733</v>
      </c>
      <c r="BE183" s="214">
        <f>IF(N183="základní",J183,0)</f>
        <v>0</v>
      </c>
      <c r="BF183" s="214">
        <f>IF(N183="snížená",J183,0)</f>
        <v>0</v>
      </c>
      <c r="BG183" s="214">
        <f>IF(N183="zákl. přenesená",J183,0)</f>
        <v>0</v>
      </c>
      <c r="BH183" s="214">
        <f>IF(N183="sníž. přenesená",J183,0)</f>
        <v>0</v>
      </c>
      <c r="BI183" s="214">
        <f>IF(N183="nulová",J183,0)</f>
        <v>0</v>
      </c>
      <c r="BJ183" s="131" t="s">
        <v>731</v>
      </c>
      <c r="BK183" s="214">
        <f>ROUND(I183*H183,2)</f>
        <v>0</v>
      </c>
      <c r="BL183" s="131" t="s">
        <v>821</v>
      </c>
      <c r="BM183" s="213" t="s">
        <v>945</v>
      </c>
    </row>
    <row r="184" spans="2:65" s="138" customFormat="1" x14ac:dyDescent="0.25">
      <c r="B184" s="139"/>
      <c r="D184" s="215" t="s">
        <v>740</v>
      </c>
      <c r="F184" s="216" t="s">
        <v>946</v>
      </c>
      <c r="L184" s="139"/>
      <c r="M184" s="217"/>
      <c r="T184" s="218"/>
      <c r="AT184" s="131" t="s">
        <v>740</v>
      </c>
      <c r="AU184" s="131" t="s">
        <v>668</v>
      </c>
    </row>
    <row r="185" spans="2:65" s="138" customFormat="1" ht="24.15" customHeight="1" x14ac:dyDescent="0.25">
      <c r="B185" s="202"/>
      <c r="C185" s="203" t="s">
        <v>947</v>
      </c>
      <c r="D185" s="203" t="s">
        <v>734</v>
      </c>
      <c r="E185" s="204" t="s">
        <v>948</v>
      </c>
      <c r="F185" s="205" t="s">
        <v>949</v>
      </c>
      <c r="G185" s="206" t="s">
        <v>530</v>
      </c>
      <c r="H185" s="207">
        <v>22</v>
      </c>
      <c r="I185" s="208">
        <v>0</v>
      </c>
      <c r="J185" s="208">
        <f>ROUND(I185*H185,2)</f>
        <v>0</v>
      </c>
      <c r="K185" s="205" t="s">
        <v>737</v>
      </c>
      <c r="L185" s="139"/>
      <c r="M185" s="209" t="s">
        <v>439</v>
      </c>
      <c r="N185" s="210" t="s">
        <v>687</v>
      </c>
      <c r="O185" s="211">
        <v>0.1</v>
      </c>
      <c r="P185" s="211">
        <f>O185*H185</f>
        <v>2.2000000000000002</v>
      </c>
      <c r="Q185" s="211">
        <v>4.0000000000000003E-5</v>
      </c>
      <c r="R185" s="211">
        <f>Q185*H185</f>
        <v>8.8000000000000003E-4</v>
      </c>
      <c r="S185" s="211">
        <v>0</v>
      </c>
      <c r="T185" s="212">
        <f>S185*H185</f>
        <v>0</v>
      </c>
      <c r="AR185" s="213" t="s">
        <v>821</v>
      </c>
      <c r="AT185" s="213" t="s">
        <v>734</v>
      </c>
      <c r="AU185" s="213" t="s">
        <v>668</v>
      </c>
      <c r="AY185" s="131" t="s">
        <v>733</v>
      </c>
      <c r="BE185" s="214">
        <f>IF(N185="základní",J185,0)</f>
        <v>0</v>
      </c>
      <c r="BF185" s="214">
        <f>IF(N185="snížená",J185,0)</f>
        <v>0</v>
      </c>
      <c r="BG185" s="214">
        <f>IF(N185="zákl. přenesená",J185,0)</f>
        <v>0</v>
      </c>
      <c r="BH185" s="214">
        <f>IF(N185="sníž. přenesená",J185,0)</f>
        <v>0</v>
      </c>
      <c r="BI185" s="214">
        <f>IF(N185="nulová",J185,0)</f>
        <v>0</v>
      </c>
      <c r="BJ185" s="131" t="s">
        <v>731</v>
      </c>
      <c r="BK185" s="214">
        <f>ROUND(I185*H185,2)</f>
        <v>0</v>
      </c>
      <c r="BL185" s="131" t="s">
        <v>821</v>
      </c>
      <c r="BM185" s="213" t="s">
        <v>950</v>
      </c>
    </row>
    <row r="186" spans="2:65" s="138" customFormat="1" x14ac:dyDescent="0.25">
      <c r="B186" s="139"/>
      <c r="D186" s="215" t="s">
        <v>740</v>
      </c>
      <c r="F186" s="216" t="s">
        <v>951</v>
      </c>
      <c r="L186" s="139"/>
      <c r="M186" s="217"/>
      <c r="T186" s="218"/>
      <c r="AT186" s="131" t="s">
        <v>740</v>
      </c>
      <c r="AU186" s="131" t="s">
        <v>668</v>
      </c>
    </row>
    <row r="187" spans="2:65" s="138" customFormat="1" ht="24.15" customHeight="1" x14ac:dyDescent="0.25">
      <c r="B187" s="202"/>
      <c r="C187" s="203" t="s">
        <v>952</v>
      </c>
      <c r="D187" s="203" t="s">
        <v>734</v>
      </c>
      <c r="E187" s="204" t="s">
        <v>953</v>
      </c>
      <c r="F187" s="205" t="s">
        <v>954</v>
      </c>
      <c r="G187" s="206" t="s">
        <v>530</v>
      </c>
      <c r="H187" s="207">
        <v>2</v>
      </c>
      <c r="I187" s="208">
        <v>0</v>
      </c>
      <c r="J187" s="208">
        <f>ROUND(I187*H187,2)</f>
        <v>0</v>
      </c>
      <c r="K187" s="205" t="s">
        <v>737</v>
      </c>
      <c r="L187" s="139"/>
      <c r="M187" s="209" t="s">
        <v>439</v>
      </c>
      <c r="N187" s="210" t="s">
        <v>687</v>
      </c>
      <c r="O187" s="211">
        <v>0.1</v>
      </c>
      <c r="P187" s="211">
        <f>O187*H187</f>
        <v>0.2</v>
      </c>
      <c r="Q187" s="211">
        <v>4.0000000000000003E-5</v>
      </c>
      <c r="R187" s="211">
        <f>Q187*H187</f>
        <v>8.0000000000000007E-5</v>
      </c>
      <c r="S187" s="211">
        <v>0</v>
      </c>
      <c r="T187" s="212">
        <f>S187*H187</f>
        <v>0</v>
      </c>
      <c r="AR187" s="213" t="s">
        <v>821</v>
      </c>
      <c r="AT187" s="213" t="s">
        <v>734</v>
      </c>
      <c r="AU187" s="213" t="s">
        <v>668</v>
      </c>
      <c r="AY187" s="131" t="s">
        <v>733</v>
      </c>
      <c r="BE187" s="214">
        <f>IF(N187="základní",J187,0)</f>
        <v>0</v>
      </c>
      <c r="BF187" s="214">
        <f>IF(N187="snížená",J187,0)</f>
        <v>0</v>
      </c>
      <c r="BG187" s="214">
        <f>IF(N187="zákl. přenesená",J187,0)</f>
        <v>0</v>
      </c>
      <c r="BH187" s="214">
        <f>IF(N187="sníž. přenesená",J187,0)</f>
        <v>0</v>
      </c>
      <c r="BI187" s="214">
        <f>IF(N187="nulová",J187,0)</f>
        <v>0</v>
      </c>
      <c r="BJ187" s="131" t="s">
        <v>731</v>
      </c>
      <c r="BK187" s="214">
        <f>ROUND(I187*H187,2)</f>
        <v>0</v>
      </c>
      <c r="BL187" s="131" t="s">
        <v>821</v>
      </c>
      <c r="BM187" s="213" t="s">
        <v>955</v>
      </c>
    </row>
    <row r="188" spans="2:65" s="138" customFormat="1" x14ac:dyDescent="0.25">
      <c r="B188" s="139"/>
      <c r="D188" s="215" t="s">
        <v>740</v>
      </c>
      <c r="F188" s="216" t="s">
        <v>956</v>
      </c>
      <c r="L188" s="139"/>
      <c r="M188" s="217"/>
      <c r="T188" s="218"/>
      <c r="AT188" s="131" t="s">
        <v>740</v>
      </c>
      <c r="AU188" s="131" t="s">
        <v>668</v>
      </c>
    </row>
    <row r="189" spans="2:65" s="138" customFormat="1" ht="24.15" customHeight="1" x14ac:dyDescent="0.25">
      <c r="B189" s="202"/>
      <c r="C189" s="203" t="s">
        <v>957</v>
      </c>
      <c r="D189" s="203" t="s">
        <v>734</v>
      </c>
      <c r="E189" s="204" t="s">
        <v>958</v>
      </c>
      <c r="F189" s="205" t="s">
        <v>959</v>
      </c>
      <c r="G189" s="206" t="s">
        <v>530</v>
      </c>
      <c r="H189" s="207">
        <v>12</v>
      </c>
      <c r="I189" s="208">
        <v>0</v>
      </c>
      <c r="J189" s="208">
        <f>ROUND(I189*H189,2)</f>
        <v>0</v>
      </c>
      <c r="K189" s="205" t="s">
        <v>737</v>
      </c>
      <c r="L189" s="139"/>
      <c r="M189" s="209" t="s">
        <v>439</v>
      </c>
      <c r="N189" s="210" t="s">
        <v>687</v>
      </c>
      <c r="O189" s="211">
        <v>0.106</v>
      </c>
      <c r="P189" s="211">
        <f>O189*H189</f>
        <v>1.272</v>
      </c>
      <c r="Q189" s="211">
        <v>6.9999999999999994E-5</v>
      </c>
      <c r="R189" s="211">
        <f>Q189*H189</f>
        <v>8.3999999999999993E-4</v>
      </c>
      <c r="S189" s="211">
        <v>0</v>
      </c>
      <c r="T189" s="212">
        <f>S189*H189</f>
        <v>0</v>
      </c>
      <c r="AR189" s="213" t="s">
        <v>821</v>
      </c>
      <c r="AT189" s="213" t="s">
        <v>734</v>
      </c>
      <c r="AU189" s="213" t="s">
        <v>668</v>
      </c>
      <c r="AY189" s="131" t="s">
        <v>733</v>
      </c>
      <c r="BE189" s="214">
        <f>IF(N189="základní",J189,0)</f>
        <v>0</v>
      </c>
      <c r="BF189" s="214">
        <f>IF(N189="snížená",J189,0)</f>
        <v>0</v>
      </c>
      <c r="BG189" s="214">
        <f>IF(N189="zákl. přenesená",J189,0)</f>
        <v>0</v>
      </c>
      <c r="BH189" s="214">
        <f>IF(N189="sníž. přenesená",J189,0)</f>
        <v>0</v>
      </c>
      <c r="BI189" s="214">
        <f>IF(N189="nulová",J189,0)</f>
        <v>0</v>
      </c>
      <c r="BJ189" s="131" t="s">
        <v>731</v>
      </c>
      <c r="BK189" s="214">
        <f>ROUND(I189*H189,2)</f>
        <v>0</v>
      </c>
      <c r="BL189" s="131" t="s">
        <v>821</v>
      </c>
      <c r="BM189" s="213" t="s">
        <v>960</v>
      </c>
    </row>
    <row r="190" spans="2:65" s="138" customFormat="1" x14ac:dyDescent="0.25">
      <c r="B190" s="139"/>
      <c r="D190" s="215" t="s">
        <v>740</v>
      </c>
      <c r="F190" s="216" t="s">
        <v>961</v>
      </c>
      <c r="L190" s="139"/>
      <c r="M190" s="217"/>
      <c r="T190" s="218"/>
      <c r="AT190" s="131" t="s">
        <v>740</v>
      </c>
      <c r="AU190" s="131" t="s">
        <v>668</v>
      </c>
    </row>
    <row r="191" spans="2:65" s="138" customFormat="1" ht="33" customHeight="1" x14ac:dyDescent="0.25">
      <c r="B191" s="202"/>
      <c r="C191" s="203" t="s">
        <v>962</v>
      </c>
      <c r="D191" s="203" t="s">
        <v>734</v>
      </c>
      <c r="E191" s="204" t="s">
        <v>963</v>
      </c>
      <c r="F191" s="205" t="s">
        <v>964</v>
      </c>
      <c r="G191" s="206" t="s">
        <v>530</v>
      </c>
      <c r="H191" s="207">
        <v>17</v>
      </c>
      <c r="I191" s="208">
        <v>0</v>
      </c>
      <c r="J191" s="208">
        <f>ROUND(I191*H191,2)</f>
        <v>0</v>
      </c>
      <c r="K191" s="205" t="s">
        <v>737</v>
      </c>
      <c r="L191" s="139"/>
      <c r="M191" s="209" t="s">
        <v>439</v>
      </c>
      <c r="N191" s="210" t="s">
        <v>687</v>
      </c>
      <c r="O191" s="211">
        <v>0.113</v>
      </c>
      <c r="P191" s="211">
        <f>O191*H191</f>
        <v>1.921</v>
      </c>
      <c r="Q191" s="211">
        <v>1.2E-4</v>
      </c>
      <c r="R191" s="211">
        <f>Q191*H191</f>
        <v>2.0400000000000001E-3</v>
      </c>
      <c r="S191" s="211">
        <v>0</v>
      </c>
      <c r="T191" s="212">
        <f>S191*H191</f>
        <v>0</v>
      </c>
      <c r="AR191" s="213" t="s">
        <v>821</v>
      </c>
      <c r="AT191" s="213" t="s">
        <v>734</v>
      </c>
      <c r="AU191" s="213" t="s">
        <v>668</v>
      </c>
      <c r="AY191" s="131" t="s">
        <v>733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131" t="s">
        <v>731</v>
      </c>
      <c r="BK191" s="214">
        <f>ROUND(I191*H191,2)</f>
        <v>0</v>
      </c>
      <c r="BL191" s="131" t="s">
        <v>821</v>
      </c>
      <c r="BM191" s="213" t="s">
        <v>965</v>
      </c>
    </row>
    <row r="192" spans="2:65" s="138" customFormat="1" x14ac:dyDescent="0.25">
      <c r="B192" s="139"/>
      <c r="D192" s="215" t="s">
        <v>740</v>
      </c>
      <c r="F192" s="216" t="s">
        <v>966</v>
      </c>
      <c r="L192" s="139"/>
      <c r="M192" s="217"/>
      <c r="T192" s="218"/>
      <c r="AT192" s="131" t="s">
        <v>740</v>
      </c>
      <c r="AU192" s="131" t="s">
        <v>668</v>
      </c>
    </row>
    <row r="193" spans="2:65" s="138" customFormat="1" ht="33" customHeight="1" x14ac:dyDescent="0.25">
      <c r="B193" s="202"/>
      <c r="C193" s="203" t="s">
        <v>967</v>
      </c>
      <c r="D193" s="203" t="s">
        <v>734</v>
      </c>
      <c r="E193" s="204" t="s">
        <v>968</v>
      </c>
      <c r="F193" s="205" t="s">
        <v>969</v>
      </c>
      <c r="G193" s="206" t="s">
        <v>530</v>
      </c>
      <c r="H193" s="207">
        <v>9</v>
      </c>
      <c r="I193" s="208">
        <v>0</v>
      </c>
      <c r="J193" s="208">
        <f>ROUND(I193*H193,2)</f>
        <v>0</v>
      </c>
      <c r="K193" s="205" t="s">
        <v>737</v>
      </c>
      <c r="L193" s="139"/>
      <c r="M193" s="209" t="s">
        <v>439</v>
      </c>
      <c r="N193" s="210" t="s">
        <v>687</v>
      </c>
      <c r="O193" s="211">
        <v>0.113</v>
      </c>
      <c r="P193" s="211">
        <f>O193*H193</f>
        <v>1.0170000000000001</v>
      </c>
      <c r="Q193" s="211">
        <v>1.6000000000000001E-4</v>
      </c>
      <c r="R193" s="211">
        <f>Q193*H193</f>
        <v>1.4400000000000001E-3</v>
      </c>
      <c r="S193" s="211">
        <v>0</v>
      </c>
      <c r="T193" s="212">
        <f>S193*H193</f>
        <v>0</v>
      </c>
      <c r="AR193" s="213" t="s">
        <v>821</v>
      </c>
      <c r="AT193" s="213" t="s">
        <v>734</v>
      </c>
      <c r="AU193" s="213" t="s">
        <v>668</v>
      </c>
      <c r="AY193" s="131" t="s">
        <v>733</v>
      </c>
      <c r="BE193" s="214">
        <f>IF(N193="základní",J193,0)</f>
        <v>0</v>
      </c>
      <c r="BF193" s="214">
        <f>IF(N193="snížená",J193,0)</f>
        <v>0</v>
      </c>
      <c r="BG193" s="214">
        <f>IF(N193="zákl. přenesená",J193,0)</f>
        <v>0</v>
      </c>
      <c r="BH193" s="214">
        <f>IF(N193="sníž. přenesená",J193,0)</f>
        <v>0</v>
      </c>
      <c r="BI193" s="214">
        <f>IF(N193="nulová",J193,0)</f>
        <v>0</v>
      </c>
      <c r="BJ193" s="131" t="s">
        <v>731</v>
      </c>
      <c r="BK193" s="214">
        <f>ROUND(I193*H193,2)</f>
        <v>0</v>
      </c>
      <c r="BL193" s="131" t="s">
        <v>821</v>
      </c>
      <c r="BM193" s="213" t="s">
        <v>970</v>
      </c>
    </row>
    <row r="194" spans="2:65" s="138" customFormat="1" x14ac:dyDescent="0.25">
      <c r="B194" s="139"/>
      <c r="D194" s="215" t="s">
        <v>740</v>
      </c>
      <c r="F194" s="216" t="s">
        <v>971</v>
      </c>
      <c r="L194" s="139"/>
      <c r="M194" s="217"/>
      <c r="T194" s="218"/>
      <c r="AT194" s="131" t="s">
        <v>740</v>
      </c>
      <c r="AU194" s="131" t="s">
        <v>668</v>
      </c>
    </row>
    <row r="195" spans="2:65" s="138" customFormat="1" ht="16.5" customHeight="1" x14ac:dyDescent="0.25">
      <c r="B195" s="202"/>
      <c r="C195" s="203" t="s">
        <v>972</v>
      </c>
      <c r="D195" s="203" t="s">
        <v>734</v>
      </c>
      <c r="E195" s="204" t="s">
        <v>973</v>
      </c>
      <c r="F195" s="205" t="s">
        <v>974</v>
      </c>
      <c r="G195" s="206" t="s">
        <v>873</v>
      </c>
      <c r="H195" s="207">
        <v>26</v>
      </c>
      <c r="I195" s="208">
        <v>0</v>
      </c>
      <c r="J195" s="208">
        <f>ROUND(I195*H195,2)</f>
        <v>0</v>
      </c>
      <c r="K195" s="205" t="s">
        <v>737</v>
      </c>
      <c r="L195" s="139"/>
      <c r="M195" s="209" t="s">
        <v>439</v>
      </c>
      <c r="N195" s="210" t="s">
        <v>687</v>
      </c>
      <c r="O195" s="211">
        <v>0.42499999999999999</v>
      </c>
      <c r="P195" s="211">
        <f>O195*H195</f>
        <v>11.049999999999999</v>
      </c>
      <c r="Q195" s="211">
        <v>0</v>
      </c>
      <c r="R195" s="211">
        <f>Q195*H195</f>
        <v>0</v>
      </c>
      <c r="S195" s="211">
        <v>0</v>
      </c>
      <c r="T195" s="212">
        <f>S195*H195</f>
        <v>0</v>
      </c>
      <c r="AR195" s="213" t="s">
        <v>821</v>
      </c>
      <c r="AT195" s="213" t="s">
        <v>734</v>
      </c>
      <c r="AU195" s="213" t="s">
        <v>668</v>
      </c>
      <c r="AY195" s="131" t="s">
        <v>733</v>
      </c>
      <c r="BE195" s="214">
        <f>IF(N195="základní",J195,0)</f>
        <v>0</v>
      </c>
      <c r="BF195" s="214">
        <f>IF(N195="snížená",J195,0)</f>
        <v>0</v>
      </c>
      <c r="BG195" s="214">
        <f>IF(N195="zákl. přenesená",J195,0)</f>
        <v>0</v>
      </c>
      <c r="BH195" s="214">
        <f>IF(N195="sníž. přenesená",J195,0)</f>
        <v>0</v>
      </c>
      <c r="BI195" s="214">
        <f>IF(N195="nulová",J195,0)</f>
        <v>0</v>
      </c>
      <c r="BJ195" s="131" t="s">
        <v>731</v>
      </c>
      <c r="BK195" s="214">
        <f>ROUND(I195*H195,2)</f>
        <v>0</v>
      </c>
      <c r="BL195" s="131" t="s">
        <v>821</v>
      </c>
      <c r="BM195" s="213" t="s">
        <v>975</v>
      </c>
    </row>
    <row r="196" spans="2:65" s="138" customFormat="1" x14ac:dyDescent="0.25">
      <c r="B196" s="139"/>
      <c r="D196" s="215" t="s">
        <v>740</v>
      </c>
      <c r="F196" s="216" t="s">
        <v>976</v>
      </c>
      <c r="L196" s="139"/>
      <c r="M196" s="217"/>
      <c r="T196" s="218"/>
      <c r="AT196" s="131" t="s">
        <v>740</v>
      </c>
      <c r="AU196" s="131" t="s">
        <v>668</v>
      </c>
    </row>
    <row r="197" spans="2:65" s="138" customFormat="1" ht="16.5" customHeight="1" x14ac:dyDescent="0.25">
      <c r="B197" s="202"/>
      <c r="C197" s="203" t="s">
        <v>977</v>
      </c>
      <c r="D197" s="203" t="s">
        <v>734</v>
      </c>
      <c r="E197" s="204" t="s">
        <v>978</v>
      </c>
      <c r="F197" s="205" t="s">
        <v>979</v>
      </c>
      <c r="G197" s="206" t="s">
        <v>873</v>
      </c>
      <c r="H197" s="207">
        <v>22</v>
      </c>
      <c r="I197" s="208">
        <v>0</v>
      </c>
      <c r="J197" s="208">
        <f>ROUND(I197*H197,2)</f>
        <v>0</v>
      </c>
      <c r="K197" s="205" t="s">
        <v>737</v>
      </c>
      <c r="L197" s="139"/>
      <c r="M197" s="209" t="s">
        <v>439</v>
      </c>
      <c r="N197" s="210" t="s">
        <v>687</v>
      </c>
      <c r="O197" s="211">
        <v>0.23</v>
      </c>
      <c r="P197" s="211">
        <f>O197*H197</f>
        <v>5.0600000000000005</v>
      </c>
      <c r="Q197" s="211">
        <v>1.2999999999999999E-4</v>
      </c>
      <c r="R197" s="211">
        <f>Q197*H197</f>
        <v>2.8599999999999997E-3</v>
      </c>
      <c r="S197" s="211">
        <v>0</v>
      </c>
      <c r="T197" s="212">
        <f>S197*H197</f>
        <v>0</v>
      </c>
      <c r="AR197" s="213" t="s">
        <v>821</v>
      </c>
      <c r="AT197" s="213" t="s">
        <v>734</v>
      </c>
      <c r="AU197" s="213" t="s">
        <v>668</v>
      </c>
      <c r="AY197" s="131" t="s">
        <v>733</v>
      </c>
      <c r="BE197" s="214">
        <f>IF(N197="základní",J197,0)</f>
        <v>0</v>
      </c>
      <c r="BF197" s="214">
        <f>IF(N197="snížená",J197,0)</f>
        <v>0</v>
      </c>
      <c r="BG197" s="214">
        <f>IF(N197="zákl. přenesená",J197,0)</f>
        <v>0</v>
      </c>
      <c r="BH197" s="214">
        <f>IF(N197="sníž. přenesená",J197,0)</f>
        <v>0</v>
      </c>
      <c r="BI197" s="214">
        <f>IF(N197="nulová",J197,0)</f>
        <v>0</v>
      </c>
      <c r="BJ197" s="131" t="s">
        <v>731</v>
      </c>
      <c r="BK197" s="214">
        <f>ROUND(I197*H197,2)</f>
        <v>0</v>
      </c>
      <c r="BL197" s="131" t="s">
        <v>821</v>
      </c>
      <c r="BM197" s="213" t="s">
        <v>980</v>
      </c>
    </row>
    <row r="198" spans="2:65" s="138" customFormat="1" x14ac:dyDescent="0.25">
      <c r="B198" s="139"/>
      <c r="D198" s="215" t="s">
        <v>740</v>
      </c>
      <c r="F198" s="216" t="s">
        <v>981</v>
      </c>
      <c r="L198" s="139"/>
      <c r="M198" s="217"/>
      <c r="T198" s="218"/>
      <c r="AT198" s="131" t="s">
        <v>740</v>
      </c>
      <c r="AU198" s="131" t="s">
        <v>668</v>
      </c>
    </row>
    <row r="199" spans="2:65" s="138" customFormat="1" ht="16.5" customHeight="1" x14ac:dyDescent="0.25">
      <c r="B199" s="202"/>
      <c r="C199" s="203" t="s">
        <v>982</v>
      </c>
      <c r="D199" s="203" t="s">
        <v>734</v>
      </c>
      <c r="E199" s="204" t="s">
        <v>983</v>
      </c>
      <c r="F199" s="205" t="s">
        <v>984</v>
      </c>
      <c r="G199" s="206" t="s">
        <v>985</v>
      </c>
      <c r="H199" s="207">
        <v>1</v>
      </c>
      <c r="I199" s="208">
        <v>0</v>
      </c>
      <c r="J199" s="208">
        <f>ROUND(I199*H199,2)</f>
        <v>0</v>
      </c>
      <c r="K199" s="205" t="s">
        <v>737</v>
      </c>
      <c r="L199" s="139"/>
      <c r="M199" s="209" t="s">
        <v>439</v>
      </c>
      <c r="N199" s="210" t="s">
        <v>687</v>
      </c>
      <c r="O199" s="211">
        <v>0.45700000000000002</v>
      </c>
      <c r="P199" s="211">
        <f>O199*H199</f>
        <v>0.45700000000000002</v>
      </c>
      <c r="Q199" s="211">
        <v>2.5000000000000001E-4</v>
      </c>
      <c r="R199" s="211">
        <f>Q199*H199</f>
        <v>2.5000000000000001E-4</v>
      </c>
      <c r="S199" s="211">
        <v>0</v>
      </c>
      <c r="T199" s="212">
        <f>S199*H199</f>
        <v>0</v>
      </c>
      <c r="AR199" s="213" t="s">
        <v>821</v>
      </c>
      <c r="AT199" s="213" t="s">
        <v>734</v>
      </c>
      <c r="AU199" s="213" t="s">
        <v>668</v>
      </c>
      <c r="AY199" s="131" t="s">
        <v>733</v>
      </c>
      <c r="BE199" s="214">
        <f>IF(N199="základní",J199,0)</f>
        <v>0</v>
      </c>
      <c r="BF199" s="214">
        <f>IF(N199="snížená",J199,0)</f>
        <v>0</v>
      </c>
      <c r="BG199" s="214">
        <f>IF(N199="zákl. přenesená",J199,0)</f>
        <v>0</v>
      </c>
      <c r="BH199" s="214">
        <f>IF(N199="sníž. přenesená",J199,0)</f>
        <v>0</v>
      </c>
      <c r="BI199" s="214">
        <f>IF(N199="nulová",J199,0)</f>
        <v>0</v>
      </c>
      <c r="BJ199" s="131" t="s">
        <v>731</v>
      </c>
      <c r="BK199" s="214">
        <f>ROUND(I199*H199,2)</f>
        <v>0</v>
      </c>
      <c r="BL199" s="131" t="s">
        <v>821</v>
      </c>
      <c r="BM199" s="213" t="s">
        <v>986</v>
      </c>
    </row>
    <row r="200" spans="2:65" s="138" customFormat="1" x14ac:dyDescent="0.25">
      <c r="B200" s="139"/>
      <c r="D200" s="215" t="s">
        <v>740</v>
      </c>
      <c r="F200" s="216" t="s">
        <v>987</v>
      </c>
      <c r="L200" s="139"/>
      <c r="M200" s="217"/>
      <c r="T200" s="218"/>
      <c r="AT200" s="131" t="s">
        <v>740</v>
      </c>
      <c r="AU200" s="131" t="s">
        <v>668</v>
      </c>
    </row>
    <row r="201" spans="2:65" s="138" customFormat="1" ht="16.5" customHeight="1" x14ac:dyDescent="0.25">
      <c r="B201" s="202"/>
      <c r="C201" s="203" t="s">
        <v>988</v>
      </c>
      <c r="D201" s="203" t="s">
        <v>734</v>
      </c>
      <c r="E201" s="204" t="s">
        <v>989</v>
      </c>
      <c r="F201" s="205" t="s">
        <v>990</v>
      </c>
      <c r="G201" s="206" t="s">
        <v>873</v>
      </c>
      <c r="H201" s="207">
        <v>1</v>
      </c>
      <c r="I201" s="208">
        <v>0</v>
      </c>
      <c r="J201" s="208">
        <f>ROUND(I201*H201,2)</f>
        <v>0</v>
      </c>
      <c r="K201" s="205" t="s">
        <v>737</v>
      </c>
      <c r="L201" s="139"/>
      <c r="M201" s="209" t="s">
        <v>439</v>
      </c>
      <c r="N201" s="210" t="s">
        <v>687</v>
      </c>
      <c r="O201" s="211">
        <v>8.3000000000000004E-2</v>
      </c>
      <c r="P201" s="211">
        <f>O201*H201</f>
        <v>8.3000000000000004E-2</v>
      </c>
      <c r="Q201" s="211">
        <v>2.2000000000000001E-4</v>
      </c>
      <c r="R201" s="211">
        <f>Q201*H201</f>
        <v>2.2000000000000001E-4</v>
      </c>
      <c r="S201" s="211">
        <v>0</v>
      </c>
      <c r="T201" s="212">
        <f>S201*H201</f>
        <v>0</v>
      </c>
      <c r="AR201" s="213" t="s">
        <v>821</v>
      </c>
      <c r="AT201" s="213" t="s">
        <v>734</v>
      </c>
      <c r="AU201" s="213" t="s">
        <v>668</v>
      </c>
      <c r="AY201" s="131" t="s">
        <v>733</v>
      </c>
      <c r="BE201" s="214">
        <f>IF(N201="základní",J201,0)</f>
        <v>0</v>
      </c>
      <c r="BF201" s="214">
        <f>IF(N201="snížená",J201,0)</f>
        <v>0</v>
      </c>
      <c r="BG201" s="214">
        <f>IF(N201="zákl. přenesená",J201,0)</f>
        <v>0</v>
      </c>
      <c r="BH201" s="214">
        <f>IF(N201="sníž. přenesená",J201,0)</f>
        <v>0</v>
      </c>
      <c r="BI201" s="214">
        <f>IF(N201="nulová",J201,0)</f>
        <v>0</v>
      </c>
      <c r="BJ201" s="131" t="s">
        <v>731</v>
      </c>
      <c r="BK201" s="214">
        <f>ROUND(I201*H201,2)</f>
        <v>0</v>
      </c>
      <c r="BL201" s="131" t="s">
        <v>821</v>
      </c>
      <c r="BM201" s="213" t="s">
        <v>991</v>
      </c>
    </row>
    <row r="202" spans="2:65" s="138" customFormat="1" x14ac:dyDescent="0.25">
      <c r="B202" s="139"/>
      <c r="D202" s="215" t="s">
        <v>740</v>
      </c>
      <c r="F202" s="216" t="s">
        <v>992</v>
      </c>
      <c r="L202" s="139"/>
      <c r="M202" s="217"/>
      <c r="T202" s="218"/>
      <c r="AT202" s="131" t="s">
        <v>740</v>
      </c>
      <c r="AU202" s="131" t="s">
        <v>668</v>
      </c>
    </row>
    <row r="203" spans="2:65" s="138" customFormat="1" ht="16.5" customHeight="1" x14ac:dyDescent="0.25">
      <c r="B203" s="202"/>
      <c r="C203" s="203" t="s">
        <v>993</v>
      </c>
      <c r="D203" s="203" t="s">
        <v>734</v>
      </c>
      <c r="E203" s="204" t="s">
        <v>994</v>
      </c>
      <c r="F203" s="205" t="s">
        <v>995</v>
      </c>
      <c r="G203" s="206" t="s">
        <v>873</v>
      </c>
      <c r="H203" s="207">
        <v>1</v>
      </c>
      <c r="I203" s="208">
        <v>0</v>
      </c>
      <c r="J203" s="208">
        <f>ROUND(I203*H203,2)</f>
        <v>0</v>
      </c>
      <c r="K203" s="205" t="s">
        <v>737</v>
      </c>
      <c r="L203" s="139"/>
      <c r="M203" s="209" t="s">
        <v>439</v>
      </c>
      <c r="N203" s="210" t="s">
        <v>687</v>
      </c>
      <c r="O203" s="211">
        <v>0.16</v>
      </c>
      <c r="P203" s="211">
        <f>O203*H203</f>
        <v>0.16</v>
      </c>
      <c r="Q203" s="211">
        <v>2.2000000000000001E-4</v>
      </c>
      <c r="R203" s="211">
        <f>Q203*H203</f>
        <v>2.2000000000000001E-4</v>
      </c>
      <c r="S203" s="211">
        <v>0</v>
      </c>
      <c r="T203" s="212">
        <f>S203*H203</f>
        <v>0</v>
      </c>
      <c r="AR203" s="213" t="s">
        <v>821</v>
      </c>
      <c r="AT203" s="213" t="s">
        <v>734</v>
      </c>
      <c r="AU203" s="213" t="s">
        <v>668</v>
      </c>
      <c r="AY203" s="131" t="s">
        <v>733</v>
      </c>
      <c r="BE203" s="214">
        <f>IF(N203="základní",J203,0)</f>
        <v>0</v>
      </c>
      <c r="BF203" s="214">
        <f>IF(N203="snížená",J203,0)</f>
        <v>0</v>
      </c>
      <c r="BG203" s="214">
        <f>IF(N203="zákl. přenesená",J203,0)</f>
        <v>0</v>
      </c>
      <c r="BH203" s="214">
        <f>IF(N203="sníž. přenesená",J203,0)</f>
        <v>0</v>
      </c>
      <c r="BI203" s="214">
        <f>IF(N203="nulová",J203,0)</f>
        <v>0</v>
      </c>
      <c r="BJ203" s="131" t="s">
        <v>731</v>
      </c>
      <c r="BK203" s="214">
        <f>ROUND(I203*H203,2)</f>
        <v>0</v>
      </c>
      <c r="BL203" s="131" t="s">
        <v>821</v>
      </c>
      <c r="BM203" s="213" t="s">
        <v>996</v>
      </c>
    </row>
    <row r="204" spans="2:65" s="138" customFormat="1" x14ac:dyDescent="0.25">
      <c r="B204" s="139"/>
      <c r="D204" s="215" t="s">
        <v>740</v>
      </c>
      <c r="F204" s="216" t="s">
        <v>997</v>
      </c>
      <c r="L204" s="139"/>
      <c r="M204" s="217"/>
      <c r="T204" s="218"/>
      <c r="AT204" s="131" t="s">
        <v>740</v>
      </c>
      <c r="AU204" s="131" t="s">
        <v>668</v>
      </c>
    </row>
    <row r="205" spans="2:65" s="138" customFormat="1" ht="16.5" customHeight="1" x14ac:dyDescent="0.25">
      <c r="B205" s="202"/>
      <c r="C205" s="203" t="s">
        <v>998</v>
      </c>
      <c r="D205" s="203" t="s">
        <v>734</v>
      </c>
      <c r="E205" s="204" t="s">
        <v>999</v>
      </c>
      <c r="F205" s="205" t="s">
        <v>1000</v>
      </c>
      <c r="G205" s="206" t="s">
        <v>873</v>
      </c>
      <c r="H205" s="207">
        <v>1</v>
      </c>
      <c r="I205" s="208">
        <v>0</v>
      </c>
      <c r="J205" s="208">
        <f>ROUND(I205*H205,2)</f>
        <v>0</v>
      </c>
      <c r="K205" s="205" t="s">
        <v>737</v>
      </c>
      <c r="L205" s="139"/>
      <c r="M205" s="209" t="s">
        <v>439</v>
      </c>
      <c r="N205" s="210" t="s">
        <v>687</v>
      </c>
      <c r="O205" s="211">
        <v>0.16500000000000001</v>
      </c>
      <c r="P205" s="211">
        <f>O205*H205</f>
        <v>0.16500000000000001</v>
      </c>
      <c r="Q205" s="211">
        <v>1.2E-4</v>
      </c>
      <c r="R205" s="211">
        <f>Q205*H205</f>
        <v>1.2E-4</v>
      </c>
      <c r="S205" s="211">
        <v>0</v>
      </c>
      <c r="T205" s="212">
        <f>S205*H205</f>
        <v>0</v>
      </c>
      <c r="AR205" s="213" t="s">
        <v>821</v>
      </c>
      <c r="AT205" s="213" t="s">
        <v>734</v>
      </c>
      <c r="AU205" s="213" t="s">
        <v>668</v>
      </c>
      <c r="AY205" s="131" t="s">
        <v>733</v>
      </c>
      <c r="BE205" s="214">
        <f>IF(N205="základní",J205,0)</f>
        <v>0</v>
      </c>
      <c r="BF205" s="214">
        <f>IF(N205="snížená",J205,0)</f>
        <v>0</v>
      </c>
      <c r="BG205" s="214">
        <f>IF(N205="zákl. přenesená",J205,0)</f>
        <v>0</v>
      </c>
      <c r="BH205" s="214">
        <f>IF(N205="sníž. přenesená",J205,0)</f>
        <v>0</v>
      </c>
      <c r="BI205" s="214">
        <f>IF(N205="nulová",J205,0)</f>
        <v>0</v>
      </c>
      <c r="BJ205" s="131" t="s">
        <v>731</v>
      </c>
      <c r="BK205" s="214">
        <f>ROUND(I205*H205,2)</f>
        <v>0</v>
      </c>
      <c r="BL205" s="131" t="s">
        <v>821</v>
      </c>
      <c r="BM205" s="213" t="s">
        <v>1001</v>
      </c>
    </row>
    <row r="206" spans="2:65" s="138" customFormat="1" x14ac:dyDescent="0.25">
      <c r="B206" s="139"/>
      <c r="D206" s="215" t="s">
        <v>740</v>
      </c>
      <c r="F206" s="216" t="s">
        <v>1002</v>
      </c>
      <c r="L206" s="139"/>
      <c r="M206" s="217"/>
      <c r="T206" s="218"/>
      <c r="AT206" s="131" t="s">
        <v>740</v>
      </c>
      <c r="AU206" s="131" t="s">
        <v>668</v>
      </c>
    </row>
    <row r="207" spans="2:65" s="138" customFormat="1" ht="16.5" customHeight="1" x14ac:dyDescent="0.25">
      <c r="B207" s="202"/>
      <c r="C207" s="203" t="s">
        <v>1003</v>
      </c>
      <c r="D207" s="203" t="s">
        <v>734</v>
      </c>
      <c r="E207" s="204" t="s">
        <v>1004</v>
      </c>
      <c r="F207" s="205" t="s">
        <v>1005</v>
      </c>
      <c r="G207" s="206" t="s">
        <v>873</v>
      </c>
      <c r="H207" s="207">
        <v>1</v>
      </c>
      <c r="I207" s="208">
        <v>0</v>
      </c>
      <c r="J207" s="208">
        <f>ROUND(I207*H207,2)</f>
        <v>0</v>
      </c>
      <c r="K207" s="205" t="s">
        <v>737</v>
      </c>
      <c r="L207" s="139"/>
      <c r="M207" s="209" t="s">
        <v>439</v>
      </c>
      <c r="N207" s="210" t="s">
        <v>687</v>
      </c>
      <c r="O207" s="211">
        <v>0.20699999999999999</v>
      </c>
      <c r="P207" s="211">
        <f>O207*H207</f>
        <v>0.20699999999999999</v>
      </c>
      <c r="Q207" s="211">
        <v>1.7000000000000001E-4</v>
      </c>
      <c r="R207" s="211">
        <f>Q207*H207</f>
        <v>1.7000000000000001E-4</v>
      </c>
      <c r="S207" s="211">
        <v>0</v>
      </c>
      <c r="T207" s="212">
        <f>S207*H207</f>
        <v>0</v>
      </c>
      <c r="AR207" s="213" t="s">
        <v>821</v>
      </c>
      <c r="AT207" s="213" t="s">
        <v>734</v>
      </c>
      <c r="AU207" s="213" t="s">
        <v>668</v>
      </c>
      <c r="AY207" s="131" t="s">
        <v>733</v>
      </c>
      <c r="BE207" s="214">
        <f>IF(N207="základní",J207,0)</f>
        <v>0</v>
      </c>
      <c r="BF207" s="214">
        <f>IF(N207="snížená",J207,0)</f>
        <v>0</v>
      </c>
      <c r="BG207" s="214">
        <f>IF(N207="zákl. přenesená",J207,0)</f>
        <v>0</v>
      </c>
      <c r="BH207" s="214">
        <f>IF(N207="sníž. přenesená",J207,0)</f>
        <v>0</v>
      </c>
      <c r="BI207" s="214">
        <f>IF(N207="nulová",J207,0)</f>
        <v>0</v>
      </c>
      <c r="BJ207" s="131" t="s">
        <v>731</v>
      </c>
      <c r="BK207" s="214">
        <f>ROUND(I207*H207,2)</f>
        <v>0</v>
      </c>
      <c r="BL207" s="131" t="s">
        <v>821</v>
      </c>
      <c r="BM207" s="213" t="s">
        <v>1006</v>
      </c>
    </row>
    <row r="208" spans="2:65" s="138" customFormat="1" x14ac:dyDescent="0.25">
      <c r="B208" s="139"/>
      <c r="D208" s="215" t="s">
        <v>740</v>
      </c>
      <c r="F208" s="216" t="s">
        <v>1007</v>
      </c>
      <c r="L208" s="139"/>
      <c r="M208" s="217"/>
      <c r="T208" s="218"/>
      <c r="AT208" s="131" t="s">
        <v>740</v>
      </c>
      <c r="AU208" s="131" t="s">
        <v>668</v>
      </c>
    </row>
    <row r="209" spans="2:65" s="138" customFormat="1" ht="16.5" customHeight="1" x14ac:dyDescent="0.25">
      <c r="B209" s="202"/>
      <c r="C209" s="203" t="s">
        <v>1008</v>
      </c>
      <c r="D209" s="203" t="s">
        <v>734</v>
      </c>
      <c r="E209" s="204" t="s">
        <v>1009</v>
      </c>
      <c r="F209" s="205" t="s">
        <v>1010</v>
      </c>
      <c r="G209" s="206" t="s">
        <v>873</v>
      </c>
      <c r="H209" s="207">
        <v>1</v>
      </c>
      <c r="I209" s="208">
        <v>0</v>
      </c>
      <c r="J209" s="208">
        <f>ROUND(I209*H209,2)</f>
        <v>0</v>
      </c>
      <c r="K209" s="205" t="s">
        <v>737</v>
      </c>
      <c r="L209" s="139"/>
      <c r="M209" s="209" t="s">
        <v>439</v>
      </c>
      <c r="N209" s="210" t="s">
        <v>687</v>
      </c>
      <c r="O209" s="211">
        <v>0.26900000000000002</v>
      </c>
      <c r="P209" s="211">
        <f>O209*H209</f>
        <v>0.26900000000000002</v>
      </c>
      <c r="Q209" s="211">
        <v>3.6000000000000002E-4</v>
      </c>
      <c r="R209" s="211">
        <f>Q209*H209</f>
        <v>3.6000000000000002E-4</v>
      </c>
      <c r="S209" s="211">
        <v>0</v>
      </c>
      <c r="T209" s="212">
        <f>S209*H209</f>
        <v>0</v>
      </c>
      <c r="AR209" s="213" t="s">
        <v>821</v>
      </c>
      <c r="AT209" s="213" t="s">
        <v>734</v>
      </c>
      <c r="AU209" s="213" t="s">
        <v>668</v>
      </c>
      <c r="AY209" s="131" t="s">
        <v>733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131" t="s">
        <v>731</v>
      </c>
      <c r="BK209" s="214">
        <f>ROUND(I209*H209,2)</f>
        <v>0</v>
      </c>
      <c r="BL209" s="131" t="s">
        <v>821</v>
      </c>
      <c r="BM209" s="213" t="s">
        <v>1011</v>
      </c>
    </row>
    <row r="210" spans="2:65" s="138" customFormat="1" x14ac:dyDescent="0.25">
      <c r="B210" s="139"/>
      <c r="D210" s="215" t="s">
        <v>740</v>
      </c>
      <c r="F210" s="216" t="s">
        <v>1012</v>
      </c>
      <c r="L210" s="139"/>
      <c r="M210" s="217"/>
      <c r="T210" s="218"/>
      <c r="AT210" s="131" t="s">
        <v>740</v>
      </c>
      <c r="AU210" s="131" t="s">
        <v>668</v>
      </c>
    </row>
    <row r="211" spans="2:65" s="138" customFormat="1" ht="16.5" customHeight="1" x14ac:dyDescent="0.25">
      <c r="B211" s="202"/>
      <c r="C211" s="203" t="s">
        <v>1013</v>
      </c>
      <c r="D211" s="203" t="s">
        <v>734</v>
      </c>
      <c r="E211" s="204" t="s">
        <v>1014</v>
      </c>
      <c r="F211" s="205" t="s">
        <v>1015</v>
      </c>
      <c r="G211" s="206" t="s">
        <v>873</v>
      </c>
      <c r="H211" s="207">
        <v>1</v>
      </c>
      <c r="I211" s="208">
        <v>0</v>
      </c>
      <c r="J211" s="208">
        <f>ROUND(I211*H211,2)</f>
        <v>0</v>
      </c>
      <c r="K211" s="205" t="s">
        <v>737</v>
      </c>
      <c r="L211" s="139"/>
      <c r="M211" s="209" t="s">
        <v>439</v>
      </c>
      <c r="N211" s="210" t="s">
        <v>687</v>
      </c>
      <c r="O211" s="211">
        <v>0.16</v>
      </c>
      <c r="P211" s="211">
        <f>O211*H211</f>
        <v>0.16</v>
      </c>
      <c r="Q211" s="211">
        <v>2.1000000000000001E-4</v>
      </c>
      <c r="R211" s="211">
        <f>Q211*H211</f>
        <v>2.1000000000000001E-4</v>
      </c>
      <c r="S211" s="211">
        <v>0</v>
      </c>
      <c r="T211" s="212">
        <f>S211*H211</f>
        <v>0</v>
      </c>
      <c r="AR211" s="213" t="s">
        <v>821</v>
      </c>
      <c r="AT211" s="213" t="s">
        <v>734</v>
      </c>
      <c r="AU211" s="213" t="s">
        <v>668</v>
      </c>
      <c r="AY211" s="131" t="s">
        <v>733</v>
      </c>
      <c r="BE211" s="214">
        <f>IF(N211="základní",J211,0)</f>
        <v>0</v>
      </c>
      <c r="BF211" s="214">
        <f>IF(N211="snížená",J211,0)</f>
        <v>0</v>
      </c>
      <c r="BG211" s="214">
        <f>IF(N211="zákl. přenesená",J211,0)</f>
        <v>0</v>
      </c>
      <c r="BH211" s="214">
        <f>IF(N211="sníž. přenesená",J211,0)</f>
        <v>0</v>
      </c>
      <c r="BI211" s="214">
        <f>IF(N211="nulová",J211,0)</f>
        <v>0</v>
      </c>
      <c r="BJ211" s="131" t="s">
        <v>731</v>
      </c>
      <c r="BK211" s="214">
        <f>ROUND(I211*H211,2)</f>
        <v>0</v>
      </c>
      <c r="BL211" s="131" t="s">
        <v>821</v>
      </c>
      <c r="BM211" s="213" t="s">
        <v>1016</v>
      </c>
    </row>
    <row r="212" spans="2:65" s="138" customFormat="1" x14ac:dyDescent="0.25">
      <c r="B212" s="139"/>
      <c r="D212" s="215" t="s">
        <v>740</v>
      </c>
      <c r="F212" s="216" t="s">
        <v>1017</v>
      </c>
      <c r="L212" s="139"/>
      <c r="M212" s="217"/>
      <c r="T212" s="218"/>
      <c r="AT212" s="131" t="s">
        <v>740</v>
      </c>
      <c r="AU212" s="131" t="s">
        <v>668</v>
      </c>
    </row>
    <row r="213" spans="2:65" s="138" customFormat="1" ht="16.5" customHeight="1" x14ac:dyDescent="0.25">
      <c r="B213" s="202"/>
      <c r="C213" s="203" t="s">
        <v>1018</v>
      </c>
      <c r="D213" s="203" t="s">
        <v>734</v>
      </c>
      <c r="E213" s="204" t="s">
        <v>1019</v>
      </c>
      <c r="F213" s="205" t="s">
        <v>1020</v>
      </c>
      <c r="G213" s="206" t="s">
        <v>873</v>
      </c>
      <c r="H213" s="207">
        <v>2</v>
      </c>
      <c r="I213" s="208">
        <v>0</v>
      </c>
      <c r="J213" s="208">
        <f>ROUND(I213*H213,2)</f>
        <v>0</v>
      </c>
      <c r="K213" s="205" t="s">
        <v>737</v>
      </c>
      <c r="L213" s="139"/>
      <c r="M213" s="209" t="s">
        <v>439</v>
      </c>
      <c r="N213" s="210" t="s">
        <v>687</v>
      </c>
      <c r="O213" s="211">
        <v>0.2</v>
      </c>
      <c r="P213" s="211">
        <f>O213*H213</f>
        <v>0.4</v>
      </c>
      <c r="Q213" s="211">
        <v>3.4000000000000002E-4</v>
      </c>
      <c r="R213" s="211">
        <f>Q213*H213</f>
        <v>6.8000000000000005E-4</v>
      </c>
      <c r="S213" s="211">
        <v>0</v>
      </c>
      <c r="T213" s="212">
        <f>S213*H213</f>
        <v>0</v>
      </c>
      <c r="AR213" s="213" t="s">
        <v>821</v>
      </c>
      <c r="AT213" s="213" t="s">
        <v>734</v>
      </c>
      <c r="AU213" s="213" t="s">
        <v>668</v>
      </c>
      <c r="AY213" s="131" t="s">
        <v>733</v>
      </c>
      <c r="BE213" s="214">
        <f>IF(N213="základní",J213,0)</f>
        <v>0</v>
      </c>
      <c r="BF213" s="214">
        <f>IF(N213="snížená",J213,0)</f>
        <v>0</v>
      </c>
      <c r="BG213" s="214">
        <f>IF(N213="zákl. přenesená",J213,0)</f>
        <v>0</v>
      </c>
      <c r="BH213" s="214">
        <f>IF(N213="sníž. přenesená",J213,0)</f>
        <v>0</v>
      </c>
      <c r="BI213" s="214">
        <f>IF(N213="nulová",J213,0)</f>
        <v>0</v>
      </c>
      <c r="BJ213" s="131" t="s">
        <v>731</v>
      </c>
      <c r="BK213" s="214">
        <f>ROUND(I213*H213,2)</f>
        <v>0</v>
      </c>
      <c r="BL213" s="131" t="s">
        <v>821</v>
      </c>
      <c r="BM213" s="213" t="s">
        <v>1021</v>
      </c>
    </row>
    <row r="214" spans="2:65" s="138" customFormat="1" x14ac:dyDescent="0.25">
      <c r="B214" s="139"/>
      <c r="D214" s="215" t="s">
        <v>740</v>
      </c>
      <c r="F214" s="216" t="s">
        <v>1022</v>
      </c>
      <c r="L214" s="139"/>
      <c r="M214" s="217"/>
      <c r="T214" s="218"/>
      <c r="AT214" s="131" t="s">
        <v>740</v>
      </c>
      <c r="AU214" s="131" t="s">
        <v>668</v>
      </c>
    </row>
    <row r="215" spans="2:65" s="138" customFormat="1" ht="21.75" customHeight="1" x14ac:dyDescent="0.25">
      <c r="B215" s="202"/>
      <c r="C215" s="203" t="s">
        <v>1023</v>
      </c>
      <c r="D215" s="203" t="s">
        <v>734</v>
      </c>
      <c r="E215" s="204" t="s">
        <v>1024</v>
      </c>
      <c r="F215" s="205" t="s">
        <v>1025</v>
      </c>
      <c r="G215" s="206" t="s">
        <v>873</v>
      </c>
      <c r="H215" s="207">
        <v>2</v>
      </c>
      <c r="I215" s="208">
        <v>0</v>
      </c>
      <c r="J215" s="208">
        <f>ROUND(I215*H215,2)</f>
        <v>0</v>
      </c>
      <c r="K215" s="205" t="s">
        <v>737</v>
      </c>
      <c r="L215" s="139"/>
      <c r="M215" s="209" t="s">
        <v>439</v>
      </c>
      <c r="N215" s="210" t="s">
        <v>687</v>
      </c>
      <c r="O215" s="211">
        <v>0.26</v>
      </c>
      <c r="P215" s="211">
        <f>O215*H215</f>
        <v>0.52</v>
      </c>
      <c r="Q215" s="211">
        <v>8.0000000000000004E-4</v>
      </c>
      <c r="R215" s="211">
        <f>Q215*H215</f>
        <v>1.6000000000000001E-3</v>
      </c>
      <c r="S215" s="211">
        <v>0</v>
      </c>
      <c r="T215" s="212">
        <f>S215*H215</f>
        <v>0</v>
      </c>
      <c r="AR215" s="213" t="s">
        <v>821</v>
      </c>
      <c r="AT215" s="213" t="s">
        <v>734</v>
      </c>
      <c r="AU215" s="213" t="s">
        <v>668</v>
      </c>
      <c r="AY215" s="131" t="s">
        <v>733</v>
      </c>
      <c r="BE215" s="214">
        <f>IF(N215="základní",J215,0)</f>
        <v>0</v>
      </c>
      <c r="BF215" s="214">
        <f>IF(N215="snížená",J215,0)</f>
        <v>0</v>
      </c>
      <c r="BG215" s="214">
        <f>IF(N215="zákl. přenesená",J215,0)</f>
        <v>0</v>
      </c>
      <c r="BH215" s="214">
        <f>IF(N215="sníž. přenesená",J215,0)</f>
        <v>0</v>
      </c>
      <c r="BI215" s="214">
        <f>IF(N215="nulová",J215,0)</f>
        <v>0</v>
      </c>
      <c r="BJ215" s="131" t="s">
        <v>731</v>
      </c>
      <c r="BK215" s="214">
        <f>ROUND(I215*H215,2)</f>
        <v>0</v>
      </c>
      <c r="BL215" s="131" t="s">
        <v>821</v>
      </c>
      <c r="BM215" s="213" t="s">
        <v>1026</v>
      </c>
    </row>
    <row r="216" spans="2:65" s="138" customFormat="1" x14ac:dyDescent="0.25">
      <c r="B216" s="139"/>
      <c r="D216" s="215" t="s">
        <v>740</v>
      </c>
      <c r="F216" s="216" t="s">
        <v>1027</v>
      </c>
      <c r="L216" s="139"/>
      <c r="M216" s="217"/>
      <c r="T216" s="218"/>
      <c r="AT216" s="131" t="s">
        <v>740</v>
      </c>
      <c r="AU216" s="131" t="s">
        <v>668</v>
      </c>
    </row>
    <row r="217" spans="2:65" s="138" customFormat="1" ht="21.75" customHeight="1" x14ac:dyDescent="0.25">
      <c r="B217" s="202"/>
      <c r="C217" s="203" t="s">
        <v>1028</v>
      </c>
      <c r="D217" s="203" t="s">
        <v>734</v>
      </c>
      <c r="E217" s="204" t="s">
        <v>1029</v>
      </c>
      <c r="F217" s="205" t="s">
        <v>1030</v>
      </c>
      <c r="G217" s="206" t="s">
        <v>1031</v>
      </c>
      <c r="H217" s="207">
        <v>2</v>
      </c>
      <c r="I217" s="208">
        <v>0</v>
      </c>
      <c r="J217" s="208">
        <f>ROUND(I217*H217,2)</f>
        <v>0</v>
      </c>
      <c r="K217" s="205" t="s">
        <v>737</v>
      </c>
      <c r="L217" s="139"/>
      <c r="M217" s="209" t="s">
        <v>439</v>
      </c>
      <c r="N217" s="210" t="s">
        <v>687</v>
      </c>
      <c r="O217" s="211">
        <v>1.03</v>
      </c>
      <c r="P217" s="211">
        <f>O217*H217</f>
        <v>2.06</v>
      </c>
      <c r="Q217" s="211">
        <v>2.92E-2</v>
      </c>
      <c r="R217" s="211">
        <f>Q217*H217</f>
        <v>5.8400000000000001E-2</v>
      </c>
      <c r="S217" s="211">
        <v>0</v>
      </c>
      <c r="T217" s="212">
        <f>S217*H217</f>
        <v>0</v>
      </c>
      <c r="AR217" s="213" t="s">
        <v>821</v>
      </c>
      <c r="AT217" s="213" t="s">
        <v>734</v>
      </c>
      <c r="AU217" s="213" t="s">
        <v>668</v>
      </c>
      <c r="AY217" s="131" t="s">
        <v>733</v>
      </c>
      <c r="BE217" s="214">
        <f>IF(N217="základní",J217,0)</f>
        <v>0</v>
      </c>
      <c r="BF217" s="214">
        <f>IF(N217="snížená",J217,0)</f>
        <v>0</v>
      </c>
      <c r="BG217" s="214">
        <f>IF(N217="zákl. přenesená",J217,0)</f>
        <v>0</v>
      </c>
      <c r="BH217" s="214">
        <f>IF(N217="sníž. přenesená",J217,0)</f>
        <v>0</v>
      </c>
      <c r="BI217" s="214">
        <f>IF(N217="nulová",J217,0)</f>
        <v>0</v>
      </c>
      <c r="BJ217" s="131" t="s">
        <v>731</v>
      </c>
      <c r="BK217" s="214">
        <f>ROUND(I217*H217,2)</f>
        <v>0</v>
      </c>
      <c r="BL217" s="131" t="s">
        <v>821</v>
      </c>
      <c r="BM217" s="213" t="s">
        <v>1032</v>
      </c>
    </row>
    <row r="218" spans="2:65" s="138" customFormat="1" x14ac:dyDescent="0.25">
      <c r="B218" s="139"/>
      <c r="D218" s="215" t="s">
        <v>740</v>
      </c>
      <c r="F218" s="216" t="s">
        <v>1033</v>
      </c>
      <c r="L218" s="139"/>
      <c r="M218" s="217"/>
      <c r="T218" s="218"/>
      <c r="AT218" s="131" t="s">
        <v>740</v>
      </c>
      <c r="AU218" s="131" t="s">
        <v>668</v>
      </c>
    </row>
    <row r="219" spans="2:65" s="138" customFormat="1" ht="24.15" customHeight="1" x14ac:dyDescent="0.25">
      <c r="B219" s="202"/>
      <c r="C219" s="203" t="s">
        <v>1034</v>
      </c>
      <c r="D219" s="203" t="s">
        <v>734</v>
      </c>
      <c r="E219" s="204" t="s">
        <v>1035</v>
      </c>
      <c r="F219" s="205" t="s">
        <v>1036</v>
      </c>
      <c r="G219" s="206" t="s">
        <v>530</v>
      </c>
      <c r="H219" s="207">
        <v>86</v>
      </c>
      <c r="I219" s="208">
        <v>0</v>
      </c>
      <c r="J219" s="208">
        <f>ROUND(I219*H219,2)</f>
        <v>0</v>
      </c>
      <c r="K219" s="205" t="s">
        <v>737</v>
      </c>
      <c r="L219" s="139"/>
      <c r="M219" s="209" t="s">
        <v>439</v>
      </c>
      <c r="N219" s="210" t="s">
        <v>687</v>
      </c>
      <c r="O219" s="211">
        <v>6.7000000000000004E-2</v>
      </c>
      <c r="P219" s="211">
        <f>O219*H219</f>
        <v>5.7620000000000005</v>
      </c>
      <c r="Q219" s="211">
        <v>1.9000000000000001E-4</v>
      </c>
      <c r="R219" s="211">
        <f>Q219*H219</f>
        <v>1.634E-2</v>
      </c>
      <c r="S219" s="211">
        <v>0</v>
      </c>
      <c r="T219" s="212">
        <f>S219*H219</f>
        <v>0</v>
      </c>
      <c r="AR219" s="213" t="s">
        <v>821</v>
      </c>
      <c r="AT219" s="213" t="s">
        <v>734</v>
      </c>
      <c r="AU219" s="213" t="s">
        <v>668</v>
      </c>
      <c r="AY219" s="131" t="s">
        <v>733</v>
      </c>
      <c r="BE219" s="214">
        <f>IF(N219="základní",J219,0)</f>
        <v>0</v>
      </c>
      <c r="BF219" s="214">
        <f>IF(N219="snížená",J219,0)</f>
        <v>0</v>
      </c>
      <c r="BG219" s="214">
        <f>IF(N219="zákl. přenesená",J219,0)</f>
        <v>0</v>
      </c>
      <c r="BH219" s="214">
        <f>IF(N219="sníž. přenesená",J219,0)</f>
        <v>0</v>
      </c>
      <c r="BI219" s="214">
        <f>IF(N219="nulová",J219,0)</f>
        <v>0</v>
      </c>
      <c r="BJ219" s="131" t="s">
        <v>731</v>
      </c>
      <c r="BK219" s="214">
        <f>ROUND(I219*H219,2)</f>
        <v>0</v>
      </c>
      <c r="BL219" s="131" t="s">
        <v>821</v>
      </c>
      <c r="BM219" s="213" t="s">
        <v>1037</v>
      </c>
    </row>
    <row r="220" spans="2:65" s="138" customFormat="1" x14ac:dyDescent="0.25">
      <c r="B220" s="139"/>
      <c r="D220" s="215" t="s">
        <v>740</v>
      </c>
      <c r="F220" s="216" t="s">
        <v>1038</v>
      </c>
      <c r="L220" s="139"/>
      <c r="M220" s="217"/>
      <c r="T220" s="218"/>
      <c r="AT220" s="131" t="s">
        <v>740</v>
      </c>
      <c r="AU220" s="131" t="s">
        <v>668</v>
      </c>
    </row>
    <row r="221" spans="2:65" s="138" customFormat="1" ht="21.75" customHeight="1" x14ac:dyDescent="0.25">
      <c r="B221" s="202"/>
      <c r="C221" s="203" t="s">
        <v>1039</v>
      </c>
      <c r="D221" s="203" t="s">
        <v>734</v>
      </c>
      <c r="E221" s="204" t="s">
        <v>1040</v>
      </c>
      <c r="F221" s="205" t="s">
        <v>1041</v>
      </c>
      <c r="G221" s="206" t="s">
        <v>530</v>
      </c>
      <c r="H221" s="207">
        <v>86</v>
      </c>
      <c r="I221" s="208">
        <v>0</v>
      </c>
      <c r="J221" s="208">
        <f>ROUND(I221*H221,2)</f>
        <v>0</v>
      </c>
      <c r="K221" s="205" t="s">
        <v>737</v>
      </c>
      <c r="L221" s="139"/>
      <c r="M221" s="209" t="s">
        <v>439</v>
      </c>
      <c r="N221" s="210" t="s">
        <v>687</v>
      </c>
      <c r="O221" s="211">
        <v>8.2000000000000003E-2</v>
      </c>
      <c r="P221" s="211">
        <f>O221*H221</f>
        <v>7.0520000000000005</v>
      </c>
      <c r="Q221" s="211">
        <v>1.0000000000000001E-5</v>
      </c>
      <c r="R221" s="211">
        <f>Q221*H221</f>
        <v>8.6000000000000009E-4</v>
      </c>
      <c r="S221" s="211">
        <v>0</v>
      </c>
      <c r="T221" s="212">
        <f>S221*H221</f>
        <v>0</v>
      </c>
      <c r="AR221" s="213" t="s">
        <v>821</v>
      </c>
      <c r="AT221" s="213" t="s">
        <v>734</v>
      </c>
      <c r="AU221" s="213" t="s">
        <v>668</v>
      </c>
      <c r="AY221" s="131" t="s">
        <v>733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131" t="s">
        <v>731</v>
      </c>
      <c r="BK221" s="214">
        <f>ROUND(I221*H221,2)</f>
        <v>0</v>
      </c>
      <c r="BL221" s="131" t="s">
        <v>821</v>
      </c>
      <c r="BM221" s="213" t="s">
        <v>1042</v>
      </c>
    </row>
    <row r="222" spans="2:65" s="138" customFormat="1" x14ac:dyDescent="0.25">
      <c r="B222" s="139"/>
      <c r="D222" s="215" t="s">
        <v>740</v>
      </c>
      <c r="F222" s="216" t="s">
        <v>1043</v>
      </c>
      <c r="L222" s="139"/>
      <c r="M222" s="217"/>
      <c r="T222" s="218"/>
      <c r="AT222" s="131" t="s">
        <v>740</v>
      </c>
      <c r="AU222" s="131" t="s">
        <v>668</v>
      </c>
    </row>
    <row r="223" spans="2:65" s="138" customFormat="1" ht="24.15" customHeight="1" x14ac:dyDescent="0.25">
      <c r="B223" s="202"/>
      <c r="C223" s="203" t="s">
        <v>1044</v>
      </c>
      <c r="D223" s="203" t="s">
        <v>734</v>
      </c>
      <c r="E223" s="204" t="s">
        <v>1045</v>
      </c>
      <c r="F223" s="205" t="s">
        <v>1046</v>
      </c>
      <c r="G223" s="206" t="s">
        <v>472</v>
      </c>
      <c r="H223" s="207">
        <v>0</v>
      </c>
      <c r="I223" s="208">
        <v>1.02</v>
      </c>
      <c r="J223" s="208">
        <f>ROUND(I223*H223,2)</f>
        <v>0</v>
      </c>
      <c r="K223" s="205" t="s">
        <v>737</v>
      </c>
      <c r="L223" s="139"/>
      <c r="M223" s="209" t="s">
        <v>439</v>
      </c>
      <c r="N223" s="210" t="s">
        <v>687</v>
      </c>
      <c r="O223" s="211">
        <v>0</v>
      </c>
      <c r="P223" s="211">
        <f>O223*H223</f>
        <v>0</v>
      </c>
      <c r="Q223" s="211">
        <v>0</v>
      </c>
      <c r="R223" s="211">
        <f>Q223*H223</f>
        <v>0</v>
      </c>
      <c r="S223" s="211">
        <v>0</v>
      </c>
      <c r="T223" s="212">
        <f>S223*H223</f>
        <v>0</v>
      </c>
      <c r="AR223" s="213" t="s">
        <v>821</v>
      </c>
      <c r="AT223" s="213" t="s">
        <v>734</v>
      </c>
      <c r="AU223" s="213" t="s">
        <v>668</v>
      </c>
      <c r="AY223" s="131" t="s">
        <v>733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131" t="s">
        <v>731</v>
      </c>
      <c r="BK223" s="214">
        <f>ROUND(I223*H223,2)</f>
        <v>0</v>
      </c>
      <c r="BL223" s="131" t="s">
        <v>821</v>
      </c>
      <c r="BM223" s="213" t="s">
        <v>1047</v>
      </c>
    </row>
    <row r="224" spans="2:65" s="138" customFormat="1" x14ac:dyDescent="0.25">
      <c r="B224" s="139"/>
      <c r="D224" s="215" t="s">
        <v>740</v>
      </c>
      <c r="F224" s="216" t="s">
        <v>1048</v>
      </c>
      <c r="L224" s="139"/>
      <c r="M224" s="217"/>
      <c r="T224" s="218"/>
      <c r="AT224" s="131" t="s">
        <v>740</v>
      </c>
      <c r="AU224" s="131" t="s">
        <v>668</v>
      </c>
    </row>
    <row r="225" spans="2:65" s="190" customFormat="1" ht="22.95" customHeight="1" x14ac:dyDescent="0.25">
      <c r="B225" s="191"/>
      <c r="D225" s="192" t="s">
        <v>728</v>
      </c>
      <c r="E225" s="200" t="s">
        <v>1049</v>
      </c>
      <c r="F225" s="200" t="s">
        <v>1050</v>
      </c>
      <c r="J225" s="201">
        <f>BK225</f>
        <v>0</v>
      </c>
      <c r="L225" s="191"/>
      <c r="M225" s="195"/>
      <c r="P225" s="196">
        <f>SUM(P226:P266)</f>
        <v>27.577999999999992</v>
      </c>
      <c r="R225" s="196">
        <f>SUM(R226:R266)</f>
        <v>0.30210000000000004</v>
      </c>
      <c r="T225" s="197">
        <f>SUM(T226:T266)</f>
        <v>0</v>
      </c>
      <c r="AR225" s="192" t="s">
        <v>668</v>
      </c>
      <c r="AT225" s="198" t="s">
        <v>728</v>
      </c>
      <c r="AU225" s="198" t="s">
        <v>731</v>
      </c>
      <c r="AY225" s="192" t="s">
        <v>733</v>
      </c>
      <c r="BK225" s="199">
        <f>SUM(BK226:BK266)</f>
        <v>0</v>
      </c>
    </row>
    <row r="226" spans="2:65" s="138" customFormat="1" ht="16.5" customHeight="1" x14ac:dyDescent="0.25">
      <c r="B226" s="202"/>
      <c r="C226" s="203" t="s">
        <v>1051</v>
      </c>
      <c r="D226" s="203" t="s">
        <v>734</v>
      </c>
      <c r="E226" s="204" t="s">
        <v>1052</v>
      </c>
      <c r="F226" s="205" t="s">
        <v>1053</v>
      </c>
      <c r="G226" s="206" t="s">
        <v>1031</v>
      </c>
      <c r="H226" s="207">
        <v>3</v>
      </c>
      <c r="I226" s="208">
        <v>0</v>
      </c>
      <c r="J226" s="208">
        <f>ROUND(I226*H226,2)</f>
        <v>0</v>
      </c>
      <c r="K226" s="205" t="s">
        <v>737</v>
      </c>
      <c r="L226" s="139"/>
      <c r="M226" s="209" t="s">
        <v>439</v>
      </c>
      <c r="N226" s="210" t="s">
        <v>687</v>
      </c>
      <c r="O226" s="211">
        <v>1.4</v>
      </c>
      <c r="P226" s="211">
        <f>O226*H226</f>
        <v>4.1999999999999993</v>
      </c>
      <c r="Q226" s="211">
        <v>2.894E-2</v>
      </c>
      <c r="R226" s="211">
        <f>Q226*H226</f>
        <v>8.6820000000000008E-2</v>
      </c>
      <c r="S226" s="211">
        <v>0</v>
      </c>
      <c r="T226" s="212">
        <f>S226*H226</f>
        <v>0</v>
      </c>
      <c r="AR226" s="213" t="s">
        <v>821</v>
      </c>
      <c r="AT226" s="213" t="s">
        <v>734</v>
      </c>
      <c r="AU226" s="213" t="s">
        <v>668</v>
      </c>
      <c r="AY226" s="131" t="s">
        <v>733</v>
      </c>
      <c r="BE226" s="214">
        <f>IF(N226="základní",J226,0)</f>
        <v>0</v>
      </c>
      <c r="BF226" s="214">
        <f>IF(N226="snížená",J226,0)</f>
        <v>0</v>
      </c>
      <c r="BG226" s="214">
        <f>IF(N226="zákl. přenesená",J226,0)</f>
        <v>0</v>
      </c>
      <c r="BH226" s="214">
        <f>IF(N226="sníž. přenesená",J226,0)</f>
        <v>0</v>
      </c>
      <c r="BI226" s="214">
        <f>IF(N226="nulová",J226,0)</f>
        <v>0</v>
      </c>
      <c r="BJ226" s="131" t="s">
        <v>731</v>
      </c>
      <c r="BK226" s="214">
        <f>ROUND(I226*H226,2)</f>
        <v>0</v>
      </c>
      <c r="BL226" s="131" t="s">
        <v>821</v>
      </c>
      <c r="BM226" s="213" t="s">
        <v>1054</v>
      </c>
    </row>
    <row r="227" spans="2:65" s="138" customFormat="1" x14ac:dyDescent="0.25">
      <c r="B227" s="139"/>
      <c r="D227" s="215" t="s">
        <v>740</v>
      </c>
      <c r="F227" s="216" t="s">
        <v>1055</v>
      </c>
      <c r="L227" s="139"/>
      <c r="M227" s="217"/>
      <c r="T227" s="218"/>
      <c r="AT227" s="131" t="s">
        <v>740</v>
      </c>
      <c r="AU227" s="131" t="s">
        <v>668</v>
      </c>
    </row>
    <row r="228" spans="2:65" s="138" customFormat="1" ht="16.5" customHeight="1" x14ac:dyDescent="0.25">
      <c r="B228" s="202"/>
      <c r="C228" s="227" t="s">
        <v>1056</v>
      </c>
      <c r="D228" s="227" t="s">
        <v>34</v>
      </c>
      <c r="E228" s="228" t="s">
        <v>1057</v>
      </c>
      <c r="F228" s="229" t="s">
        <v>1058</v>
      </c>
      <c r="G228" s="230" t="s">
        <v>873</v>
      </c>
      <c r="H228" s="231">
        <v>3</v>
      </c>
      <c r="I228" s="232">
        <v>0</v>
      </c>
      <c r="J228" s="232">
        <f>ROUND(I228*H228,2)</f>
        <v>0</v>
      </c>
      <c r="K228" s="229" t="s">
        <v>737</v>
      </c>
      <c r="L228" s="233"/>
      <c r="M228" s="234" t="s">
        <v>439</v>
      </c>
      <c r="N228" s="235" t="s">
        <v>687</v>
      </c>
      <c r="O228" s="211">
        <v>0</v>
      </c>
      <c r="P228" s="211">
        <f>O228*H228</f>
        <v>0</v>
      </c>
      <c r="Q228" s="211">
        <v>1.2800000000000001E-3</v>
      </c>
      <c r="R228" s="211">
        <f>Q228*H228</f>
        <v>3.8400000000000005E-3</v>
      </c>
      <c r="S228" s="211">
        <v>0</v>
      </c>
      <c r="T228" s="212">
        <f>S228*H228</f>
        <v>0</v>
      </c>
      <c r="AR228" s="213" t="s">
        <v>894</v>
      </c>
      <c r="AT228" s="213" t="s">
        <v>34</v>
      </c>
      <c r="AU228" s="213" t="s">
        <v>668</v>
      </c>
      <c r="AY228" s="131" t="s">
        <v>733</v>
      </c>
      <c r="BE228" s="214">
        <f>IF(N228="základní",J228,0)</f>
        <v>0</v>
      </c>
      <c r="BF228" s="214">
        <f>IF(N228="snížená",J228,0)</f>
        <v>0</v>
      </c>
      <c r="BG228" s="214">
        <f>IF(N228="zákl. přenesená",J228,0)</f>
        <v>0</v>
      </c>
      <c r="BH228" s="214">
        <f>IF(N228="sníž. přenesená",J228,0)</f>
        <v>0</v>
      </c>
      <c r="BI228" s="214">
        <f>IF(N228="nulová",J228,0)</f>
        <v>0</v>
      </c>
      <c r="BJ228" s="131" t="s">
        <v>731</v>
      </c>
      <c r="BK228" s="214">
        <f>ROUND(I228*H228,2)</f>
        <v>0</v>
      </c>
      <c r="BL228" s="131" t="s">
        <v>821</v>
      </c>
      <c r="BM228" s="213" t="s">
        <v>1059</v>
      </c>
    </row>
    <row r="229" spans="2:65" s="138" customFormat="1" ht="16.5" customHeight="1" x14ac:dyDescent="0.25">
      <c r="B229" s="202"/>
      <c r="C229" s="203" t="s">
        <v>1060</v>
      </c>
      <c r="D229" s="203" t="s">
        <v>734</v>
      </c>
      <c r="E229" s="204" t="s">
        <v>1061</v>
      </c>
      <c r="F229" s="205" t="s">
        <v>1062</v>
      </c>
      <c r="G229" s="206" t="s">
        <v>1031</v>
      </c>
      <c r="H229" s="207">
        <v>2</v>
      </c>
      <c r="I229" s="208">
        <v>0</v>
      </c>
      <c r="J229" s="208">
        <f>ROUND(I229*H229,2)</f>
        <v>0</v>
      </c>
      <c r="K229" s="205" t="s">
        <v>737</v>
      </c>
      <c r="L229" s="139"/>
      <c r="M229" s="209" t="s">
        <v>439</v>
      </c>
      <c r="N229" s="210" t="s">
        <v>687</v>
      </c>
      <c r="O229" s="211">
        <v>1.5</v>
      </c>
      <c r="P229" s="211">
        <f>O229*H229</f>
        <v>3</v>
      </c>
      <c r="Q229" s="211">
        <v>1.908E-2</v>
      </c>
      <c r="R229" s="211">
        <f>Q229*H229</f>
        <v>3.8159999999999999E-2</v>
      </c>
      <c r="S229" s="211">
        <v>0</v>
      </c>
      <c r="T229" s="212">
        <f>S229*H229</f>
        <v>0</v>
      </c>
      <c r="AR229" s="213" t="s">
        <v>821</v>
      </c>
      <c r="AT229" s="213" t="s">
        <v>734</v>
      </c>
      <c r="AU229" s="213" t="s">
        <v>668</v>
      </c>
      <c r="AY229" s="131" t="s">
        <v>733</v>
      </c>
      <c r="BE229" s="214">
        <f>IF(N229="základní",J229,0)</f>
        <v>0</v>
      </c>
      <c r="BF229" s="214">
        <f>IF(N229="snížená",J229,0)</f>
        <v>0</v>
      </c>
      <c r="BG229" s="214">
        <f>IF(N229="zákl. přenesená",J229,0)</f>
        <v>0</v>
      </c>
      <c r="BH229" s="214">
        <f>IF(N229="sníž. přenesená",J229,0)</f>
        <v>0</v>
      </c>
      <c r="BI229" s="214">
        <f>IF(N229="nulová",J229,0)</f>
        <v>0</v>
      </c>
      <c r="BJ229" s="131" t="s">
        <v>731</v>
      </c>
      <c r="BK229" s="214">
        <f>ROUND(I229*H229,2)</f>
        <v>0</v>
      </c>
      <c r="BL229" s="131" t="s">
        <v>821</v>
      </c>
      <c r="BM229" s="213" t="s">
        <v>1063</v>
      </c>
    </row>
    <row r="230" spans="2:65" s="138" customFormat="1" x14ac:dyDescent="0.25">
      <c r="B230" s="139"/>
      <c r="D230" s="215" t="s">
        <v>740</v>
      </c>
      <c r="F230" s="216" t="s">
        <v>1064</v>
      </c>
      <c r="L230" s="139"/>
      <c r="M230" s="217"/>
      <c r="T230" s="218"/>
      <c r="AT230" s="131" t="s">
        <v>740</v>
      </c>
      <c r="AU230" s="131" t="s">
        <v>668</v>
      </c>
    </row>
    <row r="231" spans="2:65" s="138" customFormat="1" ht="24.15" customHeight="1" x14ac:dyDescent="0.25">
      <c r="B231" s="202"/>
      <c r="C231" s="203" t="s">
        <v>1065</v>
      </c>
      <c r="D231" s="203" t="s">
        <v>734</v>
      </c>
      <c r="E231" s="204" t="s">
        <v>1066</v>
      </c>
      <c r="F231" s="205" t="s">
        <v>1067</v>
      </c>
      <c r="G231" s="206" t="s">
        <v>1031</v>
      </c>
      <c r="H231" s="207">
        <v>1</v>
      </c>
      <c r="I231" s="208">
        <v>0</v>
      </c>
      <c r="J231" s="208">
        <f>ROUND(I231*H231,2)</f>
        <v>0</v>
      </c>
      <c r="K231" s="205" t="s">
        <v>737</v>
      </c>
      <c r="L231" s="139"/>
      <c r="M231" s="209" t="s">
        <v>439</v>
      </c>
      <c r="N231" s="210" t="s">
        <v>687</v>
      </c>
      <c r="O231" s="211">
        <v>1.2</v>
      </c>
      <c r="P231" s="211">
        <f>O231*H231</f>
        <v>1.2</v>
      </c>
      <c r="Q231" s="211">
        <v>2.163E-2</v>
      </c>
      <c r="R231" s="211">
        <f>Q231*H231</f>
        <v>2.163E-2</v>
      </c>
      <c r="S231" s="211">
        <v>0</v>
      </c>
      <c r="T231" s="212">
        <f>S231*H231</f>
        <v>0</v>
      </c>
      <c r="AR231" s="213" t="s">
        <v>821</v>
      </c>
      <c r="AT231" s="213" t="s">
        <v>734</v>
      </c>
      <c r="AU231" s="213" t="s">
        <v>668</v>
      </c>
      <c r="AY231" s="131" t="s">
        <v>733</v>
      </c>
      <c r="BE231" s="214">
        <f>IF(N231="základní",J231,0)</f>
        <v>0</v>
      </c>
      <c r="BF231" s="214">
        <f>IF(N231="snížená",J231,0)</f>
        <v>0</v>
      </c>
      <c r="BG231" s="214">
        <f>IF(N231="zákl. přenesená",J231,0)</f>
        <v>0</v>
      </c>
      <c r="BH231" s="214">
        <f>IF(N231="sníž. přenesená",J231,0)</f>
        <v>0</v>
      </c>
      <c r="BI231" s="214">
        <f>IF(N231="nulová",J231,0)</f>
        <v>0</v>
      </c>
      <c r="BJ231" s="131" t="s">
        <v>731</v>
      </c>
      <c r="BK231" s="214">
        <f>ROUND(I231*H231,2)</f>
        <v>0</v>
      </c>
      <c r="BL231" s="131" t="s">
        <v>821</v>
      </c>
      <c r="BM231" s="213" t="s">
        <v>1068</v>
      </c>
    </row>
    <row r="232" spans="2:65" s="138" customFormat="1" x14ac:dyDescent="0.25">
      <c r="B232" s="139"/>
      <c r="D232" s="215" t="s">
        <v>740</v>
      </c>
      <c r="F232" s="216" t="s">
        <v>1069</v>
      </c>
      <c r="L232" s="139"/>
      <c r="M232" s="217"/>
      <c r="T232" s="218"/>
      <c r="AT232" s="131" t="s">
        <v>740</v>
      </c>
      <c r="AU232" s="131" t="s">
        <v>668</v>
      </c>
    </row>
    <row r="233" spans="2:65" s="138" customFormat="1" ht="24.15" customHeight="1" x14ac:dyDescent="0.25">
      <c r="B233" s="202"/>
      <c r="C233" s="203" t="s">
        <v>1070</v>
      </c>
      <c r="D233" s="203" t="s">
        <v>734</v>
      </c>
      <c r="E233" s="204" t="s">
        <v>1071</v>
      </c>
      <c r="F233" s="205" t="s">
        <v>1072</v>
      </c>
      <c r="G233" s="206" t="s">
        <v>1031</v>
      </c>
      <c r="H233" s="207">
        <v>4</v>
      </c>
      <c r="I233" s="208">
        <v>0</v>
      </c>
      <c r="J233" s="208">
        <f>ROUND(I233*H233,2)</f>
        <v>0</v>
      </c>
      <c r="K233" s="205" t="s">
        <v>737</v>
      </c>
      <c r="L233" s="139"/>
      <c r="M233" s="209" t="s">
        <v>439</v>
      </c>
      <c r="N233" s="210" t="s">
        <v>687</v>
      </c>
      <c r="O233" s="211">
        <v>1.2</v>
      </c>
      <c r="P233" s="211">
        <f>O233*H233</f>
        <v>4.8</v>
      </c>
      <c r="Q233" s="211">
        <v>2.6179999999999998E-2</v>
      </c>
      <c r="R233" s="211">
        <f>Q233*H233</f>
        <v>0.10471999999999999</v>
      </c>
      <c r="S233" s="211">
        <v>0</v>
      </c>
      <c r="T233" s="212">
        <f>S233*H233</f>
        <v>0</v>
      </c>
      <c r="AR233" s="213" t="s">
        <v>821</v>
      </c>
      <c r="AT233" s="213" t="s">
        <v>734</v>
      </c>
      <c r="AU233" s="213" t="s">
        <v>668</v>
      </c>
      <c r="AY233" s="131" t="s">
        <v>733</v>
      </c>
      <c r="BE233" s="214">
        <f>IF(N233="základní",J233,0)</f>
        <v>0</v>
      </c>
      <c r="BF233" s="214">
        <f>IF(N233="snížená",J233,0)</f>
        <v>0</v>
      </c>
      <c r="BG233" s="214">
        <f>IF(N233="zákl. přenesená",J233,0)</f>
        <v>0</v>
      </c>
      <c r="BH233" s="214">
        <f>IF(N233="sníž. přenesená",J233,0)</f>
        <v>0</v>
      </c>
      <c r="BI233" s="214">
        <f>IF(N233="nulová",J233,0)</f>
        <v>0</v>
      </c>
      <c r="BJ233" s="131" t="s">
        <v>731</v>
      </c>
      <c r="BK233" s="214">
        <f>ROUND(I233*H233,2)</f>
        <v>0</v>
      </c>
      <c r="BL233" s="131" t="s">
        <v>821</v>
      </c>
      <c r="BM233" s="213" t="s">
        <v>1073</v>
      </c>
    </row>
    <row r="234" spans="2:65" s="138" customFormat="1" x14ac:dyDescent="0.25">
      <c r="B234" s="139"/>
      <c r="D234" s="215" t="s">
        <v>740</v>
      </c>
      <c r="F234" s="216" t="s">
        <v>1074</v>
      </c>
      <c r="L234" s="139"/>
      <c r="M234" s="217"/>
      <c r="T234" s="218"/>
      <c r="AT234" s="131" t="s">
        <v>740</v>
      </c>
      <c r="AU234" s="131" t="s">
        <v>668</v>
      </c>
    </row>
    <row r="235" spans="2:65" s="138" customFormat="1" ht="16.5" customHeight="1" x14ac:dyDescent="0.25">
      <c r="B235" s="202"/>
      <c r="C235" s="203" t="s">
        <v>1075</v>
      </c>
      <c r="D235" s="203" t="s">
        <v>734</v>
      </c>
      <c r="E235" s="204" t="s">
        <v>1076</v>
      </c>
      <c r="F235" s="205" t="s">
        <v>1077</v>
      </c>
      <c r="G235" s="206" t="s">
        <v>1031</v>
      </c>
      <c r="H235" s="207">
        <v>5</v>
      </c>
      <c r="I235" s="208">
        <v>0</v>
      </c>
      <c r="J235" s="208">
        <f>ROUND(I235*H235,2)</f>
        <v>0</v>
      </c>
      <c r="K235" s="205" t="s">
        <v>737</v>
      </c>
      <c r="L235" s="139"/>
      <c r="M235" s="209" t="s">
        <v>439</v>
      </c>
      <c r="N235" s="210" t="s">
        <v>687</v>
      </c>
      <c r="O235" s="211">
        <v>0.33</v>
      </c>
      <c r="P235" s="211">
        <f>O235*H235</f>
        <v>1.6500000000000001</v>
      </c>
      <c r="Q235" s="211">
        <v>5.1999999999999995E-4</v>
      </c>
      <c r="R235" s="211">
        <f>Q235*H235</f>
        <v>2.5999999999999999E-3</v>
      </c>
      <c r="S235" s="211">
        <v>0</v>
      </c>
      <c r="T235" s="212">
        <f>S235*H235</f>
        <v>0</v>
      </c>
      <c r="AR235" s="213" t="s">
        <v>821</v>
      </c>
      <c r="AT235" s="213" t="s">
        <v>734</v>
      </c>
      <c r="AU235" s="213" t="s">
        <v>668</v>
      </c>
      <c r="AY235" s="131" t="s">
        <v>733</v>
      </c>
      <c r="BE235" s="214">
        <f>IF(N235="základní",J235,0)</f>
        <v>0</v>
      </c>
      <c r="BF235" s="214">
        <f>IF(N235="snížená",J235,0)</f>
        <v>0</v>
      </c>
      <c r="BG235" s="214">
        <f>IF(N235="zákl. přenesená",J235,0)</f>
        <v>0</v>
      </c>
      <c r="BH235" s="214">
        <f>IF(N235="sníž. přenesená",J235,0)</f>
        <v>0</v>
      </c>
      <c r="BI235" s="214">
        <f>IF(N235="nulová",J235,0)</f>
        <v>0</v>
      </c>
      <c r="BJ235" s="131" t="s">
        <v>731</v>
      </c>
      <c r="BK235" s="214">
        <f>ROUND(I235*H235,2)</f>
        <v>0</v>
      </c>
      <c r="BL235" s="131" t="s">
        <v>821</v>
      </c>
      <c r="BM235" s="213" t="s">
        <v>1078</v>
      </c>
    </row>
    <row r="236" spans="2:65" s="138" customFormat="1" x14ac:dyDescent="0.25">
      <c r="B236" s="139"/>
      <c r="D236" s="215" t="s">
        <v>740</v>
      </c>
      <c r="F236" s="216" t="s">
        <v>1079</v>
      </c>
      <c r="L236" s="139"/>
      <c r="M236" s="217"/>
      <c r="T236" s="218"/>
      <c r="AT236" s="131" t="s">
        <v>740</v>
      </c>
      <c r="AU236" s="131" t="s">
        <v>668</v>
      </c>
    </row>
    <row r="237" spans="2:65" s="138" customFormat="1" ht="16.5" customHeight="1" x14ac:dyDescent="0.25">
      <c r="B237" s="202"/>
      <c r="C237" s="203" t="s">
        <v>1080</v>
      </c>
      <c r="D237" s="203" t="s">
        <v>734</v>
      </c>
      <c r="E237" s="204" t="s">
        <v>1081</v>
      </c>
      <c r="F237" s="205" t="s">
        <v>1082</v>
      </c>
      <c r="G237" s="206" t="s">
        <v>1031</v>
      </c>
      <c r="H237" s="207">
        <v>3</v>
      </c>
      <c r="I237" s="208">
        <v>0</v>
      </c>
      <c r="J237" s="208">
        <f>ROUND(I237*H237,2)</f>
        <v>0</v>
      </c>
      <c r="K237" s="205" t="s">
        <v>737</v>
      </c>
      <c r="L237" s="139"/>
      <c r="M237" s="209" t="s">
        <v>439</v>
      </c>
      <c r="N237" s="210" t="s">
        <v>687</v>
      </c>
      <c r="O237" s="211">
        <v>0.33</v>
      </c>
      <c r="P237" s="211">
        <f>O237*H237</f>
        <v>0.99</v>
      </c>
      <c r="Q237" s="211">
        <v>5.1999999999999995E-4</v>
      </c>
      <c r="R237" s="211">
        <f>Q237*H237</f>
        <v>1.5599999999999998E-3</v>
      </c>
      <c r="S237" s="211">
        <v>0</v>
      </c>
      <c r="T237" s="212">
        <f>S237*H237</f>
        <v>0</v>
      </c>
      <c r="AR237" s="213" t="s">
        <v>821</v>
      </c>
      <c r="AT237" s="213" t="s">
        <v>734</v>
      </c>
      <c r="AU237" s="213" t="s">
        <v>668</v>
      </c>
      <c r="AY237" s="131" t="s">
        <v>733</v>
      </c>
      <c r="BE237" s="214">
        <f>IF(N237="základní",J237,0)</f>
        <v>0</v>
      </c>
      <c r="BF237" s="214">
        <f>IF(N237="snížená",J237,0)</f>
        <v>0</v>
      </c>
      <c r="BG237" s="214">
        <f>IF(N237="zákl. přenesená",J237,0)</f>
        <v>0</v>
      </c>
      <c r="BH237" s="214">
        <f>IF(N237="sníž. přenesená",J237,0)</f>
        <v>0</v>
      </c>
      <c r="BI237" s="214">
        <f>IF(N237="nulová",J237,0)</f>
        <v>0</v>
      </c>
      <c r="BJ237" s="131" t="s">
        <v>731</v>
      </c>
      <c r="BK237" s="214">
        <f>ROUND(I237*H237,2)</f>
        <v>0</v>
      </c>
      <c r="BL237" s="131" t="s">
        <v>821</v>
      </c>
      <c r="BM237" s="213" t="s">
        <v>1083</v>
      </c>
    </row>
    <row r="238" spans="2:65" s="138" customFormat="1" x14ac:dyDescent="0.25">
      <c r="B238" s="139"/>
      <c r="D238" s="215" t="s">
        <v>740</v>
      </c>
      <c r="F238" s="216" t="s">
        <v>1084</v>
      </c>
      <c r="L238" s="139"/>
      <c r="M238" s="217"/>
      <c r="T238" s="218"/>
      <c r="AT238" s="131" t="s">
        <v>740</v>
      </c>
      <c r="AU238" s="131" t="s">
        <v>668</v>
      </c>
    </row>
    <row r="239" spans="2:65" s="138" customFormat="1" ht="16.5" customHeight="1" x14ac:dyDescent="0.25">
      <c r="B239" s="202"/>
      <c r="C239" s="203" t="s">
        <v>1085</v>
      </c>
      <c r="D239" s="203" t="s">
        <v>734</v>
      </c>
      <c r="E239" s="204" t="s">
        <v>1086</v>
      </c>
      <c r="F239" s="205" t="s">
        <v>1087</v>
      </c>
      <c r="G239" s="206" t="s">
        <v>1031</v>
      </c>
      <c r="H239" s="207">
        <v>3</v>
      </c>
      <c r="I239" s="208">
        <v>0</v>
      </c>
      <c r="J239" s="208">
        <f>ROUND(I239*H239,2)</f>
        <v>0</v>
      </c>
      <c r="K239" s="205" t="s">
        <v>737</v>
      </c>
      <c r="L239" s="139"/>
      <c r="M239" s="209" t="s">
        <v>439</v>
      </c>
      <c r="N239" s="210" t="s">
        <v>687</v>
      </c>
      <c r="O239" s="211">
        <v>0.33</v>
      </c>
      <c r="P239" s="211">
        <f>O239*H239</f>
        <v>0.99</v>
      </c>
      <c r="Q239" s="211">
        <v>5.1999999999999995E-4</v>
      </c>
      <c r="R239" s="211">
        <f>Q239*H239</f>
        <v>1.5599999999999998E-3</v>
      </c>
      <c r="S239" s="211">
        <v>0</v>
      </c>
      <c r="T239" s="212">
        <f>S239*H239</f>
        <v>0</v>
      </c>
      <c r="AR239" s="213" t="s">
        <v>821</v>
      </c>
      <c r="AT239" s="213" t="s">
        <v>734</v>
      </c>
      <c r="AU239" s="213" t="s">
        <v>668</v>
      </c>
      <c r="AY239" s="131" t="s">
        <v>733</v>
      </c>
      <c r="BE239" s="214">
        <f>IF(N239="základní",J239,0)</f>
        <v>0</v>
      </c>
      <c r="BF239" s="214">
        <f>IF(N239="snížená",J239,0)</f>
        <v>0</v>
      </c>
      <c r="BG239" s="214">
        <f>IF(N239="zákl. přenesená",J239,0)</f>
        <v>0</v>
      </c>
      <c r="BH239" s="214">
        <f>IF(N239="sníž. přenesená",J239,0)</f>
        <v>0</v>
      </c>
      <c r="BI239" s="214">
        <f>IF(N239="nulová",J239,0)</f>
        <v>0</v>
      </c>
      <c r="BJ239" s="131" t="s">
        <v>731</v>
      </c>
      <c r="BK239" s="214">
        <f>ROUND(I239*H239,2)</f>
        <v>0</v>
      </c>
      <c r="BL239" s="131" t="s">
        <v>821</v>
      </c>
      <c r="BM239" s="213" t="s">
        <v>1088</v>
      </c>
    </row>
    <row r="240" spans="2:65" s="138" customFormat="1" x14ac:dyDescent="0.25">
      <c r="B240" s="139"/>
      <c r="D240" s="215" t="s">
        <v>740</v>
      </c>
      <c r="F240" s="216" t="s">
        <v>1089</v>
      </c>
      <c r="L240" s="139"/>
      <c r="M240" s="217"/>
      <c r="T240" s="218"/>
      <c r="AT240" s="131" t="s">
        <v>740</v>
      </c>
      <c r="AU240" s="131" t="s">
        <v>668</v>
      </c>
    </row>
    <row r="241" spans="2:65" s="138" customFormat="1" ht="16.5" customHeight="1" x14ac:dyDescent="0.25">
      <c r="B241" s="202"/>
      <c r="C241" s="227" t="s">
        <v>1090</v>
      </c>
      <c r="D241" s="227" t="s">
        <v>34</v>
      </c>
      <c r="E241" s="228" t="s">
        <v>1091</v>
      </c>
      <c r="F241" s="229" t="s">
        <v>1092</v>
      </c>
      <c r="G241" s="230" t="s">
        <v>873</v>
      </c>
      <c r="H241" s="231">
        <v>3</v>
      </c>
      <c r="I241" s="232">
        <v>0</v>
      </c>
      <c r="J241" s="232">
        <f>ROUND(I241*H241,2)</f>
        <v>0</v>
      </c>
      <c r="K241" s="229" t="s">
        <v>737</v>
      </c>
      <c r="L241" s="233"/>
      <c r="M241" s="234" t="s">
        <v>439</v>
      </c>
      <c r="N241" s="235" t="s">
        <v>687</v>
      </c>
      <c r="O241" s="211">
        <v>0</v>
      </c>
      <c r="P241" s="211">
        <f>O241*H241</f>
        <v>0</v>
      </c>
      <c r="Q241" s="211">
        <v>8.0000000000000004E-4</v>
      </c>
      <c r="R241" s="211">
        <f>Q241*H241</f>
        <v>2.4000000000000002E-3</v>
      </c>
      <c r="S241" s="211">
        <v>0</v>
      </c>
      <c r="T241" s="212">
        <f>S241*H241</f>
        <v>0</v>
      </c>
      <c r="AR241" s="213" t="s">
        <v>894</v>
      </c>
      <c r="AT241" s="213" t="s">
        <v>34</v>
      </c>
      <c r="AU241" s="213" t="s">
        <v>668</v>
      </c>
      <c r="AY241" s="131" t="s">
        <v>733</v>
      </c>
      <c r="BE241" s="214">
        <f>IF(N241="základní",J241,0)</f>
        <v>0</v>
      </c>
      <c r="BF241" s="214">
        <f>IF(N241="snížená",J241,0)</f>
        <v>0</v>
      </c>
      <c r="BG241" s="214">
        <f>IF(N241="zákl. přenesená",J241,0)</f>
        <v>0</v>
      </c>
      <c r="BH241" s="214">
        <f>IF(N241="sníž. přenesená",J241,0)</f>
        <v>0</v>
      </c>
      <c r="BI241" s="214">
        <f>IF(N241="nulová",J241,0)</f>
        <v>0</v>
      </c>
      <c r="BJ241" s="131" t="s">
        <v>731</v>
      </c>
      <c r="BK241" s="214">
        <f>ROUND(I241*H241,2)</f>
        <v>0</v>
      </c>
      <c r="BL241" s="131" t="s">
        <v>821</v>
      </c>
      <c r="BM241" s="213" t="s">
        <v>1093</v>
      </c>
    </row>
    <row r="242" spans="2:65" s="138" customFormat="1" ht="16.5" customHeight="1" x14ac:dyDescent="0.25">
      <c r="B242" s="202"/>
      <c r="C242" s="203" t="s">
        <v>1094</v>
      </c>
      <c r="D242" s="203" t="s">
        <v>734</v>
      </c>
      <c r="E242" s="204" t="s">
        <v>1095</v>
      </c>
      <c r="F242" s="205" t="s">
        <v>1096</v>
      </c>
      <c r="G242" s="206" t="s">
        <v>1031</v>
      </c>
      <c r="H242" s="207">
        <v>2</v>
      </c>
      <c r="I242" s="208">
        <v>0</v>
      </c>
      <c r="J242" s="208">
        <f>ROUND(I242*H242,2)</f>
        <v>0</v>
      </c>
      <c r="K242" s="205" t="s">
        <v>737</v>
      </c>
      <c r="L242" s="139"/>
      <c r="M242" s="209" t="s">
        <v>439</v>
      </c>
      <c r="N242" s="210" t="s">
        <v>687</v>
      </c>
      <c r="O242" s="211">
        <v>0.85</v>
      </c>
      <c r="P242" s="211">
        <f>O242*H242</f>
        <v>1.7</v>
      </c>
      <c r="Q242" s="211">
        <v>4.4000000000000002E-4</v>
      </c>
      <c r="R242" s="211">
        <f>Q242*H242</f>
        <v>8.8000000000000003E-4</v>
      </c>
      <c r="S242" s="211">
        <v>0</v>
      </c>
      <c r="T242" s="212">
        <f>S242*H242</f>
        <v>0</v>
      </c>
      <c r="AR242" s="213" t="s">
        <v>821</v>
      </c>
      <c r="AT242" s="213" t="s">
        <v>734</v>
      </c>
      <c r="AU242" s="213" t="s">
        <v>668</v>
      </c>
      <c r="AY242" s="131" t="s">
        <v>733</v>
      </c>
      <c r="BE242" s="214">
        <f>IF(N242="základní",J242,0)</f>
        <v>0</v>
      </c>
      <c r="BF242" s="214">
        <f>IF(N242="snížená",J242,0)</f>
        <v>0</v>
      </c>
      <c r="BG242" s="214">
        <f>IF(N242="zákl. přenesená",J242,0)</f>
        <v>0</v>
      </c>
      <c r="BH242" s="214">
        <f>IF(N242="sníž. přenesená",J242,0)</f>
        <v>0</v>
      </c>
      <c r="BI242" s="214">
        <f>IF(N242="nulová",J242,0)</f>
        <v>0</v>
      </c>
      <c r="BJ242" s="131" t="s">
        <v>731</v>
      </c>
      <c r="BK242" s="214">
        <f>ROUND(I242*H242,2)</f>
        <v>0</v>
      </c>
      <c r="BL242" s="131" t="s">
        <v>821</v>
      </c>
      <c r="BM242" s="213" t="s">
        <v>1097</v>
      </c>
    </row>
    <row r="243" spans="2:65" s="138" customFormat="1" x14ac:dyDescent="0.25">
      <c r="B243" s="139"/>
      <c r="D243" s="215" t="s">
        <v>740</v>
      </c>
      <c r="F243" s="216" t="s">
        <v>1098</v>
      </c>
      <c r="L243" s="139"/>
      <c r="M243" s="217"/>
      <c r="T243" s="218"/>
      <c r="AT243" s="131" t="s">
        <v>740</v>
      </c>
      <c r="AU243" s="131" t="s">
        <v>668</v>
      </c>
    </row>
    <row r="244" spans="2:65" s="138" customFormat="1" ht="21.75" customHeight="1" x14ac:dyDescent="0.25">
      <c r="B244" s="202"/>
      <c r="C244" s="203" t="s">
        <v>1099</v>
      </c>
      <c r="D244" s="203" t="s">
        <v>734</v>
      </c>
      <c r="E244" s="204" t="s">
        <v>1100</v>
      </c>
      <c r="F244" s="205" t="s">
        <v>1101</v>
      </c>
      <c r="G244" s="206" t="s">
        <v>1031</v>
      </c>
      <c r="H244" s="207">
        <v>1</v>
      </c>
      <c r="I244" s="208">
        <v>0</v>
      </c>
      <c r="J244" s="208">
        <f>ROUND(I244*H244,2)</f>
        <v>0</v>
      </c>
      <c r="K244" s="205" t="s">
        <v>737</v>
      </c>
      <c r="L244" s="139"/>
      <c r="M244" s="209" t="s">
        <v>439</v>
      </c>
      <c r="N244" s="210" t="s">
        <v>687</v>
      </c>
      <c r="O244" s="211">
        <v>1.5</v>
      </c>
      <c r="P244" s="211">
        <f>O244*H244</f>
        <v>1.5</v>
      </c>
      <c r="Q244" s="211">
        <v>1.47E-2</v>
      </c>
      <c r="R244" s="211">
        <f>Q244*H244</f>
        <v>1.47E-2</v>
      </c>
      <c r="S244" s="211">
        <v>0</v>
      </c>
      <c r="T244" s="212">
        <f>S244*H244</f>
        <v>0</v>
      </c>
      <c r="AR244" s="213" t="s">
        <v>821</v>
      </c>
      <c r="AT244" s="213" t="s">
        <v>734</v>
      </c>
      <c r="AU244" s="213" t="s">
        <v>668</v>
      </c>
      <c r="AY244" s="131" t="s">
        <v>733</v>
      </c>
      <c r="BE244" s="214">
        <f>IF(N244="základní",J244,0)</f>
        <v>0</v>
      </c>
      <c r="BF244" s="214">
        <f>IF(N244="snížená",J244,0)</f>
        <v>0</v>
      </c>
      <c r="BG244" s="214">
        <f>IF(N244="zákl. přenesená",J244,0)</f>
        <v>0</v>
      </c>
      <c r="BH244" s="214">
        <f>IF(N244="sníž. přenesená",J244,0)</f>
        <v>0</v>
      </c>
      <c r="BI244" s="214">
        <f>IF(N244="nulová",J244,0)</f>
        <v>0</v>
      </c>
      <c r="BJ244" s="131" t="s">
        <v>731</v>
      </c>
      <c r="BK244" s="214">
        <f>ROUND(I244*H244,2)</f>
        <v>0</v>
      </c>
      <c r="BL244" s="131" t="s">
        <v>821</v>
      </c>
      <c r="BM244" s="213" t="s">
        <v>1102</v>
      </c>
    </row>
    <row r="245" spans="2:65" s="138" customFormat="1" x14ac:dyDescent="0.25">
      <c r="B245" s="139"/>
      <c r="D245" s="215" t="s">
        <v>740</v>
      </c>
      <c r="F245" s="216" t="s">
        <v>1103</v>
      </c>
      <c r="L245" s="139"/>
      <c r="M245" s="217"/>
      <c r="T245" s="218"/>
      <c r="AT245" s="131" t="s">
        <v>740</v>
      </c>
      <c r="AU245" s="131" t="s">
        <v>668</v>
      </c>
    </row>
    <row r="246" spans="2:65" s="138" customFormat="1" ht="16.5" customHeight="1" x14ac:dyDescent="0.25">
      <c r="B246" s="202"/>
      <c r="C246" s="203" t="s">
        <v>1104</v>
      </c>
      <c r="D246" s="203" t="s">
        <v>734</v>
      </c>
      <c r="E246" s="204" t="s">
        <v>1105</v>
      </c>
      <c r="F246" s="205" t="s">
        <v>1106</v>
      </c>
      <c r="G246" s="206" t="s">
        <v>1031</v>
      </c>
      <c r="H246" s="207">
        <v>17</v>
      </c>
      <c r="I246" s="208">
        <v>0</v>
      </c>
      <c r="J246" s="208">
        <f>ROUND(I246*H246,2)</f>
        <v>0</v>
      </c>
      <c r="K246" s="205" t="s">
        <v>737</v>
      </c>
      <c r="L246" s="139"/>
      <c r="M246" s="209" t="s">
        <v>439</v>
      </c>
      <c r="N246" s="210" t="s">
        <v>687</v>
      </c>
      <c r="O246" s="211">
        <v>0.22700000000000001</v>
      </c>
      <c r="P246" s="211">
        <f>O246*H246</f>
        <v>3.859</v>
      </c>
      <c r="Q246" s="211">
        <v>2.9999999999999997E-4</v>
      </c>
      <c r="R246" s="211">
        <f>Q246*H246</f>
        <v>5.0999999999999995E-3</v>
      </c>
      <c r="S246" s="211">
        <v>0</v>
      </c>
      <c r="T246" s="212">
        <f>S246*H246</f>
        <v>0</v>
      </c>
      <c r="AR246" s="213" t="s">
        <v>821</v>
      </c>
      <c r="AT246" s="213" t="s">
        <v>734</v>
      </c>
      <c r="AU246" s="213" t="s">
        <v>668</v>
      </c>
      <c r="AY246" s="131" t="s">
        <v>733</v>
      </c>
      <c r="BE246" s="214">
        <f>IF(N246="základní",J246,0)</f>
        <v>0</v>
      </c>
      <c r="BF246" s="214">
        <f>IF(N246="snížená",J246,0)</f>
        <v>0</v>
      </c>
      <c r="BG246" s="214">
        <f>IF(N246="zákl. přenesená",J246,0)</f>
        <v>0</v>
      </c>
      <c r="BH246" s="214">
        <f>IF(N246="sníž. přenesená",J246,0)</f>
        <v>0</v>
      </c>
      <c r="BI246" s="214">
        <f>IF(N246="nulová",J246,0)</f>
        <v>0</v>
      </c>
      <c r="BJ246" s="131" t="s">
        <v>731</v>
      </c>
      <c r="BK246" s="214">
        <f>ROUND(I246*H246,2)</f>
        <v>0</v>
      </c>
      <c r="BL246" s="131" t="s">
        <v>821</v>
      </c>
      <c r="BM246" s="213" t="s">
        <v>1107</v>
      </c>
    </row>
    <row r="247" spans="2:65" s="138" customFormat="1" x14ac:dyDescent="0.25">
      <c r="B247" s="139"/>
      <c r="D247" s="215" t="s">
        <v>740</v>
      </c>
      <c r="F247" s="216" t="s">
        <v>1108</v>
      </c>
      <c r="L247" s="139"/>
      <c r="M247" s="217"/>
      <c r="T247" s="218"/>
      <c r="AT247" s="131" t="s">
        <v>740</v>
      </c>
      <c r="AU247" s="131" t="s">
        <v>668</v>
      </c>
    </row>
    <row r="248" spans="2:65" s="138" customFormat="1" ht="16.5" customHeight="1" x14ac:dyDescent="0.25">
      <c r="B248" s="202"/>
      <c r="C248" s="203" t="s">
        <v>1109</v>
      </c>
      <c r="D248" s="203" t="s">
        <v>734</v>
      </c>
      <c r="E248" s="204" t="s">
        <v>1110</v>
      </c>
      <c r="F248" s="205" t="s">
        <v>1111</v>
      </c>
      <c r="G248" s="206" t="s">
        <v>1031</v>
      </c>
      <c r="H248" s="207">
        <v>2</v>
      </c>
      <c r="I248" s="208">
        <v>0</v>
      </c>
      <c r="J248" s="208">
        <f>ROUND(I248*H248,2)</f>
        <v>0</v>
      </c>
      <c r="K248" s="205" t="s">
        <v>737</v>
      </c>
      <c r="L248" s="139"/>
      <c r="M248" s="209" t="s">
        <v>439</v>
      </c>
      <c r="N248" s="210" t="s">
        <v>687</v>
      </c>
      <c r="O248" s="211">
        <v>0.28999999999999998</v>
      </c>
      <c r="P248" s="211">
        <f>O248*H248</f>
        <v>0.57999999999999996</v>
      </c>
      <c r="Q248" s="211">
        <v>9.0000000000000006E-5</v>
      </c>
      <c r="R248" s="211">
        <f>Q248*H248</f>
        <v>1.8000000000000001E-4</v>
      </c>
      <c r="S248" s="211">
        <v>0</v>
      </c>
      <c r="T248" s="212">
        <f>S248*H248</f>
        <v>0</v>
      </c>
      <c r="AR248" s="213" t="s">
        <v>821</v>
      </c>
      <c r="AT248" s="213" t="s">
        <v>734</v>
      </c>
      <c r="AU248" s="213" t="s">
        <v>668</v>
      </c>
      <c r="AY248" s="131" t="s">
        <v>733</v>
      </c>
      <c r="BE248" s="214">
        <f>IF(N248="základní",J248,0)</f>
        <v>0</v>
      </c>
      <c r="BF248" s="214">
        <f>IF(N248="snížená",J248,0)</f>
        <v>0</v>
      </c>
      <c r="BG248" s="214">
        <f>IF(N248="zákl. přenesená",J248,0)</f>
        <v>0</v>
      </c>
      <c r="BH248" s="214">
        <f>IF(N248="sníž. přenesená",J248,0)</f>
        <v>0</v>
      </c>
      <c r="BI248" s="214">
        <f>IF(N248="nulová",J248,0)</f>
        <v>0</v>
      </c>
      <c r="BJ248" s="131" t="s">
        <v>731</v>
      </c>
      <c r="BK248" s="214">
        <f>ROUND(I248*H248,2)</f>
        <v>0</v>
      </c>
      <c r="BL248" s="131" t="s">
        <v>821</v>
      </c>
      <c r="BM248" s="213" t="s">
        <v>1112</v>
      </c>
    </row>
    <row r="249" spans="2:65" s="138" customFormat="1" x14ac:dyDescent="0.25">
      <c r="B249" s="139"/>
      <c r="D249" s="215" t="s">
        <v>740</v>
      </c>
      <c r="F249" s="216" t="s">
        <v>1113</v>
      </c>
      <c r="L249" s="139"/>
      <c r="M249" s="217"/>
      <c r="T249" s="218"/>
      <c r="AT249" s="131" t="s">
        <v>740</v>
      </c>
      <c r="AU249" s="131" t="s">
        <v>668</v>
      </c>
    </row>
    <row r="250" spans="2:65" s="138" customFormat="1" ht="16.5" customHeight="1" x14ac:dyDescent="0.25">
      <c r="B250" s="202"/>
      <c r="C250" s="203" t="s">
        <v>1114</v>
      </c>
      <c r="D250" s="203" t="s">
        <v>734</v>
      </c>
      <c r="E250" s="204" t="s">
        <v>1115</v>
      </c>
      <c r="F250" s="205" t="s">
        <v>1116</v>
      </c>
      <c r="G250" s="206" t="s">
        <v>1031</v>
      </c>
      <c r="H250" s="207">
        <v>1</v>
      </c>
      <c r="I250" s="208">
        <v>0</v>
      </c>
      <c r="J250" s="208">
        <f>ROUND(I250*H250,2)</f>
        <v>0</v>
      </c>
      <c r="K250" s="205" t="s">
        <v>737</v>
      </c>
      <c r="L250" s="139"/>
      <c r="M250" s="209" t="s">
        <v>439</v>
      </c>
      <c r="N250" s="210" t="s">
        <v>687</v>
      </c>
      <c r="O250" s="211">
        <v>0.2</v>
      </c>
      <c r="P250" s="211">
        <f>O250*H250</f>
        <v>0.2</v>
      </c>
      <c r="Q250" s="211">
        <v>1.9599999999999999E-3</v>
      </c>
      <c r="R250" s="211">
        <f>Q250*H250</f>
        <v>1.9599999999999999E-3</v>
      </c>
      <c r="S250" s="211">
        <v>0</v>
      </c>
      <c r="T250" s="212">
        <f>S250*H250</f>
        <v>0</v>
      </c>
      <c r="AR250" s="213" t="s">
        <v>821</v>
      </c>
      <c r="AT250" s="213" t="s">
        <v>734</v>
      </c>
      <c r="AU250" s="213" t="s">
        <v>668</v>
      </c>
      <c r="AY250" s="131" t="s">
        <v>733</v>
      </c>
      <c r="BE250" s="214">
        <f>IF(N250="základní",J250,0)</f>
        <v>0</v>
      </c>
      <c r="BF250" s="214">
        <f>IF(N250="snížená",J250,0)</f>
        <v>0</v>
      </c>
      <c r="BG250" s="214">
        <f>IF(N250="zákl. přenesená",J250,0)</f>
        <v>0</v>
      </c>
      <c r="BH250" s="214">
        <f>IF(N250="sníž. přenesená",J250,0)</f>
        <v>0</v>
      </c>
      <c r="BI250" s="214">
        <f>IF(N250="nulová",J250,0)</f>
        <v>0</v>
      </c>
      <c r="BJ250" s="131" t="s">
        <v>731</v>
      </c>
      <c r="BK250" s="214">
        <f>ROUND(I250*H250,2)</f>
        <v>0</v>
      </c>
      <c r="BL250" s="131" t="s">
        <v>821</v>
      </c>
      <c r="BM250" s="213" t="s">
        <v>1117</v>
      </c>
    </row>
    <row r="251" spans="2:65" s="138" customFormat="1" x14ac:dyDescent="0.25">
      <c r="B251" s="139"/>
      <c r="D251" s="215" t="s">
        <v>740</v>
      </c>
      <c r="F251" s="216" t="s">
        <v>1118</v>
      </c>
      <c r="L251" s="139"/>
      <c r="M251" s="217"/>
      <c r="T251" s="218"/>
      <c r="AT251" s="131" t="s">
        <v>740</v>
      </c>
      <c r="AU251" s="131" t="s">
        <v>668</v>
      </c>
    </row>
    <row r="252" spans="2:65" s="138" customFormat="1" ht="16.5" customHeight="1" x14ac:dyDescent="0.25">
      <c r="B252" s="202"/>
      <c r="C252" s="203" t="s">
        <v>1119</v>
      </c>
      <c r="D252" s="203" t="s">
        <v>734</v>
      </c>
      <c r="E252" s="204" t="s">
        <v>1120</v>
      </c>
      <c r="F252" s="205" t="s">
        <v>1121</v>
      </c>
      <c r="G252" s="206" t="s">
        <v>1031</v>
      </c>
      <c r="H252" s="207">
        <v>2</v>
      </c>
      <c r="I252" s="208">
        <v>0</v>
      </c>
      <c r="J252" s="208">
        <f>ROUND(I252*H252,2)</f>
        <v>0</v>
      </c>
      <c r="K252" s="205" t="s">
        <v>737</v>
      </c>
      <c r="L252" s="139"/>
      <c r="M252" s="209" t="s">
        <v>439</v>
      </c>
      <c r="N252" s="210" t="s">
        <v>687</v>
      </c>
      <c r="O252" s="211">
        <v>0.2</v>
      </c>
      <c r="P252" s="211">
        <f>O252*H252</f>
        <v>0.4</v>
      </c>
      <c r="Q252" s="211">
        <v>1.8E-3</v>
      </c>
      <c r="R252" s="211">
        <f>Q252*H252</f>
        <v>3.5999999999999999E-3</v>
      </c>
      <c r="S252" s="211">
        <v>0</v>
      </c>
      <c r="T252" s="212">
        <f>S252*H252</f>
        <v>0</v>
      </c>
      <c r="AR252" s="213" t="s">
        <v>821</v>
      </c>
      <c r="AT252" s="213" t="s">
        <v>734</v>
      </c>
      <c r="AU252" s="213" t="s">
        <v>668</v>
      </c>
      <c r="AY252" s="131" t="s">
        <v>733</v>
      </c>
      <c r="BE252" s="214">
        <f>IF(N252="základní",J252,0)</f>
        <v>0</v>
      </c>
      <c r="BF252" s="214">
        <f>IF(N252="snížená",J252,0)</f>
        <v>0</v>
      </c>
      <c r="BG252" s="214">
        <f>IF(N252="zákl. přenesená",J252,0)</f>
        <v>0</v>
      </c>
      <c r="BH252" s="214">
        <f>IF(N252="sníž. přenesená",J252,0)</f>
        <v>0</v>
      </c>
      <c r="BI252" s="214">
        <f>IF(N252="nulová",J252,0)</f>
        <v>0</v>
      </c>
      <c r="BJ252" s="131" t="s">
        <v>731</v>
      </c>
      <c r="BK252" s="214">
        <f>ROUND(I252*H252,2)</f>
        <v>0</v>
      </c>
      <c r="BL252" s="131" t="s">
        <v>821</v>
      </c>
      <c r="BM252" s="213" t="s">
        <v>1122</v>
      </c>
    </row>
    <row r="253" spans="2:65" s="138" customFormat="1" x14ac:dyDescent="0.25">
      <c r="B253" s="139"/>
      <c r="D253" s="215" t="s">
        <v>740</v>
      </c>
      <c r="F253" s="216" t="s">
        <v>1123</v>
      </c>
      <c r="L253" s="139"/>
      <c r="M253" s="217"/>
      <c r="T253" s="218"/>
      <c r="AT253" s="131" t="s">
        <v>740</v>
      </c>
      <c r="AU253" s="131" t="s">
        <v>668</v>
      </c>
    </row>
    <row r="254" spans="2:65" s="138" customFormat="1" ht="16.5" customHeight="1" x14ac:dyDescent="0.25">
      <c r="B254" s="202"/>
      <c r="C254" s="203" t="s">
        <v>1124</v>
      </c>
      <c r="D254" s="203" t="s">
        <v>734</v>
      </c>
      <c r="E254" s="204" t="s">
        <v>1125</v>
      </c>
      <c r="F254" s="205" t="s">
        <v>1126</v>
      </c>
      <c r="G254" s="206" t="s">
        <v>1031</v>
      </c>
      <c r="H254" s="207">
        <v>5</v>
      </c>
      <c r="I254" s="208">
        <v>0</v>
      </c>
      <c r="J254" s="208">
        <f>ROUND(I254*H254,2)</f>
        <v>0</v>
      </c>
      <c r="K254" s="205" t="s">
        <v>737</v>
      </c>
      <c r="L254" s="139"/>
      <c r="M254" s="209" t="s">
        <v>439</v>
      </c>
      <c r="N254" s="210" t="s">
        <v>687</v>
      </c>
      <c r="O254" s="211">
        <v>0.2</v>
      </c>
      <c r="P254" s="211">
        <f>O254*H254</f>
        <v>1</v>
      </c>
      <c r="Q254" s="211">
        <v>1.8E-3</v>
      </c>
      <c r="R254" s="211">
        <f>Q254*H254</f>
        <v>8.9999999999999993E-3</v>
      </c>
      <c r="S254" s="211">
        <v>0</v>
      </c>
      <c r="T254" s="212">
        <f>S254*H254</f>
        <v>0</v>
      </c>
      <c r="AR254" s="213" t="s">
        <v>821</v>
      </c>
      <c r="AT254" s="213" t="s">
        <v>734</v>
      </c>
      <c r="AU254" s="213" t="s">
        <v>668</v>
      </c>
      <c r="AY254" s="131" t="s">
        <v>733</v>
      </c>
      <c r="BE254" s="214">
        <f>IF(N254="základní",J254,0)</f>
        <v>0</v>
      </c>
      <c r="BF254" s="214">
        <f>IF(N254="snížená",J254,0)</f>
        <v>0</v>
      </c>
      <c r="BG254" s="214">
        <f>IF(N254="zákl. přenesená",J254,0)</f>
        <v>0</v>
      </c>
      <c r="BH254" s="214">
        <f>IF(N254="sníž. přenesená",J254,0)</f>
        <v>0</v>
      </c>
      <c r="BI254" s="214">
        <f>IF(N254="nulová",J254,0)</f>
        <v>0</v>
      </c>
      <c r="BJ254" s="131" t="s">
        <v>731</v>
      </c>
      <c r="BK254" s="214">
        <f>ROUND(I254*H254,2)</f>
        <v>0</v>
      </c>
      <c r="BL254" s="131" t="s">
        <v>821</v>
      </c>
      <c r="BM254" s="213" t="s">
        <v>1127</v>
      </c>
    </row>
    <row r="255" spans="2:65" s="138" customFormat="1" x14ac:dyDescent="0.25">
      <c r="B255" s="139"/>
      <c r="D255" s="215" t="s">
        <v>740</v>
      </c>
      <c r="F255" s="216" t="s">
        <v>1128</v>
      </c>
      <c r="L255" s="139"/>
      <c r="M255" s="217"/>
      <c r="T255" s="218"/>
      <c r="AT255" s="131" t="s">
        <v>740</v>
      </c>
      <c r="AU255" s="131" t="s">
        <v>668</v>
      </c>
    </row>
    <row r="256" spans="2:65" s="138" customFormat="1" ht="16.5" customHeight="1" x14ac:dyDescent="0.25">
      <c r="B256" s="202"/>
      <c r="C256" s="203" t="s">
        <v>1129</v>
      </c>
      <c r="D256" s="203" t="s">
        <v>734</v>
      </c>
      <c r="E256" s="204" t="s">
        <v>1130</v>
      </c>
      <c r="F256" s="205" t="s">
        <v>1131</v>
      </c>
      <c r="G256" s="206" t="s">
        <v>873</v>
      </c>
      <c r="H256" s="207">
        <v>5</v>
      </c>
      <c r="I256" s="208">
        <v>0</v>
      </c>
      <c r="J256" s="208">
        <f>ROUND(I256*H256,2)</f>
        <v>0</v>
      </c>
      <c r="K256" s="205" t="s">
        <v>737</v>
      </c>
      <c r="L256" s="139"/>
      <c r="M256" s="209" t="s">
        <v>439</v>
      </c>
      <c r="N256" s="210" t="s">
        <v>687</v>
      </c>
      <c r="O256" s="211">
        <v>0.113</v>
      </c>
      <c r="P256" s="211">
        <f>O256*H256</f>
        <v>0.56500000000000006</v>
      </c>
      <c r="Q256" s="211">
        <v>2.3000000000000001E-4</v>
      </c>
      <c r="R256" s="211">
        <f>Q256*H256</f>
        <v>1.15E-3</v>
      </c>
      <c r="S256" s="211">
        <v>0</v>
      </c>
      <c r="T256" s="212">
        <f>S256*H256</f>
        <v>0</v>
      </c>
      <c r="AR256" s="213" t="s">
        <v>821</v>
      </c>
      <c r="AT256" s="213" t="s">
        <v>734</v>
      </c>
      <c r="AU256" s="213" t="s">
        <v>668</v>
      </c>
      <c r="AY256" s="131" t="s">
        <v>733</v>
      </c>
      <c r="BE256" s="214">
        <f>IF(N256="základní",J256,0)</f>
        <v>0</v>
      </c>
      <c r="BF256" s="214">
        <f>IF(N256="snížená",J256,0)</f>
        <v>0</v>
      </c>
      <c r="BG256" s="214">
        <f>IF(N256="zákl. přenesená",J256,0)</f>
        <v>0</v>
      </c>
      <c r="BH256" s="214">
        <f>IF(N256="sníž. přenesená",J256,0)</f>
        <v>0</v>
      </c>
      <c r="BI256" s="214">
        <f>IF(N256="nulová",J256,0)</f>
        <v>0</v>
      </c>
      <c r="BJ256" s="131" t="s">
        <v>731</v>
      </c>
      <c r="BK256" s="214">
        <f>ROUND(I256*H256,2)</f>
        <v>0</v>
      </c>
      <c r="BL256" s="131" t="s">
        <v>821</v>
      </c>
      <c r="BM256" s="213" t="s">
        <v>1132</v>
      </c>
    </row>
    <row r="257" spans="2:65" s="138" customFormat="1" x14ac:dyDescent="0.25">
      <c r="B257" s="139"/>
      <c r="D257" s="215" t="s">
        <v>740</v>
      </c>
      <c r="F257" s="216" t="s">
        <v>1133</v>
      </c>
      <c r="L257" s="139"/>
      <c r="M257" s="217"/>
      <c r="T257" s="218"/>
      <c r="AT257" s="131" t="s">
        <v>740</v>
      </c>
      <c r="AU257" s="131" t="s">
        <v>668</v>
      </c>
    </row>
    <row r="258" spans="2:65" s="138" customFormat="1" ht="16.5" customHeight="1" x14ac:dyDescent="0.25">
      <c r="B258" s="202"/>
      <c r="C258" s="203" t="s">
        <v>1134</v>
      </c>
      <c r="D258" s="203" t="s">
        <v>734</v>
      </c>
      <c r="E258" s="204" t="s">
        <v>1135</v>
      </c>
      <c r="F258" s="205" t="s">
        <v>1136</v>
      </c>
      <c r="G258" s="206" t="s">
        <v>873</v>
      </c>
      <c r="H258" s="207">
        <v>2</v>
      </c>
      <c r="I258" s="208">
        <v>0</v>
      </c>
      <c r="J258" s="208">
        <f>ROUND(I258*H258,2)</f>
        <v>0</v>
      </c>
      <c r="K258" s="205" t="s">
        <v>737</v>
      </c>
      <c r="L258" s="139"/>
      <c r="M258" s="209" t="s">
        <v>439</v>
      </c>
      <c r="N258" s="210" t="s">
        <v>687</v>
      </c>
      <c r="O258" s="211">
        <v>0.113</v>
      </c>
      <c r="P258" s="211">
        <f>O258*H258</f>
        <v>0.22600000000000001</v>
      </c>
      <c r="Q258" s="211">
        <v>2.7999999999999998E-4</v>
      </c>
      <c r="R258" s="211">
        <f>Q258*H258</f>
        <v>5.5999999999999995E-4</v>
      </c>
      <c r="S258" s="211">
        <v>0</v>
      </c>
      <c r="T258" s="212">
        <f>S258*H258</f>
        <v>0</v>
      </c>
      <c r="AR258" s="213" t="s">
        <v>821</v>
      </c>
      <c r="AT258" s="213" t="s">
        <v>734</v>
      </c>
      <c r="AU258" s="213" t="s">
        <v>668</v>
      </c>
      <c r="AY258" s="131" t="s">
        <v>733</v>
      </c>
      <c r="BE258" s="214">
        <f>IF(N258="základní",J258,0)</f>
        <v>0</v>
      </c>
      <c r="BF258" s="214">
        <f>IF(N258="snížená",J258,0)</f>
        <v>0</v>
      </c>
      <c r="BG258" s="214">
        <f>IF(N258="zákl. přenesená",J258,0)</f>
        <v>0</v>
      </c>
      <c r="BH258" s="214">
        <f>IF(N258="sníž. přenesená",J258,0)</f>
        <v>0</v>
      </c>
      <c r="BI258" s="214">
        <f>IF(N258="nulová",J258,0)</f>
        <v>0</v>
      </c>
      <c r="BJ258" s="131" t="s">
        <v>731</v>
      </c>
      <c r="BK258" s="214">
        <f>ROUND(I258*H258,2)</f>
        <v>0</v>
      </c>
      <c r="BL258" s="131" t="s">
        <v>821</v>
      </c>
      <c r="BM258" s="213" t="s">
        <v>1137</v>
      </c>
    </row>
    <row r="259" spans="2:65" s="138" customFormat="1" x14ac:dyDescent="0.25">
      <c r="B259" s="139"/>
      <c r="D259" s="215" t="s">
        <v>740</v>
      </c>
      <c r="F259" s="216" t="s">
        <v>1138</v>
      </c>
      <c r="L259" s="139"/>
      <c r="M259" s="217"/>
      <c r="T259" s="218"/>
      <c r="AT259" s="131" t="s">
        <v>740</v>
      </c>
      <c r="AU259" s="131" t="s">
        <v>668</v>
      </c>
    </row>
    <row r="260" spans="2:65" s="138" customFormat="1" ht="16.5" customHeight="1" x14ac:dyDescent="0.25">
      <c r="B260" s="202"/>
      <c r="C260" s="203" t="s">
        <v>1139</v>
      </c>
      <c r="D260" s="203" t="s">
        <v>734</v>
      </c>
      <c r="E260" s="204" t="s">
        <v>1140</v>
      </c>
      <c r="F260" s="205" t="s">
        <v>1141</v>
      </c>
      <c r="G260" s="206" t="s">
        <v>873</v>
      </c>
      <c r="H260" s="207">
        <v>2</v>
      </c>
      <c r="I260" s="208">
        <v>0</v>
      </c>
      <c r="J260" s="208">
        <f>ROUND(I260*H260,2)</f>
        <v>0</v>
      </c>
      <c r="K260" s="205" t="s">
        <v>737</v>
      </c>
      <c r="L260" s="139"/>
      <c r="M260" s="209" t="s">
        <v>439</v>
      </c>
      <c r="N260" s="210" t="s">
        <v>687</v>
      </c>
      <c r="O260" s="211">
        <v>0.113</v>
      </c>
      <c r="P260" s="211">
        <f>O260*H260</f>
        <v>0.22600000000000001</v>
      </c>
      <c r="Q260" s="211">
        <v>2.7999999999999998E-4</v>
      </c>
      <c r="R260" s="211">
        <f>Q260*H260</f>
        <v>5.5999999999999995E-4</v>
      </c>
      <c r="S260" s="211">
        <v>0</v>
      </c>
      <c r="T260" s="212">
        <f>S260*H260</f>
        <v>0</v>
      </c>
      <c r="AR260" s="213" t="s">
        <v>821</v>
      </c>
      <c r="AT260" s="213" t="s">
        <v>734</v>
      </c>
      <c r="AU260" s="213" t="s">
        <v>668</v>
      </c>
      <c r="AY260" s="131" t="s">
        <v>733</v>
      </c>
      <c r="BE260" s="214">
        <f>IF(N260="základní",J260,0)</f>
        <v>0</v>
      </c>
      <c r="BF260" s="214">
        <f>IF(N260="snížená",J260,0)</f>
        <v>0</v>
      </c>
      <c r="BG260" s="214">
        <f>IF(N260="zákl. přenesená",J260,0)</f>
        <v>0</v>
      </c>
      <c r="BH260" s="214">
        <f>IF(N260="sníž. přenesená",J260,0)</f>
        <v>0</v>
      </c>
      <c r="BI260" s="214">
        <f>IF(N260="nulová",J260,0)</f>
        <v>0</v>
      </c>
      <c r="BJ260" s="131" t="s">
        <v>731</v>
      </c>
      <c r="BK260" s="214">
        <f>ROUND(I260*H260,2)</f>
        <v>0</v>
      </c>
      <c r="BL260" s="131" t="s">
        <v>821</v>
      </c>
      <c r="BM260" s="213" t="s">
        <v>1142</v>
      </c>
    </row>
    <row r="261" spans="2:65" s="138" customFormat="1" x14ac:dyDescent="0.25">
      <c r="B261" s="139"/>
      <c r="D261" s="215" t="s">
        <v>740</v>
      </c>
      <c r="F261" s="216" t="s">
        <v>1143</v>
      </c>
      <c r="L261" s="139"/>
      <c r="M261" s="217"/>
      <c r="T261" s="218"/>
      <c r="AT261" s="131" t="s">
        <v>740</v>
      </c>
      <c r="AU261" s="131" t="s">
        <v>668</v>
      </c>
    </row>
    <row r="262" spans="2:65" s="138" customFormat="1" ht="21.75" customHeight="1" x14ac:dyDescent="0.25">
      <c r="B262" s="202"/>
      <c r="C262" s="203" t="s">
        <v>1144</v>
      </c>
      <c r="D262" s="203" t="s">
        <v>734</v>
      </c>
      <c r="E262" s="204" t="s">
        <v>1145</v>
      </c>
      <c r="F262" s="205" t="s">
        <v>1146</v>
      </c>
      <c r="G262" s="206" t="s">
        <v>873</v>
      </c>
      <c r="H262" s="207">
        <v>2</v>
      </c>
      <c r="I262" s="208">
        <v>0</v>
      </c>
      <c r="J262" s="208">
        <f>ROUND(I262*H262,2)</f>
        <v>0</v>
      </c>
      <c r="K262" s="205" t="s">
        <v>737</v>
      </c>
      <c r="L262" s="139"/>
      <c r="M262" s="209" t="s">
        <v>439</v>
      </c>
      <c r="N262" s="210" t="s">
        <v>687</v>
      </c>
      <c r="O262" s="211">
        <v>0.246</v>
      </c>
      <c r="P262" s="211">
        <f>O262*H262</f>
        <v>0.49199999999999999</v>
      </c>
      <c r="Q262" s="211">
        <v>1.8000000000000001E-4</v>
      </c>
      <c r="R262" s="211">
        <f>Q262*H262</f>
        <v>3.6000000000000002E-4</v>
      </c>
      <c r="S262" s="211">
        <v>0</v>
      </c>
      <c r="T262" s="212">
        <f>S262*H262</f>
        <v>0</v>
      </c>
      <c r="AR262" s="213" t="s">
        <v>821</v>
      </c>
      <c r="AT262" s="213" t="s">
        <v>734</v>
      </c>
      <c r="AU262" s="213" t="s">
        <v>668</v>
      </c>
      <c r="AY262" s="131" t="s">
        <v>733</v>
      </c>
      <c r="BE262" s="214">
        <f>IF(N262="základní",J262,0)</f>
        <v>0</v>
      </c>
      <c r="BF262" s="214">
        <f>IF(N262="snížená",J262,0)</f>
        <v>0</v>
      </c>
      <c r="BG262" s="214">
        <f>IF(N262="zákl. přenesená",J262,0)</f>
        <v>0</v>
      </c>
      <c r="BH262" s="214">
        <f>IF(N262="sníž. přenesená",J262,0)</f>
        <v>0</v>
      </c>
      <c r="BI262" s="214">
        <f>IF(N262="nulová",J262,0)</f>
        <v>0</v>
      </c>
      <c r="BJ262" s="131" t="s">
        <v>731</v>
      </c>
      <c r="BK262" s="214">
        <f>ROUND(I262*H262,2)</f>
        <v>0</v>
      </c>
      <c r="BL262" s="131" t="s">
        <v>821</v>
      </c>
      <c r="BM262" s="213" t="s">
        <v>1147</v>
      </c>
    </row>
    <row r="263" spans="2:65" s="138" customFormat="1" x14ac:dyDescent="0.25">
      <c r="B263" s="139"/>
      <c r="D263" s="215" t="s">
        <v>740</v>
      </c>
      <c r="F263" s="216" t="s">
        <v>1148</v>
      </c>
      <c r="L263" s="139"/>
      <c r="M263" s="217"/>
      <c r="T263" s="218"/>
      <c r="AT263" s="131" t="s">
        <v>740</v>
      </c>
      <c r="AU263" s="131" t="s">
        <v>668</v>
      </c>
    </row>
    <row r="264" spans="2:65" s="138" customFormat="1" ht="16.5" customHeight="1" x14ac:dyDescent="0.25">
      <c r="B264" s="202"/>
      <c r="C264" s="227" t="s">
        <v>1149</v>
      </c>
      <c r="D264" s="227" t="s">
        <v>34</v>
      </c>
      <c r="E264" s="228" t="s">
        <v>1150</v>
      </c>
      <c r="F264" s="229" t="s">
        <v>1151</v>
      </c>
      <c r="G264" s="230" t="s">
        <v>873</v>
      </c>
      <c r="H264" s="231">
        <v>2</v>
      </c>
      <c r="I264" s="232">
        <v>0</v>
      </c>
      <c r="J264" s="232">
        <f>ROUND(I264*H264,2)</f>
        <v>0</v>
      </c>
      <c r="K264" s="229" t="s">
        <v>737</v>
      </c>
      <c r="L264" s="233"/>
      <c r="M264" s="234" t="s">
        <v>439</v>
      </c>
      <c r="N264" s="235" t="s">
        <v>687</v>
      </c>
      <c r="O264" s="211">
        <v>0</v>
      </c>
      <c r="P264" s="211">
        <f>O264*H264</f>
        <v>0</v>
      </c>
      <c r="Q264" s="211">
        <v>3.8000000000000002E-4</v>
      </c>
      <c r="R264" s="211">
        <f>Q264*H264</f>
        <v>7.6000000000000004E-4</v>
      </c>
      <c r="S264" s="211">
        <v>0</v>
      </c>
      <c r="T264" s="212">
        <f>S264*H264</f>
        <v>0</v>
      </c>
      <c r="AR264" s="213" t="s">
        <v>894</v>
      </c>
      <c r="AT264" s="213" t="s">
        <v>34</v>
      </c>
      <c r="AU264" s="213" t="s">
        <v>668</v>
      </c>
      <c r="AY264" s="131" t="s">
        <v>733</v>
      </c>
      <c r="BE264" s="214">
        <f>IF(N264="základní",J264,0)</f>
        <v>0</v>
      </c>
      <c r="BF264" s="214">
        <f>IF(N264="snížená",J264,0)</f>
        <v>0</v>
      </c>
      <c r="BG264" s="214">
        <f>IF(N264="zákl. přenesená",J264,0)</f>
        <v>0</v>
      </c>
      <c r="BH264" s="214">
        <f>IF(N264="sníž. přenesená",J264,0)</f>
        <v>0</v>
      </c>
      <c r="BI264" s="214">
        <f>IF(N264="nulová",J264,0)</f>
        <v>0</v>
      </c>
      <c r="BJ264" s="131" t="s">
        <v>731</v>
      </c>
      <c r="BK264" s="214">
        <f>ROUND(I264*H264,2)</f>
        <v>0</v>
      </c>
      <c r="BL264" s="131" t="s">
        <v>821</v>
      </c>
      <c r="BM264" s="213" t="s">
        <v>1152</v>
      </c>
    </row>
    <row r="265" spans="2:65" s="138" customFormat="1" ht="24.15" customHeight="1" x14ac:dyDescent="0.25">
      <c r="B265" s="202"/>
      <c r="C265" s="203" t="s">
        <v>1153</v>
      </c>
      <c r="D265" s="203" t="s">
        <v>734</v>
      </c>
      <c r="E265" s="204" t="s">
        <v>1154</v>
      </c>
      <c r="F265" s="205" t="s">
        <v>1155</v>
      </c>
      <c r="G265" s="206" t="s">
        <v>472</v>
      </c>
      <c r="H265" s="207">
        <v>0</v>
      </c>
      <c r="I265" s="208">
        <v>0.21</v>
      </c>
      <c r="J265" s="208">
        <f>ROUND(I265*H265,2)</f>
        <v>0</v>
      </c>
      <c r="K265" s="205" t="s">
        <v>737</v>
      </c>
      <c r="L265" s="139"/>
      <c r="M265" s="209" t="s">
        <v>439</v>
      </c>
      <c r="N265" s="210" t="s">
        <v>687</v>
      </c>
      <c r="O265" s="211">
        <v>0</v>
      </c>
      <c r="P265" s="211">
        <f>O265*H265</f>
        <v>0</v>
      </c>
      <c r="Q265" s="211">
        <v>0</v>
      </c>
      <c r="R265" s="211">
        <f>Q265*H265</f>
        <v>0</v>
      </c>
      <c r="S265" s="211">
        <v>0</v>
      </c>
      <c r="T265" s="212">
        <f>S265*H265</f>
        <v>0</v>
      </c>
      <c r="AR265" s="213" t="s">
        <v>821</v>
      </c>
      <c r="AT265" s="213" t="s">
        <v>734</v>
      </c>
      <c r="AU265" s="213" t="s">
        <v>668</v>
      </c>
      <c r="AY265" s="131" t="s">
        <v>733</v>
      </c>
      <c r="BE265" s="214">
        <f>IF(N265="základní",J265,0)</f>
        <v>0</v>
      </c>
      <c r="BF265" s="214">
        <f>IF(N265="snížená",J265,0)</f>
        <v>0</v>
      </c>
      <c r="BG265" s="214">
        <f>IF(N265="zákl. přenesená",J265,0)</f>
        <v>0</v>
      </c>
      <c r="BH265" s="214">
        <f>IF(N265="sníž. přenesená",J265,0)</f>
        <v>0</v>
      </c>
      <c r="BI265" s="214">
        <f>IF(N265="nulová",J265,0)</f>
        <v>0</v>
      </c>
      <c r="BJ265" s="131" t="s">
        <v>731</v>
      </c>
      <c r="BK265" s="214">
        <f>ROUND(I265*H265,2)</f>
        <v>0</v>
      </c>
      <c r="BL265" s="131" t="s">
        <v>821</v>
      </c>
      <c r="BM265" s="213" t="s">
        <v>1156</v>
      </c>
    </row>
    <row r="266" spans="2:65" s="138" customFormat="1" x14ac:dyDescent="0.25">
      <c r="B266" s="139"/>
      <c r="D266" s="215" t="s">
        <v>740</v>
      </c>
      <c r="F266" s="216" t="s">
        <v>1157</v>
      </c>
      <c r="L266" s="139"/>
      <c r="M266" s="217"/>
      <c r="T266" s="218"/>
      <c r="AT266" s="131" t="s">
        <v>740</v>
      </c>
      <c r="AU266" s="131" t="s">
        <v>668</v>
      </c>
    </row>
    <row r="267" spans="2:65" s="190" customFormat="1" ht="22.95" customHeight="1" x14ac:dyDescent="0.25">
      <c r="B267" s="191"/>
      <c r="D267" s="192" t="s">
        <v>728</v>
      </c>
      <c r="E267" s="200" t="s">
        <v>1158</v>
      </c>
      <c r="F267" s="200" t="s">
        <v>1159</v>
      </c>
      <c r="J267" s="201">
        <f>BK267</f>
        <v>0</v>
      </c>
      <c r="L267" s="191"/>
      <c r="M267" s="195"/>
      <c r="P267" s="196">
        <f>SUM(P268:P271)</f>
        <v>0.51200000000000001</v>
      </c>
      <c r="R267" s="196">
        <f>SUM(R268:R271)</f>
        <v>1.8799999999999999E-3</v>
      </c>
      <c r="T267" s="197">
        <f>SUM(T268:T271)</f>
        <v>0</v>
      </c>
      <c r="AR267" s="192" t="s">
        <v>668</v>
      </c>
      <c r="AT267" s="198" t="s">
        <v>728</v>
      </c>
      <c r="AU267" s="198" t="s">
        <v>731</v>
      </c>
      <c r="AY267" s="192" t="s">
        <v>733</v>
      </c>
      <c r="BK267" s="199">
        <f>SUM(BK268:BK271)</f>
        <v>0</v>
      </c>
    </row>
    <row r="268" spans="2:65" s="138" customFormat="1" ht="24.15" customHeight="1" x14ac:dyDescent="0.25">
      <c r="B268" s="202"/>
      <c r="C268" s="203" t="s">
        <v>1160</v>
      </c>
      <c r="D268" s="203" t="s">
        <v>734</v>
      </c>
      <c r="E268" s="204" t="s">
        <v>1161</v>
      </c>
      <c r="F268" s="205" t="s">
        <v>1162</v>
      </c>
      <c r="G268" s="206" t="s">
        <v>1031</v>
      </c>
      <c r="H268" s="207">
        <v>1</v>
      </c>
      <c r="I268" s="208">
        <v>0</v>
      </c>
      <c r="J268" s="208">
        <f>ROUND(I268*H268,2)</f>
        <v>0</v>
      </c>
      <c r="K268" s="205" t="s">
        <v>737</v>
      </c>
      <c r="L268" s="139"/>
      <c r="M268" s="209" t="s">
        <v>439</v>
      </c>
      <c r="N268" s="210" t="s">
        <v>687</v>
      </c>
      <c r="O268" s="211">
        <v>0.51200000000000001</v>
      </c>
      <c r="P268" s="211">
        <f>O268*H268</f>
        <v>0.51200000000000001</v>
      </c>
      <c r="Q268" s="211">
        <v>1.8799999999999999E-3</v>
      </c>
      <c r="R268" s="211">
        <f>Q268*H268</f>
        <v>1.8799999999999999E-3</v>
      </c>
      <c r="S268" s="211">
        <v>0</v>
      </c>
      <c r="T268" s="212">
        <f>S268*H268</f>
        <v>0</v>
      </c>
      <c r="AR268" s="213" t="s">
        <v>821</v>
      </c>
      <c r="AT268" s="213" t="s">
        <v>734</v>
      </c>
      <c r="AU268" s="213" t="s">
        <v>668</v>
      </c>
      <c r="AY268" s="131" t="s">
        <v>733</v>
      </c>
      <c r="BE268" s="214">
        <f>IF(N268="základní",J268,0)</f>
        <v>0</v>
      </c>
      <c r="BF268" s="214">
        <f>IF(N268="snížená",J268,0)</f>
        <v>0</v>
      </c>
      <c r="BG268" s="214">
        <f>IF(N268="zákl. přenesená",J268,0)</f>
        <v>0</v>
      </c>
      <c r="BH268" s="214">
        <f>IF(N268="sníž. přenesená",J268,0)</f>
        <v>0</v>
      </c>
      <c r="BI268" s="214">
        <f>IF(N268="nulová",J268,0)</f>
        <v>0</v>
      </c>
      <c r="BJ268" s="131" t="s">
        <v>731</v>
      </c>
      <c r="BK268" s="214">
        <f>ROUND(I268*H268,2)</f>
        <v>0</v>
      </c>
      <c r="BL268" s="131" t="s">
        <v>821</v>
      </c>
      <c r="BM268" s="213" t="s">
        <v>1163</v>
      </c>
    </row>
    <row r="269" spans="2:65" s="138" customFormat="1" x14ac:dyDescent="0.25">
      <c r="B269" s="139"/>
      <c r="D269" s="215" t="s">
        <v>740</v>
      </c>
      <c r="F269" s="216" t="s">
        <v>1164</v>
      </c>
      <c r="L269" s="139"/>
      <c r="M269" s="217"/>
      <c r="T269" s="218"/>
      <c r="AT269" s="131" t="s">
        <v>740</v>
      </c>
      <c r="AU269" s="131" t="s">
        <v>668</v>
      </c>
    </row>
    <row r="270" spans="2:65" s="138" customFormat="1" ht="24.15" customHeight="1" x14ac:dyDescent="0.25">
      <c r="B270" s="202"/>
      <c r="C270" s="203" t="s">
        <v>1165</v>
      </c>
      <c r="D270" s="203" t="s">
        <v>734</v>
      </c>
      <c r="E270" s="204" t="s">
        <v>1166</v>
      </c>
      <c r="F270" s="205" t="s">
        <v>1167</v>
      </c>
      <c r="G270" s="206" t="s">
        <v>472</v>
      </c>
      <c r="H270" s="207">
        <v>0</v>
      </c>
      <c r="I270" s="208">
        <v>1.52</v>
      </c>
      <c r="J270" s="208">
        <f>ROUND(I270*H270,2)</f>
        <v>0</v>
      </c>
      <c r="K270" s="205" t="s">
        <v>737</v>
      </c>
      <c r="L270" s="139"/>
      <c r="M270" s="209" t="s">
        <v>439</v>
      </c>
      <c r="N270" s="210" t="s">
        <v>687</v>
      </c>
      <c r="O270" s="211">
        <v>0</v>
      </c>
      <c r="P270" s="211">
        <f>O270*H270</f>
        <v>0</v>
      </c>
      <c r="Q270" s="211">
        <v>0</v>
      </c>
      <c r="R270" s="211">
        <f>Q270*H270</f>
        <v>0</v>
      </c>
      <c r="S270" s="211">
        <v>0</v>
      </c>
      <c r="T270" s="212">
        <f>S270*H270</f>
        <v>0</v>
      </c>
      <c r="AR270" s="213" t="s">
        <v>821</v>
      </c>
      <c r="AT270" s="213" t="s">
        <v>734</v>
      </c>
      <c r="AU270" s="213" t="s">
        <v>668</v>
      </c>
      <c r="AY270" s="131" t="s">
        <v>733</v>
      </c>
      <c r="BE270" s="214">
        <f>IF(N270="základní",J270,0)</f>
        <v>0</v>
      </c>
      <c r="BF270" s="214">
        <f>IF(N270="snížená",J270,0)</f>
        <v>0</v>
      </c>
      <c r="BG270" s="214">
        <f>IF(N270="zákl. přenesená",J270,0)</f>
        <v>0</v>
      </c>
      <c r="BH270" s="214">
        <f>IF(N270="sníž. přenesená",J270,0)</f>
        <v>0</v>
      </c>
      <c r="BI270" s="214">
        <f>IF(N270="nulová",J270,0)</f>
        <v>0</v>
      </c>
      <c r="BJ270" s="131" t="s">
        <v>731</v>
      </c>
      <c r="BK270" s="214">
        <f>ROUND(I270*H270,2)</f>
        <v>0</v>
      </c>
      <c r="BL270" s="131" t="s">
        <v>821</v>
      </c>
      <c r="BM270" s="213" t="s">
        <v>1168</v>
      </c>
    </row>
    <row r="271" spans="2:65" s="138" customFormat="1" x14ac:dyDescent="0.25">
      <c r="B271" s="139"/>
      <c r="D271" s="215" t="s">
        <v>740</v>
      </c>
      <c r="F271" s="216" t="s">
        <v>1169</v>
      </c>
      <c r="L271" s="139"/>
      <c r="M271" s="217"/>
      <c r="T271" s="218"/>
      <c r="AT271" s="131" t="s">
        <v>740</v>
      </c>
      <c r="AU271" s="131" t="s">
        <v>668</v>
      </c>
    </row>
    <row r="272" spans="2:65" s="190" customFormat="1" ht="22.95" customHeight="1" x14ac:dyDescent="0.25">
      <c r="B272" s="191"/>
      <c r="D272" s="192" t="s">
        <v>728</v>
      </c>
      <c r="E272" s="200" t="s">
        <v>1170</v>
      </c>
      <c r="F272" s="200" t="s">
        <v>1171</v>
      </c>
      <c r="J272" s="201">
        <f>BK272</f>
        <v>0</v>
      </c>
      <c r="L272" s="191"/>
      <c r="M272" s="195"/>
      <c r="P272" s="196">
        <f>SUM(P273:P279)</f>
        <v>1.0511999999999999</v>
      </c>
      <c r="R272" s="196">
        <f>SUM(R273:R279)</f>
        <v>2.0934000000000001E-2</v>
      </c>
      <c r="T272" s="197">
        <f>SUM(T273:T279)</f>
        <v>0</v>
      </c>
      <c r="AR272" s="192" t="s">
        <v>668</v>
      </c>
      <c r="AT272" s="198" t="s">
        <v>728</v>
      </c>
      <c r="AU272" s="198" t="s">
        <v>731</v>
      </c>
      <c r="AY272" s="192" t="s">
        <v>733</v>
      </c>
      <c r="BK272" s="199">
        <f>SUM(BK273:BK279)</f>
        <v>0</v>
      </c>
    </row>
    <row r="273" spans="2:65" s="138" customFormat="1" ht="16.5" customHeight="1" x14ac:dyDescent="0.25">
      <c r="B273" s="202"/>
      <c r="C273" s="203" t="s">
        <v>1172</v>
      </c>
      <c r="D273" s="203" t="s">
        <v>734</v>
      </c>
      <c r="E273" s="204" t="s">
        <v>1173</v>
      </c>
      <c r="F273" s="205" t="s">
        <v>1174</v>
      </c>
      <c r="G273" s="206" t="s">
        <v>542</v>
      </c>
      <c r="H273" s="207">
        <v>1.8</v>
      </c>
      <c r="I273" s="208">
        <v>0</v>
      </c>
      <c r="J273" s="208">
        <f>ROUND(I273*H273,2)</f>
        <v>0</v>
      </c>
      <c r="K273" s="205" t="s">
        <v>737</v>
      </c>
      <c r="L273" s="139"/>
      <c r="M273" s="209" t="s">
        <v>439</v>
      </c>
      <c r="N273" s="210" t="s">
        <v>687</v>
      </c>
      <c r="O273" s="211">
        <v>0.58399999999999996</v>
      </c>
      <c r="P273" s="211">
        <f>O273*H273</f>
        <v>1.0511999999999999</v>
      </c>
      <c r="Q273" s="211">
        <v>6.3000000000000003E-4</v>
      </c>
      <c r="R273" s="211">
        <f>Q273*H273</f>
        <v>1.134E-3</v>
      </c>
      <c r="S273" s="211">
        <v>0</v>
      </c>
      <c r="T273" s="212">
        <f>S273*H273</f>
        <v>0</v>
      </c>
      <c r="AR273" s="213" t="s">
        <v>821</v>
      </c>
      <c r="AT273" s="213" t="s">
        <v>734</v>
      </c>
      <c r="AU273" s="213" t="s">
        <v>668</v>
      </c>
      <c r="AY273" s="131" t="s">
        <v>733</v>
      </c>
      <c r="BE273" s="214">
        <f>IF(N273="základní",J273,0)</f>
        <v>0</v>
      </c>
      <c r="BF273" s="214">
        <f>IF(N273="snížená",J273,0)</f>
        <v>0</v>
      </c>
      <c r="BG273" s="214">
        <f>IF(N273="zákl. přenesená",J273,0)</f>
        <v>0</v>
      </c>
      <c r="BH273" s="214">
        <f>IF(N273="sníž. přenesená",J273,0)</f>
        <v>0</v>
      </c>
      <c r="BI273" s="214">
        <f>IF(N273="nulová",J273,0)</f>
        <v>0</v>
      </c>
      <c r="BJ273" s="131" t="s">
        <v>731</v>
      </c>
      <c r="BK273" s="214">
        <f>ROUND(I273*H273,2)</f>
        <v>0</v>
      </c>
      <c r="BL273" s="131" t="s">
        <v>821</v>
      </c>
      <c r="BM273" s="213" t="s">
        <v>1175</v>
      </c>
    </row>
    <row r="274" spans="2:65" s="138" customFormat="1" x14ac:dyDescent="0.25">
      <c r="B274" s="139"/>
      <c r="D274" s="215" t="s">
        <v>740</v>
      </c>
      <c r="F274" s="216" t="s">
        <v>1176</v>
      </c>
      <c r="L274" s="139"/>
      <c r="M274" s="217"/>
      <c r="T274" s="218"/>
      <c r="AT274" s="131" t="s">
        <v>740</v>
      </c>
      <c r="AU274" s="131" t="s">
        <v>668</v>
      </c>
    </row>
    <row r="275" spans="2:65" s="219" customFormat="1" x14ac:dyDescent="0.25">
      <c r="B275" s="220"/>
      <c r="D275" s="221" t="s">
        <v>742</v>
      </c>
      <c r="E275" s="222" t="s">
        <v>439</v>
      </c>
      <c r="F275" s="223" t="s">
        <v>1177</v>
      </c>
      <c r="H275" s="224">
        <v>1.8</v>
      </c>
      <c r="L275" s="220"/>
      <c r="M275" s="225"/>
      <c r="T275" s="226"/>
      <c r="AT275" s="222" t="s">
        <v>742</v>
      </c>
      <c r="AU275" s="222" t="s">
        <v>668</v>
      </c>
      <c r="AV275" s="219" t="s">
        <v>668</v>
      </c>
      <c r="AW275" s="219" t="s">
        <v>744</v>
      </c>
      <c r="AX275" s="219" t="s">
        <v>731</v>
      </c>
      <c r="AY275" s="222" t="s">
        <v>733</v>
      </c>
    </row>
    <row r="276" spans="2:65" s="138" customFormat="1" ht="16.5" customHeight="1" x14ac:dyDescent="0.25">
      <c r="B276" s="202"/>
      <c r="C276" s="227" t="s">
        <v>1178</v>
      </c>
      <c r="D276" s="227" t="s">
        <v>34</v>
      </c>
      <c r="E276" s="228" t="s">
        <v>1179</v>
      </c>
      <c r="F276" s="229" t="s">
        <v>1180</v>
      </c>
      <c r="G276" s="230" t="s">
        <v>542</v>
      </c>
      <c r="H276" s="231">
        <v>1.98</v>
      </c>
      <c r="I276" s="232">
        <v>0</v>
      </c>
      <c r="J276" s="232">
        <f>ROUND(I276*H276,2)</f>
        <v>0</v>
      </c>
      <c r="K276" s="229" t="s">
        <v>737</v>
      </c>
      <c r="L276" s="233"/>
      <c r="M276" s="234" t="s">
        <v>439</v>
      </c>
      <c r="N276" s="235" t="s">
        <v>687</v>
      </c>
      <c r="O276" s="211">
        <v>0</v>
      </c>
      <c r="P276" s="211">
        <f>O276*H276</f>
        <v>0</v>
      </c>
      <c r="Q276" s="211">
        <v>0.01</v>
      </c>
      <c r="R276" s="211">
        <f>Q276*H276</f>
        <v>1.9800000000000002E-2</v>
      </c>
      <c r="S276" s="211">
        <v>0</v>
      </c>
      <c r="T276" s="212">
        <f>S276*H276</f>
        <v>0</v>
      </c>
      <c r="AR276" s="213" t="s">
        <v>894</v>
      </c>
      <c r="AT276" s="213" t="s">
        <v>34</v>
      </c>
      <c r="AU276" s="213" t="s">
        <v>668</v>
      </c>
      <c r="AY276" s="131" t="s">
        <v>733</v>
      </c>
      <c r="BE276" s="214">
        <f>IF(N276="základní",J276,0)</f>
        <v>0</v>
      </c>
      <c r="BF276" s="214">
        <f>IF(N276="snížená",J276,0)</f>
        <v>0</v>
      </c>
      <c r="BG276" s="214">
        <f>IF(N276="zákl. přenesená",J276,0)</f>
        <v>0</v>
      </c>
      <c r="BH276" s="214">
        <f>IF(N276="sníž. přenesená",J276,0)</f>
        <v>0</v>
      </c>
      <c r="BI276" s="214">
        <f>IF(N276="nulová",J276,0)</f>
        <v>0</v>
      </c>
      <c r="BJ276" s="131" t="s">
        <v>731</v>
      </c>
      <c r="BK276" s="214">
        <f>ROUND(I276*H276,2)</f>
        <v>0</v>
      </c>
      <c r="BL276" s="131" t="s">
        <v>821</v>
      </c>
      <c r="BM276" s="213" t="s">
        <v>1181</v>
      </c>
    </row>
    <row r="277" spans="2:65" s="219" customFormat="1" x14ac:dyDescent="0.25">
      <c r="B277" s="220"/>
      <c r="D277" s="221" t="s">
        <v>742</v>
      </c>
      <c r="E277" s="222" t="s">
        <v>439</v>
      </c>
      <c r="F277" s="223" t="s">
        <v>1182</v>
      </c>
      <c r="H277" s="224">
        <v>1.98</v>
      </c>
      <c r="L277" s="220"/>
      <c r="M277" s="225"/>
      <c r="T277" s="226"/>
      <c r="AT277" s="222" t="s">
        <v>742</v>
      </c>
      <c r="AU277" s="222" t="s">
        <v>668</v>
      </c>
      <c r="AV277" s="219" t="s">
        <v>668</v>
      </c>
      <c r="AW277" s="219" t="s">
        <v>744</v>
      </c>
      <c r="AX277" s="219" t="s">
        <v>731</v>
      </c>
      <c r="AY277" s="222" t="s">
        <v>733</v>
      </c>
    </row>
    <row r="278" spans="2:65" s="138" customFormat="1" ht="24.15" customHeight="1" x14ac:dyDescent="0.25">
      <c r="B278" s="202"/>
      <c r="C278" s="203" t="s">
        <v>1183</v>
      </c>
      <c r="D278" s="203" t="s">
        <v>734</v>
      </c>
      <c r="E278" s="204" t="s">
        <v>1184</v>
      </c>
      <c r="F278" s="205" t="s">
        <v>1185</v>
      </c>
      <c r="G278" s="206" t="s">
        <v>472</v>
      </c>
      <c r="H278" s="207">
        <v>0</v>
      </c>
      <c r="I278" s="208">
        <v>2.8</v>
      </c>
      <c r="J278" s="208">
        <f>ROUND(I278*H278,2)</f>
        <v>0</v>
      </c>
      <c r="K278" s="205" t="s">
        <v>737</v>
      </c>
      <c r="L278" s="139"/>
      <c r="M278" s="209" t="s">
        <v>439</v>
      </c>
      <c r="N278" s="210" t="s">
        <v>687</v>
      </c>
      <c r="O278" s="211">
        <v>0</v>
      </c>
      <c r="P278" s="211">
        <f>O278*H278</f>
        <v>0</v>
      </c>
      <c r="Q278" s="211">
        <v>0</v>
      </c>
      <c r="R278" s="211">
        <f>Q278*H278</f>
        <v>0</v>
      </c>
      <c r="S278" s="211">
        <v>0</v>
      </c>
      <c r="T278" s="212">
        <f>S278*H278</f>
        <v>0</v>
      </c>
      <c r="AR278" s="213" t="s">
        <v>821</v>
      </c>
      <c r="AT278" s="213" t="s">
        <v>734</v>
      </c>
      <c r="AU278" s="213" t="s">
        <v>668</v>
      </c>
      <c r="AY278" s="131" t="s">
        <v>733</v>
      </c>
      <c r="BE278" s="214">
        <f>IF(N278="základní",J278,0)</f>
        <v>0</v>
      </c>
      <c r="BF278" s="214">
        <f>IF(N278="snížená",J278,0)</f>
        <v>0</v>
      </c>
      <c r="BG278" s="214">
        <f>IF(N278="zákl. přenesená",J278,0)</f>
        <v>0</v>
      </c>
      <c r="BH278" s="214">
        <f>IF(N278="sníž. přenesená",J278,0)</f>
        <v>0</v>
      </c>
      <c r="BI278" s="214">
        <f>IF(N278="nulová",J278,0)</f>
        <v>0</v>
      </c>
      <c r="BJ278" s="131" t="s">
        <v>731</v>
      </c>
      <c r="BK278" s="214">
        <f>ROUND(I278*H278,2)</f>
        <v>0</v>
      </c>
      <c r="BL278" s="131" t="s">
        <v>821</v>
      </c>
      <c r="BM278" s="213" t="s">
        <v>1186</v>
      </c>
    </row>
    <row r="279" spans="2:65" s="138" customFormat="1" x14ac:dyDescent="0.25">
      <c r="B279" s="139"/>
      <c r="D279" s="215" t="s">
        <v>740</v>
      </c>
      <c r="F279" s="216" t="s">
        <v>1187</v>
      </c>
      <c r="L279" s="139"/>
      <c r="M279" s="217"/>
      <c r="T279" s="218"/>
      <c r="AT279" s="131" t="s">
        <v>740</v>
      </c>
      <c r="AU279" s="131" t="s">
        <v>668</v>
      </c>
    </row>
    <row r="280" spans="2:65" s="190" customFormat="1" ht="25.95" customHeight="1" x14ac:dyDescent="0.25">
      <c r="B280" s="191"/>
      <c r="D280" s="192" t="s">
        <v>728</v>
      </c>
      <c r="E280" s="193" t="s">
        <v>34</v>
      </c>
      <c r="F280" s="193" t="s">
        <v>1188</v>
      </c>
      <c r="J280" s="194">
        <f>BK280</f>
        <v>0</v>
      </c>
      <c r="L280" s="191"/>
      <c r="M280" s="195"/>
      <c r="P280" s="196">
        <f>P281</f>
        <v>5.2689999999999992</v>
      </c>
      <c r="R280" s="196">
        <f>R281</f>
        <v>1.9820000000000001E-2</v>
      </c>
      <c r="T280" s="197">
        <f>T281</f>
        <v>0</v>
      </c>
      <c r="AR280" s="192" t="s">
        <v>750</v>
      </c>
      <c r="AT280" s="198" t="s">
        <v>728</v>
      </c>
      <c r="AU280" s="198" t="s">
        <v>732</v>
      </c>
      <c r="AY280" s="192" t="s">
        <v>733</v>
      </c>
      <c r="BK280" s="199">
        <f>BK281</f>
        <v>0</v>
      </c>
    </row>
    <row r="281" spans="2:65" s="190" customFormat="1" ht="22.95" customHeight="1" x14ac:dyDescent="0.25">
      <c r="B281" s="191"/>
      <c r="D281" s="192" t="s">
        <v>728</v>
      </c>
      <c r="E281" s="200" t="s">
        <v>1189</v>
      </c>
      <c r="F281" s="200" t="s">
        <v>1190</v>
      </c>
      <c r="J281" s="201">
        <f>BK281</f>
        <v>0</v>
      </c>
      <c r="L281" s="191"/>
      <c r="M281" s="195"/>
      <c r="P281" s="196">
        <f>SUM(P282:P291)</f>
        <v>5.2689999999999992</v>
      </c>
      <c r="R281" s="196">
        <f>SUM(R282:R291)</f>
        <v>1.9820000000000001E-2</v>
      </c>
      <c r="T281" s="197">
        <f>SUM(T282:T291)</f>
        <v>0</v>
      </c>
      <c r="AR281" s="192" t="s">
        <v>750</v>
      </c>
      <c r="AT281" s="198" t="s">
        <v>728</v>
      </c>
      <c r="AU281" s="198" t="s">
        <v>731</v>
      </c>
      <c r="AY281" s="192" t="s">
        <v>733</v>
      </c>
      <c r="BK281" s="199">
        <f>SUM(BK282:BK291)</f>
        <v>0</v>
      </c>
    </row>
    <row r="282" spans="2:65" s="138" customFormat="1" ht="24.15" customHeight="1" x14ac:dyDescent="0.25">
      <c r="B282" s="202"/>
      <c r="C282" s="203" t="s">
        <v>1191</v>
      </c>
      <c r="D282" s="203" t="s">
        <v>734</v>
      </c>
      <c r="E282" s="204" t="s">
        <v>1192</v>
      </c>
      <c r="F282" s="205" t="s">
        <v>1193</v>
      </c>
      <c r="G282" s="206" t="s">
        <v>530</v>
      </c>
      <c r="H282" s="207">
        <v>11</v>
      </c>
      <c r="I282" s="208">
        <v>0</v>
      </c>
      <c r="J282" s="208">
        <f>ROUND(I282*H282,2)</f>
        <v>0</v>
      </c>
      <c r="K282" s="205" t="s">
        <v>737</v>
      </c>
      <c r="L282" s="139"/>
      <c r="M282" s="209" t="s">
        <v>439</v>
      </c>
      <c r="N282" s="210" t="s">
        <v>687</v>
      </c>
      <c r="O282" s="211">
        <v>0.182</v>
      </c>
      <c r="P282" s="211">
        <f>O282*H282</f>
        <v>2.0019999999999998</v>
      </c>
      <c r="Q282" s="211">
        <v>0</v>
      </c>
      <c r="R282" s="211">
        <f>Q282*H282</f>
        <v>0</v>
      </c>
      <c r="S282" s="211">
        <v>0</v>
      </c>
      <c r="T282" s="212">
        <f>S282*H282</f>
        <v>0</v>
      </c>
      <c r="AR282" s="213" t="s">
        <v>1070</v>
      </c>
      <c r="AT282" s="213" t="s">
        <v>734</v>
      </c>
      <c r="AU282" s="213" t="s">
        <v>668</v>
      </c>
      <c r="AY282" s="131" t="s">
        <v>733</v>
      </c>
      <c r="BE282" s="214">
        <f>IF(N282="základní",J282,0)</f>
        <v>0</v>
      </c>
      <c r="BF282" s="214">
        <f>IF(N282="snížená",J282,0)</f>
        <v>0</v>
      </c>
      <c r="BG282" s="214">
        <f>IF(N282="zákl. přenesená",J282,0)</f>
        <v>0</v>
      </c>
      <c r="BH282" s="214">
        <f>IF(N282="sníž. přenesená",J282,0)</f>
        <v>0</v>
      </c>
      <c r="BI282" s="214">
        <f>IF(N282="nulová",J282,0)</f>
        <v>0</v>
      </c>
      <c r="BJ282" s="131" t="s">
        <v>731</v>
      </c>
      <c r="BK282" s="214">
        <f>ROUND(I282*H282,2)</f>
        <v>0</v>
      </c>
      <c r="BL282" s="131" t="s">
        <v>1070</v>
      </c>
      <c r="BM282" s="213" t="s">
        <v>1194</v>
      </c>
    </row>
    <row r="283" spans="2:65" s="138" customFormat="1" x14ac:dyDescent="0.25">
      <c r="B283" s="139"/>
      <c r="D283" s="215" t="s">
        <v>740</v>
      </c>
      <c r="F283" s="216" t="s">
        <v>1195</v>
      </c>
      <c r="L283" s="139"/>
      <c r="M283" s="217"/>
      <c r="T283" s="218"/>
      <c r="AT283" s="131" t="s">
        <v>740</v>
      </c>
      <c r="AU283" s="131" t="s">
        <v>668</v>
      </c>
    </row>
    <row r="284" spans="2:65" s="138" customFormat="1" ht="16.5" customHeight="1" x14ac:dyDescent="0.25">
      <c r="B284" s="202"/>
      <c r="C284" s="227" t="s">
        <v>1196</v>
      </c>
      <c r="D284" s="227" t="s">
        <v>34</v>
      </c>
      <c r="E284" s="228" t="s">
        <v>1197</v>
      </c>
      <c r="F284" s="229" t="s">
        <v>1198</v>
      </c>
      <c r="G284" s="230" t="s">
        <v>530</v>
      </c>
      <c r="H284" s="231">
        <v>11</v>
      </c>
      <c r="I284" s="232">
        <v>0</v>
      </c>
      <c r="J284" s="232">
        <f>ROUND(I284*H284,2)</f>
        <v>0</v>
      </c>
      <c r="K284" s="229" t="s">
        <v>737</v>
      </c>
      <c r="L284" s="233"/>
      <c r="M284" s="234" t="s">
        <v>439</v>
      </c>
      <c r="N284" s="235" t="s">
        <v>687</v>
      </c>
      <c r="O284" s="211">
        <v>0</v>
      </c>
      <c r="P284" s="211">
        <f>O284*H284</f>
        <v>0</v>
      </c>
      <c r="Q284" s="211">
        <v>5.9000000000000003E-4</v>
      </c>
      <c r="R284" s="211">
        <f>Q284*H284</f>
        <v>6.4900000000000001E-3</v>
      </c>
      <c r="S284" s="211">
        <v>0</v>
      </c>
      <c r="T284" s="212">
        <f>S284*H284</f>
        <v>0</v>
      </c>
      <c r="AR284" s="213" t="s">
        <v>1199</v>
      </c>
      <c r="AT284" s="213" t="s">
        <v>34</v>
      </c>
      <c r="AU284" s="213" t="s">
        <v>668</v>
      </c>
      <c r="AY284" s="131" t="s">
        <v>733</v>
      </c>
      <c r="BE284" s="214">
        <f>IF(N284="základní",J284,0)</f>
        <v>0</v>
      </c>
      <c r="BF284" s="214">
        <f>IF(N284="snížená",J284,0)</f>
        <v>0</v>
      </c>
      <c r="BG284" s="214">
        <f>IF(N284="zákl. přenesená",J284,0)</f>
        <v>0</v>
      </c>
      <c r="BH284" s="214">
        <f>IF(N284="sníž. přenesená",J284,0)</f>
        <v>0</v>
      </c>
      <c r="BI284" s="214">
        <f>IF(N284="nulová",J284,0)</f>
        <v>0</v>
      </c>
      <c r="BJ284" s="131" t="s">
        <v>731</v>
      </c>
      <c r="BK284" s="214">
        <f>ROUND(I284*H284,2)</f>
        <v>0</v>
      </c>
      <c r="BL284" s="131" t="s">
        <v>1070</v>
      </c>
      <c r="BM284" s="213" t="s">
        <v>1200</v>
      </c>
    </row>
    <row r="285" spans="2:65" s="138" customFormat="1" ht="24.15" customHeight="1" x14ac:dyDescent="0.25">
      <c r="B285" s="202"/>
      <c r="C285" s="203" t="s">
        <v>1201</v>
      </c>
      <c r="D285" s="203" t="s">
        <v>734</v>
      </c>
      <c r="E285" s="204" t="s">
        <v>1202</v>
      </c>
      <c r="F285" s="205" t="s">
        <v>1203</v>
      </c>
      <c r="G285" s="206" t="s">
        <v>530</v>
      </c>
      <c r="H285" s="207">
        <v>9</v>
      </c>
      <c r="I285" s="208">
        <v>0</v>
      </c>
      <c r="J285" s="208">
        <f>ROUND(I285*H285,2)</f>
        <v>0</v>
      </c>
      <c r="K285" s="205" t="s">
        <v>737</v>
      </c>
      <c r="L285" s="139"/>
      <c r="M285" s="209" t="s">
        <v>439</v>
      </c>
      <c r="N285" s="210" t="s">
        <v>687</v>
      </c>
      <c r="O285" s="211">
        <v>0.22500000000000001</v>
      </c>
      <c r="P285" s="211">
        <f>O285*H285</f>
        <v>2.0249999999999999</v>
      </c>
      <c r="Q285" s="211">
        <v>0</v>
      </c>
      <c r="R285" s="211">
        <f>Q285*H285</f>
        <v>0</v>
      </c>
      <c r="S285" s="211">
        <v>0</v>
      </c>
      <c r="T285" s="212">
        <f>S285*H285</f>
        <v>0</v>
      </c>
      <c r="AR285" s="213" t="s">
        <v>1070</v>
      </c>
      <c r="AT285" s="213" t="s">
        <v>734</v>
      </c>
      <c r="AU285" s="213" t="s">
        <v>668</v>
      </c>
      <c r="AY285" s="131" t="s">
        <v>733</v>
      </c>
      <c r="BE285" s="214">
        <f>IF(N285="základní",J285,0)</f>
        <v>0</v>
      </c>
      <c r="BF285" s="214">
        <f>IF(N285="snížená",J285,0)</f>
        <v>0</v>
      </c>
      <c r="BG285" s="214">
        <f>IF(N285="zákl. přenesená",J285,0)</f>
        <v>0</v>
      </c>
      <c r="BH285" s="214">
        <f>IF(N285="sníž. přenesená",J285,0)</f>
        <v>0</v>
      </c>
      <c r="BI285" s="214">
        <f>IF(N285="nulová",J285,0)</f>
        <v>0</v>
      </c>
      <c r="BJ285" s="131" t="s">
        <v>731</v>
      </c>
      <c r="BK285" s="214">
        <f>ROUND(I285*H285,2)</f>
        <v>0</v>
      </c>
      <c r="BL285" s="131" t="s">
        <v>1070</v>
      </c>
      <c r="BM285" s="213" t="s">
        <v>1204</v>
      </c>
    </row>
    <row r="286" spans="2:65" s="138" customFormat="1" x14ac:dyDescent="0.25">
      <c r="B286" s="139"/>
      <c r="D286" s="215" t="s">
        <v>740</v>
      </c>
      <c r="F286" s="216" t="s">
        <v>1205</v>
      </c>
      <c r="L286" s="139"/>
      <c r="M286" s="217"/>
      <c r="T286" s="218"/>
      <c r="AT286" s="131" t="s">
        <v>740</v>
      </c>
      <c r="AU286" s="131" t="s">
        <v>668</v>
      </c>
    </row>
    <row r="287" spans="2:65" s="138" customFormat="1" ht="16.5" customHeight="1" x14ac:dyDescent="0.25">
      <c r="B287" s="202"/>
      <c r="C287" s="227" t="s">
        <v>1206</v>
      </c>
      <c r="D287" s="227" t="s">
        <v>34</v>
      </c>
      <c r="E287" s="228" t="s">
        <v>1207</v>
      </c>
      <c r="F287" s="229" t="s">
        <v>1208</v>
      </c>
      <c r="G287" s="230" t="s">
        <v>530</v>
      </c>
      <c r="H287" s="231">
        <v>9</v>
      </c>
      <c r="I287" s="232">
        <v>0</v>
      </c>
      <c r="J287" s="232">
        <f>ROUND(I287*H287,2)</f>
        <v>0</v>
      </c>
      <c r="K287" s="229" t="s">
        <v>737</v>
      </c>
      <c r="L287" s="233"/>
      <c r="M287" s="234" t="s">
        <v>439</v>
      </c>
      <c r="N287" s="235" t="s">
        <v>687</v>
      </c>
      <c r="O287" s="211">
        <v>0</v>
      </c>
      <c r="P287" s="211">
        <f>O287*H287</f>
        <v>0</v>
      </c>
      <c r="Q287" s="211">
        <v>1.4E-3</v>
      </c>
      <c r="R287" s="211">
        <f>Q287*H287</f>
        <v>1.26E-2</v>
      </c>
      <c r="S287" s="211">
        <v>0</v>
      </c>
      <c r="T287" s="212">
        <f>S287*H287</f>
        <v>0</v>
      </c>
      <c r="AR287" s="213" t="s">
        <v>1199</v>
      </c>
      <c r="AT287" s="213" t="s">
        <v>34</v>
      </c>
      <c r="AU287" s="213" t="s">
        <v>668</v>
      </c>
      <c r="AY287" s="131" t="s">
        <v>733</v>
      </c>
      <c r="BE287" s="214">
        <f>IF(N287="základní",J287,0)</f>
        <v>0</v>
      </c>
      <c r="BF287" s="214">
        <f>IF(N287="snížená",J287,0)</f>
        <v>0</v>
      </c>
      <c r="BG287" s="214">
        <f>IF(N287="zákl. přenesená",J287,0)</f>
        <v>0</v>
      </c>
      <c r="BH287" s="214">
        <f>IF(N287="sníž. přenesená",J287,0)</f>
        <v>0</v>
      </c>
      <c r="BI287" s="214">
        <f>IF(N287="nulová",J287,0)</f>
        <v>0</v>
      </c>
      <c r="BJ287" s="131" t="s">
        <v>731</v>
      </c>
      <c r="BK287" s="214">
        <f>ROUND(I287*H287,2)</f>
        <v>0</v>
      </c>
      <c r="BL287" s="131" t="s">
        <v>1070</v>
      </c>
      <c r="BM287" s="213" t="s">
        <v>1209</v>
      </c>
    </row>
    <row r="288" spans="2:65" s="138" customFormat="1" ht="21.75" customHeight="1" x14ac:dyDescent="0.25">
      <c r="B288" s="202"/>
      <c r="C288" s="203" t="s">
        <v>1210</v>
      </c>
      <c r="D288" s="203" t="s">
        <v>734</v>
      </c>
      <c r="E288" s="204" t="s">
        <v>1211</v>
      </c>
      <c r="F288" s="205" t="s">
        <v>1212</v>
      </c>
      <c r="G288" s="206" t="s">
        <v>873</v>
      </c>
      <c r="H288" s="207">
        <v>3</v>
      </c>
      <c r="I288" s="208">
        <v>0</v>
      </c>
      <c r="J288" s="208">
        <f>ROUND(I288*H288,2)</f>
        <v>0</v>
      </c>
      <c r="K288" s="205" t="s">
        <v>737</v>
      </c>
      <c r="L288" s="139"/>
      <c r="M288" s="209" t="s">
        <v>439</v>
      </c>
      <c r="N288" s="210" t="s">
        <v>687</v>
      </c>
      <c r="O288" s="211">
        <v>0.41399999999999998</v>
      </c>
      <c r="P288" s="211">
        <f>O288*H288</f>
        <v>1.242</v>
      </c>
      <c r="Q288" s="211">
        <v>0</v>
      </c>
      <c r="R288" s="211">
        <f>Q288*H288</f>
        <v>0</v>
      </c>
      <c r="S288" s="211">
        <v>0</v>
      </c>
      <c r="T288" s="212">
        <f>S288*H288</f>
        <v>0</v>
      </c>
      <c r="AR288" s="213" t="s">
        <v>1070</v>
      </c>
      <c r="AT288" s="213" t="s">
        <v>734</v>
      </c>
      <c r="AU288" s="213" t="s">
        <v>668</v>
      </c>
      <c r="AY288" s="131" t="s">
        <v>733</v>
      </c>
      <c r="BE288" s="214">
        <f>IF(N288="základní",J288,0)</f>
        <v>0</v>
      </c>
      <c r="BF288" s="214">
        <f>IF(N288="snížená",J288,0)</f>
        <v>0</v>
      </c>
      <c r="BG288" s="214">
        <f>IF(N288="zákl. přenesená",J288,0)</f>
        <v>0</v>
      </c>
      <c r="BH288" s="214">
        <f>IF(N288="sníž. přenesená",J288,0)</f>
        <v>0</v>
      </c>
      <c r="BI288" s="214">
        <f>IF(N288="nulová",J288,0)</f>
        <v>0</v>
      </c>
      <c r="BJ288" s="131" t="s">
        <v>731</v>
      </c>
      <c r="BK288" s="214">
        <f>ROUND(I288*H288,2)</f>
        <v>0</v>
      </c>
      <c r="BL288" s="131" t="s">
        <v>1070</v>
      </c>
      <c r="BM288" s="213" t="s">
        <v>1213</v>
      </c>
    </row>
    <row r="289" spans="2:65" s="138" customFormat="1" x14ac:dyDescent="0.25">
      <c r="B289" s="139"/>
      <c r="D289" s="215" t="s">
        <v>740</v>
      </c>
      <c r="F289" s="216" t="s">
        <v>1214</v>
      </c>
      <c r="L289" s="139"/>
      <c r="M289" s="217"/>
      <c r="T289" s="218"/>
      <c r="AT289" s="131" t="s">
        <v>740</v>
      </c>
      <c r="AU289" s="131" t="s">
        <v>668</v>
      </c>
    </row>
    <row r="290" spans="2:65" s="138" customFormat="1" ht="16.5" customHeight="1" x14ac:dyDescent="0.25">
      <c r="B290" s="202"/>
      <c r="C290" s="227" t="s">
        <v>1215</v>
      </c>
      <c r="D290" s="227" t="s">
        <v>34</v>
      </c>
      <c r="E290" s="228" t="s">
        <v>1216</v>
      </c>
      <c r="F290" s="229" t="s">
        <v>1217</v>
      </c>
      <c r="G290" s="230" t="s">
        <v>873</v>
      </c>
      <c r="H290" s="231">
        <v>1</v>
      </c>
      <c r="I290" s="232">
        <v>0</v>
      </c>
      <c r="J290" s="232">
        <f>ROUND(I290*H290,2)</f>
        <v>0</v>
      </c>
      <c r="K290" s="229" t="s">
        <v>737</v>
      </c>
      <c r="L290" s="233"/>
      <c r="M290" s="234" t="s">
        <v>439</v>
      </c>
      <c r="N290" s="235" t="s">
        <v>687</v>
      </c>
      <c r="O290" s="211">
        <v>0</v>
      </c>
      <c r="P290" s="211">
        <f>O290*H290</f>
        <v>0</v>
      </c>
      <c r="Q290" s="211">
        <v>1.2999999999999999E-4</v>
      </c>
      <c r="R290" s="211">
        <f>Q290*H290</f>
        <v>1.2999999999999999E-4</v>
      </c>
      <c r="S290" s="211">
        <v>0</v>
      </c>
      <c r="T290" s="212">
        <f>S290*H290</f>
        <v>0</v>
      </c>
      <c r="AR290" s="213" t="s">
        <v>1218</v>
      </c>
      <c r="AT290" s="213" t="s">
        <v>34</v>
      </c>
      <c r="AU290" s="213" t="s">
        <v>668</v>
      </c>
      <c r="AY290" s="131" t="s">
        <v>733</v>
      </c>
      <c r="BE290" s="214">
        <f>IF(N290="základní",J290,0)</f>
        <v>0</v>
      </c>
      <c r="BF290" s="214">
        <f>IF(N290="snížená",J290,0)</f>
        <v>0</v>
      </c>
      <c r="BG290" s="214">
        <f>IF(N290="zákl. přenesená",J290,0)</f>
        <v>0</v>
      </c>
      <c r="BH290" s="214">
        <f>IF(N290="sníž. přenesená",J290,0)</f>
        <v>0</v>
      </c>
      <c r="BI290" s="214">
        <f>IF(N290="nulová",J290,0)</f>
        <v>0</v>
      </c>
      <c r="BJ290" s="131" t="s">
        <v>731</v>
      </c>
      <c r="BK290" s="214">
        <f>ROUND(I290*H290,2)</f>
        <v>0</v>
      </c>
      <c r="BL290" s="131" t="s">
        <v>1218</v>
      </c>
      <c r="BM290" s="213" t="s">
        <v>1219</v>
      </c>
    </row>
    <row r="291" spans="2:65" s="138" customFormat="1" ht="16.5" customHeight="1" x14ac:dyDescent="0.25">
      <c r="B291" s="202"/>
      <c r="C291" s="227" t="s">
        <v>1220</v>
      </c>
      <c r="D291" s="227" t="s">
        <v>34</v>
      </c>
      <c r="E291" s="228" t="s">
        <v>1221</v>
      </c>
      <c r="F291" s="229" t="s">
        <v>1222</v>
      </c>
      <c r="G291" s="230" t="s">
        <v>873</v>
      </c>
      <c r="H291" s="231">
        <v>2</v>
      </c>
      <c r="I291" s="232">
        <v>0</v>
      </c>
      <c r="J291" s="232">
        <f>ROUND(I291*H291,2)</f>
        <v>0</v>
      </c>
      <c r="K291" s="229" t="s">
        <v>737</v>
      </c>
      <c r="L291" s="233"/>
      <c r="M291" s="236" t="s">
        <v>439</v>
      </c>
      <c r="N291" s="237" t="s">
        <v>687</v>
      </c>
      <c r="O291" s="238">
        <v>0</v>
      </c>
      <c r="P291" s="238">
        <f>O291*H291</f>
        <v>0</v>
      </c>
      <c r="Q291" s="238">
        <v>2.9999999999999997E-4</v>
      </c>
      <c r="R291" s="238">
        <f>Q291*H291</f>
        <v>5.9999999999999995E-4</v>
      </c>
      <c r="S291" s="238">
        <v>0</v>
      </c>
      <c r="T291" s="239">
        <f>S291*H291</f>
        <v>0</v>
      </c>
      <c r="AR291" s="213" t="s">
        <v>1218</v>
      </c>
      <c r="AT291" s="213" t="s">
        <v>34</v>
      </c>
      <c r="AU291" s="213" t="s">
        <v>668</v>
      </c>
      <c r="AY291" s="131" t="s">
        <v>733</v>
      </c>
      <c r="BE291" s="214">
        <f>IF(N291="základní",J291,0)</f>
        <v>0</v>
      </c>
      <c r="BF291" s="214">
        <f>IF(N291="snížená",J291,0)</f>
        <v>0</v>
      </c>
      <c r="BG291" s="214">
        <f>IF(N291="zákl. přenesená",J291,0)</f>
        <v>0</v>
      </c>
      <c r="BH291" s="214">
        <f>IF(N291="sníž. přenesená",J291,0)</f>
        <v>0</v>
      </c>
      <c r="BI291" s="214">
        <f>IF(N291="nulová",J291,0)</f>
        <v>0</v>
      </c>
      <c r="BJ291" s="131" t="s">
        <v>731</v>
      </c>
      <c r="BK291" s="214">
        <f>ROUND(I291*H291,2)</f>
        <v>0</v>
      </c>
      <c r="BL291" s="131" t="s">
        <v>1218</v>
      </c>
      <c r="BM291" s="213" t="s">
        <v>1223</v>
      </c>
    </row>
    <row r="292" spans="2:65" s="138" customFormat="1" ht="6.9" customHeight="1" x14ac:dyDescent="0.25">
      <c r="B292" s="158"/>
      <c r="C292" s="159"/>
      <c r="D292" s="159"/>
      <c r="E292" s="159"/>
      <c r="F292" s="159"/>
      <c r="G292" s="159"/>
      <c r="H292" s="159"/>
      <c r="I292" s="159"/>
      <c r="J292" s="159"/>
      <c r="K292" s="159"/>
      <c r="L292" s="139"/>
    </row>
  </sheetData>
  <autoFilter ref="C91:K291" xr:uid="{00000000-0009-0000-0000-000004000000}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hyperlinks>
    <hyperlink ref="F96" r:id="rId1" xr:uid="{00000000-0004-0000-0400-000000000000}"/>
    <hyperlink ref="F99" r:id="rId2" xr:uid="{00000000-0004-0000-0400-000001000000}"/>
    <hyperlink ref="F102" r:id="rId3" xr:uid="{00000000-0004-0000-0400-000002000000}"/>
    <hyperlink ref="F105" r:id="rId4" xr:uid="{00000000-0004-0000-0400-000003000000}"/>
    <hyperlink ref="F107" r:id="rId5" xr:uid="{00000000-0004-0000-0400-000004000000}"/>
    <hyperlink ref="F110" r:id="rId6" xr:uid="{00000000-0004-0000-0400-000005000000}"/>
    <hyperlink ref="F113" r:id="rId7" xr:uid="{00000000-0004-0000-0400-000006000000}"/>
    <hyperlink ref="F117" r:id="rId8" xr:uid="{00000000-0004-0000-0400-000007000000}"/>
    <hyperlink ref="F120" r:id="rId9" xr:uid="{00000000-0004-0000-0400-000008000000}"/>
    <hyperlink ref="F124" r:id="rId10" xr:uid="{00000000-0004-0000-0400-000009000000}"/>
    <hyperlink ref="F128" r:id="rId11" xr:uid="{00000000-0004-0000-0400-00000A000000}"/>
    <hyperlink ref="F131" r:id="rId12" xr:uid="{00000000-0004-0000-0400-00000B000000}"/>
    <hyperlink ref="F133" r:id="rId13" xr:uid="{00000000-0004-0000-0400-00000C000000}"/>
    <hyperlink ref="F136" r:id="rId14" xr:uid="{00000000-0004-0000-0400-00000D000000}"/>
    <hyperlink ref="F140" r:id="rId15" xr:uid="{00000000-0004-0000-0400-00000E000000}"/>
    <hyperlink ref="F142" r:id="rId16" xr:uid="{00000000-0004-0000-0400-00000F000000}"/>
    <hyperlink ref="F144" r:id="rId17" xr:uid="{00000000-0004-0000-0400-000010000000}"/>
    <hyperlink ref="F146" r:id="rId18" xr:uid="{00000000-0004-0000-0400-000011000000}"/>
    <hyperlink ref="F148" r:id="rId19" xr:uid="{00000000-0004-0000-0400-000012000000}"/>
    <hyperlink ref="F150" r:id="rId20" xr:uid="{00000000-0004-0000-0400-000013000000}"/>
    <hyperlink ref="F152" r:id="rId21" xr:uid="{00000000-0004-0000-0400-000014000000}"/>
    <hyperlink ref="F154" r:id="rId22" xr:uid="{00000000-0004-0000-0400-000015000000}"/>
    <hyperlink ref="F156" r:id="rId23" xr:uid="{00000000-0004-0000-0400-000016000000}"/>
    <hyperlink ref="F158" r:id="rId24" xr:uid="{00000000-0004-0000-0400-000017000000}"/>
    <hyperlink ref="F160" r:id="rId25" xr:uid="{00000000-0004-0000-0400-000018000000}"/>
    <hyperlink ref="F162" r:id="rId26" xr:uid="{00000000-0004-0000-0400-000019000000}"/>
    <hyperlink ref="F165" r:id="rId27" xr:uid="{00000000-0004-0000-0400-00001A000000}"/>
    <hyperlink ref="F167" r:id="rId28" xr:uid="{00000000-0004-0000-0400-00001B000000}"/>
    <hyperlink ref="F169" r:id="rId29" xr:uid="{00000000-0004-0000-0400-00001C000000}"/>
    <hyperlink ref="F171" r:id="rId30" xr:uid="{00000000-0004-0000-0400-00001D000000}"/>
    <hyperlink ref="F174" r:id="rId31" xr:uid="{00000000-0004-0000-0400-00001E000000}"/>
    <hyperlink ref="F176" r:id="rId32" xr:uid="{00000000-0004-0000-0400-00001F000000}"/>
    <hyperlink ref="F178" r:id="rId33" xr:uid="{00000000-0004-0000-0400-000020000000}"/>
    <hyperlink ref="F180" r:id="rId34" xr:uid="{00000000-0004-0000-0400-000021000000}"/>
    <hyperlink ref="F182" r:id="rId35" xr:uid="{00000000-0004-0000-0400-000022000000}"/>
    <hyperlink ref="F184" r:id="rId36" xr:uid="{00000000-0004-0000-0400-000023000000}"/>
    <hyperlink ref="F186" r:id="rId37" xr:uid="{00000000-0004-0000-0400-000024000000}"/>
    <hyperlink ref="F188" r:id="rId38" xr:uid="{00000000-0004-0000-0400-000025000000}"/>
    <hyperlink ref="F190" r:id="rId39" xr:uid="{00000000-0004-0000-0400-000026000000}"/>
    <hyperlink ref="F192" r:id="rId40" xr:uid="{00000000-0004-0000-0400-000027000000}"/>
    <hyperlink ref="F194" r:id="rId41" xr:uid="{00000000-0004-0000-0400-000028000000}"/>
    <hyperlink ref="F196" r:id="rId42" xr:uid="{00000000-0004-0000-0400-000029000000}"/>
    <hyperlink ref="F198" r:id="rId43" xr:uid="{00000000-0004-0000-0400-00002A000000}"/>
    <hyperlink ref="F200" r:id="rId44" xr:uid="{00000000-0004-0000-0400-00002B000000}"/>
    <hyperlink ref="F202" r:id="rId45" xr:uid="{00000000-0004-0000-0400-00002C000000}"/>
    <hyperlink ref="F204" r:id="rId46" xr:uid="{00000000-0004-0000-0400-00002D000000}"/>
    <hyperlink ref="F206" r:id="rId47" xr:uid="{00000000-0004-0000-0400-00002E000000}"/>
    <hyperlink ref="F208" r:id="rId48" xr:uid="{00000000-0004-0000-0400-00002F000000}"/>
    <hyperlink ref="F210" r:id="rId49" xr:uid="{00000000-0004-0000-0400-000030000000}"/>
    <hyperlink ref="F212" r:id="rId50" xr:uid="{00000000-0004-0000-0400-000031000000}"/>
    <hyperlink ref="F214" r:id="rId51" xr:uid="{00000000-0004-0000-0400-000032000000}"/>
    <hyperlink ref="F216" r:id="rId52" xr:uid="{00000000-0004-0000-0400-000033000000}"/>
    <hyperlink ref="F218" r:id="rId53" xr:uid="{00000000-0004-0000-0400-000034000000}"/>
    <hyperlink ref="F220" r:id="rId54" xr:uid="{00000000-0004-0000-0400-000035000000}"/>
    <hyperlink ref="F222" r:id="rId55" xr:uid="{00000000-0004-0000-0400-000036000000}"/>
    <hyperlink ref="F224" r:id="rId56" xr:uid="{00000000-0004-0000-0400-000037000000}"/>
    <hyperlink ref="F227" r:id="rId57" xr:uid="{00000000-0004-0000-0400-000038000000}"/>
    <hyperlink ref="F230" r:id="rId58" xr:uid="{00000000-0004-0000-0400-000039000000}"/>
    <hyperlink ref="F232" r:id="rId59" xr:uid="{00000000-0004-0000-0400-00003A000000}"/>
    <hyperlink ref="F234" r:id="rId60" xr:uid="{00000000-0004-0000-0400-00003B000000}"/>
    <hyperlink ref="F236" r:id="rId61" xr:uid="{00000000-0004-0000-0400-00003C000000}"/>
    <hyperlink ref="F238" r:id="rId62" xr:uid="{00000000-0004-0000-0400-00003D000000}"/>
    <hyperlink ref="F240" r:id="rId63" xr:uid="{00000000-0004-0000-0400-00003E000000}"/>
    <hyperlink ref="F243" r:id="rId64" xr:uid="{00000000-0004-0000-0400-00003F000000}"/>
    <hyperlink ref="F245" r:id="rId65" xr:uid="{00000000-0004-0000-0400-000040000000}"/>
    <hyperlink ref="F247" r:id="rId66" xr:uid="{00000000-0004-0000-0400-000041000000}"/>
    <hyperlink ref="F249" r:id="rId67" xr:uid="{00000000-0004-0000-0400-000042000000}"/>
    <hyperlink ref="F251" r:id="rId68" xr:uid="{00000000-0004-0000-0400-000043000000}"/>
    <hyperlink ref="F253" r:id="rId69" xr:uid="{00000000-0004-0000-0400-000044000000}"/>
    <hyperlink ref="F255" r:id="rId70" xr:uid="{00000000-0004-0000-0400-000045000000}"/>
    <hyperlink ref="F257" r:id="rId71" xr:uid="{00000000-0004-0000-0400-000046000000}"/>
    <hyperlink ref="F259" r:id="rId72" xr:uid="{00000000-0004-0000-0400-000047000000}"/>
    <hyperlink ref="F261" r:id="rId73" xr:uid="{00000000-0004-0000-0400-000048000000}"/>
    <hyperlink ref="F263" r:id="rId74" xr:uid="{00000000-0004-0000-0400-000049000000}"/>
    <hyperlink ref="F266" r:id="rId75" xr:uid="{00000000-0004-0000-0400-00004A000000}"/>
    <hyperlink ref="F269" r:id="rId76" xr:uid="{00000000-0004-0000-0400-00004B000000}"/>
    <hyperlink ref="F271" r:id="rId77" xr:uid="{00000000-0004-0000-0400-00004C000000}"/>
    <hyperlink ref="F274" r:id="rId78" xr:uid="{00000000-0004-0000-0400-00004D000000}"/>
    <hyperlink ref="F279" r:id="rId79" xr:uid="{00000000-0004-0000-0400-00004E000000}"/>
    <hyperlink ref="F283" r:id="rId80" xr:uid="{00000000-0004-0000-0400-00004F000000}"/>
    <hyperlink ref="F286" r:id="rId81" xr:uid="{00000000-0004-0000-0400-000050000000}"/>
    <hyperlink ref="F289" r:id="rId82" xr:uid="{00000000-0004-0000-0400-000051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8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BM227"/>
  <sheetViews>
    <sheetView showGridLines="0" topLeftCell="A78" workbookViewId="0">
      <selection activeCell="I94" sqref="I94"/>
    </sheetView>
  </sheetViews>
  <sheetFormatPr defaultColWidth="9.109375" defaultRowHeight="10.199999999999999" x14ac:dyDescent="0.2"/>
  <cols>
    <col min="1" max="1" width="7.109375" style="130" customWidth="1"/>
    <col min="2" max="2" width="1" style="130" customWidth="1"/>
    <col min="3" max="3" width="3.5546875" style="130" customWidth="1"/>
    <col min="4" max="4" width="3.6640625" style="130" customWidth="1"/>
    <col min="5" max="5" width="14.6640625" style="130" customWidth="1"/>
    <col min="6" max="6" width="86.44140625" style="130" customWidth="1"/>
    <col min="7" max="7" width="6.44140625" style="130" customWidth="1"/>
    <col min="8" max="8" width="12" style="130" customWidth="1"/>
    <col min="9" max="9" width="13.5546875" style="130" customWidth="1"/>
    <col min="10" max="11" width="19.109375" style="130" customWidth="1"/>
    <col min="12" max="12" width="8" style="130" customWidth="1"/>
    <col min="13" max="13" width="9.33203125" style="130" hidden="1" customWidth="1"/>
    <col min="14" max="14" width="9.109375" style="130"/>
    <col min="15" max="20" width="12.109375" style="130" hidden="1" customWidth="1"/>
    <col min="21" max="21" width="14" style="130" hidden="1" customWidth="1"/>
    <col min="22" max="22" width="10.5546875" style="130" customWidth="1"/>
    <col min="23" max="23" width="14" style="130" customWidth="1"/>
    <col min="24" max="24" width="10.5546875" style="130" customWidth="1"/>
    <col min="25" max="25" width="12.88671875" style="130" customWidth="1"/>
    <col min="26" max="26" width="9.44140625" style="130" customWidth="1"/>
    <col min="27" max="27" width="12.88671875" style="130" customWidth="1"/>
    <col min="28" max="28" width="14" style="130" customWidth="1"/>
    <col min="29" max="29" width="9.44140625" style="130" customWidth="1"/>
    <col min="30" max="30" width="12.88671875" style="130" customWidth="1"/>
    <col min="31" max="31" width="14" style="130" customWidth="1"/>
    <col min="32" max="16384" width="9.109375" style="130"/>
  </cols>
  <sheetData>
    <row r="2" spans="2:46" ht="36.9" customHeight="1" x14ac:dyDescent="0.2">
      <c r="L2" s="366" t="s">
        <v>666</v>
      </c>
      <c r="M2" s="367"/>
      <c r="N2" s="367"/>
      <c r="O2" s="367"/>
      <c r="P2" s="367"/>
      <c r="Q2" s="367"/>
      <c r="R2" s="367"/>
      <c r="S2" s="367"/>
      <c r="T2" s="367"/>
      <c r="U2" s="367"/>
      <c r="V2" s="367"/>
      <c r="AT2" s="131" t="s">
        <v>1224</v>
      </c>
    </row>
    <row r="3" spans="2:46" ht="6.9" customHeight="1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  <c r="AT3" s="131" t="s">
        <v>668</v>
      </c>
    </row>
    <row r="4" spans="2:46" ht="24.9" customHeight="1" x14ac:dyDescent="0.2">
      <c r="B4" s="134"/>
      <c r="D4" s="135" t="s">
        <v>669</v>
      </c>
      <c r="L4" s="134"/>
      <c r="M4" s="136" t="s">
        <v>670</v>
      </c>
      <c r="AT4" s="131" t="s">
        <v>671</v>
      </c>
    </row>
    <row r="5" spans="2:46" ht="6.9" customHeight="1" x14ac:dyDescent="0.2">
      <c r="B5" s="134"/>
      <c r="L5" s="134"/>
    </row>
    <row r="6" spans="2:46" ht="12" customHeight="1" x14ac:dyDescent="0.2">
      <c r="B6" s="134"/>
      <c r="D6" s="137" t="s">
        <v>672</v>
      </c>
      <c r="L6" s="134"/>
    </row>
    <row r="7" spans="2:46" ht="16.5" customHeight="1" x14ac:dyDescent="0.2">
      <c r="B7" s="134"/>
      <c r="E7" s="364" t="s">
        <v>1883</v>
      </c>
      <c r="F7" s="365"/>
      <c r="G7" s="365"/>
      <c r="H7" s="365"/>
      <c r="L7" s="134"/>
    </row>
    <row r="8" spans="2:46" s="138" customFormat="1" ht="12" customHeight="1" x14ac:dyDescent="0.25">
      <c r="B8" s="139"/>
      <c r="D8" s="137" t="s">
        <v>673</v>
      </c>
      <c r="L8" s="139"/>
    </row>
    <row r="9" spans="2:46" s="138" customFormat="1" ht="16.5" customHeight="1" x14ac:dyDescent="0.25">
      <c r="B9" s="139"/>
      <c r="E9" s="362" t="s">
        <v>1225</v>
      </c>
      <c r="F9" s="363"/>
      <c r="G9" s="363"/>
      <c r="H9" s="363"/>
      <c r="L9" s="139"/>
    </row>
    <row r="10" spans="2:46" s="138" customFormat="1" x14ac:dyDescent="0.25">
      <c r="B10" s="139"/>
      <c r="L10" s="139"/>
    </row>
    <row r="11" spans="2:46" s="138" customFormat="1" ht="12" customHeight="1" x14ac:dyDescent="0.25">
      <c r="B11" s="139"/>
      <c r="D11" s="137" t="s">
        <v>675</v>
      </c>
      <c r="F11" s="140" t="s">
        <v>439</v>
      </c>
      <c r="I11" s="137" t="s">
        <v>676</v>
      </c>
      <c r="J11" s="140" t="s">
        <v>439</v>
      </c>
      <c r="L11" s="139"/>
    </row>
    <row r="12" spans="2:46" s="138" customFormat="1" ht="12" customHeight="1" x14ac:dyDescent="0.25">
      <c r="B12" s="139"/>
      <c r="D12" s="137" t="s">
        <v>677</v>
      </c>
      <c r="F12" s="140" t="s">
        <v>678</v>
      </c>
      <c r="I12" s="137" t="s">
        <v>490</v>
      </c>
      <c r="J12" s="141"/>
      <c r="L12" s="139"/>
    </row>
    <row r="13" spans="2:46" s="138" customFormat="1" ht="10.95" customHeight="1" x14ac:dyDescent="0.25">
      <c r="B13" s="139"/>
      <c r="L13" s="139"/>
    </row>
    <row r="14" spans="2:46" s="138" customFormat="1" ht="12" customHeight="1" x14ac:dyDescent="0.25">
      <c r="B14" s="139"/>
      <c r="D14" s="137" t="s">
        <v>679</v>
      </c>
      <c r="I14" s="137" t="s">
        <v>680</v>
      </c>
      <c r="J14" s="140" t="s">
        <v>439</v>
      </c>
      <c r="L14" s="139"/>
    </row>
    <row r="15" spans="2:46" s="138" customFormat="1" ht="18" customHeight="1" x14ac:dyDescent="0.25">
      <c r="B15" s="139"/>
      <c r="E15" s="140" t="s">
        <v>681</v>
      </c>
      <c r="I15" s="137" t="s">
        <v>682</v>
      </c>
      <c r="J15" s="140" t="s">
        <v>439</v>
      </c>
      <c r="L15" s="139"/>
    </row>
    <row r="16" spans="2:46" s="138" customFormat="1" ht="6.9" customHeight="1" x14ac:dyDescent="0.25">
      <c r="B16" s="139"/>
      <c r="L16" s="139"/>
    </row>
    <row r="17" spans="2:12" s="138" customFormat="1" ht="12" customHeight="1" x14ac:dyDescent="0.25">
      <c r="B17" s="139"/>
      <c r="D17" s="137" t="s">
        <v>452</v>
      </c>
      <c r="I17" s="137" t="s">
        <v>680</v>
      </c>
      <c r="J17" s="140" t="s">
        <v>439</v>
      </c>
      <c r="L17" s="139"/>
    </row>
    <row r="18" spans="2:12" s="138" customFormat="1" ht="18" customHeight="1" x14ac:dyDescent="0.25">
      <c r="B18" s="139"/>
      <c r="E18" s="368"/>
      <c r="F18" s="368"/>
      <c r="G18" s="368"/>
      <c r="H18" s="368"/>
      <c r="I18" s="137" t="s">
        <v>682</v>
      </c>
      <c r="J18" s="140" t="s">
        <v>439</v>
      </c>
      <c r="L18" s="139"/>
    </row>
    <row r="19" spans="2:12" s="138" customFormat="1" ht="6.9" customHeight="1" x14ac:dyDescent="0.25">
      <c r="B19" s="139"/>
      <c r="L19" s="139"/>
    </row>
    <row r="20" spans="2:12" s="138" customFormat="1" ht="12" customHeight="1" x14ac:dyDescent="0.25">
      <c r="B20" s="139"/>
      <c r="D20" s="137" t="s">
        <v>445</v>
      </c>
      <c r="I20" s="137" t="s">
        <v>680</v>
      </c>
      <c r="J20" s="140" t="s">
        <v>439</v>
      </c>
      <c r="L20" s="139"/>
    </row>
    <row r="21" spans="2:12" s="138" customFormat="1" ht="18" customHeight="1" x14ac:dyDescent="0.25">
      <c r="B21" s="139"/>
      <c r="E21" s="140"/>
      <c r="I21" s="137" t="s">
        <v>682</v>
      </c>
      <c r="J21" s="140" t="s">
        <v>439</v>
      </c>
      <c r="L21" s="139"/>
    </row>
    <row r="22" spans="2:12" s="138" customFormat="1" ht="6.9" customHeight="1" x14ac:dyDescent="0.25">
      <c r="B22" s="139"/>
      <c r="L22" s="139"/>
    </row>
    <row r="23" spans="2:12" s="138" customFormat="1" ht="12" customHeight="1" x14ac:dyDescent="0.25">
      <c r="B23" s="139"/>
      <c r="D23" s="137" t="s">
        <v>448</v>
      </c>
      <c r="I23" s="137" t="s">
        <v>680</v>
      </c>
      <c r="J23" s="140" t="s">
        <v>439</v>
      </c>
      <c r="L23" s="139"/>
    </row>
    <row r="24" spans="2:12" s="138" customFormat="1" ht="18" customHeight="1" x14ac:dyDescent="0.25">
      <c r="B24" s="139"/>
      <c r="E24" s="140"/>
      <c r="I24" s="137" t="s">
        <v>682</v>
      </c>
      <c r="J24" s="140" t="s">
        <v>439</v>
      </c>
      <c r="L24" s="139"/>
    </row>
    <row r="25" spans="2:12" s="138" customFormat="1" ht="6.9" customHeight="1" x14ac:dyDescent="0.25">
      <c r="B25" s="139"/>
      <c r="L25" s="139"/>
    </row>
    <row r="26" spans="2:12" s="138" customFormat="1" ht="12" customHeight="1" x14ac:dyDescent="0.25">
      <c r="B26" s="139"/>
      <c r="D26" s="137" t="s">
        <v>683</v>
      </c>
      <c r="L26" s="139"/>
    </row>
    <row r="27" spans="2:12" s="142" customFormat="1" ht="16.5" customHeight="1" x14ac:dyDescent="0.25">
      <c r="B27" s="143"/>
      <c r="E27" s="369"/>
      <c r="F27" s="369"/>
      <c r="G27" s="369"/>
      <c r="H27" s="369"/>
      <c r="L27" s="143"/>
    </row>
    <row r="28" spans="2:12" s="138" customFormat="1" ht="6.9" customHeight="1" x14ac:dyDescent="0.25">
      <c r="B28" s="139"/>
      <c r="L28" s="139"/>
    </row>
    <row r="29" spans="2:12" s="138" customFormat="1" ht="6.9" customHeight="1" x14ac:dyDescent="0.25">
      <c r="B29" s="139"/>
      <c r="D29" s="144"/>
      <c r="E29" s="144"/>
      <c r="F29" s="144"/>
      <c r="G29" s="144"/>
      <c r="H29" s="144"/>
      <c r="I29" s="144"/>
      <c r="J29" s="144"/>
      <c r="K29" s="144"/>
      <c r="L29" s="139"/>
    </row>
    <row r="30" spans="2:12" s="138" customFormat="1" ht="25.35" customHeight="1" x14ac:dyDescent="0.25">
      <c r="B30" s="139"/>
      <c r="D30" s="145" t="s">
        <v>510</v>
      </c>
      <c r="J30" s="146">
        <f>ROUND(J92, 2)</f>
        <v>0</v>
      </c>
      <c r="L30" s="139"/>
    </row>
    <row r="31" spans="2:12" s="138" customFormat="1" ht="6.9" customHeight="1" x14ac:dyDescent="0.25">
      <c r="B31" s="139"/>
      <c r="D31" s="144"/>
      <c r="E31" s="144"/>
      <c r="F31" s="144"/>
      <c r="G31" s="144"/>
      <c r="H31" s="144"/>
      <c r="I31" s="144"/>
      <c r="J31" s="144"/>
      <c r="K31" s="144"/>
      <c r="L31" s="139"/>
    </row>
    <row r="32" spans="2:12" s="138" customFormat="1" ht="14.4" customHeight="1" x14ac:dyDescent="0.25">
      <c r="B32" s="139"/>
      <c r="F32" s="147" t="s">
        <v>684</v>
      </c>
      <c r="I32" s="147" t="s">
        <v>685</v>
      </c>
      <c r="J32" s="147" t="s">
        <v>686</v>
      </c>
      <c r="L32" s="139"/>
    </row>
    <row r="33" spans="2:12" s="138" customFormat="1" ht="14.4" customHeight="1" x14ac:dyDescent="0.25">
      <c r="B33" s="139"/>
      <c r="D33" s="148" t="s">
        <v>495</v>
      </c>
      <c r="E33" s="137" t="s">
        <v>687</v>
      </c>
      <c r="F33" s="149">
        <f>ROUND((SUM(BE92:BE226)),  2)</f>
        <v>0</v>
      </c>
      <c r="I33" s="150">
        <v>0.21</v>
      </c>
      <c r="J33" s="149">
        <f>ROUND(((SUM(BE92:BE226))*I33),  2)</f>
        <v>0</v>
      </c>
      <c r="L33" s="139"/>
    </row>
    <row r="34" spans="2:12" s="138" customFormat="1" ht="14.4" customHeight="1" x14ac:dyDescent="0.25">
      <c r="B34" s="139"/>
      <c r="E34" s="137" t="s">
        <v>688</v>
      </c>
      <c r="F34" s="149">
        <f>ROUND((SUM(BF92:BF226)),  2)</f>
        <v>0</v>
      </c>
      <c r="I34" s="150">
        <v>0.15</v>
      </c>
      <c r="J34" s="149">
        <f>ROUND(((SUM(BF92:BF226))*I34),  2)</f>
        <v>0</v>
      </c>
      <c r="L34" s="139"/>
    </row>
    <row r="35" spans="2:12" s="138" customFormat="1" ht="14.4" hidden="1" customHeight="1" x14ac:dyDescent="0.25">
      <c r="B35" s="139"/>
      <c r="E35" s="137" t="s">
        <v>689</v>
      </c>
      <c r="F35" s="149">
        <f>ROUND((SUM(BG92:BG226)),  2)</f>
        <v>0</v>
      </c>
      <c r="I35" s="150">
        <v>0.21</v>
      </c>
      <c r="J35" s="149">
        <f>0</f>
        <v>0</v>
      </c>
      <c r="L35" s="139"/>
    </row>
    <row r="36" spans="2:12" s="138" customFormat="1" ht="14.4" hidden="1" customHeight="1" x14ac:dyDescent="0.25">
      <c r="B36" s="139"/>
      <c r="E36" s="137" t="s">
        <v>690</v>
      </c>
      <c r="F36" s="149">
        <f>ROUND((SUM(BH92:BH226)),  2)</f>
        <v>0</v>
      </c>
      <c r="I36" s="150">
        <v>0.15</v>
      </c>
      <c r="J36" s="149">
        <f>0</f>
        <v>0</v>
      </c>
      <c r="L36" s="139"/>
    </row>
    <row r="37" spans="2:12" s="138" customFormat="1" ht="14.4" hidden="1" customHeight="1" x14ac:dyDescent="0.25">
      <c r="B37" s="139"/>
      <c r="E37" s="137" t="s">
        <v>691</v>
      </c>
      <c r="F37" s="149">
        <f>ROUND((SUM(BI92:BI226)),  2)</f>
        <v>0</v>
      </c>
      <c r="I37" s="150">
        <v>0</v>
      </c>
      <c r="J37" s="149">
        <f>0</f>
        <v>0</v>
      </c>
      <c r="L37" s="139"/>
    </row>
    <row r="38" spans="2:12" s="138" customFormat="1" ht="6.9" customHeight="1" x14ac:dyDescent="0.25">
      <c r="B38" s="139"/>
      <c r="L38" s="139"/>
    </row>
    <row r="39" spans="2:12" s="138" customFormat="1" ht="25.35" customHeight="1" x14ac:dyDescent="0.25">
      <c r="B39" s="139"/>
      <c r="C39" s="151"/>
      <c r="D39" s="152" t="s">
        <v>692</v>
      </c>
      <c r="E39" s="153"/>
      <c r="F39" s="153"/>
      <c r="G39" s="154" t="s">
        <v>693</v>
      </c>
      <c r="H39" s="155" t="s">
        <v>694</v>
      </c>
      <c r="I39" s="153"/>
      <c r="J39" s="156">
        <f>SUM(J30:J37)</f>
        <v>0</v>
      </c>
      <c r="K39" s="157"/>
      <c r="L39" s="139"/>
    </row>
    <row r="40" spans="2:12" s="138" customFormat="1" ht="14.4" customHeight="1" x14ac:dyDescent="0.25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9"/>
    </row>
    <row r="44" spans="2:12" s="138" customFormat="1" ht="6.9" customHeight="1" x14ac:dyDescent="0.25"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9"/>
    </row>
    <row r="45" spans="2:12" s="138" customFormat="1" ht="24.9" customHeight="1" x14ac:dyDescent="0.25">
      <c r="B45" s="139"/>
      <c r="C45" s="135" t="s">
        <v>695</v>
      </c>
      <c r="L45" s="139"/>
    </row>
    <row r="46" spans="2:12" s="138" customFormat="1" ht="6.9" customHeight="1" x14ac:dyDescent="0.25">
      <c r="B46" s="139"/>
      <c r="L46" s="139"/>
    </row>
    <row r="47" spans="2:12" s="138" customFormat="1" ht="12" customHeight="1" x14ac:dyDescent="0.25">
      <c r="B47" s="139"/>
      <c r="C47" s="137" t="s">
        <v>672</v>
      </c>
      <c r="L47" s="139"/>
    </row>
    <row r="48" spans="2:12" s="138" customFormat="1" ht="16.5" customHeight="1" x14ac:dyDescent="0.25">
      <c r="B48" s="139"/>
      <c r="E48" s="364" t="str">
        <f>E7</f>
        <v>Novostavba prodejní a skladové haly</v>
      </c>
      <c r="F48" s="365"/>
      <c r="G48" s="365"/>
      <c r="H48" s="365"/>
      <c r="L48" s="139"/>
    </row>
    <row r="49" spans="2:47" s="138" customFormat="1" ht="12" customHeight="1" x14ac:dyDescent="0.25">
      <c r="B49" s="139"/>
      <c r="C49" s="137" t="s">
        <v>673</v>
      </c>
      <c r="L49" s="139"/>
    </row>
    <row r="50" spans="2:47" s="138" customFormat="1" ht="16.5" customHeight="1" x14ac:dyDescent="0.25">
      <c r="B50" s="139"/>
      <c r="E50" s="362" t="str">
        <f>E9</f>
        <v>HalaSend-PL - Vnitřní plynovod</v>
      </c>
      <c r="F50" s="363"/>
      <c r="G50" s="363"/>
      <c r="H50" s="363"/>
      <c r="L50" s="139"/>
    </row>
    <row r="51" spans="2:47" s="138" customFormat="1" ht="6.9" customHeight="1" x14ac:dyDescent="0.25">
      <c r="B51" s="139"/>
      <c r="L51" s="139"/>
    </row>
    <row r="52" spans="2:47" s="138" customFormat="1" ht="12" customHeight="1" x14ac:dyDescent="0.25">
      <c r="B52" s="139"/>
      <c r="C52" s="137" t="s">
        <v>677</v>
      </c>
      <c r="F52" s="140" t="str">
        <f>F12</f>
        <v>poz.č. 205/6, k.ú. Sendražice u Kolína</v>
      </c>
      <c r="I52" s="137" t="s">
        <v>490</v>
      </c>
      <c r="J52" s="141" t="str">
        <f>IF(J12="","",J12)</f>
        <v/>
      </c>
      <c r="L52" s="139"/>
    </row>
    <row r="53" spans="2:47" s="138" customFormat="1" ht="6.9" customHeight="1" x14ac:dyDescent="0.25">
      <c r="B53" s="139"/>
      <c r="L53" s="139"/>
    </row>
    <row r="54" spans="2:47" s="138" customFormat="1" ht="15.15" customHeight="1" x14ac:dyDescent="0.25">
      <c r="B54" s="139"/>
      <c r="C54" s="137" t="s">
        <v>679</v>
      </c>
      <c r="F54" s="140" t="str">
        <f>E15</f>
        <v>KOLON INVEST s.r.o., Kolín</v>
      </c>
      <c r="I54" s="137" t="s">
        <v>445</v>
      </c>
      <c r="J54" s="162">
        <f>E21</f>
        <v>0</v>
      </c>
      <c r="L54" s="139"/>
    </row>
    <row r="55" spans="2:47" s="138" customFormat="1" ht="15.15" customHeight="1" x14ac:dyDescent="0.25">
      <c r="B55" s="139"/>
      <c r="C55" s="137" t="s">
        <v>452</v>
      </c>
      <c r="F55" s="140" t="str">
        <f>IF(E18="","",E18)</f>
        <v/>
      </c>
      <c r="I55" s="137" t="s">
        <v>448</v>
      </c>
      <c r="J55" s="162">
        <f>E24</f>
        <v>0</v>
      </c>
      <c r="L55" s="139"/>
    </row>
    <row r="56" spans="2:47" s="138" customFormat="1" ht="10.35" customHeight="1" x14ac:dyDescent="0.25">
      <c r="B56" s="139"/>
      <c r="L56" s="139"/>
    </row>
    <row r="57" spans="2:47" s="138" customFormat="1" ht="29.25" customHeight="1" x14ac:dyDescent="0.25">
      <c r="B57" s="139"/>
      <c r="C57" s="163" t="s">
        <v>696</v>
      </c>
      <c r="D57" s="151"/>
      <c r="E57" s="151"/>
      <c r="F57" s="151"/>
      <c r="G57" s="151"/>
      <c r="H57" s="151"/>
      <c r="I57" s="151"/>
      <c r="J57" s="164" t="s">
        <v>697</v>
      </c>
      <c r="K57" s="151"/>
      <c r="L57" s="139"/>
    </row>
    <row r="58" spans="2:47" s="138" customFormat="1" ht="10.35" customHeight="1" x14ac:dyDescent="0.25">
      <c r="B58" s="139"/>
      <c r="L58" s="139"/>
    </row>
    <row r="59" spans="2:47" s="138" customFormat="1" ht="22.95" customHeight="1" x14ac:dyDescent="0.25">
      <c r="B59" s="139"/>
      <c r="C59" s="165" t="s">
        <v>698</v>
      </c>
      <c r="J59" s="146">
        <f>J92</f>
        <v>0</v>
      </c>
      <c r="L59" s="139"/>
      <c r="AU59" s="131" t="s">
        <v>699</v>
      </c>
    </row>
    <row r="60" spans="2:47" s="166" customFormat="1" ht="24.9" customHeight="1" x14ac:dyDescent="0.25">
      <c r="B60" s="167"/>
      <c r="D60" s="168" t="s">
        <v>700</v>
      </c>
      <c r="E60" s="169"/>
      <c r="F60" s="169"/>
      <c r="G60" s="169"/>
      <c r="H60" s="169"/>
      <c r="I60" s="169"/>
      <c r="J60" s="170">
        <f>J93</f>
        <v>0</v>
      </c>
      <c r="L60" s="167"/>
    </row>
    <row r="61" spans="2:47" s="171" customFormat="1" ht="19.95" customHeight="1" x14ac:dyDescent="0.25">
      <c r="B61" s="172"/>
      <c r="D61" s="173" t="s">
        <v>701</v>
      </c>
      <c r="E61" s="174"/>
      <c r="F61" s="174"/>
      <c r="G61" s="174"/>
      <c r="H61" s="174"/>
      <c r="I61" s="174"/>
      <c r="J61" s="175">
        <f>J94</f>
        <v>0</v>
      </c>
      <c r="L61" s="172"/>
    </row>
    <row r="62" spans="2:47" s="171" customFormat="1" ht="19.95" customHeight="1" x14ac:dyDescent="0.25">
      <c r="B62" s="172"/>
      <c r="D62" s="173" t="s">
        <v>702</v>
      </c>
      <c r="E62" s="174"/>
      <c r="F62" s="174"/>
      <c r="G62" s="174"/>
      <c r="H62" s="174"/>
      <c r="I62" s="174"/>
      <c r="J62" s="175">
        <f>J115</f>
        <v>0</v>
      </c>
      <c r="L62" s="172"/>
    </row>
    <row r="63" spans="2:47" s="171" customFormat="1" ht="19.95" customHeight="1" x14ac:dyDescent="0.25">
      <c r="B63" s="172"/>
      <c r="D63" s="173" t="s">
        <v>703</v>
      </c>
      <c r="E63" s="174"/>
      <c r="F63" s="174"/>
      <c r="G63" s="174"/>
      <c r="H63" s="174"/>
      <c r="I63" s="174"/>
      <c r="J63" s="175">
        <f>J119</f>
        <v>0</v>
      </c>
      <c r="L63" s="172"/>
    </row>
    <row r="64" spans="2:47" s="171" customFormat="1" ht="19.95" customHeight="1" x14ac:dyDescent="0.25">
      <c r="B64" s="172"/>
      <c r="D64" s="173" t="s">
        <v>704</v>
      </c>
      <c r="E64" s="174"/>
      <c r="F64" s="174"/>
      <c r="G64" s="174"/>
      <c r="H64" s="174"/>
      <c r="I64" s="174"/>
      <c r="J64" s="175">
        <f>J124</f>
        <v>0</v>
      </c>
      <c r="L64" s="172"/>
    </row>
    <row r="65" spans="2:12" s="166" customFormat="1" ht="24.9" customHeight="1" x14ac:dyDescent="0.25">
      <c r="B65" s="167"/>
      <c r="D65" s="168" t="s">
        <v>705</v>
      </c>
      <c r="E65" s="169"/>
      <c r="F65" s="169"/>
      <c r="G65" s="169"/>
      <c r="H65" s="169"/>
      <c r="I65" s="169"/>
      <c r="J65" s="170">
        <f>J127</f>
        <v>0</v>
      </c>
      <c r="L65" s="167"/>
    </row>
    <row r="66" spans="2:12" s="171" customFormat="1" ht="19.95" customHeight="1" x14ac:dyDescent="0.25">
      <c r="B66" s="172"/>
      <c r="D66" s="173" t="s">
        <v>1226</v>
      </c>
      <c r="E66" s="174"/>
      <c r="F66" s="174"/>
      <c r="G66" s="174"/>
      <c r="H66" s="174"/>
      <c r="I66" s="174"/>
      <c r="J66" s="175">
        <f>J128</f>
        <v>0</v>
      </c>
      <c r="L66" s="172"/>
    </row>
    <row r="67" spans="2:12" s="171" customFormat="1" ht="19.95" customHeight="1" x14ac:dyDescent="0.25">
      <c r="B67" s="172"/>
      <c r="D67" s="173" t="s">
        <v>708</v>
      </c>
      <c r="E67" s="174"/>
      <c r="F67" s="174"/>
      <c r="G67" s="174"/>
      <c r="H67" s="174"/>
      <c r="I67" s="174"/>
      <c r="J67" s="175">
        <f>J183</f>
        <v>0</v>
      </c>
      <c r="L67" s="172"/>
    </row>
    <row r="68" spans="2:12" s="171" customFormat="1" ht="19.95" customHeight="1" x14ac:dyDescent="0.25">
      <c r="B68" s="172"/>
      <c r="D68" s="173" t="s">
        <v>1227</v>
      </c>
      <c r="E68" s="174"/>
      <c r="F68" s="174"/>
      <c r="G68" s="174"/>
      <c r="H68" s="174"/>
      <c r="I68" s="174"/>
      <c r="J68" s="175">
        <f>J194</f>
        <v>0</v>
      </c>
      <c r="L68" s="172"/>
    </row>
    <row r="69" spans="2:12" s="171" customFormat="1" ht="19.95" customHeight="1" x14ac:dyDescent="0.25">
      <c r="B69" s="172"/>
      <c r="D69" s="173" t="s">
        <v>1228</v>
      </c>
      <c r="E69" s="174"/>
      <c r="F69" s="174"/>
      <c r="G69" s="174"/>
      <c r="H69" s="174"/>
      <c r="I69" s="174"/>
      <c r="J69" s="175">
        <f>J199</f>
        <v>0</v>
      </c>
      <c r="L69" s="172"/>
    </row>
    <row r="70" spans="2:12" s="166" customFormat="1" ht="24.9" customHeight="1" x14ac:dyDescent="0.25">
      <c r="B70" s="167"/>
      <c r="D70" s="168" t="s">
        <v>711</v>
      </c>
      <c r="E70" s="169"/>
      <c r="F70" s="169"/>
      <c r="G70" s="169"/>
      <c r="H70" s="169"/>
      <c r="I70" s="169"/>
      <c r="J70" s="170">
        <f>J204</f>
        <v>0</v>
      </c>
      <c r="L70" s="167"/>
    </row>
    <row r="71" spans="2:12" s="171" customFormat="1" ht="19.95" customHeight="1" x14ac:dyDescent="0.25">
      <c r="B71" s="172"/>
      <c r="D71" s="173" t="s">
        <v>712</v>
      </c>
      <c r="E71" s="174"/>
      <c r="F71" s="174"/>
      <c r="G71" s="174"/>
      <c r="H71" s="174"/>
      <c r="I71" s="174"/>
      <c r="J71" s="175">
        <f>J205</f>
        <v>0</v>
      </c>
      <c r="L71" s="172"/>
    </row>
    <row r="72" spans="2:12" s="166" customFormat="1" ht="24.9" customHeight="1" x14ac:dyDescent="0.25">
      <c r="B72" s="167"/>
      <c r="D72" s="168" t="s">
        <v>1229</v>
      </c>
      <c r="E72" s="169"/>
      <c r="F72" s="169"/>
      <c r="G72" s="169"/>
      <c r="H72" s="169"/>
      <c r="I72" s="169"/>
      <c r="J72" s="170">
        <f>J220</f>
        <v>0</v>
      </c>
      <c r="L72" s="167"/>
    </row>
    <row r="73" spans="2:12" s="138" customFormat="1" ht="21.75" customHeight="1" x14ac:dyDescent="0.25">
      <c r="B73" s="139"/>
      <c r="L73" s="139"/>
    </row>
    <row r="74" spans="2:12" s="138" customFormat="1" ht="6.9" customHeight="1" x14ac:dyDescent="0.25">
      <c r="B74" s="158"/>
      <c r="C74" s="159"/>
      <c r="D74" s="159"/>
      <c r="E74" s="159"/>
      <c r="F74" s="159"/>
      <c r="G74" s="159"/>
      <c r="H74" s="159"/>
      <c r="I74" s="159"/>
      <c r="J74" s="159"/>
      <c r="K74" s="159"/>
      <c r="L74" s="139"/>
    </row>
    <row r="78" spans="2:12" s="138" customFormat="1" ht="6.9" customHeight="1" x14ac:dyDescent="0.25">
      <c r="B78" s="160"/>
      <c r="C78" s="161"/>
      <c r="D78" s="161"/>
      <c r="E78" s="161"/>
      <c r="F78" s="161"/>
      <c r="G78" s="161"/>
      <c r="H78" s="161"/>
      <c r="I78" s="161"/>
      <c r="J78" s="161"/>
      <c r="K78" s="161"/>
      <c r="L78" s="139"/>
    </row>
    <row r="79" spans="2:12" s="138" customFormat="1" ht="24.9" customHeight="1" x14ac:dyDescent="0.25">
      <c r="B79" s="139"/>
      <c r="C79" s="135" t="s">
        <v>713</v>
      </c>
      <c r="L79" s="139"/>
    </row>
    <row r="80" spans="2:12" s="138" customFormat="1" ht="6.9" customHeight="1" x14ac:dyDescent="0.25">
      <c r="B80" s="139"/>
      <c r="L80" s="139"/>
    </row>
    <row r="81" spans="2:65" s="138" customFormat="1" ht="12" customHeight="1" x14ac:dyDescent="0.25">
      <c r="B81" s="139"/>
      <c r="C81" s="137" t="s">
        <v>672</v>
      </c>
      <c r="L81" s="139"/>
    </row>
    <row r="82" spans="2:65" s="138" customFormat="1" ht="16.5" customHeight="1" x14ac:dyDescent="0.25">
      <c r="B82" s="139"/>
      <c r="E82" s="364" t="str">
        <f>E7</f>
        <v>Novostavba prodejní a skladové haly</v>
      </c>
      <c r="F82" s="365"/>
      <c r="G82" s="365"/>
      <c r="H82" s="365"/>
      <c r="L82" s="139"/>
    </row>
    <row r="83" spans="2:65" s="138" customFormat="1" ht="12" customHeight="1" x14ac:dyDescent="0.25">
      <c r="B83" s="139"/>
      <c r="C83" s="137" t="s">
        <v>673</v>
      </c>
      <c r="L83" s="139"/>
    </row>
    <row r="84" spans="2:65" s="138" customFormat="1" ht="16.5" customHeight="1" x14ac:dyDescent="0.25">
      <c r="B84" s="139"/>
      <c r="E84" s="362" t="str">
        <f>E9</f>
        <v>HalaSend-PL - Vnitřní plynovod</v>
      </c>
      <c r="F84" s="363"/>
      <c r="G84" s="363"/>
      <c r="H84" s="363"/>
      <c r="L84" s="139"/>
    </row>
    <row r="85" spans="2:65" s="138" customFormat="1" ht="6.9" customHeight="1" x14ac:dyDescent="0.25">
      <c r="B85" s="139"/>
      <c r="L85" s="139"/>
    </row>
    <row r="86" spans="2:65" s="138" customFormat="1" ht="12" customHeight="1" x14ac:dyDescent="0.25">
      <c r="B86" s="139"/>
      <c r="C86" s="137" t="s">
        <v>677</v>
      </c>
      <c r="F86" s="140" t="str">
        <f>F12</f>
        <v>poz.č. 205/6, k.ú. Sendražice u Kolína</v>
      </c>
      <c r="I86" s="137" t="s">
        <v>490</v>
      </c>
      <c r="J86" s="141" t="str">
        <f>IF(J12="","",J12)</f>
        <v/>
      </c>
      <c r="L86" s="139"/>
    </row>
    <row r="87" spans="2:65" s="138" customFormat="1" ht="6.9" customHeight="1" x14ac:dyDescent="0.25">
      <c r="B87" s="139"/>
      <c r="L87" s="139"/>
    </row>
    <row r="88" spans="2:65" s="138" customFormat="1" ht="15.15" customHeight="1" x14ac:dyDescent="0.25">
      <c r="B88" s="139"/>
      <c r="C88" s="137" t="s">
        <v>679</v>
      </c>
      <c r="F88" s="140" t="str">
        <f>E15</f>
        <v>KOLON INVEST s.r.o., Kolín</v>
      </c>
      <c r="I88" s="137" t="s">
        <v>445</v>
      </c>
      <c r="J88" s="162">
        <f>E21</f>
        <v>0</v>
      </c>
      <c r="L88" s="139"/>
    </row>
    <row r="89" spans="2:65" s="138" customFormat="1" ht="15.15" customHeight="1" x14ac:dyDescent="0.25">
      <c r="B89" s="139"/>
      <c r="C89" s="137" t="s">
        <v>452</v>
      </c>
      <c r="F89" s="140" t="str">
        <f>IF(E18="","",E18)</f>
        <v/>
      </c>
      <c r="I89" s="137" t="s">
        <v>448</v>
      </c>
      <c r="J89" s="162">
        <f>E24</f>
        <v>0</v>
      </c>
      <c r="L89" s="139"/>
    </row>
    <row r="90" spans="2:65" s="138" customFormat="1" ht="10.35" customHeight="1" x14ac:dyDescent="0.25">
      <c r="B90" s="139"/>
      <c r="L90" s="139"/>
    </row>
    <row r="91" spans="2:65" s="176" customFormat="1" ht="29.25" customHeight="1" x14ac:dyDescent="0.25">
      <c r="B91" s="177"/>
      <c r="C91" s="178" t="s">
        <v>714</v>
      </c>
      <c r="D91" s="179" t="s">
        <v>715</v>
      </c>
      <c r="E91" s="179" t="s">
        <v>716</v>
      </c>
      <c r="F91" s="179" t="s">
        <v>717</v>
      </c>
      <c r="G91" s="179" t="s">
        <v>718</v>
      </c>
      <c r="H91" s="179" t="s">
        <v>12</v>
      </c>
      <c r="I91" s="179" t="s">
        <v>719</v>
      </c>
      <c r="J91" s="179" t="s">
        <v>697</v>
      </c>
      <c r="K91" s="180" t="s">
        <v>720</v>
      </c>
      <c r="L91" s="177"/>
      <c r="M91" s="181" t="s">
        <v>439</v>
      </c>
      <c r="N91" s="182" t="s">
        <v>495</v>
      </c>
      <c r="O91" s="182" t="s">
        <v>721</v>
      </c>
      <c r="P91" s="182" t="s">
        <v>722</v>
      </c>
      <c r="Q91" s="182" t="s">
        <v>723</v>
      </c>
      <c r="R91" s="182" t="s">
        <v>724</v>
      </c>
      <c r="S91" s="182" t="s">
        <v>725</v>
      </c>
      <c r="T91" s="183" t="s">
        <v>726</v>
      </c>
    </row>
    <row r="92" spans="2:65" s="138" customFormat="1" ht="22.95" customHeight="1" x14ac:dyDescent="0.3">
      <c r="B92" s="139"/>
      <c r="C92" s="184" t="s">
        <v>727</v>
      </c>
      <c r="J92" s="185">
        <f>BK92</f>
        <v>0</v>
      </c>
      <c r="L92" s="139"/>
      <c r="M92" s="186"/>
      <c r="N92" s="144"/>
      <c r="O92" s="144"/>
      <c r="P92" s="187">
        <f>P93+P127+P204+P220</f>
        <v>616.95047399999987</v>
      </c>
      <c r="Q92" s="144"/>
      <c r="R92" s="187">
        <f>R93+R127+R204+R220</f>
        <v>2.5557649999999996</v>
      </c>
      <c r="S92" s="144"/>
      <c r="T92" s="188">
        <f>T93+T127+T204+T220</f>
        <v>0</v>
      </c>
      <c r="AT92" s="131" t="s">
        <v>728</v>
      </c>
      <c r="AU92" s="131" t="s">
        <v>699</v>
      </c>
      <c r="BK92" s="189">
        <f>BK93+BK127+BK204+BK220</f>
        <v>0</v>
      </c>
    </row>
    <row r="93" spans="2:65" s="190" customFormat="1" ht="25.95" customHeight="1" x14ac:dyDescent="0.25">
      <c r="B93" s="191"/>
      <c r="D93" s="192" t="s">
        <v>728</v>
      </c>
      <c r="E93" s="193" t="s">
        <v>729</v>
      </c>
      <c r="F93" s="193" t="s">
        <v>730</v>
      </c>
      <c r="J93" s="194">
        <f>BK93</f>
        <v>0</v>
      </c>
      <c r="L93" s="191"/>
      <c r="M93" s="195"/>
      <c r="P93" s="196">
        <f>P94+P115+P119+P124</f>
        <v>208.84597399999998</v>
      </c>
      <c r="R93" s="196">
        <f>R94+R115+R119+R124</f>
        <v>1.8079999999999999E-2</v>
      </c>
      <c r="T93" s="197">
        <f>T94+T115+T119+T124</f>
        <v>0</v>
      </c>
      <c r="AR93" s="192" t="s">
        <v>731</v>
      </c>
      <c r="AT93" s="198" t="s">
        <v>728</v>
      </c>
      <c r="AU93" s="198" t="s">
        <v>732</v>
      </c>
      <c r="AY93" s="192" t="s">
        <v>733</v>
      </c>
      <c r="BK93" s="199">
        <f>BK94+BK115+BK119+BK124</f>
        <v>0</v>
      </c>
    </row>
    <row r="94" spans="2:65" s="190" customFormat="1" ht="22.95" customHeight="1" x14ac:dyDescent="0.25">
      <c r="B94" s="191"/>
      <c r="D94" s="192" t="s">
        <v>728</v>
      </c>
      <c r="E94" s="200" t="s">
        <v>731</v>
      </c>
      <c r="F94" s="200" t="s">
        <v>408</v>
      </c>
      <c r="J94" s="201">
        <f>BK94</f>
        <v>0</v>
      </c>
      <c r="L94" s="191"/>
      <c r="M94" s="195"/>
      <c r="P94" s="196">
        <f>SUM(P95:P114)</f>
        <v>192.67157399999996</v>
      </c>
      <c r="R94" s="196">
        <f>SUM(R95:R114)</f>
        <v>0</v>
      </c>
      <c r="T94" s="197">
        <f>SUM(T95:T114)</f>
        <v>0</v>
      </c>
      <c r="AR94" s="192" t="s">
        <v>731</v>
      </c>
      <c r="AT94" s="198" t="s">
        <v>728</v>
      </c>
      <c r="AU94" s="198" t="s">
        <v>731</v>
      </c>
      <c r="AY94" s="192" t="s">
        <v>733</v>
      </c>
      <c r="BK94" s="199">
        <f>SUM(BK95:BK114)</f>
        <v>0</v>
      </c>
    </row>
    <row r="95" spans="2:65" s="138" customFormat="1" ht="24.15" customHeight="1" x14ac:dyDescent="0.25">
      <c r="B95" s="202"/>
      <c r="C95" s="203" t="s">
        <v>731</v>
      </c>
      <c r="D95" s="203" t="s">
        <v>734</v>
      </c>
      <c r="E95" s="204" t="s">
        <v>735</v>
      </c>
      <c r="F95" s="205" t="s">
        <v>736</v>
      </c>
      <c r="G95" s="206" t="s">
        <v>528</v>
      </c>
      <c r="H95" s="207">
        <v>30.51</v>
      </c>
      <c r="I95" s="208">
        <v>0</v>
      </c>
      <c r="J95" s="208">
        <f>ROUND(I95*H95,2)</f>
        <v>0</v>
      </c>
      <c r="K95" s="205" t="s">
        <v>737</v>
      </c>
      <c r="L95" s="139"/>
      <c r="M95" s="209" t="s">
        <v>439</v>
      </c>
      <c r="N95" s="210" t="s">
        <v>687</v>
      </c>
      <c r="O95" s="211">
        <v>5.6189999999999998</v>
      </c>
      <c r="P95" s="211">
        <f>O95*H95</f>
        <v>171.43568999999999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AR95" s="213" t="s">
        <v>738</v>
      </c>
      <c r="AT95" s="213" t="s">
        <v>734</v>
      </c>
      <c r="AU95" s="213" t="s">
        <v>668</v>
      </c>
      <c r="AY95" s="131" t="s">
        <v>733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31" t="s">
        <v>731</v>
      </c>
      <c r="BK95" s="214">
        <f>ROUND(I95*H95,2)</f>
        <v>0</v>
      </c>
      <c r="BL95" s="131" t="s">
        <v>738</v>
      </c>
      <c r="BM95" s="213" t="s">
        <v>1230</v>
      </c>
    </row>
    <row r="96" spans="2:65" s="138" customFormat="1" x14ac:dyDescent="0.25">
      <c r="B96" s="139"/>
      <c r="D96" s="215" t="s">
        <v>740</v>
      </c>
      <c r="F96" s="216" t="s">
        <v>741</v>
      </c>
      <c r="L96" s="139"/>
      <c r="M96" s="217"/>
      <c r="T96" s="218"/>
      <c r="AT96" s="131" t="s">
        <v>740</v>
      </c>
      <c r="AU96" s="131" t="s">
        <v>668</v>
      </c>
    </row>
    <row r="97" spans="2:65" s="219" customFormat="1" x14ac:dyDescent="0.25">
      <c r="B97" s="220"/>
      <c r="D97" s="221" t="s">
        <v>742</v>
      </c>
      <c r="E97" s="222" t="s">
        <v>439</v>
      </c>
      <c r="F97" s="223" t="s">
        <v>1231</v>
      </c>
      <c r="H97" s="224">
        <v>30.51</v>
      </c>
      <c r="L97" s="220"/>
      <c r="M97" s="225"/>
      <c r="T97" s="226"/>
      <c r="AT97" s="222" t="s">
        <v>742</v>
      </c>
      <c r="AU97" s="222" t="s">
        <v>668</v>
      </c>
      <c r="AV97" s="219" t="s">
        <v>668</v>
      </c>
      <c r="AW97" s="219" t="s">
        <v>744</v>
      </c>
      <c r="AX97" s="219" t="s">
        <v>731</v>
      </c>
      <c r="AY97" s="222" t="s">
        <v>733</v>
      </c>
    </row>
    <row r="98" spans="2:65" s="138" customFormat="1" ht="37.950000000000003" customHeight="1" x14ac:dyDescent="0.25">
      <c r="B98" s="202"/>
      <c r="C98" s="203" t="s">
        <v>668</v>
      </c>
      <c r="D98" s="203" t="s">
        <v>734</v>
      </c>
      <c r="E98" s="204" t="s">
        <v>745</v>
      </c>
      <c r="F98" s="205" t="s">
        <v>746</v>
      </c>
      <c r="G98" s="206" t="s">
        <v>528</v>
      </c>
      <c r="H98" s="207">
        <v>8.9160000000000004</v>
      </c>
      <c r="I98" s="208">
        <v>0</v>
      </c>
      <c r="J98" s="208">
        <f>ROUND(I98*H98,2)</f>
        <v>0</v>
      </c>
      <c r="K98" s="205" t="s">
        <v>737</v>
      </c>
      <c r="L98" s="139"/>
      <c r="M98" s="209" t="s">
        <v>439</v>
      </c>
      <c r="N98" s="210" t="s">
        <v>687</v>
      </c>
      <c r="O98" s="211">
        <v>8.6999999999999994E-2</v>
      </c>
      <c r="P98" s="211">
        <f>O98*H98</f>
        <v>0.77569199999999994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13" t="s">
        <v>738</v>
      </c>
      <c r="AT98" s="213" t="s">
        <v>734</v>
      </c>
      <c r="AU98" s="213" t="s">
        <v>668</v>
      </c>
      <c r="AY98" s="131" t="s">
        <v>733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31" t="s">
        <v>731</v>
      </c>
      <c r="BK98" s="214">
        <f>ROUND(I98*H98,2)</f>
        <v>0</v>
      </c>
      <c r="BL98" s="131" t="s">
        <v>738</v>
      </c>
      <c r="BM98" s="213" t="s">
        <v>1232</v>
      </c>
    </row>
    <row r="99" spans="2:65" s="138" customFormat="1" x14ac:dyDescent="0.25">
      <c r="B99" s="139"/>
      <c r="D99" s="215" t="s">
        <v>740</v>
      </c>
      <c r="F99" s="216" t="s">
        <v>748</v>
      </c>
      <c r="L99" s="139"/>
      <c r="M99" s="217"/>
      <c r="T99" s="218"/>
      <c r="AT99" s="131" t="s">
        <v>740</v>
      </c>
      <c r="AU99" s="131" t="s">
        <v>668</v>
      </c>
    </row>
    <row r="100" spans="2:65" s="219" customFormat="1" x14ac:dyDescent="0.25">
      <c r="B100" s="220"/>
      <c r="D100" s="221" t="s">
        <v>742</v>
      </c>
      <c r="E100" s="222" t="s">
        <v>439</v>
      </c>
      <c r="F100" s="223" t="s">
        <v>1233</v>
      </c>
      <c r="H100" s="224">
        <v>8.9160000000000004</v>
      </c>
      <c r="L100" s="220"/>
      <c r="M100" s="225"/>
      <c r="T100" s="226"/>
      <c r="AT100" s="222" t="s">
        <v>742</v>
      </c>
      <c r="AU100" s="222" t="s">
        <v>668</v>
      </c>
      <c r="AV100" s="219" t="s">
        <v>668</v>
      </c>
      <c r="AW100" s="219" t="s">
        <v>744</v>
      </c>
      <c r="AX100" s="219" t="s">
        <v>731</v>
      </c>
      <c r="AY100" s="222" t="s">
        <v>733</v>
      </c>
    </row>
    <row r="101" spans="2:65" s="138" customFormat="1" ht="24.15" customHeight="1" x14ac:dyDescent="0.25">
      <c r="B101" s="202"/>
      <c r="C101" s="203" t="s">
        <v>750</v>
      </c>
      <c r="D101" s="203" t="s">
        <v>734</v>
      </c>
      <c r="E101" s="204" t="s">
        <v>751</v>
      </c>
      <c r="F101" s="205" t="s">
        <v>752</v>
      </c>
      <c r="G101" s="206" t="s">
        <v>569</v>
      </c>
      <c r="H101" s="207">
        <v>16.048999999999999</v>
      </c>
      <c r="I101" s="208">
        <v>0</v>
      </c>
      <c r="J101" s="208">
        <f>ROUND(I101*H101,2)</f>
        <v>0</v>
      </c>
      <c r="K101" s="205" t="s">
        <v>737</v>
      </c>
      <c r="L101" s="139"/>
      <c r="M101" s="209" t="s">
        <v>439</v>
      </c>
      <c r="N101" s="210" t="s">
        <v>687</v>
      </c>
      <c r="O101" s="211">
        <v>0</v>
      </c>
      <c r="P101" s="211">
        <f>O101*H101</f>
        <v>0</v>
      </c>
      <c r="Q101" s="211">
        <v>0</v>
      </c>
      <c r="R101" s="211">
        <f>Q101*H101</f>
        <v>0</v>
      </c>
      <c r="S101" s="211">
        <v>0</v>
      </c>
      <c r="T101" s="212">
        <f>S101*H101</f>
        <v>0</v>
      </c>
      <c r="AR101" s="213" t="s">
        <v>738</v>
      </c>
      <c r="AT101" s="213" t="s">
        <v>734</v>
      </c>
      <c r="AU101" s="213" t="s">
        <v>668</v>
      </c>
      <c r="AY101" s="131" t="s">
        <v>733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31" t="s">
        <v>731</v>
      </c>
      <c r="BK101" s="214">
        <f>ROUND(I101*H101,2)</f>
        <v>0</v>
      </c>
      <c r="BL101" s="131" t="s">
        <v>738</v>
      </c>
      <c r="BM101" s="213" t="s">
        <v>1234</v>
      </c>
    </row>
    <row r="102" spans="2:65" s="138" customFormat="1" x14ac:dyDescent="0.25">
      <c r="B102" s="139"/>
      <c r="D102" s="215" t="s">
        <v>740</v>
      </c>
      <c r="F102" s="216" t="s">
        <v>754</v>
      </c>
      <c r="L102" s="139"/>
      <c r="M102" s="217"/>
      <c r="T102" s="218"/>
      <c r="AT102" s="131" t="s">
        <v>740</v>
      </c>
      <c r="AU102" s="131" t="s">
        <v>668</v>
      </c>
    </row>
    <row r="103" spans="2:65" s="219" customFormat="1" x14ac:dyDescent="0.25">
      <c r="B103" s="220"/>
      <c r="D103" s="221" t="s">
        <v>742</v>
      </c>
      <c r="E103" s="222" t="s">
        <v>439</v>
      </c>
      <c r="F103" s="223" t="s">
        <v>1235</v>
      </c>
      <c r="H103" s="224">
        <v>16.048999999999999</v>
      </c>
      <c r="L103" s="220"/>
      <c r="M103" s="225"/>
      <c r="T103" s="226"/>
      <c r="AT103" s="222" t="s">
        <v>742</v>
      </c>
      <c r="AU103" s="222" t="s">
        <v>668</v>
      </c>
      <c r="AV103" s="219" t="s">
        <v>668</v>
      </c>
      <c r="AW103" s="219" t="s">
        <v>744</v>
      </c>
      <c r="AX103" s="219" t="s">
        <v>731</v>
      </c>
      <c r="AY103" s="222" t="s">
        <v>733</v>
      </c>
    </row>
    <row r="104" spans="2:65" s="138" customFormat="1" ht="24.15" customHeight="1" x14ac:dyDescent="0.25">
      <c r="B104" s="202"/>
      <c r="C104" s="203" t="s">
        <v>738</v>
      </c>
      <c r="D104" s="203" t="s">
        <v>734</v>
      </c>
      <c r="E104" s="204" t="s">
        <v>756</v>
      </c>
      <c r="F104" s="205" t="s">
        <v>757</v>
      </c>
      <c r="G104" s="206" t="s">
        <v>528</v>
      </c>
      <c r="H104" s="207">
        <v>8.9160000000000004</v>
      </c>
      <c r="I104" s="208">
        <v>0</v>
      </c>
      <c r="J104" s="208">
        <f>ROUND(I104*H104,2)</f>
        <v>0</v>
      </c>
      <c r="K104" s="205" t="s">
        <v>737</v>
      </c>
      <c r="L104" s="139"/>
      <c r="M104" s="209" t="s">
        <v>439</v>
      </c>
      <c r="N104" s="210" t="s">
        <v>687</v>
      </c>
      <c r="O104" s="211">
        <v>8.9999999999999993E-3</v>
      </c>
      <c r="P104" s="211">
        <f>O104*H104</f>
        <v>8.0243999999999996E-2</v>
      </c>
      <c r="Q104" s="211">
        <v>0</v>
      </c>
      <c r="R104" s="211">
        <f>Q104*H104</f>
        <v>0</v>
      </c>
      <c r="S104" s="211">
        <v>0</v>
      </c>
      <c r="T104" s="212">
        <f>S104*H104</f>
        <v>0</v>
      </c>
      <c r="AR104" s="213" t="s">
        <v>738</v>
      </c>
      <c r="AT104" s="213" t="s">
        <v>734</v>
      </c>
      <c r="AU104" s="213" t="s">
        <v>668</v>
      </c>
      <c r="AY104" s="131" t="s">
        <v>733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31" t="s">
        <v>731</v>
      </c>
      <c r="BK104" s="214">
        <f>ROUND(I104*H104,2)</f>
        <v>0</v>
      </c>
      <c r="BL104" s="131" t="s">
        <v>738</v>
      </c>
      <c r="BM104" s="213" t="s">
        <v>1236</v>
      </c>
    </row>
    <row r="105" spans="2:65" s="138" customFormat="1" x14ac:dyDescent="0.25">
      <c r="B105" s="139"/>
      <c r="D105" s="215" t="s">
        <v>740</v>
      </c>
      <c r="F105" s="216" t="s">
        <v>759</v>
      </c>
      <c r="L105" s="139"/>
      <c r="M105" s="217"/>
      <c r="T105" s="218"/>
      <c r="AT105" s="131" t="s">
        <v>740</v>
      </c>
      <c r="AU105" s="131" t="s">
        <v>668</v>
      </c>
    </row>
    <row r="106" spans="2:65" s="138" customFormat="1" ht="24.15" customHeight="1" x14ac:dyDescent="0.25">
      <c r="B106" s="202"/>
      <c r="C106" s="203" t="s">
        <v>760</v>
      </c>
      <c r="D106" s="203" t="s">
        <v>734</v>
      </c>
      <c r="E106" s="204" t="s">
        <v>761</v>
      </c>
      <c r="F106" s="205" t="s">
        <v>762</v>
      </c>
      <c r="G106" s="206" t="s">
        <v>528</v>
      </c>
      <c r="H106" s="207">
        <v>14.814</v>
      </c>
      <c r="I106" s="208">
        <v>0</v>
      </c>
      <c r="J106" s="208">
        <f>ROUND(I106*H106,2)</f>
        <v>0</v>
      </c>
      <c r="K106" s="205" t="s">
        <v>737</v>
      </c>
      <c r="L106" s="139"/>
      <c r="M106" s="209" t="s">
        <v>439</v>
      </c>
      <c r="N106" s="210" t="s">
        <v>687</v>
      </c>
      <c r="O106" s="211">
        <v>0.63200000000000001</v>
      </c>
      <c r="P106" s="211">
        <f>O106*H106</f>
        <v>9.3624480000000005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13" t="s">
        <v>738</v>
      </c>
      <c r="AT106" s="213" t="s">
        <v>734</v>
      </c>
      <c r="AU106" s="213" t="s">
        <v>668</v>
      </c>
      <c r="AY106" s="131" t="s">
        <v>733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31" t="s">
        <v>731</v>
      </c>
      <c r="BK106" s="214">
        <f>ROUND(I106*H106,2)</f>
        <v>0</v>
      </c>
      <c r="BL106" s="131" t="s">
        <v>738</v>
      </c>
      <c r="BM106" s="213" t="s">
        <v>1237</v>
      </c>
    </row>
    <row r="107" spans="2:65" s="138" customFormat="1" x14ac:dyDescent="0.25">
      <c r="B107" s="139"/>
      <c r="D107" s="215" t="s">
        <v>740</v>
      </c>
      <c r="F107" s="216" t="s">
        <v>764</v>
      </c>
      <c r="L107" s="139"/>
      <c r="M107" s="217"/>
      <c r="T107" s="218"/>
      <c r="AT107" s="131" t="s">
        <v>740</v>
      </c>
      <c r="AU107" s="131" t="s">
        <v>668</v>
      </c>
    </row>
    <row r="108" spans="2:65" s="219" customFormat="1" x14ac:dyDescent="0.25">
      <c r="B108" s="220"/>
      <c r="D108" s="221" t="s">
        <v>742</v>
      </c>
      <c r="E108" s="222" t="s">
        <v>439</v>
      </c>
      <c r="F108" s="223" t="s">
        <v>1238</v>
      </c>
      <c r="H108" s="224">
        <v>14.814</v>
      </c>
      <c r="L108" s="220"/>
      <c r="M108" s="225"/>
      <c r="T108" s="226"/>
      <c r="AT108" s="222" t="s">
        <v>742</v>
      </c>
      <c r="AU108" s="222" t="s">
        <v>668</v>
      </c>
      <c r="AV108" s="219" t="s">
        <v>668</v>
      </c>
      <c r="AW108" s="219" t="s">
        <v>744</v>
      </c>
      <c r="AX108" s="219" t="s">
        <v>731</v>
      </c>
      <c r="AY108" s="222" t="s">
        <v>733</v>
      </c>
    </row>
    <row r="109" spans="2:65" s="138" customFormat="1" ht="33" customHeight="1" x14ac:dyDescent="0.25">
      <c r="B109" s="202"/>
      <c r="C109" s="203" t="s">
        <v>766</v>
      </c>
      <c r="D109" s="203" t="s">
        <v>734</v>
      </c>
      <c r="E109" s="204" t="s">
        <v>767</v>
      </c>
      <c r="F109" s="205" t="s">
        <v>768</v>
      </c>
      <c r="G109" s="206" t="s">
        <v>528</v>
      </c>
      <c r="H109" s="207">
        <v>6.78</v>
      </c>
      <c r="I109" s="208">
        <v>0</v>
      </c>
      <c r="J109" s="208">
        <f>ROUND(I109*H109,2)</f>
        <v>0</v>
      </c>
      <c r="K109" s="205" t="s">
        <v>737</v>
      </c>
      <c r="L109" s="139"/>
      <c r="M109" s="209" t="s">
        <v>439</v>
      </c>
      <c r="N109" s="210" t="s">
        <v>687</v>
      </c>
      <c r="O109" s="211">
        <v>1.5</v>
      </c>
      <c r="P109" s="211">
        <f>O109*H109</f>
        <v>10.17</v>
      </c>
      <c r="Q109" s="211">
        <v>0</v>
      </c>
      <c r="R109" s="211">
        <f>Q109*H109</f>
        <v>0</v>
      </c>
      <c r="S109" s="211">
        <v>0</v>
      </c>
      <c r="T109" s="212">
        <f>S109*H109</f>
        <v>0</v>
      </c>
      <c r="AR109" s="213" t="s">
        <v>738</v>
      </c>
      <c r="AT109" s="213" t="s">
        <v>734</v>
      </c>
      <c r="AU109" s="213" t="s">
        <v>668</v>
      </c>
      <c r="AY109" s="131" t="s">
        <v>733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31" t="s">
        <v>731</v>
      </c>
      <c r="BK109" s="214">
        <f>ROUND(I109*H109,2)</f>
        <v>0</v>
      </c>
      <c r="BL109" s="131" t="s">
        <v>738</v>
      </c>
      <c r="BM109" s="213" t="s">
        <v>1239</v>
      </c>
    </row>
    <row r="110" spans="2:65" s="138" customFormat="1" x14ac:dyDescent="0.25">
      <c r="B110" s="139"/>
      <c r="D110" s="215" t="s">
        <v>740</v>
      </c>
      <c r="F110" s="216" t="s">
        <v>770</v>
      </c>
      <c r="L110" s="139"/>
      <c r="M110" s="217"/>
      <c r="T110" s="218"/>
      <c r="AT110" s="131" t="s">
        <v>740</v>
      </c>
      <c r="AU110" s="131" t="s">
        <v>668</v>
      </c>
    </row>
    <row r="111" spans="2:65" s="219" customFormat="1" x14ac:dyDescent="0.25">
      <c r="B111" s="220"/>
      <c r="D111" s="221" t="s">
        <v>742</v>
      </c>
      <c r="E111" s="222" t="s">
        <v>439</v>
      </c>
      <c r="F111" s="223" t="s">
        <v>1240</v>
      </c>
      <c r="H111" s="224">
        <v>6.78</v>
      </c>
      <c r="L111" s="220"/>
      <c r="M111" s="225"/>
      <c r="T111" s="226"/>
      <c r="AT111" s="222" t="s">
        <v>742</v>
      </c>
      <c r="AU111" s="222" t="s">
        <v>668</v>
      </c>
      <c r="AV111" s="219" t="s">
        <v>668</v>
      </c>
      <c r="AW111" s="219" t="s">
        <v>744</v>
      </c>
      <c r="AX111" s="219" t="s">
        <v>731</v>
      </c>
      <c r="AY111" s="222" t="s">
        <v>733</v>
      </c>
    </row>
    <row r="112" spans="2:65" s="138" customFormat="1" ht="21.75" customHeight="1" x14ac:dyDescent="0.25">
      <c r="B112" s="202"/>
      <c r="C112" s="203" t="s">
        <v>772</v>
      </c>
      <c r="D112" s="203" t="s">
        <v>734</v>
      </c>
      <c r="E112" s="204" t="s">
        <v>773</v>
      </c>
      <c r="F112" s="205" t="s">
        <v>774</v>
      </c>
      <c r="G112" s="206" t="s">
        <v>542</v>
      </c>
      <c r="H112" s="207">
        <v>33.9</v>
      </c>
      <c r="I112" s="208">
        <v>0</v>
      </c>
      <c r="J112" s="208">
        <f>ROUND(I112*H112,2)</f>
        <v>0</v>
      </c>
      <c r="K112" s="205" t="s">
        <v>737</v>
      </c>
      <c r="L112" s="139"/>
      <c r="M112" s="209" t="s">
        <v>439</v>
      </c>
      <c r="N112" s="210" t="s">
        <v>687</v>
      </c>
      <c r="O112" s="211">
        <v>2.5000000000000001E-2</v>
      </c>
      <c r="P112" s="211">
        <f>O112*H112</f>
        <v>0.84750000000000003</v>
      </c>
      <c r="Q112" s="211">
        <v>0</v>
      </c>
      <c r="R112" s="211">
        <f>Q112*H112</f>
        <v>0</v>
      </c>
      <c r="S112" s="211">
        <v>0</v>
      </c>
      <c r="T112" s="212">
        <f>S112*H112</f>
        <v>0</v>
      </c>
      <c r="AR112" s="213" t="s">
        <v>738</v>
      </c>
      <c r="AT112" s="213" t="s">
        <v>734</v>
      </c>
      <c r="AU112" s="213" t="s">
        <v>668</v>
      </c>
      <c r="AY112" s="131" t="s">
        <v>733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31" t="s">
        <v>731</v>
      </c>
      <c r="BK112" s="214">
        <f>ROUND(I112*H112,2)</f>
        <v>0</v>
      </c>
      <c r="BL112" s="131" t="s">
        <v>738</v>
      </c>
      <c r="BM112" s="213" t="s">
        <v>1241</v>
      </c>
    </row>
    <row r="113" spans="2:65" s="138" customFormat="1" x14ac:dyDescent="0.25">
      <c r="B113" s="139"/>
      <c r="D113" s="215" t="s">
        <v>740</v>
      </c>
      <c r="F113" s="216" t="s">
        <v>776</v>
      </c>
      <c r="L113" s="139"/>
      <c r="M113" s="217"/>
      <c r="T113" s="218"/>
      <c r="AT113" s="131" t="s">
        <v>740</v>
      </c>
      <c r="AU113" s="131" t="s">
        <v>668</v>
      </c>
    </row>
    <row r="114" spans="2:65" s="219" customFormat="1" x14ac:dyDescent="0.25">
      <c r="B114" s="220"/>
      <c r="D114" s="221" t="s">
        <v>742</v>
      </c>
      <c r="E114" s="222" t="s">
        <v>439</v>
      </c>
      <c r="F114" s="223" t="s">
        <v>1242</v>
      </c>
      <c r="H114" s="224">
        <v>33.9</v>
      </c>
      <c r="L114" s="220"/>
      <c r="M114" s="225"/>
      <c r="T114" s="226"/>
      <c r="AT114" s="222" t="s">
        <v>742</v>
      </c>
      <c r="AU114" s="222" t="s">
        <v>668</v>
      </c>
      <c r="AV114" s="219" t="s">
        <v>668</v>
      </c>
      <c r="AW114" s="219" t="s">
        <v>744</v>
      </c>
      <c r="AX114" s="219" t="s">
        <v>731</v>
      </c>
      <c r="AY114" s="222" t="s">
        <v>733</v>
      </c>
    </row>
    <row r="115" spans="2:65" s="190" customFormat="1" ht="22.95" customHeight="1" x14ac:dyDescent="0.25">
      <c r="B115" s="191"/>
      <c r="D115" s="192" t="s">
        <v>728</v>
      </c>
      <c r="E115" s="200" t="s">
        <v>738</v>
      </c>
      <c r="F115" s="200" t="s">
        <v>411</v>
      </c>
      <c r="J115" s="201">
        <f>BK115</f>
        <v>0</v>
      </c>
      <c r="L115" s="191"/>
      <c r="M115" s="195"/>
      <c r="P115" s="196">
        <f>SUM(P116:P118)</f>
        <v>11.510579999999999</v>
      </c>
      <c r="R115" s="196">
        <f>SUM(R116:R118)</f>
        <v>0</v>
      </c>
      <c r="T115" s="197">
        <f>SUM(T116:T118)</f>
        <v>0</v>
      </c>
      <c r="AR115" s="192" t="s">
        <v>731</v>
      </c>
      <c r="AT115" s="198" t="s">
        <v>728</v>
      </c>
      <c r="AU115" s="198" t="s">
        <v>731</v>
      </c>
      <c r="AY115" s="192" t="s">
        <v>733</v>
      </c>
      <c r="BK115" s="199">
        <f>SUM(BK116:BK118)</f>
        <v>0</v>
      </c>
    </row>
    <row r="116" spans="2:65" s="138" customFormat="1" ht="16.5" customHeight="1" x14ac:dyDescent="0.25">
      <c r="B116" s="202"/>
      <c r="C116" s="203" t="s">
        <v>778</v>
      </c>
      <c r="D116" s="203" t="s">
        <v>734</v>
      </c>
      <c r="E116" s="204" t="s">
        <v>779</v>
      </c>
      <c r="F116" s="205" t="s">
        <v>780</v>
      </c>
      <c r="G116" s="206" t="s">
        <v>528</v>
      </c>
      <c r="H116" s="207">
        <v>8.74</v>
      </c>
      <c r="I116" s="208">
        <v>0</v>
      </c>
      <c r="J116" s="208">
        <f>ROUND(I116*H116,2)</f>
        <v>0</v>
      </c>
      <c r="K116" s="205" t="s">
        <v>737</v>
      </c>
      <c r="L116" s="139"/>
      <c r="M116" s="209" t="s">
        <v>439</v>
      </c>
      <c r="N116" s="210" t="s">
        <v>687</v>
      </c>
      <c r="O116" s="211">
        <v>1.3169999999999999</v>
      </c>
      <c r="P116" s="211">
        <f>O116*H116</f>
        <v>11.510579999999999</v>
      </c>
      <c r="Q116" s="211">
        <v>0</v>
      </c>
      <c r="R116" s="211">
        <f>Q116*H116</f>
        <v>0</v>
      </c>
      <c r="S116" s="211">
        <v>0</v>
      </c>
      <c r="T116" s="212">
        <f>S116*H116</f>
        <v>0</v>
      </c>
      <c r="AR116" s="213" t="s">
        <v>738</v>
      </c>
      <c r="AT116" s="213" t="s">
        <v>734</v>
      </c>
      <c r="AU116" s="213" t="s">
        <v>668</v>
      </c>
      <c r="AY116" s="131" t="s">
        <v>733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31" t="s">
        <v>731</v>
      </c>
      <c r="BK116" s="214">
        <f>ROUND(I116*H116,2)</f>
        <v>0</v>
      </c>
      <c r="BL116" s="131" t="s">
        <v>738</v>
      </c>
      <c r="BM116" s="213" t="s">
        <v>1243</v>
      </c>
    </row>
    <row r="117" spans="2:65" s="138" customFormat="1" x14ac:dyDescent="0.25">
      <c r="B117" s="139"/>
      <c r="D117" s="215" t="s">
        <v>740</v>
      </c>
      <c r="F117" s="216" t="s">
        <v>782</v>
      </c>
      <c r="L117" s="139"/>
      <c r="M117" s="217"/>
      <c r="T117" s="218"/>
      <c r="AT117" s="131" t="s">
        <v>740</v>
      </c>
      <c r="AU117" s="131" t="s">
        <v>668</v>
      </c>
    </row>
    <row r="118" spans="2:65" s="219" customFormat="1" x14ac:dyDescent="0.25">
      <c r="B118" s="220"/>
      <c r="D118" s="221" t="s">
        <v>742</v>
      </c>
      <c r="E118" s="222" t="s">
        <v>439</v>
      </c>
      <c r="F118" s="223" t="s">
        <v>1244</v>
      </c>
      <c r="H118" s="224">
        <v>8.74</v>
      </c>
      <c r="L118" s="220"/>
      <c r="M118" s="225"/>
      <c r="T118" s="226"/>
      <c r="AT118" s="222" t="s">
        <v>742</v>
      </c>
      <c r="AU118" s="222" t="s">
        <v>668</v>
      </c>
      <c r="AV118" s="219" t="s">
        <v>668</v>
      </c>
      <c r="AW118" s="219" t="s">
        <v>744</v>
      </c>
      <c r="AX118" s="219" t="s">
        <v>731</v>
      </c>
      <c r="AY118" s="222" t="s">
        <v>733</v>
      </c>
    </row>
    <row r="119" spans="2:65" s="190" customFormat="1" ht="22.95" customHeight="1" x14ac:dyDescent="0.25">
      <c r="B119" s="191"/>
      <c r="D119" s="192" t="s">
        <v>728</v>
      </c>
      <c r="E119" s="200" t="s">
        <v>778</v>
      </c>
      <c r="F119" s="200" t="s">
        <v>790</v>
      </c>
      <c r="J119" s="201">
        <f>BK119</f>
        <v>0</v>
      </c>
      <c r="L119" s="191"/>
      <c r="M119" s="195"/>
      <c r="P119" s="196">
        <f>SUM(P120:P123)</f>
        <v>4.5765000000000002</v>
      </c>
      <c r="R119" s="196">
        <f>SUM(R120:R123)</f>
        <v>1.8079999999999999E-2</v>
      </c>
      <c r="T119" s="197">
        <f>SUM(T120:T123)</f>
        <v>0</v>
      </c>
      <c r="AR119" s="192" t="s">
        <v>731</v>
      </c>
      <c r="AT119" s="198" t="s">
        <v>728</v>
      </c>
      <c r="AU119" s="198" t="s">
        <v>731</v>
      </c>
      <c r="AY119" s="192" t="s">
        <v>733</v>
      </c>
      <c r="BK119" s="199">
        <f>SUM(BK120:BK123)</f>
        <v>0</v>
      </c>
    </row>
    <row r="120" spans="2:65" s="138" customFormat="1" ht="16.5" customHeight="1" x14ac:dyDescent="0.25">
      <c r="B120" s="202"/>
      <c r="C120" s="203" t="s">
        <v>784</v>
      </c>
      <c r="D120" s="203" t="s">
        <v>734</v>
      </c>
      <c r="E120" s="204" t="s">
        <v>811</v>
      </c>
      <c r="F120" s="205" t="s">
        <v>1245</v>
      </c>
      <c r="G120" s="206" t="s">
        <v>530</v>
      </c>
      <c r="H120" s="207">
        <v>56.5</v>
      </c>
      <c r="I120" s="208">
        <v>0</v>
      </c>
      <c r="J120" s="208">
        <f>ROUND(I120*H120,2)</f>
        <v>0</v>
      </c>
      <c r="K120" s="205" t="s">
        <v>737</v>
      </c>
      <c r="L120" s="139"/>
      <c r="M120" s="209" t="s">
        <v>439</v>
      </c>
      <c r="N120" s="210" t="s">
        <v>687</v>
      </c>
      <c r="O120" s="211">
        <v>5.3999999999999999E-2</v>
      </c>
      <c r="P120" s="211">
        <f>O120*H120</f>
        <v>3.0510000000000002</v>
      </c>
      <c r="Q120" s="211">
        <v>1.9000000000000001E-4</v>
      </c>
      <c r="R120" s="211">
        <f>Q120*H120</f>
        <v>1.0735E-2</v>
      </c>
      <c r="S120" s="211">
        <v>0</v>
      </c>
      <c r="T120" s="212">
        <f>S120*H120</f>
        <v>0</v>
      </c>
      <c r="AR120" s="213" t="s">
        <v>738</v>
      </c>
      <c r="AT120" s="213" t="s">
        <v>734</v>
      </c>
      <c r="AU120" s="213" t="s">
        <v>668</v>
      </c>
      <c r="AY120" s="131" t="s">
        <v>733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31" t="s">
        <v>731</v>
      </c>
      <c r="BK120" s="214">
        <f>ROUND(I120*H120,2)</f>
        <v>0</v>
      </c>
      <c r="BL120" s="131" t="s">
        <v>738</v>
      </c>
      <c r="BM120" s="213" t="s">
        <v>1246</v>
      </c>
    </row>
    <row r="121" spans="2:65" s="138" customFormat="1" x14ac:dyDescent="0.25">
      <c r="B121" s="139"/>
      <c r="D121" s="215" t="s">
        <v>740</v>
      </c>
      <c r="F121" s="216" t="s">
        <v>814</v>
      </c>
      <c r="L121" s="139"/>
      <c r="M121" s="217"/>
      <c r="T121" s="218"/>
      <c r="AT121" s="131" t="s">
        <v>740</v>
      </c>
      <c r="AU121" s="131" t="s">
        <v>668</v>
      </c>
    </row>
    <row r="122" spans="2:65" s="138" customFormat="1" ht="16.5" customHeight="1" x14ac:dyDescent="0.25">
      <c r="B122" s="202"/>
      <c r="C122" s="203" t="s">
        <v>791</v>
      </c>
      <c r="D122" s="203" t="s">
        <v>734</v>
      </c>
      <c r="E122" s="204" t="s">
        <v>816</v>
      </c>
      <c r="F122" s="205" t="s">
        <v>817</v>
      </c>
      <c r="G122" s="206" t="s">
        <v>530</v>
      </c>
      <c r="H122" s="207">
        <v>56.5</v>
      </c>
      <c r="I122" s="208">
        <v>0</v>
      </c>
      <c r="J122" s="208">
        <f>ROUND(I122*H122,2)</f>
        <v>0</v>
      </c>
      <c r="K122" s="205" t="s">
        <v>737</v>
      </c>
      <c r="L122" s="139"/>
      <c r="M122" s="209" t="s">
        <v>439</v>
      </c>
      <c r="N122" s="210" t="s">
        <v>687</v>
      </c>
      <c r="O122" s="211">
        <v>2.7E-2</v>
      </c>
      <c r="P122" s="211">
        <f>O122*H122</f>
        <v>1.5255000000000001</v>
      </c>
      <c r="Q122" s="211">
        <v>1.2999999999999999E-4</v>
      </c>
      <c r="R122" s="211">
        <f>Q122*H122</f>
        <v>7.3449999999999991E-3</v>
      </c>
      <c r="S122" s="211">
        <v>0</v>
      </c>
      <c r="T122" s="212">
        <f>S122*H122</f>
        <v>0</v>
      </c>
      <c r="AR122" s="213" t="s">
        <v>738</v>
      </c>
      <c r="AT122" s="213" t="s">
        <v>734</v>
      </c>
      <c r="AU122" s="213" t="s">
        <v>668</v>
      </c>
      <c r="AY122" s="131" t="s">
        <v>733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31" t="s">
        <v>731</v>
      </c>
      <c r="BK122" s="214">
        <f>ROUND(I122*H122,2)</f>
        <v>0</v>
      </c>
      <c r="BL122" s="131" t="s">
        <v>738</v>
      </c>
      <c r="BM122" s="213" t="s">
        <v>1247</v>
      </c>
    </row>
    <row r="123" spans="2:65" s="138" customFormat="1" x14ac:dyDescent="0.25">
      <c r="B123" s="139"/>
      <c r="D123" s="215" t="s">
        <v>740</v>
      </c>
      <c r="F123" s="216" t="s">
        <v>819</v>
      </c>
      <c r="L123" s="139"/>
      <c r="M123" s="217"/>
      <c r="T123" s="218"/>
      <c r="AT123" s="131" t="s">
        <v>740</v>
      </c>
      <c r="AU123" s="131" t="s">
        <v>668</v>
      </c>
    </row>
    <row r="124" spans="2:65" s="190" customFormat="1" ht="22.95" customHeight="1" x14ac:dyDescent="0.25">
      <c r="B124" s="191"/>
      <c r="D124" s="192" t="s">
        <v>728</v>
      </c>
      <c r="E124" s="200" t="s">
        <v>820</v>
      </c>
      <c r="F124" s="200" t="s">
        <v>415</v>
      </c>
      <c r="J124" s="201">
        <f>BK124</f>
        <v>0</v>
      </c>
      <c r="L124" s="191"/>
      <c r="M124" s="195"/>
      <c r="P124" s="196">
        <f>SUM(P125:P126)</f>
        <v>8.7319999999999995E-2</v>
      </c>
      <c r="R124" s="196">
        <f>SUM(R125:R126)</f>
        <v>0</v>
      </c>
      <c r="T124" s="197">
        <f>SUM(T125:T126)</f>
        <v>0</v>
      </c>
      <c r="AR124" s="192" t="s">
        <v>731</v>
      </c>
      <c r="AT124" s="198" t="s">
        <v>728</v>
      </c>
      <c r="AU124" s="198" t="s">
        <v>731</v>
      </c>
      <c r="AY124" s="192" t="s">
        <v>733</v>
      </c>
      <c r="BK124" s="199">
        <f>SUM(BK125:BK126)</f>
        <v>0</v>
      </c>
    </row>
    <row r="125" spans="2:65" s="138" customFormat="1" ht="24.15" customHeight="1" x14ac:dyDescent="0.25">
      <c r="B125" s="202"/>
      <c r="C125" s="203" t="s">
        <v>796</v>
      </c>
      <c r="D125" s="203" t="s">
        <v>734</v>
      </c>
      <c r="E125" s="204" t="s">
        <v>822</v>
      </c>
      <c r="F125" s="205" t="s">
        <v>1248</v>
      </c>
      <c r="G125" s="206" t="s">
        <v>569</v>
      </c>
      <c r="H125" s="207">
        <v>5.8999999999999997E-2</v>
      </c>
      <c r="I125" s="208">
        <v>0</v>
      </c>
      <c r="J125" s="208">
        <f>ROUND(I125*H125,2)</f>
        <v>0</v>
      </c>
      <c r="K125" s="205" t="s">
        <v>737</v>
      </c>
      <c r="L125" s="139"/>
      <c r="M125" s="209" t="s">
        <v>439</v>
      </c>
      <c r="N125" s="210" t="s">
        <v>687</v>
      </c>
      <c r="O125" s="211">
        <v>1.48</v>
      </c>
      <c r="P125" s="211">
        <f>O125*H125</f>
        <v>8.7319999999999995E-2</v>
      </c>
      <c r="Q125" s="211">
        <v>0</v>
      </c>
      <c r="R125" s="211">
        <f>Q125*H125</f>
        <v>0</v>
      </c>
      <c r="S125" s="211">
        <v>0</v>
      </c>
      <c r="T125" s="212">
        <f>S125*H125</f>
        <v>0</v>
      </c>
      <c r="AR125" s="213" t="s">
        <v>738</v>
      </c>
      <c r="AT125" s="213" t="s">
        <v>734</v>
      </c>
      <c r="AU125" s="213" t="s">
        <v>668</v>
      </c>
      <c r="AY125" s="131" t="s">
        <v>733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31" t="s">
        <v>731</v>
      </c>
      <c r="BK125" s="214">
        <f>ROUND(I125*H125,2)</f>
        <v>0</v>
      </c>
      <c r="BL125" s="131" t="s">
        <v>738</v>
      </c>
      <c r="BM125" s="213" t="s">
        <v>1249</v>
      </c>
    </row>
    <row r="126" spans="2:65" s="138" customFormat="1" x14ac:dyDescent="0.25">
      <c r="B126" s="139"/>
      <c r="D126" s="215" t="s">
        <v>740</v>
      </c>
      <c r="F126" s="216" t="s">
        <v>825</v>
      </c>
      <c r="L126" s="139"/>
      <c r="M126" s="217"/>
      <c r="T126" s="218"/>
      <c r="AT126" s="131" t="s">
        <v>740</v>
      </c>
      <c r="AU126" s="131" t="s">
        <v>668</v>
      </c>
    </row>
    <row r="127" spans="2:65" s="190" customFormat="1" ht="25.95" customHeight="1" x14ac:dyDescent="0.25">
      <c r="B127" s="191"/>
      <c r="D127" s="192" t="s">
        <v>728</v>
      </c>
      <c r="E127" s="193" t="s">
        <v>826</v>
      </c>
      <c r="F127" s="193" t="s">
        <v>827</v>
      </c>
      <c r="J127" s="194">
        <f>BK127</f>
        <v>0</v>
      </c>
      <c r="L127" s="191"/>
      <c r="M127" s="195"/>
      <c r="P127" s="196">
        <f>P128+P183+P194+P199</f>
        <v>309.54449999999991</v>
      </c>
      <c r="R127" s="196">
        <f>R128+R183+R194+R199</f>
        <v>2.4325849999999996</v>
      </c>
      <c r="T127" s="197">
        <f>T128+T183+T194+T199</f>
        <v>0</v>
      </c>
      <c r="AR127" s="192" t="s">
        <v>668</v>
      </c>
      <c r="AT127" s="198" t="s">
        <v>728</v>
      </c>
      <c r="AU127" s="198" t="s">
        <v>732</v>
      </c>
      <c r="AY127" s="192" t="s">
        <v>733</v>
      </c>
      <c r="BK127" s="199">
        <f>BK128+BK183+BK194+BK199</f>
        <v>0</v>
      </c>
    </row>
    <row r="128" spans="2:65" s="190" customFormat="1" ht="22.95" customHeight="1" x14ac:dyDescent="0.25">
      <c r="B128" s="191"/>
      <c r="D128" s="192" t="s">
        <v>728</v>
      </c>
      <c r="E128" s="200" t="s">
        <v>1250</v>
      </c>
      <c r="F128" s="200" t="s">
        <v>1251</v>
      </c>
      <c r="J128" s="201">
        <f>BK128</f>
        <v>0</v>
      </c>
      <c r="L128" s="191"/>
      <c r="M128" s="195"/>
      <c r="P128" s="196">
        <f>SUM(P129:P182)</f>
        <v>252.2144999999999</v>
      </c>
      <c r="R128" s="196">
        <f>SUM(R129:R182)</f>
        <v>1.5932399999999995</v>
      </c>
      <c r="T128" s="197">
        <f>SUM(T129:T182)</f>
        <v>0</v>
      </c>
      <c r="AR128" s="192" t="s">
        <v>668</v>
      </c>
      <c r="AT128" s="198" t="s">
        <v>728</v>
      </c>
      <c r="AU128" s="198" t="s">
        <v>731</v>
      </c>
      <c r="AY128" s="192" t="s">
        <v>733</v>
      </c>
      <c r="BK128" s="199">
        <f>SUM(BK129:BK182)</f>
        <v>0</v>
      </c>
    </row>
    <row r="129" spans="2:65" s="138" customFormat="1" ht="16.5" customHeight="1" x14ac:dyDescent="0.25">
      <c r="B129" s="202"/>
      <c r="C129" s="203" t="s">
        <v>801</v>
      </c>
      <c r="D129" s="203" t="s">
        <v>734</v>
      </c>
      <c r="E129" s="204" t="s">
        <v>1252</v>
      </c>
      <c r="F129" s="205" t="s">
        <v>1253</v>
      </c>
      <c r="G129" s="206" t="s">
        <v>530</v>
      </c>
      <c r="H129" s="207">
        <v>29</v>
      </c>
      <c r="I129" s="208">
        <v>0</v>
      </c>
      <c r="J129" s="208">
        <f>ROUND(I129*H129,2)</f>
        <v>0</v>
      </c>
      <c r="K129" s="205" t="s">
        <v>737</v>
      </c>
      <c r="L129" s="139"/>
      <c r="M129" s="209" t="s">
        <v>439</v>
      </c>
      <c r="N129" s="210" t="s">
        <v>687</v>
      </c>
      <c r="O129" s="211">
        <v>0.60099999999999998</v>
      </c>
      <c r="P129" s="211">
        <f>O129*H129</f>
        <v>17.428999999999998</v>
      </c>
      <c r="Q129" s="211">
        <v>2.7000000000000001E-3</v>
      </c>
      <c r="R129" s="211">
        <f>Q129*H129</f>
        <v>7.8300000000000008E-2</v>
      </c>
      <c r="S129" s="211">
        <v>0</v>
      </c>
      <c r="T129" s="212">
        <f>S129*H129</f>
        <v>0</v>
      </c>
      <c r="AR129" s="213" t="s">
        <v>821</v>
      </c>
      <c r="AT129" s="213" t="s">
        <v>734</v>
      </c>
      <c r="AU129" s="213" t="s">
        <v>668</v>
      </c>
      <c r="AY129" s="131" t="s">
        <v>733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31" t="s">
        <v>731</v>
      </c>
      <c r="BK129" s="214">
        <f>ROUND(I129*H129,2)</f>
        <v>0</v>
      </c>
      <c r="BL129" s="131" t="s">
        <v>821</v>
      </c>
      <c r="BM129" s="213" t="s">
        <v>1254</v>
      </c>
    </row>
    <row r="130" spans="2:65" s="138" customFormat="1" x14ac:dyDescent="0.25">
      <c r="B130" s="139"/>
      <c r="D130" s="215" t="s">
        <v>740</v>
      </c>
      <c r="F130" s="216" t="s">
        <v>1255</v>
      </c>
      <c r="L130" s="139"/>
      <c r="M130" s="217"/>
      <c r="T130" s="218"/>
      <c r="AT130" s="131" t="s">
        <v>740</v>
      </c>
      <c r="AU130" s="131" t="s">
        <v>668</v>
      </c>
    </row>
    <row r="131" spans="2:65" s="138" customFormat="1" ht="16.5" customHeight="1" x14ac:dyDescent="0.25">
      <c r="B131" s="202"/>
      <c r="C131" s="203" t="s">
        <v>806</v>
      </c>
      <c r="D131" s="203" t="s">
        <v>734</v>
      </c>
      <c r="E131" s="204" t="s">
        <v>1256</v>
      </c>
      <c r="F131" s="205" t="s">
        <v>1257</v>
      </c>
      <c r="G131" s="206" t="s">
        <v>530</v>
      </c>
      <c r="H131" s="207">
        <v>15</v>
      </c>
      <c r="I131" s="208">
        <v>0</v>
      </c>
      <c r="J131" s="208">
        <f>ROUND(I131*H131,2)</f>
        <v>0</v>
      </c>
      <c r="K131" s="205" t="s">
        <v>737</v>
      </c>
      <c r="L131" s="139"/>
      <c r="M131" s="209" t="s">
        <v>439</v>
      </c>
      <c r="N131" s="210" t="s">
        <v>687</v>
      </c>
      <c r="O131" s="211">
        <v>0.60099999999999998</v>
      </c>
      <c r="P131" s="211">
        <f>O131*H131</f>
        <v>9.0150000000000006</v>
      </c>
      <c r="Q131" s="211">
        <v>2.7000000000000001E-3</v>
      </c>
      <c r="R131" s="211">
        <f>Q131*H131</f>
        <v>4.0500000000000001E-2</v>
      </c>
      <c r="S131" s="211">
        <v>0</v>
      </c>
      <c r="T131" s="212">
        <f>S131*H131</f>
        <v>0</v>
      </c>
      <c r="AR131" s="213" t="s">
        <v>821</v>
      </c>
      <c r="AT131" s="213" t="s">
        <v>734</v>
      </c>
      <c r="AU131" s="213" t="s">
        <v>668</v>
      </c>
      <c r="AY131" s="131" t="s">
        <v>733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31" t="s">
        <v>731</v>
      </c>
      <c r="BK131" s="214">
        <f>ROUND(I131*H131,2)</f>
        <v>0</v>
      </c>
      <c r="BL131" s="131" t="s">
        <v>821</v>
      </c>
      <c r="BM131" s="213" t="s">
        <v>1258</v>
      </c>
    </row>
    <row r="132" spans="2:65" s="138" customFormat="1" x14ac:dyDescent="0.25">
      <c r="B132" s="139"/>
      <c r="D132" s="215" t="s">
        <v>740</v>
      </c>
      <c r="F132" s="216" t="s">
        <v>1259</v>
      </c>
      <c r="L132" s="139"/>
      <c r="M132" s="217"/>
      <c r="T132" s="218"/>
      <c r="AT132" s="131" t="s">
        <v>740</v>
      </c>
      <c r="AU132" s="131" t="s">
        <v>668</v>
      </c>
    </row>
    <row r="133" spans="2:65" s="138" customFormat="1" ht="16.5" customHeight="1" x14ac:dyDescent="0.25">
      <c r="B133" s="202"/>
      <c r="C133" s="203" t="s">
        <v>810</v>
      </c>
      <c r="D133" s="203" t="s">
        <v>734</v>
      </c>
      <c r="E133" s="204" t="s">
        <v>1260</v>
      </c>
      <c r="F133" s="205" t="s">
        <v>1261</v>
      </c>
      <c r="G133" s="206" t="s">
        <v>530</v>
      </c>
      <c r="H133" s="207">
        <v>30.25</v>
      </c>
      <c r="I133" s="208">
        <v>0</v>
      </c>
      <c r="J133" s="208">
        <f>ROUND(I133*H133,2)</f>
        <v>0</v>
      </c>
      <c r="K133" s="205" t="s">
        <v>737</v>
      </c>
      <c r="L133" s="139"/>
      <c r="M133" s="209" t="s">
        <v>439</v>
      </c>
      <c r="N133" s="210" t="s">
        <v>687</v>
      </c>
      <c r="O133" s="211">
        <v>0.65</v>
      </c>
      <c r="P133" s="211">
        <f>O133*H133</f>
        <v>19.662500000000001</v>
      </c>
      <c r="Q133" s="211">
        <v>3.48E-3</v>
      </c>
      <c r="R133" s="211">
        <f>Q133*H133</f>
        <v>0.10527</v>
      </c>
      <c r="S133" s="211">
        <v>0</v>
      </c>
      <c r="T133" s="212">
        <f>S133*H133</f>
        <v>0</v>
      </c>
      <c r="AR133" s="213" t="s">
        <v>821</v>
      </c>
      <c r="AT133" s="213" t="s">
        <v>734</v>
      </c>
      <c r="AU133" s="213" t="s">
        <v>668</v>
      </c>
      <c r="AY133" s="131" t="s">
        <v>733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31" t="s">
        <v>731</v>
      </c>
      <c r="BK133" s="214">
        <f>ROUND(I133*H133,2)</f>
        <v>0</v>
      </c>
      <c r="BL133" s="131" t="s">
        <v>821</v>
      </c>
      <c r="BM133" s="213" t="s">
        <v>1262</v>
      </c>
    </row>
    <row r="134" spans="2:65" s="138" customFormat="1" x14ac:dyDescent="0.25">
      <c r="B134" s="139"/>
      <c r="D134" s="215" t="s">
        <v>740</v>
      </c>
      <c r="F134" s="216" t="s">
        <v>1263</v>
      </c>
      <c r="L134" s="139"/>
      <c r="M134" s="217"/>
      <c r="T134" s="218"/>
      <c r="AT134" s="131" t="s">
        <v>740</v>
      </c>
      <c r="AU134" s="131" t="s">
        <v>668</v>
      </c>
    </row>
    <row r="135" spans="2:65" s="138" customFormat="1" ht="16.5" customHeight="1" x14ac:dyDescent="0.25">
      <c r="B135" s="202"/>
      <c r="C135" s="203" t="s">
        <v>815</v>
      </c>
      <c r="D135" s="203" t="s">
        <v>734</v>
      </c>
      <c r="E135" s="204" t="s">
        <v>1264</v>
      </c>
      <c r="F135" s="205" t="s">
        <v>1265</v>
      </c>
      <c r="G135" s="206" t="s">
        <v>530</v>
      </c>
      <c r="H135" s="207">
        <v>30</v>
      </c>
      <c r="I135" s="208">
        <v>0</v>
      </c>
      <c r="J135" s="208">
        <f>ROUND(I135*H135,2)</f>
        <v>0</v>
      </c>
      <c r="K135" s="205" t="s">
        <v>737</v>
      </c>
      <c r="L135" s="139"/>
      <c r="M135" s="209" t="s">
        <v>439</v>
      </c>
      <c r="N135" s="210" t="s">
        <v>687</v>
      </c>
      <c r="O135" s="211">
        <v>0.65</v>
      </c>
      <c r="P135" s="211">
        <f>O135*H135</f>
        <v>19.5</v>
      </c>
      <c r="Q135" s="211">
        <v>3.5100000000000001E-3</v>
      </c>
      <c r="R135" s="211">
        <f>Q135*H135</f>
        <v>0.1053</v>
      </c>
      <c r="S135" s="211">
        <v>0</v>
      </c>
      <c r="T135" s="212">
        <f>S135*H135</f>
        <v>0</v>
      </c>
      <c r="AR135" s="213" t="s">
        <v>821</v>
      </c>
      <c r="AT135" s="213" t="s">
        <v>734</v>
      </c>
      <c r="AU135" s="213" t="s">
        <v>668</v>
      </c>
      <c r="AY135" s="131" t="s">
        <v>733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31" t="s">
        <v>731</v>
      </c>
      <c r="BK135" s="214">
        <f>ROUND(I135*H135,2)</f>
        <v>0</v>
      </c>
      <c r="BL135" s="131" t="s">
        <v>821</v>
      </c>
      <c r="BM135" s="213" t="s">
        <v>1266</v>
      </c>
    </row>
    <row r="136" spans="2:65" s="138" customFormat="1" x14ac:dyDescent="0.25">
      <c r="B136" s="139"/>
      <c r="D136" s="215" t="s">
        <v>740</v>
      </c>
      <c r="F136" s="216" t="s">
        <v>1267</v>
      </c>
      <c r="L136" s="139"/>
      <c r="M136" s="217"/>
      <c r="T136" s="218"/>
      <c r="AT136" s="131" t="s">
        <v>740</v>
      </c>
      <c r="AU136" s="131" t="s">
        <v>668</v>
      </c>
    </row>
    <row r="137" spans="2:65" s="138" customFormat="1" ht="16.5" customHeight="1" x14ac:dyDescent="0.25">
      <c r="B137" s="202"/>
      <c r="C137" s="203" t="s">
        <v>821</v>
      </c>
      <c r="D137" s="203" t="s">
        <v>734</v>
      </c>
      <c r="E137" s="204" t="s">
        <v>1268</v>
      </c>
      <c r="F137" s="205" t="s">
        <v>1269</v>
      </c>
      <c r="G137" s="206" t="s">
        <v>530</v>
      </c>
      <c r="H137" s="207">
        <v>53</v>
      </c>
      <c r="I137" s="208">
        <v>0</v>
      </c>
      <c r="J137" s="208">
        <f>ROUND(I137*H137,2)</f>
        <v>0</v>
      </c>
      <c r="K137" s="205" t="s">
        <v>737</v>
      </c>
      <c r="L137" s="139"/>
      <c r="M137" s="209" t="s">
        <v>439</v>
      </c>
      <c r="N137" s="210" t="s">
        <v>687</v>
      </c>
      <c r="O137" s="211">
        <v>0.69</v>
      </c>
      <c r="P137" s="211">
        <f>O137*H137</f>
        <v>36.57</v>
      </c>
      <c r="Q137" s="211">
        <v>3.96E-3</v>
      </c>
      <c r="R137" s="211">
        <f>Q137*H137</f>
        <v>0.20988000000000001</v>
      </c>
      <c r="S137" s="211">
        <v>0</v>
      </c>
      <c r="T137" s="212">
        <f>S137*H137</f>
        <v>0</v>
      </c>
      <c r="AR137" s="213" t="s">
        <v>821</v>
      </c>
      <c r="AT137" s="213" t="s">
        <v>734</v>
      </c>
      <c r="AU137" s="213" t="s">
        <v>668</v>
      </c>
      <c r="AY137" s="131" t="s">
        <v>733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31" t="s">
        <v>731</v>
      </c>
      <c r="BK137" s="214">
        <f>ROUND(I137*H137,2)</f>
        <v>0</v>
      </c>
      <c r="BL137" s="131" t="s">
        <v>821</v>
      </c>
      <c r="BM137" s="213" t="s">
        <v>1270</v>
      </c>
    </row>
    <row r="138" spans="2:65" s="138" customFormat="1" x14ac:dyDescent="0.25">
      <c r="B138" s="139"/>
      <c r="D138" s="215" t="s">
        <v>740</v>
      </c>
      <c r="F138" s="216" t="s">
        <v>1271</v>
      </c>
      <c r="L138" s="139"/>
      <c r="M138" s="217"/>
      <c r="T138" s="218"/>
      <c r="AT138" s="131" t="s">
        <v>740</v>
      </c>
      <c r="AU138" s="131" t="s">
        <v>668</v>
      </c>
    </row>
    <row r="139" spans="2:65" s="138" customFormat="1" ht="16.5" customHeight="1" x14ac:dyDescent="0.25">
      <c r="B139" s="202"/>
      <c r="C139" s="203" t="s">
        <v>830</v>
      </c>
      <c r="D139" s="203" t="s">
        <v>734</v>
      </c>
      <c r="E139" s="204" t="s">
        <v>1272</v>
      </c>
      <c r="F139" s="205" t="s">
        <v>1273</v>
      </c>
      <c r="G139" s="206" t="s">
        <v>530</v>
      </c>
      <c r="H139" s="207">
        <v>40</v>
      </c>
      <c r="I139" s="208">
        <v>0</v>
      </c>
      <c r="J139" s="208">
        <f>ROUND(I139*H139,2)</f>
        <v>0</v>
      </c>
      <c r="K139" s="205" t="s">
        <v>737</v>
      </c>
      <c r="L139" s="139"/>
      <c r="M139" s="209" t="s">
        <v>439</v>
      </c>
      <c r="N139" s="210" t="s">
        <v>687</v>
      </c>
      <c r="O139" s="211">
        <v>0.69</v>
      </c>
      <c r="P139" s="211">
        <f>O139*H139</f>
        <v>27.599999999999998</v>
      </c>
      <c r="Q139" s="211">
        <v>4.0800000000000003E-3</v>
      </c>
      <c r="R139" s="211">
        <f>Q139*H139</f>
        <v>0.16320000000000001</v>
      </c>
      <c r="S139" s="211">
        <v>0</v>
      </c>
      <c r="T139" s="212">
        <f>S139*H139</f>
        <v>0</v>
      </c>
      <c r="AR139" s="213" t="s">
        <v>821</v>
      </c>
      <c r="AT139" s="213" t="s">
        <v>734</v>
      </c>
      <c r="AU139" s="213" t="s">
        <v>668</v>
      </c>
      <c r="AY139" s="131" t="s">
        <v>733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31" t="s">
        <v>731</v>
      </c>
      <c r="BK139" s="214">
        <f>ROUND(I139*H139,2)</f>
        <v>0</v>
      </c>
      <c r="BL139" s="131" t="s">
        <v>821</v>
      </c>
      <c r="BM139" s="213" t="s">
        <v>1274</v>
      </c>
    </row>
    <row r="140" spans="2:65" s="138" customFormat="1" x14ac:dyDescent="0.25">
      <c r="B140" s="139"/>
      <c r="D140" s="215" t="s">
        <v>740</v>
      </c>
      <c r="F140" s="216" t="s">
        <v>1275</v>
      </c>
      <c r="L140" s="139"/>
      <c r="M140" s="217"/>
      <c r="T140" s="218"/>
      <c r="AT140" s="131" t="s">
        <v>740</v>
      </c>
      <c r="AU140" s="131" t="s">
        <v>668</v>
      </c>
    </row>
    <row r="141" spans="2:65" s="138" customFormat="1" ht="16.5" customHeight="1" x14ac:dyDescent="0.25">
      <c r="B141" s="202"/>
      <c r="C141" s="203" t="s">
        <v>835</v>
      </c>
      <c r="D141" s="203" t="s">
        <v>734</v>
      </c>
      <c r="E141" s="204" t="s">
        <v>1276</v>
      </c>
      <c r="F141" s="205" t="s">
        <v>1277</v>
      </c>
      <c r="G141" s="206" t="s">
        <v>530</v>
      </c>
      <c r="H141" s="207">
        <v>80.25</v>
      </c>
      <c r="I141" s="208">
        <v>0</v>
      </c>
      <c r="J141" s="208">
        <f>ROUND(I141*H141,2)</f>
        <v>0</v>
      </c>
      <c r="K141" s="205" t="s">
        <v>737</v>
      </c>
      <c r="L141" s="139"/>
      <c r="M141" s="209" t="s">
        <v>439</v>
      </c>
      <c r="N141" s="210" t="s">
        <v>687</v>
      </c>
      <c r="O141" s="211">
        <v>0.48</v>
      </c>
      <c r="P141" s="211">
        <f>O141*H141</f>
        <v>38.519999999999996</v>
      </c>
      <c r="Q141" s="211">
        <v>6.7999999999999996E-3</v>
      </c>
      <c r="R141" s="211">
        <f>Q141*H141</f>
        <v>0.54569999999999996</v>
      </c>
      <c r="S141" s="211">
        <v>0</v>
      </c>
      <c r="T141" s="212">
        <f>S141*H141</f>
        <v>0</v>
      </c>
      <c r="AR141" s="213" t="s">
        <v>821</v>
      </c>
      <c r="AT141" s="213" t="s">
        <v>734</v>
      </c>
      <c r="AU141" s="213" t="s">
        <v>668</v>
      </c>
      <c r="AY141" s="131" t="s">
        <v>733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31" t="s">
        <v>731</v>
      </c>
      <c r="BK141" s="214">
        <f>ROUND(I141*H141,2)</f>
        <v>0</v>
      </c>
      <c r="BL141" s="131" t="s">
        <v>821</v>
      </c>
      <c r="BM141" s="213" t="s">
        <v>1278</v>
      </c>
    </row>
    <row r="142" spans="2:65" s="138" customFormat="1" x14ac:dyDescent="0.25">
      <c r="B142" s="139"/>
      <c r="D142" s="215" t="s">
        <v>740</v>
      </c>
      <c r="F142" s="216" t="s">
        <v>1279</v>
      </c>
      <c r="L142" s="139"/>
      <c r="M142" s="217"/>
      <c r="T142" s="218"/>
      <c r="AT142" s="131" t="s">
        <v>740</v>
      </c>
      <c r="AU142" s="131" t="s">
        <v>668</v>
      </c>
    </row>
    <row r="143" spans="2:65" s="138" customFormat="1" ht="16.5" customHeight="1" x14ac:dyDescent="0.25">
      <c r="B143" s="202"/>
      <c r="C143" s="203" t="s">
        <v>840</v>
      </c>
      <c r="D143" s="203" t="s">
        <v>734</v>
      </c>
      <c r="E143" s="204" t="s">
        <v>1280</v>
      </c>
      <c r="F143" s="205" t="s">
        <v>1281</v>
      </c>
      <c r="G143" s="206" t="s">
        <v>530</v>
      </c>
      <c r="H143" s="207">
        <v>66</v>
      </c>
      <c r="I143" s="208">
        <v>0</v>
      </c>
      <c r="J143" s="208">
        <f>ROUND(I143*H143,2)</f>
        <v>0</v>
      </c>
      <c r="K143" s="205" t="s">
        <v>737</v>
      </c>
      <c r="L143" s="139"/>
      <c r="M143" s="209" t="s">
        <v>439</v>
      </c>
      <c r="N143" s="210" t="s">
        <v>687</v>
      </c>
      <c r="O143" s="211">
        <v>0.69</v>
      </c>
      <c r="P143" s="211">
        <f>O143*H143</f>
        <v>45.54</v>
      </c>
      <c r="Q143" s="211">
        <v>4.0800000000000003E-3</v>
      </c>
      <c r="R143" s="211">
        <f>Q143*H143</f>
        <v>0.26928000000000002</v>
      </c>
      <c r="S143" s="211">
        <v>0</v>
      </c>
      <c r="T143" s="212">
        <f>S143*H143</f>
        <v>0</v>
      </c>
      <c r="AR143" s="213" t="s">
        <v>821</v>
      </c>
      <c r="AT143" s="213" t="s">
        <v>734</v>
      </c>
      <c r="AU143" s="213" t="s">
        <v>668</v>
      </c>
      <c r="AY143" s="131" t="s">
        <v>733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31" t="s">
        <v>731</v>
      </c>
      <c r="BK143" s="214">
        <f>ROUND(I143*H143,2)</f>
        <v>0</v>
      </c>
      <c r="BL143" s="131" t="s">
        <v>821</v>
      </c>
      <c r="BM143" s="213" t="s">
        <v>1282</v>
      </c>
    </row>
    <row r="144" spans="2:65" s="138" customFormat="1" x14ac:dyDescent="0.25">
      <c r="B144" s="139"/>
      <c r="D144" s="215" t="s">
        <v>740</v>
      </c>
      <c r="F144" s="216" t="s">
        <v>1283</v>
      </c>
      <c r="L144" s="139"/>
      <c r="M144" s="217"/>
      <c r="T144" s="218"/>
      <c r="AT144" s="131" t="s">
        <v>740</v>
      </c>
      <c r="AU144" s="131" t="s">
        <v>668</v>
      </c>
    </row>
    <row r="145" spans="2:65" s="138" customFormat="1" ht="16.5" customHeight="1" x14ac:dyDescent="0.25">
      <c r="B145" s="202"/>
      <c r="C145" s="203" t="s">
        <v>845</v>
      </c>
      <c r="D145" s="203" t="s">
        <v>734</v>
      </c>
      <c r="E145" s="204" t="s">
        <v>1284</v>
      </c>
      <c r="F145" s="205" t="s">
        <v>1285</v>
      </c>
      <c r="G145" s="206" t="s">
        <v>530</v>
      </c>
      <c r="H145" s="207">
        <v>4</v>
      </c>
      <c r="I145" s="208">
        <v>0</v>
      </c>
      <c r="J145" s="208">
        <f>ROUND(I145*H145,2)</f>
        <v>0</v>
      </c>
      <c r="K145" s="205" t="s">
        <v>737</v>
      </c>
      <c r="L145" s="139"/>
      <c r="M145" s="209" t="s">
        <v>439</v>
      </c>
      <c r="N145" s="210" t="s">
        <v>687</v>
      </c>
      <c r="O145" s="211">
        <v>0.45800000000000002</v>
      </c>
      <c r="P145" s="211">
        <f>O145*H145</f>
        <v>1.8320000000000001</v>
      </c>
      <c r="Q145" s="211">
        <v>4.9300000000000004E-3</v>
      </c>
      <c r="R145" s="211">
        <f>Q145*H145</f>
        <v>1.9720000000000001E-2</v>
      </c>
      <c r="S145" s="211">
        <v>0</v>
      </c>
      <c r="T145" s="212">
        <f>S145*H145</f>
        <v>0</v>
      </c>
      <c r="AR145" s="213" t="s">
        <v>821</v>
      </c>
      <c r="AT145" s="213" t="s">
        <v>734</v>
      </c>
      <c r="AU145" s="213" t="s">
        <v>668</v>
      </c>
      <c r="AY145" s="131" t="s">
        <v>733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31" t="s">
        <v>731</v>
      </c>
      <c r="BK145" s="214">
        <f>ROUND(I145*H145,2)</f>
        <v>0</v>
      </c>
      <c r="BL145" s="131" t="s">
        <v>821</v>
      </c>
      <c r="BM145" s="213" t="s">
        <v>1286</v>
      </c>
    </row>
    <row r="146" spans="2:65" s="138" customFormat="1" x14ac:dyDescent="0.25">
      <c r="B146" s="139"/>
      <c r="D146" s="215" t="s">
        <v>740</v>
      </c>
      <c r="F146" s="216" t="s">
        <v>1287</v>
      </c>
      <c r="L146" s="139"/>
      <c r="M146" s="217"/>
      <c r="T146" s="218"/>
      <c r="AT146" s="131" t="s">
        <v>740</v>
      </c>
      <c r="AU146" s="131" t="s">
        <v>668</v>
      </c>
    </row>
    <row r="147" spans="2:65" s="138" customFormat="1" ht="16.5" customHeight="1" x14ac:dyDescent="0.25">
      <c r="B147" s="202"/>
      <c r="C147" s="203" t="s">
        <v>850</v>
      </c>
      <c r="D147" s="203" t="s">
        <v>734</v>
      </c>
      <c r="E147" s="204" t="s">
        <v>1288</v>
      </c>
      <c r="F147" s="205" t="s">
        <v>1289</v>
      </c>
      <c r="G147" s="206" t="s">
        <v>530</v>
      </c>
      <c r="H147" s="207">
        <v>1</v>
      </c>
      <c r="I147" s="208">
        <v>0</v>
      </c>
      <c r="J147" s="208">
        <f>ROUND(I147*H147,2)</f>
        <v>0</v>
      </c>
      <c r="K147" s="205" t="s">
        <v>737</v>
      </c>
      <c r="L147" s="139"/>
      <c r="M147" s="209" t="s">
        <v>439</v>
      </c>
      <c r="N147" s="210" t="s">
        <v>687</v>
      </c>
      <c r="O147" s="211">
        <v>0.28999999999999998</v>
      </c>
      <c r="P147" s="211">
        <f>O147*H147</f>
        <v>0.28999999999999998</v>
      </c>
      <c r="Q147" s="211">
        <v>3.7799999999999999E-3</v>
      </c>
      <c r="R147" s="211">
        <f>Q147*H147</f>
        <v>3.7799999999999999E-3</v>
      </c>
      <c r="S147" s="211">
        <v>0</v>
      </c>
      <c r="T147" s="212">
        <f>S147*H147</f>
        <v>0</v>
      </c>
      <c r="AR147" s="213" t="s">
        <v>821</v>
      </c>
      <c r="AT147" s="213" t="s">
        <v>734</v>
      </c>
      <c r="AU147" s="213" t="s">
        <v>668</v>
      </c>
      <c r="AY147" s="131" t="s">
        <v>733</v>
      </c>
      <c r="BE147" s="214">
        <f>IF(N147="základní",J147,0)</f>
        <v>0</v>
      </c>
      <c r="BF147" s="214">
        <f>IF(N147="snížená",J147,0)</f>
        <v>0</v>
      </c>
      <c r="BG147" s="214">
        <f>IF(N147="zákl. přenesená",J147,0)</f>
        <v>0</v>
      </c>
      <c r="BH147" s="214">
        <f>IF(N147="sníž. přenesená",J147,0)</f>
        <v>0</v>
      </c>
      <c r="BI147" s="214">
        <f>IF(N147="nulová",J147,0)</f>
        <v>0</v>
      </c>
      <c r="BJ147" s="131" t="s">
        <v>731</v>
      </c>
      <c r="BK147" s="214">
        <f>ROUND(I147*H147,2)</f>
        <v>0</v>
      </c>
      <c r="BL147" s="131" t="s">
        <v>821</v>
      </c>
      <c r="BM147" s="213" t="s">
        <v>1290</v>
      </c>
    </row>
    <row r="148" spans="2:65" s="138" customFormat="1" x14ac:dyDescent="0.25">
      <c r="B148" s="139"/>
      <c r="D148" s="215" t="s">
        <v>740</v>
      </c>
      <c r="F148" s="216" t="s">
        <v>1291</v>
      </c>
      <c r="L148" s="139"/>
      <c r="M148" s="217"/>
      <c r="T148" s="218"/>
      <c r="AT148" s="131" t="s">
        <v>740</v>
      </c>
      <c r="AU148" s="131" t="s">
        <v>668</v>
      </c>
    </row>
    <row r="149" spans="2:65" s="138" customFormat="1" ht="16.5" customHeight="1" x14ac:dyDescent="0.25">
      <c r="B149" s="202"/>
      <c r="C149" s="203" t="s">
        <v>855</v>
      </c>
      <c r="D149" s="203" t="s">
        <v>734</v>
      </c>
      <c r="E149" s="204" t="s">
        <v>1292</v>
      </c>
      <c r="F149" s="205" t="s">
        <v>1293</v>
      </c>
      <c r="G149" s="206" t="s">
        <v>530</v>
      </c>
      <c r="H149" s="207">
        <v>1</v>
      </c>
      <c r="I149" s="208">
        <v>0</v>
      </c>
      <c r="J149" s="208">
        <f>ROUND(I149*H149,2)</f>
        <v>0</v>
      </c>
      <c r="K149" s="205" t="s">
        <v>737</v>
      </c>
      <c r="L149" s="139"/>
      <c r="M149" s="209" t="s">
        <v>439</v>
      </c>
      <c r="N149" s="210" t="s">
        <v>687</v>
      </c>
      <c r="O149" s="211">
        <v>0.36199999999999999</v>
      </c>
      <c r="P149" s="211">
        <f>O149*H149</f>
        <v>0.36199999999999999</v>
      </c>
      <c r="Q149" s="211">
        <v>4.6800000000000001E-3</v>
      </c>
      <c r="R149" s="211">
        <f>Q149*H149</f>
        <v>4.6800000000000001E-3</v>
      </c>
      <c r="S149" s="211">
        <v>0</v>
      </c>
      <c r="T149" s="212">
        <f>S149*H149</f>
        <v>0</v>
      </c>
      <c r="AR149" s="213" t="s">
        <v>821</v>
      </c>
      <c r="AT149" s="213" t="s">
        <v>734</v>
      </c>
      <c r="AU149" s="213" t="s">
        <v>668</v>
      </c>
      <c r="AY149" s="131" t="s">
        <v>733</v>
      </c>
      <c r="BE149" s="214">
        <f>IF(N149="základní",J149,0)</f>
        <v>0</v>
      </c>
      <c r="BF149" s="214">
        <f>IF(N149="snížená",J149,0)</f>
        <v>0</v>
      </c>
      <c r="BG149" s="214">
        <f>IF(N149="zákl. přenesená",J149,0)</f>
        <v>0</v>
      </c>
      <c r="BH149" s="214">
        <f>IF(N149="sníž. přenesená",J149,0)</f>
        <v>0</v>
      </c>
      <c r="BI149" s="214">
        <f>IF(N149="nulová",J149,0)</f>
        <v>0</v>
      </c>
      <c r="BJ149" s="131" t="s">
        <v>731</v>
      </c>
      <c r="BK149" s="214">
        <f>ROUND(I149*H149,2)</f>
        <v>0</v>
      </c>
      <c r="BL149" s="131" t="s">
        <v>821</v>
      </c>
      <c r="BM149" s="213" t="s">
        <v>1294</v>
      </c>
    </row>
    <row r="150" spans="2:65" s="138" customFormat="1" x14ac:dyDescent="0.25">
      <c r="B150" s="139"/>
      <c r="D150" s="215" t="s">
        <v>740</v>
      </c>
      <c r="F150" s="216" t="s">
        <v>1295</v>
      </c>
      <c r="L150" s="139"/>
      <c r="M150" s="217"/>
      <c r="T150" s="218"/>
      <c r="AT150" s="131" t="s">
        <v>740</v>
      </c>
      <c r="AU150" s="131" t="s">
        <v>668</v>
      </c>
    </row>
    <row r="151" spans="2:65" s="138" customFormat="1" ht="16.5" customHeight="1" x14ac:dyDescent="0.25">
      <c r="B151" s="202"/>
      <c r="C151" s="203" t="s">
        <v>860</v>
      </c>
      <c r="D151" s="203" t="s">
        <v>734</v>
      </c>
      <c r="E151" s="204" t="s">
        <v>1296</v>
      </c>
      <c r="F151" s="205" t="s">
        <v>1297</v>
      </c>
      <c r="G151" s="206" t="s">
        <v>530</v>
      </c>
      <c r="H151" s="207">
        <v>1</v>
      </c>
      <c r="I151" s="208">
        <v>0</v>
      </c>
      <c r="J151" s="208">
        <f>ROUND(I151*H151,2)</f>
        <v>0</v>
      </c>
      <c r="K151" s="205" t="s">
        <v>737</v>
      </c>
      <c r="L151" s="139"/>
      <c r="M151" s="209" t="s">
        <v>439</v>
      </c>
      <c r="N151" s="210" t="s">
        <v>687</v>
      </c>
      <c r="O151" s="211">
        <v>0.40300000000000002</v>
      </c>
      <c r="P151" s="211">
        <f>O151*H151</f>
        <v>0.40300000000000002</v>
      </c>
      <c r="Q151" s="211">
        <v>6.5300000000000002E-3</v>
      </c>
      <c r="R151" s="211">
        <f>Q151*H151</f>
        <v>6.5300000000000002E-3</v>
      </c>
      <c r="S151" s="211">
        <v>0</v>
      </c>
      <c r="T151" s="212">
        <f>S151*H151</f>
        <v>0</v>
      </c>
      <c r="AR151" s="213" t="s">
        <v>821</v>
      </c>
      <c r="AT151" s="213" t="s">
        <v>734</v>
      </c>
      <c r="AU151" s="213" t="s">
        <v>668</v>
      </c>
      <c r="AY151" s="131" t="s">
        <v>733</v>
      </c>
      <c r="BE151" s="214">
        <f>IF(N151="základní",J151,0)</f>
        <v>0</v>
      </c>
      <c r="BF151" s="214">
        <f>IF(N151="snížená",J151,0)</f>
        <v>0</v>
      </c>
      <c r="BG151" s="214">
        <f>IF(N151="zákl. přenesená",J151,0)</f>
        <v>0</v>
      </c>
      <c r="BH151" s="214">
        <f>IF(N151="sníž. přenesená",J151,0)</f>
        <v>0</v>
      </c>
      <c r="BI151" s="214">
        <f>IF(N151="nulová",J151,0)</f>
        <v>0</v>
      </c>
      <c r="BJ151" s="131" t="s">
        <v>731</v>
      </c>
      <c r="BK151" s="214">
        <f>ROUND(I151*H151,2)</f>
        <v>0</v>
      </c>
      <c r="BL151" s="131" t="s">
        <v>821</v>
      </c>
      <c r="BM151" s="213" t="s">
        <v>1298</v>
      </c>
    </row>
    <row r="152" spans="2:65" s="138" customFormat="1" x14ac:dyDescent="0.25">
      <c r="B152" s="139"/>
      <c r="D152" s="215" t="s">
        <v>740</v>
      </c>
      <c r="F152" s="216" t="s">
        <v>1299</v>
      </c>
      <c r="L152" s="139"/>
      <c r="M152" s="217"/>
      <c r="T152" s="218"/>
      <c r="AT152" s="131" t="s">
        <v>740</v>
      </c>
      <c r="AU152" s="131" t="s">
        <v>668</v>
      </c>
    </row>
    <row r="153" spans="2:65" s="138" customFormat="1" ht="16.5" customHeight="1" x14ac:dyDescent="0.25">
      <c r="B153" s="202"/>
      <c r="C153" s="203" t="s">
        <v>865</v>
      </c>
      <c r="D153" s="203" t="s">
        <v>734</v>
      </c>
      <c r="E153" s="204" t="s">
        <v>1300</v>
      </c>
      <c r="F153" s="205" t="s">
        <v>1301</v>
      </c>
      <c r="G153" s="206" t="s">
        <v>1031</v>
      </c>
      <c r="H153" s="207">
        <v>1</v>
      </c>
      <c r="I153" s="208">
        <v>0</v>
      </c>
      <c r="J153" s="208">
        <f>ROUND(I153*H153,2)</f>
        <v>0</v>
      </c>
      <c r="K153" s="205" t="s">
        <v>737</v>
      </c>
      <c r="L153" s="139"/>
      <c r="M153" s="209" t="s">
        <v>439</v>
      </c>
      <c r="N153" s="210" t="s">
        <v>687</v>
      </c>
      <c r="O153" s="211">
        <v>2.3199999999999998</v>
      </c>
      <c r="P153" s="211">
        <f>O153*H153</f>
        <v>2.3199999999999998</v>
      </c>
      <c r="Q153" s="211">
        <v>8.77E-3</v>
      </c>
      <c r="R153" s="211">
        <f>Q153*H153</f>
        <v>8.77E-3</v>
      </c>
      <c r="S153" s="211">
        <v>0</v>
      </c>
      <c r="T153" s="212">
        <f>S153*H153</f>
        <v>0</v>
      </c>
      <c r="AR153" s="213" t="s">
        <v>821</v>
      </c>
      <c r="AT153" s="213" t="s">
        <v>734</v>
      </c>
      <c r="AU153" s="213" t="s">
        <v>668</v>
      </c>
      <c r="AY153" s="131" t="s">
        <v>733</v>
      </c>
      <c r="BE153" s="214">
        <f>IF(N153="základní",J153,0)</f>
        <v>0</v>
      </c>
      <c r="BF153" s="214">
        <f>IF(N153="snížená",J153,0)</f>
        <v>0</v>
      </c>
      <c r="BG153" s="214">
        <f>IF(N153="zákl. přenesená",J153,0)</f>
        <v>0</v>
      </c>
      <c r="BH153" s="214">
        <f>IF(N153="sníž. přenesená",J153,0)</f>
        <v>0</v>
      </c>
      <c r="BI153" s="214">
        <f>IF(N153="nulová",J153,0)</f>
        <v>0</v>
      </c>
      <c r="BJ153" s="131" t="s">
        <v>731</v>
      </c>
      <c r="BK153" s="214">
        <f>ROUND(I153*H153,2)</f>
        <v>0</v>
      </c>
      <c r="BL153" s="131" t="s">
        <v>821</v>
      </c>
      <c r="BM153" s="213" t="s">
        <v>1302</v>
      </c>
    </row>
    <row r="154" spans="2:65" s="138" customFormat="1" x14ac:dyDescent="0.25">
      <c r="B154" s="139"/>
      <c r="D154" s="215" t="s">
        <v>740</v>
      </c>
      <c r="F154" s="216" t="s">
        <v>1303</v>
      </c>
      <c r="L154" s="139"/>
      <c r="M154" s="217"/>
      <c r="T154" s="218"/>
      <c r="AT154" s="131" t="s">
        <v>740</v>
      </c>
      <c r="AU154" s="131" t="s">
        <v>668</v>
      </c>
    </row>
    <row r="155" spans="2:65" s="138" customFormat="1" ht="16.5" customHeight="1" x14ac:dyDescent="0.25">
      <c r="B155" s="202"/>
      <c r="C155" s="203" t="s">
        <v>870</v>
      </c>
      <c r="D155" s="203" t="s">
        <v>734</v>
      </c>
      <c r="E155" s="204" t="s">
        <v>1304</v>
      </c>
      <c r="F155" s="205" t="s">
        <v>1305</v>
      </c>
      <c r="G155" s="206" t="s">
        <v>1031</v>
      </c>
      <c r="H155" s="207">
        <v>1</v>
      </c>
      <c r="I155" s="208">
        <v>0</v>
      </c>
      <c r="J155" s="208">
        <f>ROUND(I155*H155,2)</f>
        <v>0</v>
      </c>
      <c r="K155" s="205" t="s">
        <v>737</v>
      </c>
      <c r="L155" s="139"/>
      <c r="M155" s="209" t="s">
        <v>439</v>
      </c>
      <c r="N155" s="210" t="s">
        <v>687</v>
      </c>
      <c r="O155" s="211">
        <v>0.83799999999999997</v>
      </c>
      <c r="P155" s="211">
        <f>O155*H155</f>
        <v>0.83799999999999997</v>
      </c>
      <c r="Q155" s="211">
        <v>2.5999999999999998E-4</v>
      </c>
      <c r="R155" s="211">
        <f>Q155*H155</f>
        <v>2.5999999999999998E-4</v>
      </c>
      <c r="S155" s="211">
        <v>0</v>
      </c>
      <c r="T155" s="212">
        <f>S155*H155</f>
        <v>0</v>
      </c>
      <c r="AR155" s="213" t="s">
        <v>821</v>
      </c>
      <c r="AT155" s="213" t="s">
        <v>734</v>
      </c>
      <c r="AU155" s="213" t="s">
        <v>668</v>
      </c>
      <c r="AY155" s="131" t="s">
        <v>733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31" t="s">
        <v>731</v>
      </c>
      <c r="BK155" s="214">
        <f>ROUND(I155*H155,2)</f>
        <v>0</v>
      </c>
      <c r="BL155" s="131" t="s">
        <v>821</v>
      </c>
      <c r="BM155" s="213" t="s">
        <v>1306</v>
      </c>
    </row>
    <row r="156" spans="2:65" s="138" customFormat="1" x14ac:dyDescent="0.25">
      <c r="B156" s="139"/>
      <c r="D156" s="215" t="s">
        <v>740</v>
      </c>
      <c r="F156" s="216" t="s">
        <v>1307</v>
      </c>
      <c r="L156" s="139"/>
      <c r="M156" s="217"/>
      <c r="T156" s="218"/>
      <c r="AT156" s="131" t="s">
        <v>740</v>
      </c>
      <c r="AU156" s="131" t="s">
        <v>668</v>
      </c>
    </row>
    <row r="157" spans="2:65" s="138" customFormat="1" ht="24.15" customHeight="1" x14ac:dyDescent="0.25">
      <c r="B157" s="202"/>
      <c r="C157" s="203" t="s">
        <v>876</v>
      </c>
      <c r="D157" s="203" t="s">
        <v>734</v>
      </c>
      <c r="E157" s="204" t="s">
        <v>1308</v>
      </c>
      <c r="F157" s="205" t="s">
        <v>1309</v>
      </c>
      <c r="G157" s="206" t="s">
        <v>873</v>
      </c>
      <c r="H157" s="207">
        <v>11</v>
      </c>
      <c r="I157" s="208">
        <v>0</v>
      </c>
      <c r="J157" s="208">
        <f>ROUND(I157*H157,2)</f>
        <v>0</v>
      </c>
      <c r="K157" s="205" t="s">
        <v>737</v>
      </c>
      <c r="L157" s="139"/>
      <c r="M157" s="209" t="s">
        <v>439</v>
      </c>
      <c r="N157" s="210" t="s">
        <v>687</v>
      </c>
      <c r="O157" s="211">
        <v>0.42399999999999999</v>
      </c>
      <c r="P157" s="211">
        <f>O157*H157</f>
        <v>4.6639999999999997</v>
      </c>
      <c r="Q157" s="211">
        <v>2.3000000000000001E-4</v>
      </c>
      <c r="R157" s="211">
        <f>Q157*H157</f>
        <v>2.5300000000000001E-3</v>
      </c>
      <c r="S157" s="211">
        <v>0</v>
      </c>
      <c r="T157" s="212">
        <f>S157*H157</f>
        <v>0</v>
      </c>
      <c r="AR157" s="213" t="s">
        <v>821</v>
      </c>
      <c r="AT157" s="213" t="s">
        <v>734</v>
      </c>
      <c r="AU157" s="213" t="s">
        <v>668</v>
      </c>
      <c r="AY157" s="131" t="s">
        <v>733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31" t="s">
        <v>731</v>
      </c>
      <c r="BK157" s="214">
        <f>ROUND(I157*H157,2)</f>
        <v>0</v>
      </c>
      <c r="BL157" s="131" t="s">
        <v>821</v>
      </c>
      <c r="BM157" s="213" t="s">
        <v>1310</v>
      </c>
    </row>
    <row r="158" spans="2:65" s="138" customFormat="1" x14ac:dyDescent="0.25">
      <c r="B158" s="139"/>
      <c r="D158" s="215" t="s">
        <v>740</v>
      </c>
      <c r="F158" s="216" t="s">
        <v>1311</v>
      </c>
      <c r="L158" s="139"/>
      <c r="M158" s="217"/>
      <c r="T158" s="218"/>
      <c r="AT158" s="131" t="s">
        <v>740</v>
      </c>
      <c r="AU158" s="131" t="s">
        <v>668</v>
      </c>
    </row>
    <row r="159" spans="2:65" s="138" customFormat="1" ht="16.5" customHeight="1" x14ac:dyDescent="0.25">
      <c r="B159" s="202"/>
      <c r="C159" s="203" t="s">
        <v>881</v>
      </c>
      <c r="D159" s="203" t="s">
        <v>734</v>
      </c>
      <c r="E159" s="204" t="s">
        <v>1312</v>
      </c>
      <c r="F159" s="205" t="s">
        <v>1313</v>
      </c>
      <c r="G159" s="206" t="s">
        <v>530</v>
      </c>
      <c r="H159" s="207">
        <v>265</v>
      </c>
      <c r="I159" s="208">
        <v>0</v>
      </c>
      <c r="J159" s="208">
        <f>ROUND(I159*H159,2)</f>
        <v>0</v>
      </c>
      <c r="K159" s="205" t="s">
        <v>737</v>
      </c>
      <c r="L159" s="139"/>
      <c r="M159" s="209" t="s">
        <v>439</v>
      </c>
      <c r="N159" s="210" t="s">
        <v>687</v>
      </c>
      <c r="O159" s="211">
        <v>6.2E-2</v>
      </c>
      <c r="P159" s="211">
        <f>O159*H159</f>
        <v>16.43</v>
      </c>
      <c r="Q159" s="211">
        <v>0</v>
      </c>
      <c r="R159" s="211">
        <f>Q159*H159</f>
        <v>0</v>
      </c>
      <c r="S159" s="211">
        <v>0</v>
      </c>
      <c r="T159" s="212">
        <f>S159*H159</f>
        <v>0</v>
      </c>
      <c r="AR159" s="213" t="s">
        <v>821</v>
      </c>
      <c r="AT159" s="213" t="s">
        <v>734</v>
      </c>
      <c r="AU159" s="213" t="s">
        <v>668</v>
      </c>
      <c r="AY159" s="131" t="s">
        <v>733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31" t="s">
        <v>731</v>
      </c>
      <c r="BK159" s="214">
        <f>ROUND(I159*H159,2)</f>
        <v>0</v>
      </c>
      <c r="BL159" s="131" t="s">
        <v>821</v>
      </c>
      <c r="BM159" s="213" t="s">
        <v>1314</v>
      </c>
    </row>
    <row r="160" spans="2:65" s="138" customFormat="1" x14ac:dyDescent="0.25">
      <c r="B160" s="139"/>
      <c r="D160" s="215" t="s">
        <v>740</v>
      </c>
      <c r="F160" s="216" t="s">
        <v>1315</v>
      </c>
      <c r="L160" s="139"/>
      <c r="M160" s="217"/>
      <c r="T160" s="218"/>
      <c r="AT160" s="131" t="s">
        <v>740</v>
      </c>
      <c r="AU160" s="131" t="s">
        <v>668</v>
      </c>
    </row>
    <row r="161" spans="2:65" s="138" customFormat="1" ht="16.5" customHeight="1" x14ac:dyDescent="0.25">
      <c r="B161" s="202"/>
      <c r="C161" s="203" t="s">
        <v>886</v>
      </c>
      <c r="D161" s="203" t="s">
        <v>734</v>
      </c>
      <c r="E161" s="204" t="s">
        <v>1316</v>
      </c>
      <c r="F161" s="205" t="s">
        <v>1317</v>
      </c>
      <c r="G161" s="206" t="s">
        <v>873</v>
      </c>
      <c r="H161" s="207">
        <v>2</v>
      </c>
      <c r="I161" s="208">
        <v>0</v>
      </c>
      <c r="J161" s="208">
        <f>ROUND(I161*H161,2)</f>
        <v>0</v>
      </c>
      <c r="K161" s="205" t="s">
        <v>737</v>
      </c>
      <c r="L161" s="139"/>
      <c r="M161" s="209" t="s">
        <v>439</v>
      </c>
      <c r="N161" s="210" t="s">
        <v>687</v>
      </c>
      <c r="O161" s="211">
        <v>0.27600000000000002</v>
      </c>
      <c r="P161" s="211">
        <f>O161*H161</f>
        <v>0.55200000000000005</v>
      </c>
      <c r="Q161" s="211">
        <v>1.8000000000000001E-4</v>
      </c>
      <c r="R161" s="211">
        <f>Q161*H161</f>
        <v>3.6000000000000002E-4</v>
      </c>
      <c r="S161" s="211">
        <v>0</v>
      </c>
      <c r="T161" s="212">
        <f>S161*H161</f>
        <v>0</v>
      </c>
      <c r="AR161" s="213" t="s">
        <v>821</v>
      </c>
      <c r="AT161" s="213" t="s">
        <v>734</v>
      </c>
      <c r="AU161" s="213" t="s">
        <v>668</v>
      </c>
      <c r="AY161" s="131" t="s">
        <v>733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31" t="s">
        <v>731</v>
      </c>
      <c r="BK161" s="214">
        <f>ROUND(I161*H161,2)</f>
        <v>0</v>
      </c>
      <c r="BL161" s="131" t="s">
        <v>821</v>
      </c>
      <c r="BM161" s="213" t="s">
        <v>1318</v>
      </c>
    </row>
    <row r="162" spans="2:65" s="138" customFormat="1" x14ac:dyDescent="0.25">
      <c r="B162" s="139"/>
      <c r="D162" s="215" t="s">
        <v>740</v>
      </c>
      <c r="F162" s="216" t="s">
        <v>1319</v>
      </c>
      <c r="L162" s="139"/>
      <c r="M162" s="217"/>
      <c r="T162" s="218"/>
      <c r="AT162" s="131" t="s">
        <v>740</v>
      </c>
      <c r="AU162" s="131" t="s">
        <v>668</v>
      </c>
    </row>
    <row r="163" spans="2:65" s="138" customFormat="1" ht="16.5" customHeight="1" x14ac:dyDescent="0.25">
      <c r="B163" s="202"/>
      <c r="C163" s="203" t="s">
        <v>891</v>
      </c>
      <c r="D163" s="203" t="s">
        <v>734</v>
      </c>
      <c r="E163" s="204" t="s">
        <v>1320</v>
      </c>
      <c r="F163" s="205" t="s">
        <v>1321</v>
      </c>
      <c r="G163" s="206" t="s">
        <v>873</v>
      </c>
      <c r="H163" s="207">
        <v>11</v>
      </c>
      <c r="I163" s="208">
        <v>0</v>
      </c>
      <c r="J163" s="208">
        <f>ROUND(I163*H163,2)</f>
        <v>0</v>
      </c>
      <c r="K163" s="205" t="s">
        <v>737</v>
      </c>
      <c r="L163" s="139"/>
      <c r="M163" s="209" t="s">
        <v>439</v>
      </c>
      <c r="N163" s="210" t="s">
        <v>687</v>
      </c>
      <c r="O163" s="211">
        <v>0.36</v>
      </c>
      <c r="P163" s="211">
        <f>O163*H163</f>
        <v>3.96</v>
      </c>
      <c r="Q163" s="211">
        <v>2.5000000000000001E-4</v>
      </c>
      <c r="R163" s="211">
        <f>Q163*H163</f>
        <v>2.7499999999999998E-3</v>
      </c>
      <c r="S163" s="211">
        <v>0</v>
      </c>
      <c r="T163" s="212">
        <f>S163*H163</f>
        <v>0</v>
      </c>
      <c r="AR163" s="213" t="s">
        <v>821</v>
      </c>
      <c r="AT163" s="213" t="s">
        <v>734</v>
      </c>
      <c r="AU163" s="213" t="s">
        <v>668</v>
      </c>
      <c r="AY163" s="131" t="s">
        <v>733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31" t="s">
        <v>731</v>
      </c>
      <c r="BK163" s="214">
        <f>ROUND(I163*H163,2)</f>
        <v>0</v>
      </c>
      <c r="BL163" s="131" t="s">
        <v>821</v>
      </c>
      <c r="BM163" s="213" t="s">
        <v>1322</v>
      </c>
    </row>
    <row r="164" spans="2:65" s="138" customFormat="1" x14ac:dyDescent="0.25">
      <c r="B164" s="139"/>
      <c r="D164" s="215" t="s">
        <v>740</v>
      </c>
      <c r="F164" s="216" t="s">
        <v>1323</v>
      </c>
      <c r="L164" s="139"/>
      <c r="M164" s="217"/>
      <c r="T164" s="218"/>
      <c r="AT164" s="131" t="s">
        <v>740</v>
      </c>
      <c r="AU164" s="131" t="s">
        <v>668</v>
      </c>
    </row>
    <row r="165" spans="2:65" s="138" customFormat="1" ht="16.5" customHeight="1" x14ac:dyDescent="0.25">
      <c r="B165" s="202"/>
      <c r="C165" s="203" t="s">
        <v>896</v>
      </c>
      <c r="D165" s="203" t="s">
        <v>734</v>
      </c>
      <c r="E165" s="204" t="s">
        <v>1324</v>
      </c>
      <c r="F165" s="205" t="s">
        <v>1325</v>
      </c>
      <c r="G165" s="206" t="s">
        <v>873</v>
      </c>
      <c r="H165" s="207">
        <v>2</v>
      </c>
      <c r="I165" s="208">
        <v>0</v>
      </c>
      <c r="J165" s="208">
        <f>ROUND(I165*H165,2)</f>
        <v>0</v>
      </c>
      <c r="K165" s="205" t="s">
        <v>737</v>
      </c>
      <c r="L165" s="139"/>
      <c r="M165" s="209" t="s">
        <v>439</v>
      </c>
      <c r="N165" s="210" t="s">
        <v>687</v>
      </c>
      <c r="O165" s="211">
        <v>0.41</v>
      </c>
      <c r="P165" s="211">
        <f>O165*H165</f>
        <v>0.82</v>
      </c>
      <c r="Q165" s="211">
        <v>2.5000000000000001E-4</v>
      </c>
      <c r="R165" s="211">
        <f>Q165*H165</f>
        <v>5.0000000000000001E-4</v>
      </c>
      <c r="S165" s="211">
        <v>0</v>
      </c>
      <c r="T165" s="212">
        <f>S165*H165</f>
        <v>0</v>
      </c>
      <c r="AR165" s="213" t="s">
        <v>821</v>
      </c>
      <c r="AT165" s="213" t="s">
        <v>734</v>
      </c>
      <c r="AU165" s="213" t="s">
        <v>668</v>
      </c>
      <c r="AY165" s="131" t="s">
        <v>733</v>
      </c>
      <c r="BE165" s="214">
        <f>IF(N165="základní",J165,0)</f>
        <v>0</v>
      </c>
      <c r="BF165" s="214">
        <f>IF(N165="snížená",J165,0)</f>
        <v>0</v>
      </c>
      <c r="BG165" s="214">
        <f>IF(N165="zákl. přenesená",J165,0)</f>
        <v>0</v>
      </c>
      <c r="BH165" s="214">
        <f>IF(N165="sníž. přenesená",J165,0)</f>
        <v>0</v>
      </c>
      <c r="BI165" s="214">
        <f>IF(N165="nulová",J165,0)</f>
        <v>0</v>
      </c>
      <c r="BJ165" s="131" t="s">
        <v>731</v>
      </c>
      <c r="BK165" s="214">
        <f>ROUND(I165*H165,2)</f>
        <v>0</v>
      </c>
      <c r="BL165" s="131" t="s">
        <v>821</v>
      </c>
      <c r="BM165" s="213" t="s">
        <v>1326</v>
      </c>
    </row>
    <row r="166" spans="2:65" s="138" customFormat="1" x14ac:dyDescent="0.25">
      <c r="B166" s="139"/>
      <c r="D166" s="215" t="s">
        <v>740</v>
      </c>
      <c r="F166" s="216" t="s">
        <v>1327</v>
      </c>
      <c r="L166" s="139"/>
      <c r="M166" s="217"/>
      <c r="T166" s="218"/>
      <c r="AT166" s="131" t="s">
        <v>740</v>
      </c>
      <c r="AU166" s="131" t="s">
        <v>668</v>
      </c>
    </row>
    <row r="167" spans="2:65" s="138" customFormat="1" ht="16.5" customHeight="1" x14ac:dyDescent="0.25">
      <c r="B167" s="202"/>
      <c r="C167" s="203" t="s">
        <v>901</v>
      </c>
      <c r="D167" s="203" t="s">
        <v>734</v>
      </c>
      <c r="E167" s="204" t="s">
        <v>1328</v>
      </c>
      <c r="F167" s="205" t="s">
        <v>1329</v>
      </c>
      <c r="G167" s="206" t="s">
        <v>873</v>
      </c>
      <c r="H167" s="207">
        <v>2</v>
      </c>
      <c r="I167" s="208">
        <v>0</v>
      </c>
      <c r="J167" s="208">
        <f>ROUND(I167*H167,2)</f>
        <v>0</v>
      </c>
      <c r="K167" s="205" t="s">
        <v>737</v>
      </c>
      <c r="L167" s="139"/>
      <c r="M167" s="209" t="s">
        <v>439</v>
      </c>
      <c r="N167" s="210" t="s">
        <v>687</v>
      </c>
      <c r="O167" s="211">
        <v>0.16</v>
      </c>
      <c r="P167" s="211">
        <f>O167*H167</f>
        <v>0.32</v>
      </c>
      <c r="Q167" s="211">
        <v>2.0000000000000001E-4</v>
      </c>
      <c r="R167" s="211">
        <f>Q167*H167</f>
        <v>4.0000000000000002E-4</v>
      </c>
      <c r="S167" s="211">
        <v>0</v>
      </c>
      <c r="T167" s="212">
        <f>S167*H167</f>
        <v>0</v>
      </c>
      <c r="AR167" s="213" t="s">
        <v>821</v>
      </c>
      <c r="AT167" s="213" t="s">
        <v>734</v>
      </c>
      <c r="AU167" s="213" t="s">
        <v>668</v>
      </c>
      <c r="AY167" s="131" t="s">
        <v>733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31" t="s">
        <v>731</v>
      </c>
      <c r="BK167" s="214">
        <f>ROUND(I167*H167,2)</f>
        <v>0</v>
      </c>
      <c r="BL167" s="131" t="s">
        <v>821</v>
      </c>
      <c r="BM167" s="213" t="s">
        <v>1330</v>
      </c>
    </row>
    <row r="168" spans="2:65" s="138" customFormat="1" x14ac:dyDescent="0.25">
      <c r="B168" s="139"/>
      <c r="D168" s="215" t="s">
        <v>740</v>
      </c>
      <c r="F168" s="216" t="s">
        <v>1331</v>
      </c>
      <c r="L168" s="139"/>
      <c r="M168" s="217"/>
      <c r="T168" s="218"/>
      <c r="AT168" s="131" t="s">
        <v>740</v>
      </c>
      <c r="AU168" s="131" t="s">
        <v>668</v>
      </c>
    </row>
    <row r="169" spans="2:65" s="138" customFormat="1" ht="21.75" customHeight="1" x14ac:dyDescent="0.25">
      <c r="B169" s="202"/>
      <c r="C169" s="203" t="s">
        <v>894</v>
      </c>
      <c r="D169" s="203" t="s">
        <v>734</v>
      </c>
      <c r="E169" s="204" t="s">
        <v>1332</v>
      </c>
      <c r="F169" s="205" t="s">
        <v>1333</v>
      </c>
      <c r="G169" s="206" t="s">
        <v>873</v>
      </c>
      <c r="H169" s="207">
        <v>11</v>
      </c>
      <c r="I169" s="208">
        <v>0</v>
      </c>
      <c r="J169" s="208">
        <f>ROUND(I169*H169,2)</f>
        <v>0</v>
      </c>
      <c r="K169" s="205" t="s">
        <v>737</v>
      </c>
      <c r="L169" s="139"/>
      <c r="M169" s="209" t="s">
        <v>439</v>
      </c>
      <c r="N169" s="210" t="s">
        <v>687</v>
      </c>
      <c r="O169" s="211">
        <v>0.20599999999999999</v>
      </c>
      <c r="P169" s="211">
        <f>O169*H169</f>
        <v>2.266</v>
      </c>
      <c r="Q169" s="211">
        <v>5.9000000000000003E-4</v>
      </c>
      <c r="R169" s="211">
        <f>Q169*H169</f>
        <v>6.4900000000000001E-3</v>
      </c>
      <c r="S169" s="211">
        <v>0</v>
      </c>
      <c r="T169" s="212">
        <f>S169*H169</f>
        <v>0</v>
      </c>
      <c r="AR169" s="213" t="s">
        <v>821</v>
      </c>
      <c r="AT169" s="213" t="s">
        <v>734</v>
      </c>
      <c r="AU169" s="213" t="s">
        <v>668</v>
      </c>
      <c r="AY169" s="131" t="s">
        <v>733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131" t="s">
        <v>731</v>
      </c>
      <c r="BK169" s="214">
        <f>ROUND(I169*H169,2)</f>
        <v>0</v>
      </c>
      <c r="BL169" s="131" t="s">
        <v>821</v>
      </c>
      <c r="BM169" s="213" t="s">
        <v>1334</v>
      </c>
    </row>
    <row r="170" spans="2:65" s="138" customFormat="1" x14ac:dyDescent="0.25">
      <c r="B170" s="139"/>
      <c r="D170" s="215" t="s">
        <v>740</v>
      </c>
      <c r="F170" s="216" t="s">
        <v>1335</v>
      </c>
      <c r="L170" s="139"/>
      <c r="M170" s="217"/>
      <c r="T170" s="218"/>
      <c r="AT170" s="131" t="s">
        <v>740</v>
      </c>
      <c r="AU170" s="131" t="s">
        <v>668</v>
      </c>
    </row>
    <row r="171" spans="2:65" s="138" customFormat="1" ht="16.5" customHeight="1" x14ac:dyDescent="0.25">
      <c r="B171" s="202"/>
      <c r="C171" s="203" t="s">
        <v>910</v>
      </c>
      <c r="D171" s="203" t="s">
        <v>734</v>
      </c>
      <c r="E171" s="204" t="s">
        <v>1336</v>
      </c>
      <c r="F171" s="205" t="s">
        <v>1337</v>
      </c>
      <c r="G171" s="206" t="s">
        <v>873</v>
      </c>
      <c r="H171" s="207">
        <v>1</v>
      </c>
      <c r="I171" s="208">
        <v>0</v>
      </c>
      <c r="J171" s="208">
        <f>ROUND(I171*H171,2)</f>
        <v>0</v>
      </c>
      <c r="K171" s="205" t="s">
        <v>737</v>
      </c>
      <c r="L171" s="139"/>
      <c r="M171" s="209" t="s">
        <v>439</v>
      </c>
      <c r="N171" s="210" t="s">
        <v>687</v>
      </c>
      <c r="O171" s="211">
        <v>0.14499999999999999</v>
      </c>
      <c r="P171" s="211">
        <f>O171*H171</f>
        <v>0.14499999999999999</v>
      </c>
      <c r="Q171" s="211">
        <v>4.0000000000000002E-4</v>
      </c>
      <c r="R171" s="211">
        <f>Q171*H171</f>
        <v>4.0000000000000002E-4</v>
      </c>
      <c r="S171" s="211">
        <v>0</v>
      </c>
      <c r="T171" s="212">
        <f>S171*H171</f>
        <v>0</v>
      </c>
      <c r="AR171" s="213" t="s">
        <v>821</v>
      </c>
      <c r="AT171" s="213" t="s">
        <v>734</v>
      </c>
      <c r="AU171" s="213" t="s">
        <v>668</v>
      </c>
      <c r="AY171" s="131" t="s">
        <v>733</v>
      </c>
      <c r="BE171" s="214">
        <f>IF(N171="základní",J171,0)</f>
        <v>0</v>
      </c>
      <c r="BF171" s="214">
        <f>IF(N171="snížená",J171,0)</f>
        <v>0</v>
      </c>
      <c r="BG171" s="214">
        <f>IF(N171="zákl. přenesená",J171,0)</f>
        <v>0</v>
      </c>
      <c r="BH171" s="214">
        <f>IF(N171="sníž. přenesená",J171,0)</f>
        <v>0</v>
      </c>
      <c r="BI171" s="214">
        <f>IF(N171="nulová",J171,0)</f>
        <v>0</v>
      </c>
      <c r="BJ171" s="131" t="s">
        <v>731</v>
      </c>
      <c r="BK171" s="214">
        <f>ROUND(I171*H171,2)</f>
        <v>0</v>
      </c>
      <c r="BL171" s="131" t="s">
        <v>821</v>
      </c>
      <c r="BM171" s="213" t="s">
        <v>1338</v>
      </c>
    </row>
    <row r="172" spans="2:65" s="138" customFormat="1" x14ac:dyDescent="0.25">
      <c r="B172" s="139"/>
      <c r="D172" s="215" t="s">
        <v>740</v>
      </c>
      <c r="F172" s="216" t="s">
        <v>1339</v>
      </c>
      <c r="L172" s="139"/>
      <c r="M172" s="217"/>
      <c r="T172" s="218"/>
      <c r="AT172" s="131" t="s">
        <v>740</v>
      </c>
      <c r="AU172" s="131" t="s">
        <v>668</v>
      </c>
    </row>
    <row r="173" spans="2:65" s="138" customFormat="1" ht="21.75" customHeight="1" x14ac:dyDescent="0.25">
      <c r="B173" s="202"/>
      <c r="C173" s="203" t="s">
        <v>917</v>
      </c>
      <c r="D173" s="203" t="s">
        <v>734</v>
      </c>
      <c r="E173" s="204" t="s">
        <v>1340</v>
      </c>
      <c r="F173" s="205" t="s">
        <v>1341</v>
      </c>
      <c r="G173" s="206" t="s">
        <v>873</v>
      </c>
      <c r="H173" s="207">
        <v>2</v>
      </c>
      <c r="I173" s="208">
        <v>0</v>
      </c>
      <c r="J173" s="208">
        <f>ROUND(I173*H173,2)</f>
        <v>0</v>
      </c>
      <c r="K173" s="205" t="s">
        <v>737</v>
      </c>
      <c r="L173" s="139"/>
      <c r="M173" s="209" t="s">
        <v>439</v>
      </c>
      <c r="N173" s="210" t="s">
        <v>687</v>
      </c>
      <c r="O173" s="211">
        <v>0.16600000000000001</v>
      </c>
      <c r="P173" s="211">
        <f>O173*H173</f>
        <v>0.33200000000000002</v>
      </c>
      <c r="Q173" s="211">
        <v>2.4000000000000001E-4</v>
      </c>
      <c r="R173" s="211">
        <f>Q173*H173</f>
        <v>4.8000000000000001E-4</v>
      </c>
      <c r="S173" s="211">
        <v>0</v>
      </c>
      <c r="T173" s="212">
        <f>S173*H173</f>
        <v>0</v>
      </c>
      <c r="AR173" s="213" t="s">
        <v>821</v>
      </c>
      <c r="AT173" s="213" t="s">
        <v>734</v>
      </c>
      <c r="AU173" s="213" t="s">
        <v>668</v>
      </c>
      <c r="AY173" s="131" t="s">
        <v>733</v>
      </c>
      <c r="BE173" s="214">
        <f>IF(N173="základní",J173,0)</f>
        <v>0</v>
      </c>
      <c r="BF173" s="214">
        <f>IF(N173="snížená",J173,0)</f>
        <v>0</v>
      </c>
      <c r="BG173" s="214">
        <f>IF(N173="zákl. přenesená",J173,0)</f>
        <v>0</v>
      </c>
      <c r="BH173" s="214">
        <f>IF(N173="sníž. přenesená",J173,0)</f>
        <v>0</v>
      </c>
      <c r="BI173" s="214">
        <f>IF(N173="nulová",J173,0)</f>
        <v>0</v>
      </c>
      <c r="BJ173" s="131" t="s">
        <v>731</v>
      </c>
      <c r="BK173" s="214">
        <f>ROUND(I173*H173,2)</f>
        <v>0</v>
      </c>
      <c r="BL173" s="131" t="s">
        <v>821</v>
      </c>
      <c r="BM173" s="213" t="s">
        <v>1342</v>
      </c>
    </row>
    <row r="174" spans="2:65" s="138" customFormat="1" x14ac:dyDescent="0.25">
      <c r="B174" s="139"/>
      <c r="D174" s="215" t="s">
        <v>740</v>
      </c>
      <c r="F174" s="216" t="s">
        <v>1343</v>
      </c>
      <c r="L174" s="139"/>
      <c r="M174" s="217"/>
      <c r="T174" s="218"/>
      <c r="AT174" s="131" t="s">
        <v>740</v>
      </c>
      <c r="AU174" s="131" t="s">
        <v>668</v>
      </c>
    </row>
    <row r="175" spans="2:65" s="138" customFormat="1" ht="21.75" customHeight="1" x14ac:dyDescent="0.25">
      <c r="B175" s="202"/>
      <c r="C175" s="203" t="s">
        <v>922</v>
      </c>
      <c r="D175" s="203" t="s">
        <v>734</v>
      </c>
      <c r="E175" s="204" t="s">
        <v>1344</v>
      </c>
      <c r="F175" s="205" t="s">
        <v>1345</v>
      </c>
      <c r="G175" s="206" t="s">
        <v>873</v>
      </c>
      <c r="H175" s="207">
        <v>4</v>
      </c>
      <c r="I175" s="208">
        <v>0</v>
      </c>
      <c r="J175" s="208">
        <f>ROUND(I175*H175,2)</f>
        <v>0</v>
      </c>
      <c r="K175" s="205" t="s">
        <v>737</v>
      </c>
      <c r="L175" s="139"/>
      <c r="M175" s="209" t="s">
        <v>439</v>
      </c>
      <c r="N175" s="210" t="s">
        <v>687</v>
      </c>
      <c r="O175" s="211">
        <v>0.42399999999999999</v>
      </c>
      <c r="P175" s="211">
        <f>O175*H175</f>
        <v>1.696</v>
      </c>
      <c r="Q175" s="211">
        <v>2.0799999999999998E-3</v>
      </c>
      <c r="R175" s="211">
        <f>Q175*H175</f>
        <v>8.3199999999999993E-3</v>
      </c>
      <c r="S175" s="211">
        <v>0</v>
      </c>
      <c r="T175" s="212">
        <f>S175*H175</f>
        <v>0</v>
      </c>
      <c r="AR175" s="213" t="s">
        <v>821</v>
      </c>
      <c r="AT175" s="213" t="s">
        <v>734</v>
      </c>
      <c r="AU175" s="213" t="s">
        <v>668</v>
      </c>
      <c r="AY175" s="131" t="s">
        <v>733</v>
      </c>
      <c r="BE175" s="214">
        <f>IF(N175="základní",J175,0)</f>
        <v>0</v>
      </c>
      <c r="BF175" s="214">
        <f>IF(N175="snížená",J175,0)</f>
        <v>0</v>
      </c>
      <c r="BG175" s="214">
        <f>IF(N175="zákl. přenesená",J175,0)</f>
        <v>0</v>
      </c>
      <c r="BH175" s="214">
        <f>IF(N175="sníž. přenesená",J175,0)</f>
        <v>0</v>
      </c>
      <c r="BI175" s="214">
        <f>IF(N175="nulová",J175,0)</f>
        <v>0</v>
      </c>
      <c r="BJ175" s="131" t="s">
        <v>731</v>
      </c>
      <c r="BK175" s="214">
        <f>ROUND(I175*H175,2)</f>
        <v>0</v>
      </c>
      <c r="BL175" s="131" t="s">
        <v>821</v>
      </c>
      <c r="BM175" s="213" t="s">
        <v>1346</v>
      </c>
    </row>
    <row r="176" spans="2:65" s="138" customFormat="1" x14ac:dyDescent="0.25">
      <c r="B176" s="139"/>
      <c r="D176" s="215" t="s">
        <v>740</v>
      </c>
      <c r="F176" s="216" t="s">
        <v>1347</v>
      </c>
      <c r="L176" s="139"/>
      <c r="M176" s="217"/>
      <c r="T176" s="218"/>
      <c r="AT176" s="131" t="s">
        <v>740</v>
      </c>
      <c r="AU176" s="131" t="s">
        <v>668</v>
      </c>
    </row>
    <row r="177" spans="2:65" s="138" customFormat="1" ht="24.15" customHeight="1" x14ac:dyDescent="0.25">
      <c r="B177" s="202"/>
      <c r="C177" s="203" t="s">
        <v>927</v>
      </c>
      <c r="D177" s="203" t="s">
        <v>734</v>
      </c>
      <c r="E177" s="204" t="s">
        <v>1348</v>
      </c>
      <c r="F177" s="205" t="s">
        <v>1349</v>
      </c>
      <c r="G177" s="206" t="s">
        <v>1031</v>
      </c>
      <c r="H177" s="207">
        <v>1</v>
      </c>
      <c r="I177" s="208">
        <v>0</v>
      </c>
      <c r="J177" s="208">
        <f>ROUND(I177*H177,2)</f>
        <v>0</v>
      </c>
      <c r="K177" s="205" t="s">
        <v>737</v>
      </c>
      <c r="L177" s="139"/>
      <c r="M177" s="209" t="s">
        <v>439</v>
      </c>
      <c r="N177" s="210" t="s">
        <v>687</v>
      </c>
      <c r="O177" s="211">
        <v>0.74</v>
      </c>
      <c r="P177" s="211">
        <f>O177*H177</f>
        <v>0.74</v>
      </c>
      <c r="Q177" s="211">
        <v>9.0200000000000002E-3</v>
      </c>
      <c r="R177" s="211">
        <f>Q177*H177</f>
        <v>9.0200000000000002E-3</v>
      </c>
      <c r="S177" s="211">
        <v>0</v>
      </c>
      <c r="T177" s="212">
        <f>S177*H177</f>
        <v>0</v>
      </c>
      <c r="AR177" s="213" t="s">
        <v>821</v>
      </c>
      <c r="AT177" s="213" t="s">
        <v>734</v>
      </c>
      <c r="AU177" s="213" t="s">
        <v>668</v>
      </c>
      <c r="AY177" s="131" t="s">
        <v>733</v>
      </c>
      <c r="BE177" s="214">
        <f>IF(N177="základní",J177,0)</f>
        <v>0</v>
      </c>
      <c r="BF177" s="214">
        <f>IF(N177="snížená",J177,0)</f>
        <v>0</v>
      </c>
      <c r="BG177" s="214">
        <f>IF(N177="zákl. přenesená",J177,0)</f>
        <v>0</v>
      </c>
      <c r="BH177" s="214">
        <f>IF(N177="sníž. přenesená",J177,0)</f>
        <v>0</v>
      </c>
      <c r="BI177" s="214">
        <f>IF(N177="nulová",J177,0)</f>
        <v>0</v>
      </c>
      <c r="BJ177" s="131" t="s">
        <v>731</v>
      </c>
      <c r="BK177" s="214">
        <f>ROUND(I177*H177,2)</f>
        <v>0</v>
      </c>
      <c r="BL177" s="131" t="s">
        <v>821</v>
      </c>
      <c r="BM177" s="213" t="s">
        <v>1350</v>
      </c>
    </row>
    <row r="178" spans="2:65" s="138" customFormat="1" x14ac:dyDescent="0.25">
      <c r="B178" s="139"/>
      <c r="D178" s="215" t="s">
        <v>740</v>
      </c>
      <c r="F178" s="216" t="s">
        <v>1351</v>
      </c>
      <c r="L178" s="139"/>
      <c r="M178" s="217"/>
      <c r="T178" s="218"/>
      <c r="AT178" s="131" t="s">
        <v>740</v>
      </c>
      <c r="AU178" s="131" t="s">
        <v>668</v>
      </c>
    </row>
    <row r="179" spans="2:65" s="138" customFormat="1" ht="24.15" customHeight="1" x14ac:dyDescent="0.25">
      <c r="B179" s="202"/>
      <c r="C179" s="203" t="s">
        <v>932</v>
      </c>
      <c r="D179" s="203" t="s">
        <v>734</v>
      </c>
      <c r="E179" s="204" t="s">
        <v>1352</v>
      </c>
      <c r="F179" s="205" t="s">
        <v>1353</v>
      </c>
      <c r="G179" s="206" t="s">
        <v>873</v>
      </c>
      <c r="H179" s="207">
        <v>1</v>
      </c>
      <c r="I179" s="208">
        <v>0</v>
      </c>
      <c r="J179" s="208">
        <f>ROUND(I179*H179,2)</f>
        <v>0</v>
      </c>
      <c r="K179" s="205" t="s">
        <v>737</v>
      </c>
      <c r="L179" s="139"/>
      <c r="M179" s="209" t="s">
        <v>439</v>
      </c>
      <c r="N179" s="210" t="s">
        <v>687</v>
      </c>
      <c r="O179" s="211">
        <v>0.40799999999999997</v>
      </c>
      <c r="P179" s="211">
        <f>O179*H179</f>
        <v>0.40799999999999997</v>
      </c>
      <c r="Q179" s="211">
        <v>8.1999999999999998E-4</v>
      </c>
      <c r="R179" s="211">
        <f>Q179*H179</f>
        <v>8.1999999999999998E-4</v>
      </c>
      <c r="S179" s="211">
        <v>0</v>
      </c>
      <c r="T179" s="212">
        <f>S179*H179</f>
        <v>0</v>
      </c>
      <c r="AR179" s="213" t="s">
        <v>821</v>
      </c>
      <c r="AT179" s="213" t="s">
        <v>734</v>
      </c>
      <c r="AU179" s="213" t="s">
        <v>668</v>
      </c>
      <c r="AY179" s="131" t="s">
        <v>733</v>
      </c>
      <c r="BE179" s="214">
        <f>IF(N179="základní",J179,0)</f>
        <v>0</v>
      </c>
      <c r="BF179" s="214">
        <f>IF(N179="snížená",J179,0)</f>
        <v>0</v>
      </c>
      <c r="BG179" s="214">
        <f>IF(N179="zákl. přenesená",J179,0)</f>
        <v>0</v>
      </c>
      <c r="BH179" s="214">
        <f>IF(N179="sníž. přenesená",J179,0)</f>
        <v>0</v>
      </c>
      <c r="BI179" s="214">
        <f>IF(N179="nulová",J179,0)</f>
        <v>0</v>
      </c>
      <c r="BJ179" s="131" t="s">
        <v>731</v>
      </c>
      <c r="BK179" s="214">
        <f>ROUND(I179*H179,2)</f>
        <v>0</v>
      </c>
      <c r="BL179" s="131" t="s">
        <v>821</v>
      </c>
      <c r="BM179" s="213" t="s">
        <v>1354</v>
      </c>
    </row>
    <row r="180" spans="2:65" s="138" customFormat="1" x14ac:dyDescent="0.25">
      <c r="B180" s="139"/>
      <c r="D180" s="215" t="s">
        <v>740</v>
      </c>
      <c r="F180" s="216" t="s">
        <v>1355</v>
      </c>
      <c r="L180" s="139"/>
      <c r="M180" s="217"/>
      <c r="T180" s="218"/>
      <c r="AT180" s="131" t="s">
        <v>740</v>
      </c>
      <c r="AU180" s="131" t="s">
        <v>668</v>
      </c>
    </row>
    <row r="181" spans="2:65" s="138" customFormat="1" ht="24.15" customHeight="1" x14ac:dyDescent="0.25">
      <c r="B181" s="202"/>
      <c r="C181" s="203" t="s">
        <v>937</v>
      </c>
      <c r="D181" s="203" t="s">
        <v>734</v>
      </c>
      <c r="E181" s="204" t="s">
        <v>1356</v>
      </c>
      <c r="F181" s="205" t="s">
        <v>1357</v>
      </c>
      <c r="G181" s="206" t="s">
        <v>472</v>
      </c>
      <c r="H181" s="207">
        <v>0</v>
      </c>
      <c r="I181" s="208">
        <v>1.04</v>
      </c>
      <c r="J181" s="208">
        <f>ROUND(I181*H181,2)</f>
        <v>0</v>
      </c>
      <c r="K181" s="205" t="s">
        <v>737</v>
      </c>
      <c r="L181" s="139"/>
      <c r="M181" s="209" t="s">
        <v>439</v>
      </c>
      <c r="N181" s="210" t="s">
        <v>687</v>
      </c>
      <c r="O181" s="211">
        <v>0</v>
      </c>
      <c r="P181" s="211">
        <f>O181*H181</f>
        <v>0</v>
      </c>
      <c r="Q181" s="211">
        <v>0</v>
      </c>
      <c r="R181" s="211">
        <f>Q181*H181</f>
        <v>0</v>
      </c>
      <c r="S181" s="211">
        <v>0</v>
      </c>
      <c r="T181" s="212">
        <f>S181*H181</f>
        <v>0</v>
      </c>
      <c r="AR181" s="213" t="s">
        <v>821</v>
      </c>
      <c r="AT181" s="213" t="s">
        <v>734</v>
      </c>
      <c r="AU181" s="213" t="s">
        <v>668</v>
      </c>
      <c r="AY181" s="131" t="s">
        <v>733</v>
      </c>
      <c r="BE181" s="214">
        <f>IF(N181="základní",J181,0)</f>
        <v>0</v>
      </c>
      <c r="BF181" s="214">
        <f>IF(N181="snížená",J181,0)</f>
        <v>0</v>
      </c>
      <c r="BG181" s="214">
        <f>IF(N181="zákl. přenesená",J181,0)</f>
        <v>0</v>
      </c>
      <c r="BH181" s="214">
        <f>IF(N181="sníž. přenesená",J181,0)</f>
        <v>0</v>
      </c>
      <c r="BI181" s="214">
        <f>IF(N181="nulová",J181,0)</f>
        <v>0</v>
      </c>
      <c r="BJ181" s="131" t="s">
        <v>731</v>
      </c>
      <c r="BK181" s="214">
        <f>ROUND(I181*H181,2)</f>
        <v>0</v>
      </c>
      <c r="BL181" s="131" t="s">
        <v>821</v>
      </c>
      <c r="BM181" s="213" t="s">
        <v>1358</v>
      </c>
    </row>
    <row r="182" spans="2:65" s="138" customFormat="1" x14ac:dyDescent="0.25">
      <c r="B182" s="139"/>
      <c r="D182" s="215" t="s">
        <v>740</v>
      </c>
      <c r="F182" s="216" t="s">
        <v>1359</v>
      </c>
      <c r="L182" s="139"/>
      <c r="M182" s="217"/>
      <c r="T182" s="218"/>
      <c r="AT182" s="131" t="s">
        <v>740</v>
      </c>
      <c r="AU182" s="131" t="s">
        <v>668</v>
      </c>
    </row>
    <row r="183" spans="2:65" s="190" customFormat="1" ht="22.95" customHeight="1" x14ac:dyDescent="0.25">
      <c r="B183" s="191"/>
      <c r="D183" s="192" t="s">
        <v>728</v>
      </c>
      <c r="E183" s="200" t="s">
        <v>1049</v>
      </c>
      <c r="F183" s="200" t="s">
        <v>1050</v>
      </c>
      <c r="J183" s="201">
        <f>BK183</f>
        <v>0</v>
      </c>
      <c r="L183" s="191"/>
      <c r="M183" s="195"/>
      <c r="P183" s="196">
        <f>SUM(P184:P193)</f>
        <v>33.22</v>
      </c>
      <c r="R183" s="196">
        <f>SUM(R184:R193)</f>
        <v>0.81779999999999997</v>
      </c>
      <c r="T183" s="197">
        <f>SUM(T184:T193)</f>
        <v>0</v>
      </c>
      <c r="AR183" s="192" t="s">
        <v>668</v>
      </c>
      <c r="AT183" s="198" t="s">
        <v>728</v>
      </c>
      <c r="AU183" s="198" t="s">
        <v>731</v>
      </c>
      <c r="AY183" s="192" t="s">
        <v>733</v>
      </c>
      <c r="BK183" s="199">
        <f>SUM(BK184:BK193)</f>
        <v>0</v>
      </c>
    </row>
    <row r="184" spans="2:65" s="138" customFormat="1" ht="16.5" customHeight="1" x14ac:dyDescent="0.25">
      <c r="B184" s="202"/>
      <c r="C184" s="203" t="s">
        <v>942</v>
      </c>
      <c r="D184" s="203" t="s">
        <v>734</v>
      </c>
      <c r="E184" s="204" t="s">
        <v>1360</v>
      </c>
      <c r="F184" s="205" t="s">
        <v>1361</v>
      </c>
      <c r="G184" s="206" t="s">
        <v>1031</v>
      </c>
      <c r="H184" s="207">
        <v>10</v>
      </c>
      <c r="I184" s="208">
        <v>0</v>
      </c>
      <c r="J184" s="208">
        <f>ROUND(I184*H184,2)</f>
        <v>0</v>
      </c>
      <c r="K184" s="205" t="s">
        <v>737</v>
      </c>
      <c r="L184" s="139"/>
      <c r="M184" s="209" t="s">
        <v>439</v>
      </c>
      <c r="N184" s="210" t="s">
        <v>687</v>
      </c>
      <c r="O184" s="211">
        <v>1.661</v>
      </c>
      <c r="P184" s="211">
        <f>O184*H184</f>
        <v>16.61</v>
      </c>
      <c r="Q184" s="211">
        <v>2.6079999999999999E-2</v>
      </c>
      <c r="R184" s="211">
        <f>Q184*H184</f>
        <v>0.26079999999999998</v>
      </c>
      <c r="S184" s="211">
        <v>0</v>
      </c>
      <c r="T184" s="212">
        <f>S184*H184</f>
        <v>0</v>
      </c>
      <c r="AR184" s="213" t="s">
        <v>821</v>
      </c>
      <c r="AT184" s="213" t="s">
        <v>734</v>
      </c>
      <c r="AU184" s="213" t="s">
        <v>668</v>
      </c>
      <c r="AY184" s="131" t="s">
        <v>733</v>
      </c>
      <c r="BE184" s="214">
        <f>IF(N184="základní",J184,0)</f>
        <v>0</v>
      </c>
      <c r="BF184" s="214">
        <f>IF(N184="snížená",J184,0)</f>
        <v>0</v>
      </c>
      <c r="BG184" s="214">
        <f>IF(N184="zákl. přenesená",J184,0)</f>
        <v>0</v>
      </c>
      <c r="BH184" s="214">
        <f>IF(N184="sníž. přenesená",J184,0)</f>
        <v>0</v>
      </c>
      <c r="BI184" s="214">
        <f>IF(N184="nulová",J184,0)</f>
        <v>0</v>
      </c>
      <c r="BJ184" s="131" t="s">
        <v>731</v>
      </c>
      <c r="BK184" s="214">
        <f>ROUND(I184*H184,2)</f>
        <v>0</v>
      </c>
      <c r="BL184" s="131" t="s">
        <v>821</v>
      </c>
      <c r="BM184" s="213" t="s">
        <v>1362</v>
      </c>
    </row>
    <row r="185" spans="2:65" s="138" customFormat="1" x14ac:dyDescent="0.25">
      <c r="B185" s="139"/>
      <c r="D185" s="215" t="s">
        <v>740</v>
      </c>
      <c r="F185" s="216" t="s">
        <v>1363</v>
      </c>
      <c r="L185" s="139"/>
      <c r="M185" s="217"/>
      <c r="T185" s="218"/>
      <c r="AT185" s="131" t="s">
        <v>740</v>
      </c>
      <c r="AU185" s="131" t="s">
        <v>668</v>
      </c>
    </row>
    <row r="186" spans="2:65" s="138" customFormat="1" ht="16.5" customHeight="1" x14ac:dyDescent="0.25">
      <c r="B186" s="202"/>
      <c r="C186" s="203" t="s">
        <v>947</v>
      </c>
      <c r="D186" s="203" t="s">
        <v>734</v>
      </c>
      <c r="E186" s="204" t="s">
        <v>1364</v>
      </c>
      <c r="F186" s="205" t="s">
        <v>1365</v>
      </c>
      <c r="G186" s="206" t="s">
        <v>1031</v>
      </c>
      <c r="H186" s="207">
        <v>10</v>
      </c>
      <c r="I186" s="208">
        <v>0</v>
      </c>
      <c r="J186" s="208">
        <f>ROUND(I186*H186,2)</f>
        <v>0</v>
      </c>
      <c r="K186" s="205" t="s">
        <v>737</v>
      </c>
      <c r="L186" s="139"/>
      <c r="M186" s="209" t="s">
        <v>439</v>
      </c>
      <c r="N186" s="210" t="s">
        <v>687</v>
      </c>
      <c r="O186" s="211">
        <v>1.661</v>
      </c>
      <c r="P186" s="211">
        <f>O186*H186</f>
        <v>16.61</v>
      </c>
      <c r="Q186" s="211">
        <v>0.01</v>
      </c>
      <c r="R186" s="211">
        <f>Q186*H186</f>
        <v>0.1</v>
      </c>
      <c r="S186" s="211">
        <v>0</v>
      </c>
      <c r="T186" s="212">
        <f>S186*H186</f>
        <v>0</v>
      </c>
      <c r="AR186" s="213" t="s">
        <v>821</v>
      </c>
      <c r="AT186" s="213" t="s">
        <v>734</v>
      </c>
      <c r="AU186" s="213" t="s">
        <v>668</v>
      </c>
      <c r="AY186" s="131" t="s">
        <v>733</v>
      </c>
      <c r="BE186" s="214">
        <f>IF(N186="základní",J186,0)</f>
        <v>0</v>
      </c>
      <c r="BF186" s="214">
        <f>IF(N186="snížená",J186,0)</f>
        <v>0</v>
      </c>
      <c r="BG186" s="214">
        <f>IF(N186="zákl. přenesená",J186,0)</f>
        <v>0</v>
      </c>
      <c r="BH186" s="214">
        <f>IF(N186="sníž. přenesená",J186,0)</f>
        <v>0</v>
      </c>
      <c r="BI186" s="214">
        <f>IF(N186="nulová",J186,0)</f>
        <v>0</v>
      </c>
      <c r="BJ186" s="131" t="s">
        <v>731</v>
      </c>
      <c r="BK186" s="214">
        <f>ROUND(I186*H186,2)</f>
        <v>0</v>
      </c>
      <c r="BL186" s="131" t="s">
        <v>821</v>
      </c>
      <c r="BM186" s="213" t="s">
        <v>1366</v>
      </c>
    </row>
    <row r="187" spans="2:65" s="138" customFormat="1" x14ac:dyDescent="0.25">
      <c r="B187" s="139"/>
      <c r="D187" s="215" t="s">
        <v>740</v>
      </c>
      <c r="F187" s="216" t="s">
        <v>1367</v>
      </c>
      <c r="L187" s="139"/>
      <c r="M187" s="217"/>
      <c r="T187" s="218"/>
      <c r="AT187" s="131" t="s">
        <v>740</v>
      </c>
      <c r="AU187" s="131" t="s">
        <v>668</v>
      </c>
    </row>
    <row r="188" spans="2:65" s="138" customFormat="1" ht="16.5" customHeight="1" x14ac:dyDescent="0.25">
      <c r="B188" s="202"/>
      <c r="C188" s="227" t="s">
        <v>952</v>
      </c>
      <c r="D188" s="227" t="s">
        <v>34</v>
      </c>
      <c r="E188" s="228" t="s">
        <v>1368</v>
      </c>
      <c r="F188" s="229" t="s">
        <v>1369</v>
      </c>
      <c r="G188" s="230" t="s">
        <v>1370</v>
      </c>
      <c r="H188" s="231">
        <v>10</v>
      </c>
      <c r="I188" s="232">
        <v>0</v>
      </c>
      <c r="J188" s="232">
        <f>ROUND(I188*H188,2)</f>
        <v>0</v>
      </c>
      <c r="K188" s="229" t="s">
        <v>737</v>
      </c>
      <c r="L188" s="233"/>
      <c r="M188" s="234" t="s">
        <v>439</v>
      </c>
      <c r="N188" s="235" t="s">
        <v>687</v>
      </c>
      <c r="O188" s="211">
        <v>0</v>
      </c>
      <c r="P188" s="211">
        <f>O188*H188</f>
        <v>0</v>
      </c>
      <c r="Q188" s="211">
        <v>3.5999999999999997E-2</v>
      </c>
      <c r="R188" s="211">
        <f>Q188*H188</f>
        <v>0.36</v>
      </c>
      <c r="S188" s="211">
        <v>0</v>
      </c>
      <c r="T188" s="212">
        <f>S188*H188</f>
        <v>0</v>
      </c>
      <c r="AR188" s="213" t="s">
        <v>894</v>
      </c>
      <c r="AT188" s="213" t="s">
        <v>34</v>
      </c>
      <c r="AU188" s="213" t="s">
        <v>668</v>
      </c>
      <c r="AY188" s="131" t="s">
        <v>733</v>
      </c>
      <c r="BE188" s="214">
        <f>IF(N188="základní",J188,0)</f>
        <v>0</v>
      </c>
      <c r="BF188" s="214">
        <f>IF(N188="snížená",J188,0)</f>
        <v>0</v>
      </c>
      <c r="BG188" s="214">
        <f>IF(N188="zákl. přenesená",J188,0)</f>
        <v>0</v>
      </c>
      <c r="BH188" s="214">
        <f>IF(N188="sníž. přenesená",J188,0)</f>
        <v>0</v>
      </c>
      <c r="BI188" s="214">
        <f>IF(N188="nulová",J188,0)</f>
        <v>0</v>
      </c>
      <c r="BJ188" s="131" t="s">
        <v>731</v>
      </c>
      <c r="BK188" s="214">
        <f>ROUND(I188*H188,2)</f>
        <v>0</v>
      </c>
      <c r="BL188" s="131" t="s">
        <v>821</v>
      </c>
      <c r="BM188" s="213" t="s">
        <v>1371</v>
      </c>
    </row>
    <row r="189" spans="2:65" s="138" customFormat="1" ht="16.5" customHeight="1" x14ac:dyDescent="0.25">
      <c r="B189" s="202"/>
      <c r="C189" s="227" t="s">
        <v>957</v>
      </c>
      <c r="D189" s="227" t="s">
        <v>34</v>
      </c>
      <c r="E189" s="228" t="s">
        <v>1372</v>
      </c>
      <c r="F189" s="229" t="s">
        <v>1373</v>
      </c>
      <c r="G189" s="230" t="s">
        <v>1370</v>
      </c>
      <c r="H189" s="231">
        <v>2</v>
      </c>
      <c r="I189" s="232">
        <v>0</v>
      </c>
      <c r="J189" s="232">
        <f>ROUND(I189*H189,2)</f>
        <v>0</v>
      </c>
      <c r="K189" s="229" t="s">
        <v>737</v>
      </c>
      <c r="L189" s="233"/>
      <c r="M189" s="234" t="s">
        <v>439</v>
      </c>
      <c r="N189" s="235" t="s">
        <v>687</v>
      </c>
      <c r="O189" s="211">
        <v>0</v>
      </c>
      <c r="P189" s="211">
        <f>O189*H189</f>
        <v>0</v>
      </c>
      <c r="Q189" s="211">
        <v>3.5999999999999997E-2</v>
      </c>
      <c r="R189" s="211">
        <f>Q189*H189</f>
        <v>7.1999999999999995E-2</v>
      </c>
      <c r="S189" s="211">
        <v>0</v>
      </c>
      <c r="T189" s="212">
        <f>S189*H189</f>
        <v>0</v>
      </c>
      <c r="AR189" s="213" t="s">
        <v>894</v>
      </c>
      <c r="AT189" s="213" t="s">
        <v>34</v>
      </c>
      <c r="AU189" s="213" t="s">
        <v>668</v>
      </c>
      <c r="AY189" s="131" t="s">
        <v>733</v>
      </c>
      <c r="BE189" s="214">
        <f>IF(N189="základní",J189,0)</f>
        <v>0</v>
      </c>
      <c r="BF189" s="214">
        <f>IF(N189="snížená",J189,0)</f>
        <v>0</v>
      </c>
      <c r="BG189" s="214">
        <f>IF(N189="zákl. přenesená",J189,0)</f>
        <v>0</v>
      </c>
      <c r="BH189" s="214">
        <f>IF(N189="sníž. přenesená",J189,0)</f>
        <v>0</v>
      </c>
      <c r="BI189" s="214">
        <f>IF(N189="nulová",J189,0)</f>
        <v>0</v>
      </c>
      <c r="BJ189" s="131" t="s">
        <v>731</v>
      </c>
      <c r="BK189" s="214">
        <f>ROUND(I189*H189,2)</f>
        <v>0</v>
      </c>
      <c r="BL189" s="131" t="s">
        <v>821</v>
      </c>
      <c r="BM189" s="213" t="s">
        <v>1374</v>
      </c>
    </row>
    <row r="190" spans="2:65" s="138" customFormat="1" ht="37.950000000000003" customHeight="1" x14ac:dyDescent="0.25">
      <c r="B190" s="202"/>
      <c r="C190" s="227" t="s">
        <v>962</v>
      </c>
      <c r="D190" s="227" t="s">
        <v>34</v>
      </c>
      <c r="E190" s="228" t="s">
        <v>1375</v>
      </c>
      <c r="F190" s="229" t="s">
        <v>1376</v>
      </c>
      <c r="G190" s="230" t="s">
        <v>1370</v>
      </c>
      <c r="H190" s="231">
        <v>1</v>
      </c>
      <c r="I190" s="232">
        <v>0</v>
      </c>
      <c r="J190" s="232">
        <f>ROUND(I190*H190,2)</f>
        <v>0</v>
      </c>
      <c r="K190" s="229" t="s">
        <v>737</v>
      </c>
      <c r="L190" s="233"/>
      <c r="M190" s="234" t="s">
        <v>439</v>
      </c>
      <c r="N190" s="235" t="s">
        <v>687</v>
      </c>
      <c r="O190" s="211">
        <v>0</v>
      </c>
      <c r="P190" s="211">
        <f>O190*H190</f>
        <v>0</v>
      </c>
      <c r="Q190" s="211">
        <v>5.0000000000000001E-3</v>
      </c>
      <c r="R190" s="211">
        <f>Q190*H190</f>
        <v>5.0000000000000001E-3</v>
      </c>
      <c r="S190" s="211">
        <v>0</v>
      </c>
      <c r="T190" s="212">
        <f>S190*H190</f>
        <v>0</v>
      </c>
      <c r="AR190" s="213" t="s">
        <v>894</v>
      </c>
      <c r="AT190" s="213" t="s">
        <v>34</v>
      </c>
      <c r="AU190" s="213" t="s">
        <v>668</v>
      </c>
      <c r="AY190" s="131" t="s">
        <v>733</v>
      </c>
      <c r="BE190" s="214">
        <f>IF(N190="základní",J190,0)</f>
        <v>0</v>
      </c>
      <c r="BF190" s="214">
        <f>IF(N190="snížená",J190,0)</f>
        <v>0</v>
      </c>
      <c r="BG190" s="214">
        <f>IF(N190="zákl. přenesená",J190,0)</f>
        <v>0</v>
      </c>
      <c r="BH190" s="214">
        <f>IF(N190="sníž. přenesená",J190,0)</f>
        <v>0</v>
      </c>
      <c r="BI190" s="214">
        <f>IF(N190="nulová",J190,0)</f>
        <v>0</v>
      </c>
      <c r="BJ190" s="131" t="s">
        <v>731</v>
      </c>
      <c r="BK190" s="214">
        <f>ROUND(I190*H190,2)</f>
        <v>0</v>
      </c>
      <c r="BL190" s="131" t="s">
        <v>821</v>
      </c>
      <c r="BM190" s="213" t="s">
        <v>1377</v>
      </c>
    </row>
    <row r="191" spans="2:65" s="138" customFormat="1" ht="21.75" customHeight="1" x14ac:dyDescent="0.25">
      <c r="B191" s="202"/>
      <c r="C191" s="227" t="s">
        <v>967</v>
      </c>
      <c r="D191" s="227" t="s">
        <v>34</v>
      </c>
      <c r="E191" s="228" t="s">
        <v>1378</v>
      </c>
      <c r="F191" s="229" t="s">
        <v>1379</v>
      </c>
      <c r="G191" s="230" t="s">
        <v>1370</v>
      </c>
      <c r="H191" s="231">
        <v>2</v>
      </c>
      <c r="I191" s="232">
        <v>0</v>
      </c>
      <c r="J191" s="232">
        <f>ROUND(I191*H191,2)</f>
        <v>0</v>
      </c>
      <c r="K191" s="229" t="s">
        <v>737</v>
      </c>
      <c r="L191" s="233"/>
      <c r="M191" s="234" t="s">
        <v>439</v>
      </c>
      <c r="N191" s="235" t="s">
        <v>687</v>
      </c>
      <c r="O191" s="211">
        <v>0</v>
      </c>
      <c r="P191" s="211">
        <f>O191*H191</f>
        <v>0</v>
      </c>
      <c r="Q191" s="211">
        <v>0.01</v>
      </c>
      <c r="R191" s="211">
        <f>Q191*H191</f>
        <v>0.02</v>
      </c>
      <c r="S191" s="211">
        <v>0</v>
      </c>
      <c r="T191" s="212">
        <f>S191*H191</f>
        <v>0</v>
      </c>
      <c r="AR191" s="213" t="s">
        <v>894</v>
      </c>
      <c r="AT191" s="213" t="s">
        <v>34</v>
      </c>
      <c r="AU191" s="213" t="s">
        <v>668</v>
      </c>
      <c r="AY191" s="131" t="s">
        <v>733</v>
      </c>
      <c r="BE191" s="214">
        <f>IF(N191="základní",J191,0)</f>
        <v>0</v>
      </c>
      <c r="BF191" s="214">
        <f>IF(N191="snížená",J191,0)</f>
        <v>0</v>
      </c>
      <c r="BG191" s="214">
        <f>IF(N191="zákl. přenesená",J191,0)</f>
        <v>0</v>
      </c>
      <c r="BH191" s="214">
        <f>IF(N191="sníž. přenesená",J191,0)</f>
        <v>0</v>
      </c>
      <c r="BI191" s="214">
        <f>IF(N191="nulová",J191,0)</f>
        <v>0</v>
      </c>
      <c r="BJ191" s="131" t="s">
        <v>731</v>
      </c>
      <c r="BK191" s="214">
        <f>ROUND(I191*H191,2)</f>
        <v>0</v>
      </c>
      <c r="BL191" s="131" t="s">
        <v>821</v>
      </c>
      <c r="BM191" s="213" t="s">
        <v>1380</v>
      </c>
    </row>
    <row r="192" spans="2:65" s="138" customFormat="1" ht="24.15" customHeight="1" x14ac:dyDescent="0.25">
      <c r="B192" s="202"/>
      <c r="C192" s="203" t="s">
        <v>972</v>
      </c>
      <c r="D192" s="203" t="s">
        <v>734</v>
      </c>
      <c r="E192" s="204" t="s">
        <v>1154</v>
      </c>
      <c r="F192" s="205" t="s">
        <v>1155</v>
      </c>
      <c r="G192" s="206" t="s">
        <v>472</v>
      </c>
      <c r="H192" s="207">
        <v>0</v>
      </c>
      <c r="I192" s="208">
        <v>0.21</v>
      </c>
      <c r="J192" s="208">
        <f>ROUND(I192*H192,2)</f>
        <v>0</v>
      </c>
      <c r="K192" s="205" t="s">
        <v>737</v>
      </c>
      <c r="L192" s="139"/>
      <c r="M192" s="209" t="s">
        <v>439</v>
      </c>
      <c r="N192" s="210" t="s">
        <v>687</v>
      </c>
      <c r="O192" s="211">
        <v>0</v>
      </c>
      <c r="P192" s="211">
        <f>O192*H192</f>
        <v>0</v>
      </c>
      <c r="Q192" s="211">
        <v>0</v>
      </c>
      <c r="R192" s="211">
        <f>Q192*H192</f>
        <v>0</v>
      </c>
      <c r="S192" s="211">
        <v>0</v>
      </c>
      <c r="T192" s="212">
        <f>S192*H192</f>
        <v>0</v>
      </c>
      <c r="AR192" s="213" t="s">
        <v>821</v>
      </c>
      <c r="AT192" s="213" t="s">
        <v>734</v>
      </c>
      <c r="AU192" s="213" t="s">
        <v>668</v>
      </c>
      <c r="AY192" s="131" t="s">
        <v>733</v>
      </c>
      <c r="BE192" s="214">
        <f>IF(N192="základní",J192,0)</f>
        <v>0</v>
      </c>
      <c r="BF192" s="214">
        <f>IF(N192="snížená",J192,0)</f>
        <v>0</v>
      </c>
      <c r="BG192" s="214">
        <f>IF(N192="zákl. přenesená",J192,0)</f>
        <v>0</v>
      </c>
      <c r="BH192" s="214">
        <f>IF(N192="sníž. přenesená",J192,0)</f>
        <v>0</v>
      </c>
      <c r="BI192" s="214">
        <f>IF(N192="nulová",J192,0)</f>
        <v>0</v>
      </c>
      <c r="BJ192" s="131" t="s">
        <v>731</v>
      </c>
      <c r="BK192" s="214">
        <f>ROUND(I192*H192,2)</f>
        <v>0</v>
      </c>
      <c r="BL192" s="131" t="s">
        <v>821</v>
      </c>
      <c r="BM192" s="213" t="s">
        <v>1381</v>
      </c>
    </row>
    <row r="193" spans="2:65" s="138" customFormat="1" x14ac:dyDescent="0.25">
      <c r="B193" s="139"/>
      <c r="D193" s="215" t="s">
        <v>740</v>
      </c>
      <c r="F193" s="216" t="s">
        <v>1157</v>
      </c>
      <c r="L193" s="139"/>
      <c r="M193" s="217"/>
      <c r="T193" s="218"/>
      <c r="AT193" s="131" t="s">
        <v>740</v>
      </c>
      <c r="AU193" s="131" t="s">
        <v>668</v>
      </c>
    </row>
    <row r="194" spans="2:65" s="190" customFormat="1" ht="22.95" customHeight="1" x14ac:dyDescent="0.25">
      <c r="B194" s="191"/>
      <c r="D194" s="192" t="s">
        <v>728</v>
      </c>
      <c r="E194" s="200" t="s">
        <v>1382</v>
      </c>
      <c r="F194" s="200" t="s">
        <v>1383</v>
      </c>
      <c r="J194" s="201">
        <f>BK194</f>
        <v>0</v>
      </c>
      <c r="L194" s="191"/>
      <c r="M194" s="195"/>
      <c r="P194" s="196">
        <f>SUM(P195:P198)</f>
        <v>7.35</v>
      </c>
      <c r="R194" s="196">
        <f>SUM(R195:R198)</f>
        <v>4.4000000000000003E-3</v>
      </c>
      <c r="T194" s="197">
        <f>SUM(T195:T198)</f>
        <v>0</v>
      </c>
      <c r="AR194" s="192" t="s">
        <v>668</v>
      </c>
      <c r="AT194" s="198" t="s">
        <v>728</v>
      </c>
      <c r="AU194" s="198" t="s">
        <v>731</v>
      </c>
      <c r="AY194" s="192" t="s">
        <v>733</v>
      </c>
      <c r="BK194" s="199">
        <f>SUM(BK195:BK198)</f>
        <v>0</v>
      </c>
    </row>
    <row r="195" spans="2:65" s="138" customFormat="1" ht="16.5" customHeight="1" x14ac:dyDescent="0.25">
      <c r="B195" s="202"/>
      <c r="C195" s="203" t="s">
        <v>977</v>
      </c>
      <c r="D195" s="203" t="s">
        <v>734</v>
      </c>
      <c r="E195" s="204" t="s">
        <v>1384</v>
      </c>
      <c r="F195" s="205" t="s">
        <v>1385</v>
      </c>
      <c r="G195" s="206" t="s">
        <v>530</v>
      </c>
      <c r="H195" s="207">
        <v>10</v>
      </c>
      <c r="I195" s="208">
        <v>0</v>
      </c>
      <c r="J195" s="208">
        <f>ROUND(I195*H195,2)</f>
        <v>0</v>
      </c>
      <c r="K195" s="205" t="s">
        <v>737</v>
      </c>
      <c r="L195" s="139"/>
      <c r="M195" s="209" t="s">
        <v>439</v>
      </c>
      <c r="N195" s="210" t="s">
        <v>687</v>
      </c>
      <c r="O195" s="211">
        <v>0.73499999999999999</v>
      </c>
      <c r="P195" s="211">
        <f>O195*H195</f>
        <v>7.35</v>
      </c>
      <c r="Q195" s="211">
        <v>4.4000000000000002E-4</v>
      </c>
      <c r="R195" s="211">
        <f>Q195*H195</f>
        <v>4.4000000000000003E-3</v>
      </c>
      <c r="S195" s="211">
        <v>0</v>
      </c>
      <c r="T195" s="212">
        <f>S195*H195</f>
        <v>0</v>
      </c>
      <c r="AR195" s="213" t="s">
        <v>821</v>
      </c>
      <c r="AT195" s="213" t="s">
        <v>734</v>
      </c>
      <c r="AU195" s="213" t="s">
        <v>668</v>
      </c>
      <c r="AY195" s="131" t="s">
        <v>733</v>
      </c>
      <c r="BE195" s="214">
        <f>IF(N195="základní",J195,0)</f>
        <v>0</v>
      </c>
      <c r="BF195" s="214">
        <f>IF(N195="snížená",J195,0)</f>
        <v>0</v>
      </c>
      <c r="BG195" s="214">
        <f>IF(N195="zákl. přenesená",J195,0)</f>
        <v>0</v>
      </c>
      <c r="BH195" s="214">
        <f>IF(N195="sníž. přenesená",J195,0)</f>
        <v>0</v>
      </c>
      <c r="BI195" s="214">
        <f>IF(N195="nulová",J195,0)</f>
        <v>0</v>
      </c>
      <c r="BJ195" s="131" t="s">
        <v>731</v>
      </c>
      <c r="BK195" s="214">
        <f>ROUND(I195*H195,2)</f>
        <v>0</v>
      </c>
      <c r="BL195" s="131" t="s">
        <v>821</v>
      </c>
      <c r="BM195" s="213" t="s">
        <v>1386</v>
      </c>
    </row>
    <row r="196" spans="2:65" s="138" customFormat="1" x14ac:dyDescent="0.25">
      <c r="B196" s="139"/>
      <c r="D196" s="215" t="s">
        <v>740</v>
      </c>
      <c r="F196" s="216" t="s">
        <v>1387</v>
      </c>
      <c r="L196" s="139"/>
      <c r="M196" s="217"/>
      <c r="T196" s="218"/>
      <c r="AT196" s="131" t="s">
        <v>740</v>
      </c>
      <c r="AU196" s="131" t="s">
        <v>668</v>
      </c>
    </row>
    <row r="197" spans="2:65" s="138" customFormat="1" ht="24.15" customHeight="1" x14ac:dyDescent="0.25">
      <c r="B197" s="202"/>
      <c r="C197" s="203" t="s">
        <v>982</v>
      </c>
      <c r="D197" s="203" t="s">
        <v>734</v>
      </c>
      <c r="E197" s="204" t="s">
        <v>1388</v>
      </c>
      <c r="F197" s="205" t="s">
        <v>1389</v>
      </c>
      <c r="G197" s="206" t="s">
        <v>472</v>
      </c>
      <c r="H197" s="207">
        <v>0</v>
      </c>
      <c r="I197" s="208">
        <v>2.81</v>
      </c>
      <c r="J197" s="208">
        <f>ROUND(I197*H197,2)</f>
        <v>0</v>
      </c>
      <c r="K197" s="205" t="s">
        <v>737</v>
      </c>
      <c r="L197" s="139"/>
      <c r="M197" s="209" t="s">
        <v>439</v>
      </c>
      <c r="N197" s="210" t="s">
        <v>687</v>
      </c>
      <c r="O197" s="211">
        <v>0</v>
      </c>
      <c r="P197" s="211">
        <f>O197*H197</f>
        <v>0</v>
      </c>
      <c r="Q197" s="211">
        <v>0</v>
      </c>
      <c r="R197" s="211">
        <f>Q197*H197</f>
        <v>0</v>
      </c>
      <c r="S197" s="211">
        <v>0</v>
      </c>
      <c r="T197" s="212">
        <f>S197*H197</f>
        <v>0</v>
      </c>
      <c r="AR197" s="213" t="s">
        <v>821</v>
      </c>
      <c r="AT197" s="213" t="s">
        <v>734</v>
      </c>
      <c r="AU197" s="213" t="s">
        <v>668</v>
      </c>
      <c r="AY197" s="131" t="s">
        <v>733</v>
      </c>
      <c r="BE197" s="214">
        <f>IF(N197="základní",J197,0)</f>
        <v>0</v>
      </c>
      <c r="BF197" s="214">
        <f>IF(N197="snížená",J197,0)</f>
        <v>0</v>
      </c>
      <c r="BG197" s="214">
        <f>IF(N197="zákl. přenesená",J197,0)</f>
        <v>0</v>
      </c>
      <c r="BH197" s="214">
        <f>IF(N197="sníž. přenesená",J197,0)</f>
        <v>0</v>
      </c>
      <c r="BI197" s="214">
        <f>IF(N197="nulová",J197,0)</f>
        <v>0</v>
      </c>
      <c r="BJ197" s="131" t="s">
        <v>731</v>
      </c>
      <c r="BK197" s="214">
        <f>ROUND(I197*H197,2)</f>
        <v>0</v>
      </c>
      <c r="BL197" s="131" t="s">
        <v>821</v>
      </c>
      <c r="BM197" s="213" t="s">
        <v>1390</v>
      </c>
    </row>
    <row r="198" spans="2:65" s="138" customFormat="1" x14ac:dyDescent="0.25">
      <c r="B198" s="139"/>
      <c r="D198" s="215" t="s">
        <v>740</v>
      </c>
      <c r="F198" s="216" t="s">
        <v>1391</v>
      </c>
      <c r="L198" s="139"/>
      <c r="M198" s="217"/>
      <c r="T198" s="218"/>
      <c r="AT198" s="131" t="s">
        <v>740</v>
      </c>
      <c r="AU198" s="131" t="s">
        <v>668</v>
      </c>
    </row>
    <row r="199" spans="2:65" s="190" customFormat="1" ht="22.95" customHeight="1" x14ac:dyDescent="0.25">
      <c r="B199" s="191"/>
      <c r="D199" s="192" t="s">
        <v>728</v>
      </c>
      <c r="E199" s="200" t="s">
        <v>1392</v>
      </c>
      <c r="F199" s="200" t="s">
        <v>1393</v>
      </c>
      <c r="J199" s="201">
        <f>BK199</f>
        <v>0</v>
      </c>
      <c r="L199" s="191"/>
      <c r="M199" s="195"/>
      <c r="P199" s="196">
        <f>SUM(P200:P203)</f>
        <v>16.759999999999998</v>
      </c>
      <c r="R199" s="196">
        <f>SUM(R200:R203)</f>
        <v>1.7145000000000001E-2</v>
      </c>
      <c r="T199" s="197">
        <f>SUM(T200:T203)</f>
        <v>0</v>
      </c>
      <c r="AR199" s="192" t="s">
        <v>668</v>
      </c>
      <c r="AT199" s="198" t="s">
        <v>728</v>
      </c>
      <c r="AU199" s="198" t="s">
        <v>731</v>
      </c>
      <c r="AY199" s="192" t="s">
        <v>733</v>
      </c>
      <c r="BK199" s="199">
        <f>SUM(BK200:BK203)</f>
        <v>0</v>
      </c>
    </row>
    <row r="200" spans="2:65" s="138" customFormat="1" ht="16.5" customHeight="1" x14ac:dyDescent="0.25">
      <c r="B200" s="202"/>
      <c r="C200" s="203" t="s">
        <v>988</v>
      </c>
      <c r="D200" s="203" t="s">
        <v>734</v>
      </c>
      <c r="E200" s="204" t="s">
        <v>1394</v>
      </c>
      <c r="F200" s="205" t="s">
        <v>1395</v>
      </c>
      <c r="G200" s="206" t="s">
        <v>530</v>
      </c>
      <c r="H200" s="207">
        <v>192.5</v>
      </c>
      <c r="I200" s="208">
        <v>0</v>
      </c>
      <c r="J200" s="208">
        <f>ROUND(I200*H200,2)</f>
        <v>0</v>
      </c>
      <c r="K200" s="205" t="s">
        <v>737</v>
      </c>
      <c r="L200" s="139"/>
      <c r="M200" s="209" t="s">
        <v>439</v>
      </c>
      <c r="N200" s="210" t="s">
        <v>687</v>
      </c>
      <c r="O200" s="211">
        <v>2.8000000000000001E-2</v>
      </c>
      <c r="P200" s="211">
        <f>O200*H200</f>
        <v>5.39</v>
      </c>
      <c r="Q200" s="211">
        <v>3.0000000000000001E-5</v>
      </c>
      <c r="R200" s="211">
        <f>Q200*H200</f>
        <v>5.7749999999999998E-3</v>
      </c>
      <c r="S200" s="211">
        <v>0</v>
      </c>
      <c r="T200" s="212">
        <f>S200*H200</f>
        <v>0</v>
      </c>
      <c r="AR200" s="213" t="s">
        <v>821</v>
      </c>
      <c r="AT200" s="213" t="s">
        <v>734</v>
      </c>
      <c r="AU200" s="213" t="s">
        <v>668</v>
      </c>
      <c r="AY200" s="131" t="s">
        <v>733</v>
      </c>
      <c r="BE200" s="214">
        <f>IF(N200="základní",J200,0)</f>
        <v>0</v>
      </c>
      <c r="BF200" s="214">
        <f>IF(N200="snížená",J200,0)</f>
        <v>0</v>
      </c>
      <c r="BG200" s="214">
        <f>IF(N200="zákl. přenesená",J200,0)</f>
        <v>0</v>
      </c>
      <c r="BH200" s="214">
        <f>IF(N200="sníž. přenesená",J200,0)</f>
        <v>0</v>
      </c>
      <c r="BI200" s="214">
        <f>IF(N200="nulová",J200,0)</f>
        <v>0</v>
      </c>
      <c r="BJ200" s="131" t="s">
        <v>731</v>
      </c>
      <c r="BK200" s="214">
        <f>ROUND(I200*H200,2)</f>
        <v>0</v>
      </c>
      <c r="BL200" s="131" t="s">
        <v>821</v>
      </c>
      <c r="BM200" s="213" t="s">
        <v>1396</v>
      </c>
    </row>
    <row r="201" spans="2:65" s="138" customFormat="1" x14ac:dyDescent="0.25">
      <c r="B201" s="139"/>
      <c r="D201" s="215" t="s">
        <v>740</v>
      </c>
      <c r="F201" s="216" t="s">
        <v>1397</v>
      </c>
      <c r="L201" s="139"/>
      <c r="M201" s="217"/>
      <c r="T201" s="218"/>
      <c r="AT201" s="131" t="s">
        <v>740</v>
      </c>
      <c r="AU201" s="131" t="s">
        <v>668</v>
      </c>
    </row>
    <row r="202" spans="2:65" s="138" customFormat="1" ht="16.5" customHeight="1" x14ac:dyDescent="0.25">
      <c r="B202" s="202"/>
      <c r="C202" s="203" t="s">
        <v>993</v>
      </c>
      <c r="D202" s="203" t="s">
        <v>734</v>
      </c>
      <c r="E202" s="204" t="s">
        <v>1398</v>
      </c>
      <c r="F202" s="205" t="s">
        <v>1399</v>
      </c>
      <c r="G202" s="206" t="s">
        <v>530</v>
      </c>
      <c r="H202" s="207">
        <v>189.5</v>
      </c>
      <c r="I202" s="208">
        <v>0</v>
      </c>
      <c r="J202" s="208">
        <f>ROUND(I202*H202,2)</f>
        <v>0</v>
      </c>
      <c r="K202" s="205" t="s">
        <v>737</v>
      </c>
      <c r="L202" s="139"/>
      <c r="M202" s="209" t="s">
        <v>439</v>
      </c>
      <c r="N202" s="210" t="s">
        <v>687</v>
      </c>
      <c r="O202" s="211">
        <v>0.06</v>
      </c>
      <c r="P202" s="211">
        <f>O202*H202</f>
        <v>11.37</v>
      </c>
      <c r="Q202" s="211">
        <v>6.0000000000000002E-5</v>
      </c>
      <c r="R202" s="211">
        <f>Q202*H202</f>
        <v>1.137E-2</v>
      </c>
      <c r="S202" s="211">
        <v>0</v>
      </c>
      <c r="T202" s="212">
        <f>S202*H202</f>
        <v>0</v>
      </c>
      <c r="AR202" s="213" t="s">
        <v>821</v>
      </c>
      <c r="AT202" s="213" t="s">
        <v>734</v>
      </c>
      <c r="AU202" s="213" t="s">
        <v>668</v>
      </c>
      <c r="AY202" s="131" t="s">
        <v>733</v>
      </c>
      <c r="BE202" s="214">
        <f>IF(N202="základní",J202,0)</f>
        <v>0</v>
      </c>
      <c r="BF202" s="214">
        <f>IF(N202="snížená",J202,0)</f>
        <v>0</v>
      </c>
      <c r="BG202" s="214">
        <f>IF(N202="zákl. přenesená",J202,0)</f>
        <v>0</v>
      </c>
      <c r="BH202" s="214">
        <f>IF(N202="sníž. přenesená",J202,0)</f>
        <v>0</v>
      </c>
      <c r="BI202" s="214">
        <f>IF(N202="nulová",J202,0)</f>
        <v>0</v>
      </c>
      <c r="BJ202" s="131" t="s">
        <v>731</v>
      </c>
      <c r="BK202" s="214">
        <f>ROUND(I202*H202,2)</f>
        <v>0</v>
      </c>
      <c r="BL202" s="131" t="s">
        <v>821</v>
      </c>
      <c r="BM202" s="213" t="s">
        <v>1400</v>
      </c>
    </row>
    <row r="203" spans="2:65" s="138" customFormat="1" x14ac:dyDescent="0.25">
      <c r="B203" s="139"/>
      <c r="D203" s="215" t="s">
        <v>740</v>
      </c>
      <c r="F203" s="216" t="s">
        <v>1401</v>
      </c>
      <c r="L203" s="139"/>
      <c r="M203" s="217"/>
      <c r="T203" s="218"/>
      <c r="AT203" s="131" t="s">
        <v>740</v>
      </c>
      <c r="AU203" s="131" t="s">
        <v>668</v>
      </c>
    </row>
    <row r="204" spans="2:65" s="190" customFormat="1" ht="25.95" customHeight="1" x14ac:dyDescent="0.25">
      <c r="B204" s="191"/>
      <c r="D204" s="192" t="s">
        <v>728</v>
      </c>
      <c r="E204" s="193" t="s">
        <v>34</v>
      </c>
      <c r="F204" s="193" t="s">
        <v>1188</v>
      </c>
      <c r="J204" s="194">
        <f>BK204</f>
        <v>0</v>
      </c>
      <c r="L204" s="191"/>
      <c r="M204" s="195"/>
      <c r="P204" s="196">
        <f>P205</f>
        <v>26.56</v>
      </c>
      <c r="R204" s="196">
        <f>R205</f>
        <v>0.1051</v>
      </c>
      <c r="T204" s="197">
        <f>T205</f>
        <v>0</v>
      </c>
      <c r="AR204" s="192" t="s">
        <v>750</v>
      </c>
      <c r="AT204" s="198" t="s">
        <v>728</v>
      </c>
      <c r="AU204" s="198" t="s">
        <v>732</v>
      </c>
      <c r="AY204" s="192" t="s">
        <v>733</v>
      </c>
      <c r="BK204" s="199">
        <f>BK205</f>
        <v>0</v>
      </c>
    </row>
    <row r="205" spans="2:65" s="190" customFormat="1" ht="22.95" customHeight="1" x14ac:dyDescent="0.25">
      <c r="B205" s="191"/>
      <c r="D205" s="192" t="s">
        <v>728</v>
      </c>
      <c r="E205" s="200" t="s">
        <v>1189</v>
      </c>
      <c r="F205" s="200" t="s">
        <v>1190</v>
      </c>
      <c r="J205" s="201">
        <f>BK205</f>
        <v>0</v>
      </c>
      <c r="L205" s="191"/>
      <c r="M205" s="195"/>
      <c r="P205" s="196">
        <f>SUM(P206:P219)</f>
        <v>26.56</v>
      </c>
      <c r="R205" s="196">
        <f>SUM(R206:R219)</f>
        <v>0.1051</v>
      </c>
      <c r="T205" s="197">
        <f>SUM(T206:T219)</f>
        <v>0</v>
      </c>
      <c r="AR205" s="192" t="s">
        <v>750</v>
      </c>
      <c r="AT205" s="198" t="s">
        <v>728</v>
      </c>
      <c r="AU205" s="198" t="s">
        <v>731</v>
      </c>
      <c r="AY205" s="192" t="s">
        <v>733</v>
      </c>
      <c r="BK205" s="199">
        <f>SUM(BK206:BK219)</f>
        <v>0</v>
      </c>
    </row>
    <row r="206" spans="2:65" s="138" customFormat="1" ht="24.15" customHeight="1" x14ac:dyDescent="0.25">
      <c r="B206" s="202"/>
      <c r="C206" s="203" t="s">
        <v>998</v>
      </c>
      <c r="D206" s="203" t="s">
        <v>734</v>
      </c>
      <c r="E206" s="204" t="s">
        <v>1402</v>
      </c>
      <c r="F206" s="205" t="s">
        <v>1403</v>
      </c>
      <c r="G206" s="206" t="s">
        <v>530</v>
      </c>
      <c r="H206" s="207">
        <v>58</v>
      </c>
      <c r="I206" s="208">
        <v>0</v>
      </c>
      <c r="J206" s="208">
        <f>ROUND(I206*H206,2)</f>
        <v>0</v>
      </c>
      <c r="K206" s="205" t="s">
        <v>737</v>
      </c>
      <c r="L206" s="139"/>
      <c r="M206" s="209" t="s">
        <v>439</v>
      </c>
      <c r="N206" s="210" t="s">
        <v>687</v>
      </c>
      <c r="O206" s="211">
        <v>0.191</v>
      </c>
      <c r="P206" s="211">
        <f>O206*H206</f>
        <v>11.077999999999999</v>
      </c>
      <c r="Q206" s="211">
        <v>0</v>
      </c>
      <c r="R206" s="211">
        <f>Q206*H206</f>
        <v>0</v>
      </c>
      <c r="S206" s="211">
        <v>0</v>
      </c>
      <c r="T206" s="212">
        <f>S206*H206</f>
        <v>0</v>
      </c>
      <c r="AR206" s="213" t="s">
        <v>1070</v>
      </c>
      <c r="AT206" s="213" t="s">
        <v>734</v>
      </c>
      <c r="AU206" s="213" t="s">
        <v>668</v>
      </c>
      <c r="AY206" s="131" t="s">
        <v>733</v>
      </c>
      <c r="BE206" s="214">
        <f>IF(N206="základní",J206,0)</f>
        <v>0</v>
      </c>
      <c r="BF206" s="214">
        <f>IF(N206="snížená",J206,0)</f>
        <v>0</v>
      </c>
      <c r="BG206" s="214">
        <f>IF(N206="zákl. přenesená",J206,0)</f>
        <v>0</v>
      </c>
      <c r="BH206" s="214">
        <f>IF(N206="sníž. přenesená",J206,0)</f>
        <v>0</v>
      </c>
      <c r="BI206" s="214">
        <f>IF(N206="nulová",J206,0)</f>
        <v>0</v>
      </c>
      <c r="BJ206" s="131" t="s">
        <v>731</v>
      </c>
      <c r="BK206" s="214">
        <f>ROUND(I206*H206,2)</f>
        <v>0</v>
      </c>
      <c r="BL206" s="131" t="s">
        <v>1070</v>
      </c>
      <c r="BM206" s="213" t="s">
        <v>1404</v>
      </c>
    </row>
    <row r="207" spans="2:65" s="138" customFormat="1" x14ac:dyDescent="0.25">
      <c r="B207" s="139"/>
      <c r="D207" s="215" t="s">
        <v>740</v>
      </c>
      <c r="F207" s="216" t="s">
        <v>1405</v>
      </c>
      <c r="L207" s="139"/>
      <c r="M207" s="217"/>
      <c r="T207" s="218"/>
      <c r="AT207" s="131" t="s">
        <v>740</v>
      </c>
      <c r="AU207" s="131" t="s">
        <v>668</v>
      </c>
    </row>
    <row r="208" spans="2:65" s="138" customFormat="1" ht="16.5" customHeight="1" x14ac:dyDescent="0.25">
      <c r="B208" s="202"/>
      <c r="C208" s="227" t="s">
        <v>1003</v>
      </c>
      <c r="D208" s="227" t="s">
        <v>34</v>
      </c>
      <c r="E208" s="228" t="s">
        <v>1406</v>
      </c>
      <c r="F208" s="229" t="s">
        <v>1407</v>
      </c>
      <c r="G208" s="230" t="s">
        <v>530</v>
      </c>
      <c r="H208" s="231">
        <v>58</v>
      </c>
      <c r="I208" s="232">
        <v>0</v>
      </c>
      <c r="J208" s="232">
        <f>ROUND(I208*H208,2)</f>
        <v>0</v>
      </c>
      <c r="K208" s="229" t="s">
        <v>737</v>
      </c>
      <c r="L208" s="233"/>
      <c r="M208" s="234" t="s">
        <v>439</v>
      </c>
      <c r="N208" s="235" t="s">
        <v>687</v>
      </c>
      <c r="O208" s="211">
        <v>0</v>
      </c>
      <c r="P208" s="211">
        <f>O208*H208</f>
        <v>0</v>
      </c>
      <c r="Q208" s="211">
        <v>1.0499999999999999E-3</v>
      </c>
      <c r="R208" s="211">
        <f>Q208*H208</f>
        <v>6.0899999999999996E-2</v>
      </c>
      <c r="S208" s="211">
        <v>0</v>
      </c>
      <c r="T208" s="212">
        <f>S208*H208</f>
        <v>0</v>
      </c>
      <c r="AR208" s="213" t="s">
        <v>1218</v>
      </c>
      <c r="AT208" s="213" t="s">
        <v>34</v>
      </c>
      <c r="AU208" s="213" t="s">
        <v>668</v>
      </c>
      <c r="AY208" s="131" t="s">
        <v>733</v>
      </c>
      <c r="BE208" s="214">
        <f>IF(N208="základní",J208,0)</f>
        <v>0</v>
      </c>
      <c r="BF208" s="214">
        <f>IF(N208="snížená",J208,0)</f>
        <v>0</v>
      </c>
      <c r="BG208" s="214">
        <f>IF(N208="zákl. přenesená",J208,0)</f>
        <v>0</v>
      </c>
      <c r="BH208" s="214">
        <f>IF(N208="sníž. přenesená",J208,0)</f>
        <v>0</v>
      </c>
      <c r="BI208" s="214">
        <f>IF(N208="nulová",J208,0)</f>
        <v>0</v>
      </c>
      <c r="BJ208" s="131" t="s">
        <v>731</v>
      </c>
      <c r="BK208" s="214">
        <f>ROUND(I208*H208,2)</f>
        <v>0</v>
      </c>
      <c r="BL208" s="131" t="s">
        <v>1218</v>
      </c>
      <c r="BM208" s="213" t="s">
        <v>1408</v>
      </c>
    </row>
    <row r="209" spans="2:65" s="138" customFormat="1" ht="16.5" customHeight="1" x14ac:dyDescent="0.25">
      <c r="B209" s="202"/>
      <c r="C209" s="203" t="s">
        <v>1008</v>
      </c>
      <c r="D209" s="203" t="s">
        <v>734</v>
      </c>
      <c r="E209" s="204" t="s">
        <v>1409</v>
      </c>
      <c r="F209" s="205" t="s">
        <v>1410</v>
      </c>
      <c r="G209" s="206" t="s">
        <v>530</v>
      </c>
      <c r="H209" s="207">
        <v>58</v>
      </c>
      <c r="I209" s="208">
        <v>0</v>
      </c>
      <c r="J209" s="208">
        <f>ROUND(I209*H209,2)</f>
        <v>0</v>
      </c>
      <c r="K209" s="205" t="s">
        <v>737</v>
      </c>
      <c r="L209" s="139"/>
      <c r="M209" s="209" t="s">
        <v>439</v>
      </c>
      <c r="N209" s="210" t="s">
        <v>687</v>
      </c>
      <c r="O209" s="211">
        <v>0.19900000000000001</v>
      </c>
      <c r="P209" s="211">
        <f>O209*H209</f>
        <v>11.542</v>
      </c>
      <c r="Q209" s="211">
        <v>0</v>
      </c>
      <c r="R209" s="211">
        <f>Q209*H209</f>
        <v>0</v>
      </c>
      <c r="S209" s="211">
        <v>0</v>
      </c>
      <c r="T209" s="212">
        <f>S209*H209</f>
        <v>0</v>
      </c>
      <c r="AR209" s="213" t="s">
        <v>1070</v>
      </c>
      <c r="AT209" s="213" t="s">
        <v>734</v>
      </c>
      <c r="AU209" s="213" t="s">
        <v>668</v>
      </c>
      <c r="AY209" s="131" t="s">
        <v>733</v>
      </c>
      <c r="BE209" s="214">
        <f>IF(N209="základní",J209,0)</f>
        <v>0</v>
      </c>
      <c r="BF209" s="214">
        <f>IF(N209="snížená",J209,0)</f>
        <v>0</v>
      </c>
      <c r="BG209" s="214">
        <f>IF(N209="zákl. přenesená",J209,0)</f>
        <v>0</v>
      </c>
      <c r="BH209" s="214">
        <f>IF(N209="sníž. přenesená",J209,0)</f>
        <v>0</v>
      </c>
      <c r="BI209" s="214">
        <f>IF(N209="nulová",J209,0)</f>
        <v>0</v>
      </c>
      <c r="BJ209" s="131" t="s">
        <v>731</v>
      </c>
      <c r="BK209" s="214">
        <f>ROUND(I209*H209,2)</f>
        <v>0</v>
      </c>
      <c r="BL209" s="131" t="s">
        <v>1070</v>
      </c>
      <c r="BM209" s="213" t="s">
        <v>1411</v>
      </c>
    </row>
    <row r="210" spans="2:65" s="138" customFormat="1" x14ac:dyDescent="0.25">
      <c r="B210" s="139"/>
      <c r="D210" s="215" t="s">
        <v>740</v>
      </c>
      <c r="F210" s="216" t="s">
        <v>1412</v>
      </c>
      <c r="L210" s="139"/>
      <c r="M210" s="217"/>
      <c r="T210" s="218"/>
      <c r="AT210" s="131" t="s">
        <v>740</v>
      </c>
      <c r="AU210" s="131" t="s">
        <v>668</v>
      </c>
    </row>
    <row r="211" spans="2:65" s="138" customFormat="1" ht="16.5" customHeight="1" x14ac:dyDescent="0.25">
      <c r="B211" s="202"/>
      <c r="C211" s="227" t="s">
        <v>1013</v>
      </c>
      <c r="D211" s="227" t="s">
        <v>34</v>
      </c>
      <c r="E211" s="228" t="s">
        <v>1413</v>
      </c>
      <c r="F211" s="229" t="s">
        <v>1414</v>
      </c>
      <c r="G211" s="230" t="s">
        <v>530</v>
      </c>
      <c r="H211" s="231">
        <v>58</v>
      </c>
      <c r="I211" s="232">
        <v>0</v>
      </c>
      <c r="J211" s="232">
        <f>ROUND(I211*H211,2)</f>
        <v>0</v>
      </c>
      <c r="K211" s="229" t="s">
        <v>737</v>
      </c>
      <c r="L211" s="233"/>
      <c r="M211" s="234" t="s">
        <v>439</v>
      </c>
      <c r="N211" s="235" t="s">
        <v>687</v>
      </c>
      <c r="O211" s="211">
        <v>0</v>
      </c>
      <c r="P211" s="211">
        <f>O211*H211</f>
        <v>0</v>
      </c>
      <c r="Q211" s="211">
        <v>7.1000000000000002E-4</v>
      </c>
      <c r="R211" s="211">
        <f>Q211*H211</f>
        <v>4.1180000000000001E-2</v>
      </c>
      <c r="S211" s="211">
        <v>0</v>
      </c>
      <c r="T211" s="212">
        <f>S211*H211</f>
        <v>0</v>
      </c>
      <c r="AR211" s="213" t="s">
        <v>778</v>
      </c>
      <c r="AT211" s="213" t="s">
        <v>34</v>
      </c>
      <c r="AU211" s="213" t="s">
        <v>668</v>
      </c>
      <c r="AY211" s="131" t="s">
        <v>733</v>
      </c>
      <c r="BE211" s="214">
        <f>IF(N211="základní",J211,0)</f>
        <v>0</v>
      </c>
      <c r="BF211" s="214">
        <f>IF(N211="snížená",J211,0)</f>
        <v>0</v>
      </c>
      <c r="BG211" s="214">
        <f>IF(N211="zákl. přenesená",J211,0)</f>
        <v>0</v>
      </c>
      <c r="BH211" s="214">
        <f>IF(N211="sníž. přenesená",J211,0)</f>
        <v>0</v>
      </c>
      <c r="BI211" s="214">
        <f>IF(N211="nulová",J211,0)</f>
        <v>0</v>
      </c>
      <c r="BJ211" s="131" t="s">
        <v>731</v>
      </c>
      <c r="BK211" s="214">
        <f>ROUND(I211*H211,2)</f>
        <v>0</v>
      </c>
      <c r="BL211" s="131" t="s">
        <v>738</v>
      </c>
      <c r="BM211" s="213" t="s">
        <v>1415</v>
      </c>
    </row>
    <row r="212" spans="2:65" s="138" customFormat="1" ht="21.75" customHeight="1" x14ac:dyDescent="0.25">
      <c r="B212" s="202"/>
      <c r="C212" s="203" t="s">
        <v>1018</v>
      </c>
      <c r="D212" s="203" t="s">
        <v>734</v>
      </c>
      <c r="E212" s="204" t="s">
        <v>1416</v>
      </c>
      <c r="F212" s="205" t="s">
        <v>1417</v>
      </c>
      <c r="G212" s="206" t="s">
        <v>873</v>
      </c>
      <c r="H212" s="207">
        <v>5</v>
      </c>
      <c r="I212" s="208">
        <v>0</v>
      </c>
      <c r="J212" s="208">
        <f>ROUND(I212*H212,2)</f>
        <v>0</v>
      </c>
      <c r="K212" s="205" t="s">
        <v>737</v>
      </c>
      <c r="L212" s="139"/>
      <c r="M212" s="209" t="s">
        <v>439</v>
      </c>
      <c r="N212" s="210" t="s">
        <v>687</v>
      </c>
      <c r="O212" s="211">
        <v>0.52100000000000002</v>
      </c>
      <c r="P212" s="211">
        <f>O212*H212</f>
        <v>2.605</v>
      </c>
      <c r="Q212" s="211">
        <v>0</v>
      </c>
      <c r="R212" s="211">
        <f>Q212*H212</f>
        <v>0</v>
      </c>
      <c r="S212" s="211">
        <v>0</v>
      </c>
      <c r="T212" s="212">
        <f>S212*H212</f>
        <v>0</v>
      </c>
      <c r="AR212" s="213" t="s">
        <v>1070</v>
      </c>
      <c r="AT212" s="213" t="s">
        <v>734</v>
      </c>
      <c r="AU212" s="213" t="s">
        <v>668</v>
      </c>
      <c r="AY212" s="131" t="s">
        <v>733</v>
      </c>
      <c r="BE212" s="214">
        <f>IF(N212="základní",J212,0)</f>
        <v>0</v>
      </c>
      <c r="BF212" s="214">
        <f>IF(N212="snížená",J212,0)</f>
        <v>0</v>
      </c>
      <c r="BG212" s="214">
        <f>IF(N212="zákl. přenesená",J212,0)</f>
        <v>0</v>
      </c>
      <c r="BH212" s="214">
        <f>IF(N212="sníž. přenesená",J212,0)</f>
        <v>0</v>
      </c>
      <c r="BI212" s="214">
        <f>IF(N212="nulová",J212,0)</f>
        <v>0</v>
      </c>
      <c r="BJ212" s="131" t="s">
        <v>731</v>
      </c>
      <c r="BK212" s="214">
        <f>ROUND(I212*H212,2)</f>
        <v>0</v>
      </c>
      <c r="BL212" s="131" t="s">
        <v>1070</v>
      </c>
      <c r="BM212" s="213" t="s">
        <v>1418</v>
      </c>
    </row>
    <row r="213" spans="2:65" s="138" customFormat="1" x14ac:dyDescent="0.25">
      <c r="B213" s="139"/>
      <c r="D213" s="215" t="s">
        <v>740</v>
      </c>
      <c r="F213" s="216" t="s">
        <v>1419</v>
      </c>
      <c r="L213" s="139"/>
      <c r="M213" s="217"/>
      <c r="T213" s="218"/>
      <c r="AT213" s="131" t="s">
        <v>740</v>
      </c>
      <c r="AU213" s="131" t="s">
        <v>668</v>
      </c>
    </row>
    <row r="214" spans="2:65" s="138" customFormat="1" ht="16.5" customHeight="1" x14ac:dyDescent="0.25">
      <c r="B214" s="202"/>
      <c r="C214" s="227" t="s">
        <v>1023</v>
      </c>
      <c r="D214" s="227" t="s">
        <v>34</v>
      </c>
      <c r="E214" s="228" t="s">
        <v>1420</v>
      </c>
      <c r="F214" s="229" t="s">
        <v>1421</v>
      </c>
      <c r="G214" s="230" t="s">
        <v>873</v>
      </c>
      <c r="H214" s="231">
        <v>1</v>
      </c>
      <c r="I214" s="232">
        <v>0</v>
      </c>
      <c r="J214" s="232">
        <f>ROUND(I214*H214,2)</f>
        <v>0</v>
      </c>
      <c r="K214" s="229" t="s">
        <v>737</v>
      </c>
      <c r="L214" s="233"/>
      <c r="M214" s="234" t="s">
        <v>439</v>
      </c>
      <c r="N214" s="235" t="s">
        <v>687</v>
      </c>
      <c r="O214" s="211">
        <v>0</v>
      </c>
      <c r="P214" s="211">
        <f>O214*H214</f>
        <v>0</v>
      </c>
      <c r="Q214" s="211">
        <v>3.2000000000000003E-4</v>
      </c>
      <c r="R214" s="211">
        <f>Q214*H214</f>
        <v>3.2000000000000003E-4</v>
      </c>
      <c r="S214" s="211">
        <v>0</v>
      </c>
      <c r="T214" s="212">
        <f>S214*H214</f>
        <v>0</v>
      </c>
      <c r="AR214" s="213" t="s">
        <v>1218</v>
      </c>
      <c r="AT214" s="213" t="s">
        <v>34</v>
      </c>
      <c r="AU214" s="213" t="s">
        <v>668</v>
      </c>
      <c r="AY214" s="131" t="s">
        <v>733</v>
      </c>
      <c r="BE214" s="214">
        <f>IF(N214="základní",J214,0)</f>
        <v>0</v>
      </c>
      <c r="BF214" s="214">
        <f>IF(N214="snížená",J214,0)</f>
        <v>0</v>
      </c>
      <c r="BG214" s="214">
        <f>IF(N214="zákl. přenesená",J214,0)</f>
        <v>0</v>
      </c>
      <c r="BH214" s="214">
        <f>IF(N214="sníž. přenesená",J214,0)</f>
        <v>0</v>
      </c>
      <c r="BI214" s="214">
        <f>IF(N214="nulová",J214,0)</f>
        <v>0</v>
      </c>
      <c r="BJ214" s="131" t="s">
        <v>731</v>
      </c>
      <c r="BK214" s="214">
        <f>ROUND(I214*H214,2)</f>
        <v>0</v>
      </c>
      <c r="BL214" s="131" t="s">
        <v>1218</v>
      </c>
      <c r="BM214" s="213" t="s">
        <v>1422</v>
      </c>
    </row>
    <row r="215" spans="2:65" s="138" customFormat="1" ht="16.5" customHeight="1" x14ac:dyDescent="0.25">
      <c r="B215" s="202"/>
      <c r="C215" s="227" t="s">
        <v>1028</v>
      </c>
      <c r="D215" s="227" t="s">
        <v>34</v>
      </c>
      <c r="E215" s="228" t="s">
        <v>1423</v>
      </c>
      <c r="F215" s="229" t="s">
        <v>1424</v>
      </c>
      <c r="G215" s="230" t="s">
        <v>873</v>
      </c>
      <c r="H215" s="231">
        <v>1</v>
      </c>
      <c r="I215" s="232">
        <v>0</v>
      </c>
      <c r="J215" s="232">
        <f>ROUND(I215*H215,2)</f>
        <v>0</v>
      </c>
      <c r="K215" s="229" t="s">
        <v>737</v>
      </c>
      <c r="L215" s="233"/>
      <c r="M215" s="234" t="s">
        <v>439</v>
      </c>
      <c r="N215" s="235" t="s">
        <v>687</v>
      </c>
      <c r="O215" s="211">
        <v>0</v>
      </c>
      <c r="P215" s="211">
        <f>O215*H215</f>
        <v>0</v>
      </c>
      <c r="Q215" s="211">
        <v>4.0999999999999999E-4</v>
      </c>
      <c r="R215" s="211">
        <f>Q215*H215</f>
        <v>4.0999999999999999E-4</v>
      </c>
      <c r="S215" s="211">
        <v>0</v>
      </c>
      <c r="T215" s="212">
        <f>S215*H215</f>
        <v>0</v>
      </c>
      <c r="AR215" s="213" t="s">
        <v>1218</v>
      </c>
      <c r="AT215" s="213" t="s">
        <v>34</v>
      </c>
      <c r="AU215" s="213" t="s">
        <v>668</v>
      </c>
      <c r="AY215" s="131" t="s">
        <v>733</v>
      </c>
      <c r="BE215" s="214">
        <f>IF(N215="základní",J215,0)</f>
        <v>0</v>
      </c>
      <c r="BF215" s="214">
        <f>IF(N215="snížená",J215,0)</f>
        <v>0</v>
      </c>
      <c r="BG215" s="214">
        <f>IF(N215="zákl. přenesená",J215,0)</f>
        <v>0</v>
      </c>
      <c r="BH215" s="214">
        <f>IF(N215="sníž. přenesená",J215,0)</f>
        <v>0</v>
      </c>
      <c r="BI215" s="214">
        <f>IF(N215="nulová",J215,0)</f>
        <v>0</v>
      </c>
      <c r="BJ215" s="131" t="s">
        <v>731</v>
      </c>
      <c r="BK215" s="214">
        <f>ROUND(I215*H215,2)</f>
        <v>0</v>
      </c>
      <c r="BL215" s="131" t="s">
        <v>1218</v>
      </c>
      <c r="BM215" s="213" t="s">
        <v>1425</v>
      </c>
    </row>
    <row r="216" spans="2:65" s="138" customFormat="1" ht="16.5" customHeight="1" x14ac:dyDescent="0.25">
      <c r="B216" s="202"/>
      <c r="C216" s="227" t="s">
        <v>1034</v>
      </c>
      <c r="D216" s="227" t="s">
        <v>34</v>
      </c>
      <c r="E216" s="228" t="s">
        <v>1426</v>
      </c>
      <c r="F216" s="229" t="s">
        <v>1427</v>
      </c>
      <c r="G216" s="230" t="s">
        <v>873</v>
      </c>
      <c r="H216" s="231">
        <v>2</v>
      </c>
      <c r="I216" s="232">
        <v>0</v>
      </c>
      <c r="J216" s="232">
        <f>ROUND(I216*H216,2)</f>
        <v>0</v>
      </c>
      <c r="K216" s="229" t="s">
        <v>737</v>
      </c>
      <c r="L216" s="233"/>
      <c r="M216" s="234" t="s">
        <v>439</v>
      </c>
      <c r="N216" s="235" t="s">
        <v>687</v>
      </c>
      <c r="O216" s="211">
        <v>0</v>
      </c>
      <c r="P216" s="211">
        <f>O216*H216</f>
        <v>0</v>
      </c>
      <c r="Q216" s="211">
        <v>7.6999999999999996E-4</v>
      </c>
      <c r="R216" s="211">
        <f>Q216*H216</f>
        <v>1.5399999999999999E-3</v>
      </c>
      <c r="S216" s="211">
        <v>0</v>
      </c>
      <c r="T216" s="212">
        <f>S216*H216</f>
        <v>0</v>
      </c>
      <c r="AR216" s="213" t="s">
        <v>1218</v>
      </c>
      <c r="AT216" s="213" t="s">
        <v>34</v>
      </c>
      <c r="AU216" s="213" t="s">
        <v>668</v>
      </c>
      <c r="AY216" s="131" t="s">
        <v>733</v>
      </c>
      <c r="BE216" s="214">
        <f>IF(N216="základní",J216,0)</f>
        <v>0</v>
      </c>
      <c r="BF216" s="214">
        <f>IF(N216="snížená",J216,0)</f>
        <v>0</v>
      </c>
      <c r="BG216" s="214">
        <f>IF(N216="zákl. přenesená",J216,0)</f>
        <v>0</v>
      </c>
      <c r="BH216" s="214">
        <f>IF(N216="sníž. přenesená",J216,0)</f>
        <v>0</v>
      </c>
      <c r="BI216" s="214">
        <f>IF(N216="nulová",J216,0)</f>
        <v>0</v>
      </c>
      <c r="BJ216" s="131" t="s">
        <v>731</v>
      </c>
      <c r="BK216" s="214">
        <f>ROUND(I216*H216,2)</f>
        <v>0</v>
      </c>
      <c r="BL216" s="131" t="s">
        <v>1218</v>
      </c>
      <c r="BM216" s="213" t="s">
        <v>1428</v>
      </c>
    </row>
    <row r="217" spans="2:65" s="138" customFormat="1" ht="16.5" customHeight="1" x14ac:dyDescent="0.25">
      <c r="B217" s="202"/>
      <c r="C217" s="227" t="s">
        <v>1039</v>
      </c>
      <c r="D217" s="227" t="s">
        <v>34</v>
      </c>
      <c r="E217" s="228" t="s">
        <v>1429</v>
      </c>
      <c r="F217" s="229" t="s">
        <v>1430</v>
      </c>
      <c r="G217" s="230" t="s">
        <v>873</v>
      </c>
      <c r="H217" s="231">
        <v>1</v>
      </c>
      <c r="I217" s="232">
        <v>0</v>
      </c>
      <c r="J217" s="232">
        <f>ROUND(I217*H217,2)</f>
        <v>0</v>
      </c>
      <c r="K217" s="229" t="s">
        <v>737</v>
      </c>
      <c r="L217" s="233"/>
      <c r="M217" s="234" t="s">
        <v>439</v>
      </c>
      <c r="N217" s="235" t="s">
        <v>687</v>
      </c>
      <c r="O217" s="211">
        <v>0</v>
      </c>
      <c r="P217" s="211">
        <f>O217*H217</f>
        <v>0</v>
      </c>
      <c r="Q217" s="211">
        <v>7.5000000000000002E-4</v>
      </c>
      <c r="R217" s="211">
        <f>Q217*H217</f>
        <v>7.5000000000000002E-4</v>
      </c>
      <c r="S217" s="211">
        <v>0</v>
      </c>
      <c r="T217" s="212">
        <f>S217*H217</f>
        <v>0</v>
      </c>
      <c r="AR217" s="213" t="s">
        <v>1218</v>
      </c>
      <c r="AT217" s="213" t="s">
        <v>34</v>
      </c>
      <c r="AU217" s="213" t="s">
        <v>668</v>
      </c>
      <c r="AY217" s="131" t="s">
        <v>733</v>
      </c>
      <c r="BE217" s="214">
        <f>IF(N217="základní",J217,0)</f>
        <v>0</v>
      </c>
      <c r="BF217" s="214">
        <f>IF(N217="snížená",J217,0)</f>
        <v>0</v>
      </c>
      <c r="BG217" s="214">
        <f>IF(N217="zákl. přenesená",J217,0)</f>
        <v>0</v>
      </c>
      <c r="BH217" s="214">
        <f>IF(N217="sníž. přenesená",J217,0)</f>
        <v>0</v>
      </c>
      <c r="BI217" s="214">
        <f>IF(N217="nulová",J217,0)</f>
        <v>0</v>
      </c>
      <c r="BJ217" s="131" t="s">
        <v>731</v>
      </c>
      <c r="BK217" s="214">
        <f>ROUND(I217*H217,2)</f>
        <v>0</v>
      </c>
      <c r="BL217" s="131" t="s">
        <v>1218</v>
      </c>
      <c r="BM217" s="213" t="s">
        <v>1431</v>
      </c>
    </row>
    <row r="218" spans="2:65" s="138" customFormat="1" ht="16.5" customHeight="1" x14ac:dyDescent="0.25">
      <c r="B218" s="202"/>
      <c r="C218" s="203" t="s">
        <v>1044</v>
      </c>
      <c r="D218" s="203" t="s">
        <v>734</v>
      </c>
      <c r="E218" s="204" t="s">
        <v>1432</v>
      </c>
      <c r="F218" s="205" t="s">
        <v>1433</v>
      </c>
      <c r="G218" s="206" t="s">
        <v>530</v>
      </c>
      <c r="H218" s="207">
        <v>89</v>
      </c>
      <c r="I218" s="208">
        <v>0</v>
      </c>
      <c r="J218" s="208">
        <f>ROUND(I218*H218,2)</f>
        <v>0</v>
      </c>
      <c r="K218" s="205" t="s">
        <v>737</v>
      </c>
      <c r="L218" s="139"/>
      <c r="M218" s="209" t="s">
        <v>439</v>
      </c>
      <c r="N218" s="210" t="s">
        <v>687</v>
      </c>
      <c r="O218" s="211">
        <v>1.4999999999999999E-2</v>
      </c>
      <c r="P218" s="211">
        <f>O218*H218</f>
        <v>1.335</v>
      </c>
      <c r="Q218" s="211">
        <v>0</v>
      </c>
      <c r="R218" s="211">
        <f>Q218*H218</f>
        <v>0</v>
      </c>
      <c r="S218" s="211">
        <v>0</v>
      </c>
      <c r="T218" s="212">
        <f>S218*H218</f>
        <v>0</v>
      </c>
      <c r="AR218" s="213" t="s">
        <v>1070</v>
      </c>
      <c r="AT218" s="213" t="s">
        <v>734</v>
      </c>
      <c r="AU218" s="213" t="s">
        <v>668</v>
      </c>
      <c r="AY218" s="131" t="s">
        <v>733</v>
      </c>
      <c r="BE218" s="214">
        <f>IF(N218="základní",J218,0)</f>
        <v>0</v>
      </c>
      <c r="BF218" s="214">
        <f>IF(N218="snížená",J218,0)</f>
        <v>0</v>
      </c>
      <c r="BG218" s="214">
        <f>IF(N218="zákl. přenesená",J218,0)</f>
        <v>0</v>
      </c>
      <c r="BH218" s="214">
        <f>IF(N218="sníž. přenesená",J218,0)</f>
        <v>0</v>
      </c>
      <c r="BI218" s="214">
        <f>IF(N218="nulová",J218,0)</f>
        <v>0</v>
      </c>
      <c r="BJ218" s="131" t="s">
        <v>731</v>
      </c>
      <c r="BK218" s="214">
        <f>ROUND(I218*H218,2)</f>
        <v>0</v>
      </c>
      <c r="BL218" s="131" t="s">
        <v>1070</v>
      </c>
      <c r="BM218" s="213" t="s">
        <v>1434</v>
      </c>
    </row>
    <row r="219" spans="2:65" s="138" customFormat="1" x14ac:dyDescent="0.25">
      <c r="B219" s="139"/>
      <c r="D219" s="215" t="s">
        <v>740</v>
      </c>
      <c r="F219" s="216" t="s">
        <v>1435</v>
      </c>
      <c r="L219" s="139"/>
      <c r="M219" s="217"/>
      <c r="T219" s="218"/>
      <c r="AT219" s="131" t="s">
        <v>740</v>
      </c>
      <c r="AU219" s="131" t="s">
        <v>668</v>
      </c>
    </row>
    <row r="220" spans="2:65" s="190" customFormat="1" ht="25.95" customHeight="1" x14ac:dyDescent="0.25">
      <c r="B220" s="191"/>
      <c r="D220" s="192" t="s">
        <v>728</v>
      </c>
      <c r="E220" s="193" t="s">
        <v>1436</v>
      </c>
      <c r="F220" s="193" t="s">
        <v>1437</v>
      </c>
      <c r="J220" s="194">
        <f>BK220</f>
        <v>0</v>
      </c>
      <c r="L220" s="191"/>
      <c r="M220" s="195"/>
      <c r="P220" s="196">
        <f>SUM(P221:P226)</f>
        <v>72</v>
      </c>
      <c r="R220" s="196">
        <f>SUM(R221:R226)</f>
        <v>0</v>
      </c>
      <c r="T220" s="197">
        <f>SUM(T221:T226)</f>
        <v>0</v>
      </c>
      <c r="AR220" s="192" t="s">
        <v>738</v>
      </c>
      <c r="AT220" s="198" t="s">
        <v>728</v>
      </c>
      <c r="AU220" s="198" t="s">
        <v>732</v>
      </c>
      <c r="AY220" s="192" t="s">
        <v>733</v>
      </c>
      <c r="BK220" s="199">
        <f>SUM(BK221:BK226)</f>
        <v>0</v>
      </c>
    </row>
    <row r="221" spans="2:65" s="138" customFormat="1" ht="24.15" customHeight="1" x14ac:dyDescent="0.25">
      <c r="B221" s="202"/>
      <c r="C221" s="203" t="s">
        <v>1051</v>
      </c>
      <c r="D221" s="203" t="s">
        <v>734</v>
      </c>
      <c r="E221" s="204" t="s">
        <v>1438</v>
      </c>
      <c r="F221" s="205" t="s">
        <v>1439</v>
      </c>
      <c r="G221" s="206" t="s">
        <v>1440</v>
      </c>
      <c r="H221" s="207">
        <v>20</v>
      </c>
      <c r="I221" s="208">
        <v>0</v>
      </c>
      <c r="J221" s="208">
        <f>ROUND(I221*H221,2)</f>
        <v>0</v>
      </c>
      <c r="K221" s="205" t="s">
        <v>737</v>
      </c>
      <c r="L221" s="139"/>
      <c r="M221" s="209" t="s">
        <v>439</v>
      </c>
      <c r="N221" s="210" t="s">
        <v>687</v>
      </c>
      <c r="O221" s="211">
        <v>1</v>
      </c>
      <c r="P221" s="211">
        <f>O221*H221</f>
        <v>20</v>
      </c>
      <c r="Q221" s="211">
        <v>0</v>
      </c>
      <c r="R221" s="211">
        <f>Q221*H221</f>
        <v>0</v>
      </c>
      <c r="S221" s="211">
        <v>0</v>
      </c>
      <c r="T221" s="212">
        <f>S221*H221</f>
        <v>0</v>
      </c>
      <c r="AR221" s="213" t="s">
        <v>1441</v>
      </c>
      <c r="AT221" s="213" t="s">
        <v>734</v>
      </c>
      <c r="AU221" s="213" t="s">
        <v>731</v>
      </c>
      <c r="AY221" s="131" t="s">
        <v>733</v>
      </c>
      <c r="BE221" s="214">
        <f>IF(N221="základní",J221,0)</f>
        <v>0</v>
      </c>
      <c r="BF221" s="214">
        <f>IF(N221="snížená",J221,0)</f>
        <v>0</v>
      </c>
      <c r="BG221" s="214">
        <f>IF(N221="zákl. přenesená",J221,0)</f>
        <v>0</v>
      </c>
      <c r="BH221" s="214">
        <f>IF(N221="sníž. přenesená",J221,0)</f>
        <v>0</v>
      </c>
      <c r="BI221" s="214">
        <f>IF(N221="nulová",J221,0)</f>
        <v>0</v>
      </c>
      <c r="BJ221" s="131" t="s">
        <v>731</v>
      </c>
      <c r="BK221" s="214">
        <f>ROUND(I221*H221,2)</f>
        <v>0</v>
      </c>
      <c r="BL221" s="131" t="s">
        <v>1441</v>
      </c>
      <c r="BM221" s="213" t="s">
        <v>1442</v>
      </c>
    </row>
    <row r="222" spans="2:65" s="138" customFormat="1" x14ac:dyDescent="0.25">
      <c r="B222" s="139"/>
      <c r="D222" s="215" t="s">
        <v>740</v>
      </c>
      <c r="F222" s="216" t="s">
        <v>1443</v>
      </c>
      <c r="L222" s="139"/>
      <c r="M222" s="217"/>
      <c r="T222" s="218"/>
      <c r="AT222" s="131" t="s">
        <v>740</v>
      </c>
      <c r="AU222" s="131" t="s">
        <v>731</v>
      </c>
    </row>
    <row r="223" spans="2:65" s="138" customFormat="1" ht="21.75" customHeight="1" x14ac:dyDescent="0.25">
      <c r="B223" s="202"/>
      <c r="C223" s="203" t="s">
        <v>1056</v>
      </c>
      <c r="D223" s="203" t="s">
        <v>734</v>
      </c>
      <c r="E223" s="204" t="s">
        <v>1444</v>
      </c>
      <c r="F223" s="205" t="s">
        <v>1445</v>
      </c>
      <c r="G223" s="206" t="s">
        <v>1440</v>
      </c>
      <c r="H223" s="207">
        <v>12</v>
      </c>
      <c r="I223" s="208">
        <v>0</v>
      </c>
      <c r="J223" s="208">
        <f>ROUND(I223*H223,2)</f>
        <v>0</v>
      </c>
      <c r="K223" s="205" t="s">
        <v>737</v>
      </c>
      <c r="L223" s="139"/>
      <c r="M223" s="209" t="s">
        <v>439</v>
      </c>
      <c r="N223" s="210" t="s">
        <v>687</v>
      </c>
      <c r="O223" s="211">
        <v>1</v>
      </c>
      <c r="P223" s="211">
        <f>O223*H223</f>
        <v>12</v>
      </c>
      <c r="Q223" s="211">
        <v>0</v>
      </c>
      <c r="R223" s="211">
        <f>Q223*H223</f>
        <v>0</v>
      </c>
      <c r="S223" s="211">
        <v>0</v>
      </c>
      <c r="T223" s="212">
        <f>S223*H223</f>
        <v>0</v>
      </c>
      <c r="AR223" s="213" t="s">
        <v>1441</v>
      </c>
      <c r="AT223" s="213" t="s">
        <v>734</v>
      </c>
      <c r="AU223" s="213" t="s">
        <v>731</v>
      </c>
      <c r="AY223" s="131" t="s">
        <v>733</v>
      </c>
      <c r="BE223" s="214">
        <f>IF(N223="základní",J223,0)</f>
        <v>0</v>
      </c>
      <c r="BF223" s="214">
        <f>IF(N223="snížená",J223,0)</f>
        <v>0</v>
      </c>
      <c r="BG223" s="214">
        <f>IF(N223="zákl. přenesená",J223,0)</f>
        <v>0</v>
      </c>
      <c r="BH223" s="214">
        <f>IF(N223="sníž. přenesená",J223,0)</f>
        <v>0</v>
      </c>
      <c r="BI223" s="214">
        <f>IF(N223="nulová",J223,0)</f>
        <v>0</v>
      </c>
      <c r="BJ223" s="131" t="s">
        <v>731</v>
      </c>
      <c r="BK223" s="214">
        <f>ROUND(I223*H223,2)</f>
        <v>0</v>
      </c>
      <c r="BL223" s="131" t="s">
        <v>1441</v>
      </c>
      <c r="BM223" s="213" t="s">
        <v>1446</v>
      </c>
    </row>
    <row r="224" spans="2:65" s="138" customFormat="1" x14ac:dyDescent="0.25">
      <c r="B224" s="139"/>
      <c r="D224" s="215" t="s">
        <v>740</v>
      </c>
      <c r="F224" s="216" t="s">
        <v>1447</v>
      </c>
      <c r="L224" s="139"/>
      <c r="M224" s="217"/>
      <c r="T224" s="218"/>
      <c r="AT224" s="131" t="s">
        <v>740</v>
      </c>
      <c r="AU224" s="131" t="s">
        <v>731</v>
      </c>
    </row>
    <row r="225" spans="2:65" s="138" customFormat="1" ht="33" customHeight="1" x14ac:dyDescent="0.25">
      <c r="B225" s="202"/>
      <c r="C225" s="203" t="s">
        <v>1060</v>
      </c>
      <c r="D225" s="203" t="s">
        <v>734</v>
      </c>
      <c r="E225" s="204" t="s">
        <v>1448</v>
      </c>
      <c r="F225" s="205" t="s">
        <v>1449</v>
      </c>
      <c r="G225" s="206" t="s">
        <v>1440</v>
      </c>
      <c r="H225" s="207">
        <v>40</v>
      </c>
      <c r="I225" s="208">
        <v>0</v>
      </c>
      <c r="J225" s="208">
        <f>ROUND(I225*H225,2)</f>
        <v>0</v>
      </c>
      <c r="K225" s="205" t="s">
        <v>737</v>
      </c>
      <c r="L225" s="139"/>
      <c r="M225" s="209" t="s">
        <v>439</v>
      </c>
      <c r="N225" s="210" t="s">
        <v>687</v>
      </c>
      <c r="O225" s="211">
        <v>1</v>
      </c>
      <c r="P225" s="211">
        <f>O225*H225</f>
        <v>40</v>
      </c>
      <c r="Q225" s="211">
        <v>0</v>
      </c>
      <c r="R225" s="211">
        <f>Q225*H225</f>
        <v>0</v>
      </c>
      <c r="S225" s="211">
        <v>0</v>
      </c>
      <c r="T225" s="212">
        <f>S225*H225</f>
        <v>0</v>
      </c>
      <c r="AR225" s="213" t="s">
        <v>1441</v>
      </c>
      <c r="AT225" s="213" t="s">
        <v>734</v>
      </c>
      <c r="AU225" s="213" t="s">
        <v>731</v>
      </c>
      <c r="AY225" s="131" t="s">
        <v>733</v>
      </c>
      <c r="BE225" s="214">
        <f>IF(N225="základní",J225,0)</f>
        <v>0</v>
      </c>
      <c r="BF225" s="214">
        <f>IF(N225="snížená",J225,0)</f>
        <v>0</v>
      </c>
      <c r="BG225" s="214">
        <f>IF(N225="zákl. přenesená",J225,0)</f>
        <v>0</v>
      </c>
      <c r="BH225" s="214">
        <f>IF(N225="sníž. přenesená",J225,0)</f>
        <v>0</v>
      </c>
      <c r="BI225" s="214">
        <f>IF(N225="nulová",J225,0)</f>
        <v>0</v>
      </c>
      <c r="BJ225" s="131" t="s">
        <v>731</v>
      </c>
      <c r="BK225" s="214">
        <f>ROUND(I225*H225,2)</f>
        <v>0</v>
      </c>
      <c r="BL225" s="131" t="s">
        <v>1441</v>
      </c>
      <c r="BM225" s="213" t="s">
        <v>1450</v>
      </c>
    </row>
    <row r="226" spans="2:65" s="138" customFormat="1" x14ac:dyDescent="0.25">
      <c r="B226" s="139"/>
      <c r="D226" s="215" t="s">
        <v>740</v>
      </c>
      <c r="F226" s="216" t="s">
        <v>1451</v>
      </c>
      <c r="L226" s="139"/>
      <c r="M226" s="240"/>
      <c r="N226" s="241"/>
      <c r="O226" s="241"/>
      <c r="P226" s="241"/>
      <c r="Q226" s="241"/>
      <c r="R226" s="241"/>
      <c r="S226" s="241"/>
      <c r="T226" s="242"/>
      <c r="AT226" s="131" t="s">
        <v>740</v>
      </c>
      <c r="AU226" s="131" t="s">
        <v>731</v>
      </c>
    </row>
    <row r="227" spans="2:65" s="138" customFormat="1" ht="6.9" customHeight="1" x14ac:dyDescent="0.25">
      <c r="B227" s="158"/>
      <c r="C227" s="159"/>
      <c r="D227" s="159"/>
      <c r="E227" s="159"/>
      <c r="F227" s="159"/>
      <c r="G227" s="159"/>
      <c r="H227" s="159"/>
      <c r="I227" s="159"/>
      <c r="J227" s="159"/>
      <c r="K227" s="159"/>
      <c r="L227" s="139"/>
    </row>
  </sheetData>
  <autoFilter ref="C91:K226" xr:uid="{00000000-0009-0000-0000-000005000000}"/>
  <mergeCells count="9">
    <mergeCell ref="E50:H50"/>
    <mergeCell ref="E82:H82"/>
    <mergeCell ref="E84:H84"/>
    <mergeCell ref="L2:V2"/>
    <mergeCell ref="E7:H7"/>
    <mergeCell ref="E9:H9"/>
    <mergeCell ref="E18:H18"/>
    <mergeCell ref="E27:H27"/>
    <mergeCell ref="E48:H48"/>
  </mergeCells>
  <hyperlinks>
    <hyperlink ref="F96" r:id="rId1" xr:uid="{00000000-0004-0000-0500-000000000000}"/>
    <hyperlink ref="F99" r:id="rId2" xr:uid="{00000000-0004-0000-0500-000001000000}"/>
    <hyperlink ref="F102" r:id="rId3" xr:uid="{00000000-0004-0000-0500-000002000000}"/>
    <hyperlink ref="F105" r:id="rId4" xr:uid="{00000000-0004-0000-0500-000003000000}"/>
    <hyperlink ref="F107" r:id="rId5" xr:uid="{00000000-0004-0000-0500-000004000000}"/>
    <hyperlink ref="F110" r:id="rId6" xr:uid="{00000000-0004-0000-0500-000005000000}"/>
    <hyperlink ref="F113" r:id="rId7" xr:uid="{00000000-0004-0000-0500-000006000000}"/>
    <hyperlink ref="F117" r:id="rId8" xr:uid="{00000000-0004-0000-0500-000007000000}"/>
    <hyperlink ref="F121" r:id="rId9" xr:uid="{00000000-0004-0000-0500-000008000000}"/>
    <hyperlink ref="F123" r:id="rId10" xr:uid="{00000000-0004-0000-0500-000009000000}"/>
    <hyperlink ref="F126" r:id="rId11" xr:uid="{00000000-0004-0000-0500-00000A000000}"/>
    <hyperlink ref="F130" r:id="rId12" xr:uid="{00000000-0004-0000-0500-00000B000000}"/>
    <hyperlink ref="F132" r:id="rId13" xr:uid="{00000000-0004-0000-0500-00000C000000}"/>
    <hyperlink ref="F134" r:id="rId14" xr:uid="{00000000-0004-0000-0500-00000D000000}"/>
    <hyperlink ref="F136" r:id="rId15" xr:uid="{00000000-0004-0000-0500-00000E000000}"/>
    <hyperlink ref="F138" r:id="rId16" xr:uid="{00000000-0004-0000-0500-00000F000000}"/>
    <hyperlink ref="F140" r:id="rId17" xr:uid="{00000000-0004-0000-0500-000010000000}"/>
    <hyperlink ref="F142" r:id="rId18" xr:uid="{00000000-0004-0000-0500-000011000000}"/>
    <hyperlink ref="F144" r:id="rId19" xr:uid="{00000000-0004-0000-0500-000012000000}"/>
    <hyperlink ref="F146" r:id="rId20" xr:uid="{00000000-0004-0000-0500-000013000000}"/>
    <hyperlink ref="F148" r:id="rId21" xr:uid="{00000000-0004-0000-0500-000014000000}"/>
    <hyperlink ref="F150" r:id="rId22" xr:uid="{00000000-0004-0000-0500-000015000000}"/>
    <hyperlink ref="F152" r:id="rId23" xr:uid="{00000000-0004-0000-0500-000016000000}"/>
    <hyperlink ref="F154" r:id="rId24" xr:uid="{00000000-0004-0000-0500-000017000000}"/>
    <hyperlink ref="F156" r:id="rId25" xr:uid="{00000000-0004-0000-0500-000018000000}"/>
    <hyperlink ref="F158" r:id="rId26" xr:uid="{00000000-0004-0000-0500-000019000000}"/>
    <hyperlink ref="F160" r:id="rId27" xr:uid="{00000000-0004-0000-0500-00001A000000}"/>
    <hyperlink ref="F162" r:id="rId28" xr:uid="{00000000-0004-0000-0500-00001B000000}"/>
    <hyperlink ref="F164" r:id="rId29" xr:uid="{00000000-0004-0000-0500-00001C000000}"/>
    <hyperlink ref="F166" r:id="rId30" xr:uid="{00000000-0004-0000-0500-00001D000000}"/>
    <hyperlink ref="F168" r:id="rId31" xr:uid="{00000000-0004-0000-0500-00001E000000}"/>
    <hyperlink ref="F170" r:id="rId32" xr:uid="{00000000-0004-0000-0500-00001F000000}"/>
    <hyperlink ref="F172" r:id="rId33" xr:uid="{00000000-0004-0000-0500-000020000000}"/>
    <hyperlink ref="F174" r:id="rId34" xr:uid="{00000000-0004-0000-0500-000021000000}"/>
    <hyperlink ref="F176" r:id="rId35" xr:uid="{00000000-0004-0000-0500-000022000000}"/>
    <hyperlink ref="F178" r:id="rId36" xr:uid="{00000000-0004-0000-0500-000023000000}"/>
    <hyperlink ref="F180" r:id="rId37" xr:uid="{00000000-0004-0000-0500-000024000000}"/>
    <hyperlink ref="F182" r:id="rId38" xr:uid="{00000000-0004-0000-0500-000025000000}"/>
    <hyperlink ref="F185" r:id="rId39" xr:uid="{00000000-0004-0000-0500-000026000000}"/>
    <hyperlink ref="F187" r:id="rId40" xr:uid="{00000000-0004-0000-0500-000027000000}"/>
    <hyperlink ref="F193" r:id="rId41" xr:uid="{00000000-0004-0000-0500-000028000000}"/>
    <hyperlink ref="F196" r:id="rId42" xr:uid="{00000000-0004-0000-0500-000029000000}"/>
    <hyperlink ref="F198" r:id="rId43" xr:uid="{00000000-0004-0000-0500-00002A000000}"/>
    <hyperlink ref="F201" r:id="rId44" xr:uid="{00000000-0004-0000-0500-00002B000000}"/>
    <hyperlink ref="F203" r:id="rId45" xr:uid="{00000000-0004-0000-0500-00002C000000}"/>
    <hyperlink ref="F207" r:id="rId46" xr:uid="{00000000-0004-0000-0500-00002D000000}"/>
    <hyperlink ref="F210" r:id="rId47" xr:uid="{00000000-0004-0000-0500-00002E000000}"/>
    <hyperlink ref="F213" r:id="rId48" xr:uid="{00000000-0004-0000-0500-00002F000000}"/>
    <hyperlink ref="F219" r:id="rId49" xr:uid="{00000000-0004-0000-0500-000030000000}"/>
    <hyperlink ref="F222" r:id="rId50" xr:uid="{00000000-0004-0000-0500-000031000000}"/>
    <hyperlink ref="F224" r:id="rId51" xr:uid="{00000000-0004-0000-0500-000032000000}"/>
    <hyperlink ref="F226" r:id="rId52" xr:uid="{00000000-0004-0000-0500-000033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5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BM178"/>
  <sheetViews>
    <sheetView showGridLines="0" topLeftCell="A81" workbookViewId="0">
      <selection activeCell="I89" sqref="I89"/>
    </sheetView>
  </sheetViews>
  <sheetFormatPr defaultColWidth="9.109375" defaultRowHeight="10.199999999999999" x14ac:dyDescent="0.2"/>
  <cols>
    <col min="1" max="1" width="7.109375" style="130" customWidth="1"/>
    <col min="2" max="2" width="1" style="130" customWidth="1"/>
    <col min="3" max="3" width="3.5546875" style="130" customWidth="1"/>
    <col min="4" max="4" width="3.6640625" style="130" customWidth="1"/>
    <col min="5" max="5" width="14.6640625" style="130" customWidth="1"/>
    <col min="6" max="6" width="86.44140625" style="130" customWidth="1"/>
    <col min="7" max="7" width="6.44140625" style="130" customWidth="1"/>
    <col min="8" max="8" width="12" style="130" customWidth="1"/>
    <col min="9" max="9" width="13.5546875" style="130" customWidth="1"/>
    <col min="10" max="11" width="19.109375" style="130" customWidth="1"/>
    <col min="12" max="12" width="8" style="130" customWidth="1"/>
    <col min="13" max="13" width="9.33203125" style="130" hidden="1" customWidth="1"/>
    <col min="14" max="14" width="9.109375" style="130"/>
    <col min="15" max="20" width="12.109375" style="130" hidden="1" customWidth="1"/>
    <col min="21" max="21" width="14" style="130" hidden="1" customWidth="1"/>
    <col min="22" max="22" width="10.5546875" style="130" customWidth="1"/>
    <col min="23" max="23" width="14" style="130" customWidth="1"/>
    <col min="24" max="24" width="10.5546875" style="130" customWidth="1"/>
    <col min="25" max="25" width="12.88671875" style="130" customWidth="1"/>
    <col min="26" max="26" width="9.44140625" style="130" customWidth="1"/>
    <col min="27" max="27" width="12.88671875" style="130" customWidth="1"/>
    <col min="28" max="28" width="14" style="130" customWidth="1"/>
    <col min="29" max="29" width="9.44140625" style="130" customWidth="1"/>
    <col min="30" max="30" width="12.88671875" style="130" customWidth="1"/>
    <col min="31" max="31" width="14" style="130" customWidth="1"/>
    <col min="32" max="16384" width="9.109375" style="130"/>
  </cols>
  <sheetData>
    <row r="2" spans="2:46" ht="36.9" customHeight="1" x14ac:dyDescent="0.2">
      <c r="L2" s="366" t="s">
        <v>666</v>
      </c>
      <c r="M2" s="367"/>
      <c r="N2" s="367"/>
      <c r="O2" s="367"/>
      <c r="P2" s="367"/>
      <c r="Q2" s="367"/>
      <c r="R2" s="367"/>
      <c r="S2" s="367"/>
      <c r="T2" s="367"/>
      <c r="U2" s="367"/>
      <c r="V2" s="367"/>
      <c r="AT2" s="131" t="s">
        <v>1452</v>
      </c>
    </row>
    <row r="3" spans="2:46" ht="6.9" customHeight="1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  <c r="AT3" s="131" t="s">
        <v>668</v>
      </c>
    </row>
    <row r="4" spans="2:46" ht="24.9" customHeight="1" x14ac:dyDescent="0.2">
      <c r="B4" s="134"/>
      <c r="D4" s="135" t="s">
        <v>669</v>
      </c>
      <c r="L4" s="134"/>
      <c r="M4" s="136" t="s">
        <v>670</v>
      </c>
      <c r="AT4" s="131" t="s">
        <v>671</v>
      </c>
    </row>
    <row r="5" spans="2:46" ht="6.9" customHeight="1" x14ac:dyDescent="0.2">
      <c r="B5" s="134"/>
      <c r="L5" s="134"/>
    </row>
    <row r="6" spans="2:46" ht="12" customHeight="1" x14ac:dyDescent="0.2">
      <c r="B6" s="134"/>
      <c r="D6" s="137" t="s">
        <v>672</v>
      </c>
      <c r="L6" s="134"/>
    </row>
    <row r="7" spans="2:46" ht="16.5" customHeight="1" x14ac:dyDescent="0.2">
      <c r="B7" s="134"/>
      <c r="E7" s="364" t="s">
        <v>1883</v>
      </c>
      <c r="F7" s="365"/>
      <c r="G7" s="365"/>
      <c r="H7" s="365"/>
      <c r="L7" s="134"/>
    </row>
    <row r="8" spans="2:46" s="138" customFormat="1" ht="12" customHeight="1" x14ac:dyDescent="0.25">
      <c r="B8" s="139"/>
      <c r="D8" s="137" t="s">
        <v>673</v>
      </c>
      <c r="L8" s="139"/>
    </row>
    <row r="9" spans="2:46" s="138" customFormat="1" ht="16.5" customHeight="1" x14ac:dyDescent="0.25">
      <c r="B9" s="139"/>
      <c r="E9" s="362" t="s">
        <v>1453</v>
      </c>
      <c r="F9" s="363"/>
      <c r="G9" s="363"/>
      <c r="H9" s="363"/>
      <c r="L9" s="139"/>
    </row>
    <row r="10" spans="2:46" s="138" customFormat="1" x14ac:dyDescent="0.25">
      <c r="B10" s="139"/>
      <c r="L10" s="139"/>
    </row>
    <row r="11" spans="2:46" s="138" customFormat="1" ht="12" customHeight="1" x14ac:dyDescent="0.25">
      <c r="B11" s="139"/>
      <c r="D11" s="137" t="s">
        <v>675</v>
      </c>
      <c r="F11" s="140" t="s">
        <v>439</v>
      </c>
      <c r="I11" s="137" t="s">
        <v>676</v>
      </c>
      <c r="J11" s="140" t="s">
        <v>439</v>
      </c>
      <c r="L11" s="139"/>
    </row>
    <row r="12" spans="2:46" s="138" customFormat="1" ht="12" customHeight="1" x14ac:dyDescent="0.25">
      <c r="B12" s="139"/>
      <c r="D12" s="137" t="s">
        <v>677</v>
      </c>
      <c r="F12" s="140" t="s">
        <v>678</v>
      </c>
      <c r="I12" s="137" t="s">
        <v>490</v>
      </c>
      <c r="J12" s="141"/>
      <c r="L12" s="139"/>
    </row>
    <row r="13" spans="2:46" s="138" customFormat="1" ht="10.95" customHeight="1" x14ac:dyDescent="0.25">
      <c r="B13" s="139"/>
      <c r="L13" s="139"/>
    </row>
    <row r="14" spans="2:46" s="138" customFormat="1" ht="12" customHeight="1" x14ac:dyDescent="0.25">
      <c r="B14" s="139"/>
      <c r="D14" s="137" t="s">
        <v>679</v>
      </c>
      <c r="I14" s="137" t="s">
        <v>680</v>
      </c>
      <c r="J14" s="140" t="s">
        <v>439</v>
      </c>
      <c r="L14" s="139"/>
    </row>
    <row r="15" spans="2:46" s="138" customFormat="1" ht="18" customHeight="1" x14ac:dyDescent="0.25">
      <c r="B15" s="139"/>
      <c r="E15" s="140" t="s">
        <v>681</v>
      </c>
      <c r="I15" s="137" t="s">
        <v>682</v>
      </c>
      <c r="J15" s="140" t="s">
        <v>439</v>
      </c>
      <c r="L15" s="139"/>
    </row>
    <row r="16" spans="2:46" s="138" customFormat="1" ht="6.9" customHeight="1" x14ac:dyDescent="0.25">
      <c r="B16" s="139"/>
      <c r="L16" s="139"/>
    </row>
    <row r="17" spans="2:12" s="138" customFormat="1" ht="12" customHeight="1" x14ac:dyDescent="0.25">
      <c r="B17" s="139"/>
      <c r="D17" s="137" t="s">
        <v>452</v>
      </c>
      <c r="I17" s="137" t="s">
        <v>680</v>
      </c>
      <c r="J17" s="140" t="s">
        <v>439</v>
      </c>
      <c r="L17" s="139"/>
    </row>
    <row r="18" spans="2:12" s="138" customFormat="1" ht="18" customHeight="1" x14ac:dyDescent="0.25">
      <c r="B18" s="139"/>
      <c r="E18" s="368"/>
      <c r="F18" s="368"/>
      <c r="G18" s="368"/>
      <c r="H18" s="368"/>
      <c r="I18" s="137" t="s">
        <v>682</v>
      </c>
      <c r="J18" s="140" t="s">
        <v>439</v>
      </c>
      <c r="L18" s="139"/>
    </row>
    <row r="19" spans="2:12" s="138" customFormat="1" ht="6.9" customHeight="1" x14ac:dyDescent="0.25">
      <c r="B19" s="139"/>
      <c r="L19" s="139"/>
    </row>
    <row r="20" spans="2:12" s="138" customFormat="1" ht="12" customHeight="1" x14ac:dyDescent="0.25">
      <c r="B20" s="139"/>
      <c r="D20" s="137" t="s">
        <v>445</v>
      </c>
      <c r="I20" s="137" t="s">
        <v>680</v>
      </c>
      <c r="J20" s="140" t="s">
        <v>439</v>
      </c>
      <c r="L20" s="139"/>
    </row>
    <row r="21" spans="2:12" s="138" customFormat="1" ht="18" customHeight="1" x14ac:dyDescent="0.25">
      <c r="B21" s="139"/>
      <c r="E21" s="140"/>
      <c r="I21" s="137" t="s">
        <v>682</v>
      </c>
      <c r="J21" s="140" t="s">
        <v>439</v>
      </c>
      <c r="L21" s="139"/>
    </row>
    <row r="22" spans="2:12" s="138" customFormat="1" ht="6.9" customHeight="1" x14ac:dyDescent="0.25">
      <c r="B22" s="139"/>
      <c r="L22" s="139"/>
    </row>
    <row r="23" spans="2:12" s="138" customFormat="1" ht="12" customHeight="1" x14ac:dyDescent="0.25">
      <c r="B23" s="139"/>
      <c r="D23" s="137" t="s">
        <v>448</v>
      </c>
      <c r="I23" s="137" t="s">
        <v>680</v>
      </c>
      <c r="J23" s="140" t="s">
        <v>439</v>
      </c>
      <c r="L23" s="139"/>
    </row>
    <row r="24" spans="2:12" s="138" customFormat="1" ht="18" customHeight="1" x14ac:dyDescent="0.25">
      <c r="B24" s="139"/>
      <c r="E24" s="140"/>
      <c r="I24" s="137" t="s">
        <v>682</v>
      </c>
      <c r="J24" s="140" t="s">
        <v>439</v>
      </c>
      <c r="L24" s="139"/>
    </row>
    <row r="25" spans="2:12" s="138" customFormat="1" ht="6.9" customHeight="1" x14ac:dyDescent="0.25">
      <c r="B25" s="139"/>
      <c r="L25" s="139"/>
    </row>
    <row r="26" spans="2:12" s="138" customFormat="1" ht="12" customHeight="1" x14ac:dyDescent="0.25">
      <c r="B26" s="139"/>
      <c r="D26" s="137" t="s">
        <v>683</v>
      </c>
      <c r="L26" s="139"/>
    </row>
    <row r="27" spans="2:12" s="142" customFormat="1" ht="16.5" customHeight="1" x14ac:dyDescent="0.25">
      <c r="B27" s="143"/>
      <c r="E27" s="369"/>
      <c r="F27" s="369"/>
      <c r="G27" s="369"/>
      <c r="H27" s="369"/>
      <c r="L27" s="143"/>
    </row>
    <row r="28" spans="2:12" s="138" customFormat="1" ht="6.9" customHeight="1" x14ac:dyDescent="0.25">
      <c r="B28" s="139"/>
      <c r="L28" s="139"/>
    </row>
    <row r="29" spans="2:12" s="138" customFormat="1" ht="6.9" customHeight="1" x14ac:dyDescent="0.25">
      <c r="B29" s="139"/>
      <c r="D29" s="144"/>
      <c r="E29" s="144"/>
      <c r="F29" s="144"/>
      <c r="G29" s="144"/>
      <c r="H29" s="144"/>
      <c r="I29" s="144"/>
      <c r="J29" s="144"/>
      <c r="K29" s="144"/>
      <c r="L29" s="139"/>
    </row>
    <row r="30" spans="2:12" s="138" customFormat="1" ht="25.35" customHeight="1" x14ac:dyDescent="0.25">
      <c r="B30" s="139"/>
      <c r="D30" s="145" t="s">
        <v>510</v>
      </c>
      <c r="J30" s="146">
        <f>ROUND(J87, 2)</f>
        <v>0</v>
      </c>
      <c r="L30" s="139"/>
    </row>
    <row r="31" spans="2:12" s="138" customFormat="1" ht="6.9" customHeight="1" x14ac:dyDescent="0.25">
      <c r="B31" s="139"/>
      <c r="D31" s="144"/>
      <c r="E31" s="144"/>
      <c r="F31" s="144"/>
      <c r="G31" s="144"/>
      <c r="H31" s="144"/>
      <c r="I31" s="144"/>
      <c r="J31" s="144"/>
      <c r="K31" s="144"/>
      <c r="L31" s="139"/>
    </row>
    <row r="32" spans="2:12" s="138" customFormat="1" ht="14.4" customHeight="1" x14ac:dyDescent="0.25">
      <c r="B32" s="139"/>
      <c r="F32" s="147" t="s">
        <v>684</v>
      </c>
      <c r="I32" s="147" t="s">
        <v>685</v>
      </c>
      <c r="J32" s="147" t="s">
        <v>686</v>
      </c>
      <c r="L32" s="139"/>
    </row>
    <row r="33" spans="2:12" s="138" customFormat="1" ht="14.4" customHeight="1" x14ac:dyDescent="0.25">
      <c r="B33" s="139"/>
      <c r="D33" s="148" t="s">
        <v>495</v>
      </c>
      <c r="E33" s="137" t="s">
        <v>687</v>
      </c>
      <c r="F33" s="149">
        <f>ROUND((SUM(BE87:BE177)),  2)</f>
        <v>0</v>
      </c>
      <c r="I33" s="150">
        <v>0.21</v>
      </c>
      <c r="J33" s="149">
        <f>ROUND(((SUM(BE87:BE177))*I33),  2)</f>
        <v>0</v>
      </c>
      <c r="L33" s="139"/>
    </row>
    <row r="34" spans="2:12" s="138" customFormat="1" ht="14.4" customHeight="1" x14ac:dyDescent="0.25">
      <c r="B34" s="139"/>
      <c r="E34" s="137" t="s">
        <v>688</v>
      </c>
      <c r="F34" s="149">
        <f>ROUND((SUM(BF87:BF177)),  2)</f>
        <v>0</v>
      </c>
      <c r="I34" s="150">
        <v>0.15</v>
      </c>
      <c r="J34" s="149">
        <f>ROUND(((SUM(BF87:BF177))*I34),  2)</f>
        <v>0</v>
      </c>
      <c r="L34" s="139"/>
    </row>
    <row r="35" spans="2:12" s="138" customFormat="1" ht="14.4" hidden="1" customHeight="1" x14ac:dyDescent="0.25">
      <c r="B35" s="139"/>
      <c r="E35" s="137" t="s">
        <v>689</v>
      </c>
      <c r="F35" s="149">
        <f>ROUND((SUM(BG87:BG177)),  2)</f>
        <v>0</v>
      </c>
      <c r="I35" s="150">
        <v>0.21</v>
      </c>
      <c r="J35" s="149">
        <f>0</f>
        <v>0</v>
      </c>
      <c r="L35" s="139"/>
    </row>
    <row r="36" spans="2:12" s="138" customFormat="1" ht="14.4" hidden="1" customHeight="1" x14ac:dyDescent="0.25">
      <c r="B36" s="139"/>
      <c r="E36" s="137" t="s">
        <v>690</v>
      </c>
      <c r="F36" s="149">
        <f>ROUND((SUM(BH87:BH177)),  2)</f>
        <v>0</v>
      </c>
      <c r="I36" s="150">
        <v>0.15</v>
      </c>
      <c r="J36" s="149">
        <f>0</f>
        <v>0</v>
      </c>
      <c r="L36" s="139"/>
    </row>
    <row r="37" spans="2:12" s="138" customFormat="1" ht="14.4" hidden="1" customHeight="1" x14ac:dyDescent="0.25">
      <c r="B37" s="139"/>
      <c r="E37" s="137" t="s">
        <v>691</v>
      </c>
      <c r="F37" s="149">
        <f>ROUND((SUM(BI87:BI177)),  2)</f>
        <v>0</v>
      </c>
      <c r="I37" s="150">
        <v>0</v>
      </c>
      <c r="J37" s="149">
        <f>0</f>
        <v>0</v>
      </c>
      <c r="L37" s="139"/>
    </row>
    <row r="38" spans="2:12" s="138" customFormat="1" ht="6.9" customHeight="1" x14ac:dyDescent="0.25">
      <c r="B38" s="139"/>
      <c r="L38" s="139"/>
    </row>
    <row r="39" spans="2:12" s="138" customFormat="1" ht="25.35" customHeight="1" x14ac:dyDescent="0.25">
      <c r="B39" s="139"/>
      <c r="C39" s="151"/>
      <c r="D39" s="152" t="s">
        <v>692</v>
      </c>
      <c r="E39" s="153"/>
      <c r="F39" s="153"/>
      <c r="G39" s="154" t="s">
        <v>693</v>
      </c>
      <c r="H39" s="155" t="s">
        <v>694</v>
      </c>
      <c r="I39" s="153"/>
      <c r="J39" s="156">
        <f>SUM(J30:J37)</f>
        <v>0</v>
      </c>
      <c r="K39" s="157"/>
      <c r="L39" s="139"/>
    </row>
    <row r="40" spans="2:12" s="138" customFormat="1" ht="14.4" customHeight="1" x14ac:dyDescent="0.25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9"/>
    </row>
    <row r="44" spans="2:12" s="138" customFormat="1" ht="6.9" customHeight="1" x14ac:dyDescent="0.25"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9"/>
    </row>
    <row r="45" spans="2:12" s="138" customFormat="1" ht="24.9" customHeight="1" x14ac:dyDescent="0.25">
      <c r="B45" s="139"/>
      <c r="C45" s="135" t="s">
        <v>695</v>
      </c>
      <c r="L45" s="139"/>
    </row>
    <row r="46" spans="2:12" s="138" customFormat="1" ht="6.9" customHeight="1" x14ac:dyDescent="0.25">
      <c r="B46" s="139"/>
      <c r="L46" s="139"/>
    </row>
    <row r="47" spans="2:12" s="138" customFormat="1" ht="12" customHeight="1" x14ac:dyDescent="0.25">
      <c r="B47" s="139"/>
      <c r="C47" s="137" t="s">
        <v>672</v>
      </c>
      <c r="L47" s="139"/>
    </row>
    <row r="48" spans="2:12" s="138" customFormat="1" ht="16.5" customHeight="1" x14ac:dyDescent="0.25">
      <c r="B48" s="139"/>
      <c r="E48" s="364" t="str">
        <f>E7</f>
        <v>Novostavba prodejní a skladové haly</v>
      </c>
      <c r="F48" s="365"/>
      <c r="G48" s="365"/>
      <c r="H48" s="365"/>
      <c r="L48" s="139"/>
    </row>
    <row r="49" spans="2:47" s="138" customFormat="1" ht="12" customHeight="1" x14ac:dyDescent="0.25">
      <c r="B49" s="139"/>
      <c r="C49" s="137" t="s">
        <v>673</v>
      </c>
      <c r="L49" s="139"/>
    </row>
    <row r="50" spans="2:47" s="138" customFormat="1" ht="16.5" customHeight="1" x14ac:dyDescent="0.25">
      <c r="B50" s="139"/>
      <c r="E50" s="362" t="str">
        <f>E9</f>
        <v>HalaSend-UT - Vytápění</v>
      </c>
      <c r="F50" s="363"/>
      <c r="G50" s="363"/>
      <c r="H50" s="363"/>
      <c r="L50" s="139"/>
    </row>
    <row r="51" spans="2:47" s="138" customFormat="1" ht="6.9" customHeight="1" x14ac:dyDescent="0.25">
      <c r="B51" s="139"/>
      <c r="L51" s="139"/>
    </row>
    <row r="52" spans="2:47" s="138" customFormat="1" ht="12" customHeight="1" x14ac:dyDescent="0.25">
      <c r="B52" s="139"/>
      <c r="C52" s="137" t="s">
        <v>677</v>
      </c>
      <c r="F52" s="140" t="str">
        <f>F12</f>
        <v>poz.č. 205/6, k.ú. Sendražice u Kolína</v>
      </c>
      <c r="I52" s="137" t="s">
        <v>490</v>
      </c>
      <c r="J52" s="141" t="str">
        <f>IF(J12="","",J12)</f>
        <v/>
      </c>
      <c r="L52" s="139"/>
    </row>
    <row r="53" spans="2:47" s="138" customFormat="1" ht="6.9" customHeight="1" x14ac:dyDescent="0.25">
      <c r="B53" s="139"/>
      <c r="L53" s="139"/>
    </row>
    <row r="54" spans="2:47" s="138" customFormat="1" ht="15.15" customHeight="1" x14ac:dyDescent="0.25">
      <c r="B54" s="139"/>
      <c r="C54" s="137" t="s">
        <v>679</v>
      </c>
      <c r="F54" s="140" t="str">
        <f>E15</f>
        <v>KOLON INVEST s.r.o., Kolín</v>
      </c>
      <c r="I54" s="137" t="s">
        <v>445</v>
      </c>
      <c r="J54" s="162">
        <f>E21</f>
        <v>0</v>
      </c>
      <c r="L54" s="139"/>
    </row>
    <row r="55" spans="2:47" s="138" customFormat="1" ht="15.15" customHeight="1" x14ac:dyDescent="0.25">
      <c r="B55" s="139"/>
      <c r="C55" s="137" t="s">
        <v>452</v>
      </c>
      <c r="F55" s="140" t="str">
        <f>IF(E18="","",E18)</f>
        <v/>
      </c>
      <c r="I55" s="137" t="s">
        <v>448</v>
      </c>
      <c r="J55" s="162">
        <f>E24</f>
        <v>0</v>
      </c>
      <c r="L55" s="139"/>
    </row>
    <row r="56" spans="2:47" s="138" customFormat="1" ht="10.35" customHeight="1" x14ac:dyDescent="0.25">
      <c r="B56" s="139"/>
      <c r="L56" s="139"/>
    </row>
    <row r="57" spans="2:47" s="138" customFormat="1" ht="29.25" customHeight="1" x14ac:dyDescent="0.25">
      <c r="B57" s="139"/>
      <c r="C57" s="163" t="s">
        <v>696</v>
      </c>
      <c r="D57" s="151"/>
      <c r="E57" s="151"/>
      <c r="F57" s="151"/>
      <c r="G57" s="151"/>
      <c r="H57" s="151"/>
      <c r="I57" s="151"/>
      <c r="J57" s="164" t="s">
        <v>697</v>
      </c>
      <c r="K57" s="151"/>
      <c r="L57" s="139"/>
    </row>
    <row r="58" spans="2:47" s="138" customFormat="1" ht="10.35" customHeight="1" x14ac:dyDescent="0.25">
      <c r="B58" s="139"/>
      <c r="L58" s="139"/>
    </row>
    <row r="59" spans="2:47" s="138" customFormat="1" ht="22.95" customHeight="1" x14ac:dyDescent="0.25">
      <c r="B59" s="139"/>
      <c r="C59" s="165" t="s">
        <v>698</v>
      </c>
      <c r="J59" s="146">
        <f>J87</f>
        <v>0</v>
      </c>
      <c r="L59" s="139"/>
      <c r="AU59" s="131" t="s">
        <v>699</v>
      </c>
    </row>
    <row r="60" spans="2:47" s="166" customFormat="1" ht="24.9" customHeight="1" x14ac:dyDescent="0.25">
      <c r="B60" s="167"/>
      <c r="D60" s="168" t="s">
        <v>705</v>
      </c>
      <c r="E60" s="169"/>
      <c r="F60" s="169"/>
      <c r="G60" s="169"/>
      <c r="H60" s="169"/>
      <c r="I60" s="169"/>
      <c r="J60" s="170">
        <f>J88</f>
        <v>0</v>
      </c>
      <c r="L60" s="167"/>
    </row>
    <row r="61" spans="2:47" s="171" customFormat="1" ht="19.95" customHeight="1" x14ac:dyDescent="0.25">
      <c r="B61" s="172"/>
      <c r="D61" s="173" t="s">
        <v>1454</v>
      </c>
      <c r="E61" s="174"/>
      <c r="F61" s="174"/>
      <c r="G61" s="174"/>
      <c r="H61" s="174"/>
      <c r="I61" s="174"/>
      <c r="J61" s="175">
        <f>J89</f>
        <v>0</v>
      </c>
      <c r="L61" s="172"/>
    </row>
    <row r="62" spans="2:47" s="171" customFormat="1" ht="19.95" customHeight="1" x14ac:dyDescent="0.25">
      <c r="B62" s="172"/>
      <c r="D62" s="173" t="s">
        <v>1227</v>
      </c>
      <c r="E62" s="174"/>
      <c r="F62" s="174"/>
      <c r="G62" s="174"/>
      <c r="H62" s="174"/>
      <c r="I62" s="174"/>
      <c r="J62" s="175">
        <f>J97</f>
        <v>0</v>
      </c>
      <c r="L62" s="172"/>
    </row>
    <row r="63" spans="2:47" s="171" customFormat="1" ht="19.95" customHeight="1" x14ac:dyDescent="0.25">
      <c r="B63" s="172"/>
      <c r="D63" s="173" t="s">
        <v>709</v>
      </c>
      <c r="E63" s="174"/>
      <c r="F63" s="174"/>
      <c r="G63" s="174"/>
      <c r="H63" s="174"/>
      <c r="I63" s="174"/>
      <c r="J63" s="175">
        <f>J108</f>
        <v>0</v>
      </c>
      <c r="L63" s="172"/>
    </row>
    <row r="64" spans="2:47" s="171" customFormat="1" ht="19.95" customHeight="1" x14ac:dyDescent="0.25">
      <c r="B64" s="172"/>
      <c r="D64" s="173" t="s">
        <v>1455</v>
      </c>
      <c r="E64" s="174"/>
      <c r="F64" s="174"/>
      <c r="G64" s="174"/>
      <c r="H64" s="174"/>
      <c r="I64" s="174"/>
      <c r="J64" s="175">
        <f>J111</f>
        <v>0</v>
      </c>
      <c r="L64" s="172"/>
    </row>
    <row r="65" spans="2:12" s="171" customFormat="1" ht="19.95" customHeight="1" x14ac:dyDescent="0.25">
      <c r="B65" s="172"/>
      <c r="D65" s="173" t="s">
        <v>1456</v>
      </c>
      <c r="E65" s="174"/>
      <c r="F65" s="174"/>
      <c r="G65" s="174"/>
      <c r="H65" s="174"/>
      <c r="I65" s="174"/>
      <c r="J65" s="175">
        <f>J136</f>
        <v>0</v>
      </c>
      <c r="L65" s="172"/>
    </row>
    <row r="66" spans="2:12" s="171" customFormat="1" ht="19.95" customHeight="1" x14ac:dyDescent="0.25">
      <c r="B66" s="172"/>
      <c r="D66" s="173" t="s">
        <v>1457</v>
      </c>
      <c r="E66" s="174"/>
      <c r="F66" s="174"/>
      <c r="G66" s="174"/>
      <c r="H66" s="174"/>
      <c r="I66" s="174"/>
      <c r="J66" s="175">
        <f>J154</f>
        <v>0</v>
      </c>
      <c r="L66" s="172"/>
    </row>
    <row r="67" spans="2:12" s="166" customFormat="1" ht="24.9" customHeight="1" x14ac:dyDescent="0.25">
      <c r="B67" s="167"/>
      <c r="D67" s="168" t="s">
        <v>1229</v>
      </c>
      <c r="E67" s="169"/>
      <c r="F67" s="169"/>
      <c r="G67" s="169"/>
      <c r="H67" s="169"/>
      <c r="I67" s="169"/>
      <c r="J67" s="170">
        <f>J171</f>
        <v>0</v>
      </c>
      <c r="L67" s="167"/>
    </row>
    <row r="68" spans="2:12" s="138" customFormat="1" ht="21.75" customHeight="1" x14ac:dyDescent="0.25">
      <c r="B68" s="139"/>
      <c r="L68" s="139"/>
    </row>
    <row r="69" spans="2:12" s="138" customFormat="1" ht="6.9" customHeight="1" x14ac:dyDescent="0.25">
      <c r="B69" s="158"/>
      <c r="C69" s="159"/>
      <c r="D69" s="159"/>
      <c r="E69" s="159"/>
      <c r="F69" s="159"/>
      <c r="G69" s="159"/>
      <c r="H69" s="159"/>
      <c r="I69" s="159"/>
      <c r="J69" s="159"/>
      <c r="K69" s="159"/>
      <c r="L69" s="139"/>
    </row>
    <row r="73" spans="2:12" s="138" customFormat="1" ht="6.9" customHeight="1" x14ac:dyDescent="0.25">
      <c r="B73" s="160"/>
      <c r="C73" s="161"/>
      <c r="D73" s="161"/>
      <c r="E73" s="161"/>
      <c r="F73" s="161"/>
      <c r="G73" s="161"/>
      <c r="H73" s="161"/>
      <c r="I73" s="161"/>
      <c r="J73" s="161"/>
      <c r="K73" s="161"/>
      <c r="L73" s="139"/>
    </row>
    <row r="74" spans="2:12" s="138" customFormat="1" ht="24.9" customHeight="1" x14ac:dyDescent="0.25">
      <c r="B74" s="139"/>
      <c r="C74" s="135" t="s">
        <v>713</v>
      </c>
      <c r="L74" s="139"/>
    </row>
    <row r="75" spans="2:12" s="138" customFormat="1" ht="6.9" customHeight="1" x14ac:dyDescent="0.25">
      <c r="B75" s="139"/>
      <c r="L75" s="139"/>
    </row>
    <row r="76" spans="2:12" s="138" customFormat="1" ht="12" customHeight="1" x14ac:dyDescent="0.25">
      <c r="B76" s="139"/>
      <c r="C76" s="137" t="s">
        <v>672</v>
      </c>
      <c r="L76" s="139"/>
    </row>
    <row r="77" spans="2:12" s="138" customFormat="1" ht="16.5" customHeight="1" x14ac:dyDescent="0.25">
      <c r="B77" s="139"/>
      <c r="E77" s="364" t="str">
        <f>E7</f>
        <v>Novostavba prodejní a skladové haly</v>
      </c>
      <c r="F77" s="365"/>
      <c r="G77" s="365"/>
      <c r="H77" s="365"/>
      <c r="L77" s="139"/>
    </row>
    <row r="78" spans="2:12" s="138" customFormat="1" ht="12" customHeight="1" x14ac:dyDescent="0.25">
      <c r="B78" s="139"/>
      <c r="C78" s="137" t="s">
        <v>673</v>
      </c>
      <c r="L78" s="139"/>
    </row>
    <row r="79" spans="2:12" s="138" customFormat="1" ht="16.5" customHeight="1" x14ac:dyDescent="0.25">
      <c r="B79" s="139"/>
      <c r="E79" s="362" t="str">
        <f>E9</f>
        <v>HalaSend-UT - Vytápění</v>
      </c>
      <c r="F79" s="363"/>
      <c r="G79" s="363"/>
      <c r="H79" s="363"/>
      <c r="L79" s="139"/>
    </row>
    <row r="80" spans="2:12" s="138" customFormat="1" ht="6.9" customHeight="1" x14ac:dyDescent="0.25">
      <c r="B80" s="139"/>
      <c r="L80" s="139"/>
    </row>
    <row r="81" spans="2:65" s="138" customFormat="1" ht="12" customHeight="1" x14ac:dyDescent="0.25">
      <c r="B81" s="139"/>
      <c r="C81" s="137" t="s">
        <v>677</v>
      </c>
      <c r="F81" s="140" t="str">
        <f>F12</f>
        <v>poz.č. 205/6, k.ú. Sendražice u Kolína</v>
      </c>
      <c r="I81" s="137" t="s">
        <v>490</v>
      </c>
      <c r="J81" s="141" t="str">
        <f>IF(J12="","",J12)</f>
        <v/>
      </c>
      <c r="L81" s="139"/>
    </row>
    <row r="82" spans="2:65" s="138" customFormat="1" ht="6.9" customHeight="1" x14ac:dyDescent="0.25">
      <c r="B82" s="139"/>
      <c r="L82" s="139"/>
    </row>
    <row r="83" spans="2:65" s="138" customFormat="1" ht="15.15" customHeight="1" x14ac:dyDescent="0.25">
      <c r="B83" s="139"/>
      <c r="C83" s="137" t="s">
        <v>679</v>
      </c>
      <c r="F83" s="140" t="str">
        <f>E15</f>
        <v>KOLON INVEST s.r.o., Kolín</v>
      </c>
      <c r="I83" s="137" t="s">
        <v>445</v>
      </c>
      <c r="J83" s="162">
        <f>E21</f>
        <v>0</v>
      </c>
      <c r="L83" s="139"/>
    </row>
    <row r="84" spans="2:65" s="138" customFormat="1" ht="15.15" customHeight="1" x14ac:dyDescent="0.25">
      <c r="B84" s="139"/>
      <c r="C84" s="137" t="s">
        <v>452</v>
      </c>
      <c r="F84" s="140" t="str">
        <f>IF(E18="","",E18)</f>
        <v/>
      </c>
      <c r="I84" s="137" t="s">
        <v>448</v>
      </c>
      <c r="J84" s="162">
        <f>E24</f>
        <v>0</v>
      </c>
      <c r="L84" s="139"/>
    </row>
    <row r="85" spans="2:65" s="138" customFormat="1" ht="10.35" customHeight="1" x14ac:dyDescent="0.25">
      <c r="B85" s="139"/>
      <c r="L85" s="139"/>
    </row>
    <row r="86" spans="2:65" s="176" customFormat="1" ht="29.25" customHeight="1" x14ac:dyDescent="0.25">
      <c r="B86" s="177"/>
      <c r="C86" s="178" t="s">
        <v>714</v>
      </c>
      <c r="D86" s="179" t="s">
        <v>715</v>
      </c>
      <c r="E86" s="179" t="s">
        <v>716</v>
      </c>
      <c r="F86" s="179" t="s">
        <v>717</v>
      </c>
      <c r="G86" s="179" t="s">
        <v>718</v>
      </c>
      <c r="H86" s="179" t="s">
        <v>12</v>
      </c>
      <c r="I86" s="179" t="s">
        <v>719</v>
      </c>
      <c r="J86" s="179" t="s">
        <v>697</v>
      </c>
      <c r="K86" s="180" t="s">
        <v>720</v>
      </c>
      <c r="L86" s="177"/>
      <c r="M86" s="181" t="s">
        <v>439</v>
      </c>
      <c r="N86" s="182" t="s">
        <v>495</v>
      </c>
      <c r="O86" s="182" t="s">
        <v>721</v>
      </c>
      <c r="P86" s="182" t="s">
        <v>722</v>
      </c>
      <c r="Q86" s="182" t="s">
        <v>723</v>
      </c>
      <c r="R86" s="182" t="s">
        <v>724</v>
      </c>
      <c r="S86" s="182" t="s">
        <v>725</v>
      </c>
      <c r="T86" s="183" t="s">
        <v>726</v>
      </c>
    </row>
    <row r="87" spans="2:65" s="138" customFormat="1" ht="22.95" customHeight="1" x14ac:dyDescent="0.3">
      <c r="B87" s="139"/>
      <c r="C87" s="184" t="s">
        <v>727</v>
      </c>
      <c r="J87" s="185">
        <f>BK87</f>
        <v>0</v>
      </c>
      <c r="L87" s="139"/>
      <c r="M87" s="186"/>
      <c r="N87" s="144"/>
      <c r="O87" s="144"/>
      <c r="P87" s="187">
        <f>P88+P171</f>
        <v>104.12400000000001</v>
      </c>
      <c r="Q87" s="144"/>
      <c r="R87" s="187">
        <f>R88+R171</f>
        <v>0.5541100000000001</v>
      </c>
      <c r="S87" s="144"/>
      <c r="T87" s="188">
        <f>T88+T171</f>
        <v>0</v>
      </c>
      <c r="AT87" s="131" t="s">
        <v>728</v>
      </c>
      <c r="AU87" s="131" t="s">
        <v>699</v>
      </c>
      <c r="BK87" s="189">
        <f>BK88+BK171</f>
        <v>0</v>
      </c>
    </row>
    <row r="88" spans="2:65" s="190" customFormat="1" ht="25.95" customHeight="1" x14ac:dyDescent="0.25">
      <c r="B88" s="191"/>
      <c r="D88" s="192" t="s">
        <v>728</v>
      </c>
      <c r="E88" s="193" t="s">
        <v>826</v>
      </c>
      <c r="F88" s="193" t="s">
        <v>827</v>
      </c>
      <c r="J88" s="194">
        <f>BK88</f>
        <v>0</v>
      </c>
      <c r="L88" s="191"/>
      <c r="M88" s="195"/>
      <c r="P88" s="196">
        <f>P89+P97+P108+P111+P136+P154</f>
        <v>80.124000000000009</v>
      </c>
      <c r="R88" s="196">
        <f>R89+R97+R108+R111+R136+R154</f>
        <v>0.5541100000000001</v>
      </c>
      <c r="T88" s="197">
        <f>T89+T97+T108+T111+T136+T154</f>
        <v>0</v>
      </c>
      <c r="AR88" s="192" t="s">
        <v>668</v>
      </c>
      <c r="AT88" s="198" t="s">
        <v>728</v>
      </c>
      <c r="AU88" s="198" t="s">
        <v>732</v>
      </c>
      <c r="AY88" s="192" t="s">
        <v>733</v>
      </c>
      <c r="BK88" s="199">
        <f>BK89+BK97+BK108+BK111+BK136+BK154</f>
        <v>0</v>
      </c>
    </row>
    <row r="89" spans="2:65" s="190" customFormat="1" ht="22.95" customHeight="1" x14ac:dyDescent="0.25">
      <c r="B89" s="191"/>
      <c r="D89" s="192" t="s">
        <v>728</v>
      </c>
      <c r="E89" s="200" t="s">
        <v>1458</v>
      </c>
      <c r="F89" s="200" t="s">
        <v>418</v>
      </c>
      <c r="J89" s="201">
        <f>BK89</f>
        <v>0</v>
      </c>
      <c r="L89" s="191"/>
      <c r="M89" s="195"/>
      <c r="P89" s="196">
        <f>SUM(P90:P96)</f>
        <v>9.3279999999999994</v>
      </c>
      <c r="R89" s="196">
        <f>SUM(R90:R96)</f>
        <v>8.3000000000000001E-3</v>
      </c>
      <c r="T89" s="197">
        <f>SUM(T90:T96)</f>
        <v>0</v>
      </c>
      <c r="AR89" s="192" t="s">
        <v>668</v>
      </c>
      <c r="AT89" s="198" t="s">
        <v>728</v>
      </c>
      <c r="AU89" s="198" t="s">
        <v>731</v>
      </c>
      <c r="AY89" s="192" t="s">
        <v>733</v>
      </c>
      <c r="BK89" s="199">
        <f>SUM(BK90:BK96)</f>
        <v>0</v>
      </c>
    </row>
    <row r="90" spans="2:65" s="138" customFormat="1" ht="37.950000000000003" customHeight="1" x14ac:dyDescent="0.25">
      <c r="B90" s="202"/>
      <c r="C90" s="203" t="s">
        <v>731</v>
      </c>
      <c r="D90" s="203" t="s">
        <v>734</v>
      </c>
      <c r="E90" s="204" t="s">
        <v>1459</v>
      </c>
      <c r="F90" s="205" t="s">
        <v>1460</v>
      </c>
      <c r="G90" s="206" t="s">
        <v>530</v>
      </c>
      <c r="H90" s="207">
        <v>88</v>
      </c>
      <c r="I90" s="208">
        <v>0</v>
      </c>
      <c r="J90" s="208">
        <f>ROUND(I90*H90,2)</f>
        <v>0</v>
      </c>
      <c r="K90" s="205" t="s">
        <v>737</v>
      </c>
      <c r="L90" s="139"/>
      <c r="M90" s="209" t="s">
        <v>439</v>
      </c>
      <c r="N90" s="210" t="s">
        <v>687</v>
      </c>
      <c r="O90" s="211">
        <v>0.106</v>
      </c>
      <c r="P90" s="211">
        <f>O90*H90</f>
        <v>9.3279999999999994</v>
      </c>
      <c r="Q90" s="211">
        <v>6.0000000000000002E-5</v>
      </c>
      <c r="R90" s="211">
        <f>Q90*H90</f>
        <v>5.28E-3</v>
      </c>
      <c r="S90" s="211">
        <v>0</v>
      </c>
      <c r="T90" s="212">
        <f>S90*H90</f>
        <v>0</v>
      </c>
      <c r="AR90" s="213" t="s">
        <v>821</v>
      </c>
      <c r="AT90" s="213" t="s">
        <v>734</v>
      </c>
      <c r="AU90" s="213" t="s">
        <v>668</v>
      </c>
      <c r="AY90" s="131" t="s">
        <v>733</v>
      </c>
      <c r="BE90" s="214">
        <f>IF(N90="základní",J90,0)</f>
        <v>0</v>
      </c>
      <c r="BF90" s="214">
        <f>IF(N90="snížená",J90,0)</f>
        <v>0</v>
      </c>
      <c r="BG90" s="214">
        <f>IF(N90="zákl. přenesená",J90,0)</f>
        <v>0</v>
      </c>
      <c r="BH90" s="214">
        <f>IF(N90="sníž. přenesená",J90,0)</f>
        <v>0</v>
      </c>
      <c r="BI90" s="214">
        <f>IF(N90="nulová",J90,0)</f>
        <v>0</v>
      </c>
      <c r="BJ90" s="131" t="s">
        <v>731</v>
      </c>
      <c r="BK90" s="214">
        <f>ROUND(I90*H90,2)</f>
        <v>0</v>
      </c>
      <c r="BL90" s="131" t="s">
        <v>821</v>
      </c>
      <c r="BM90" s="213" t="s">
        <v>1461</v>
      </c>
    </row>
    <row r="91" spans="2:65" s="138" customFormat="1" x14ac:dyDescent="0.25">
      <c r="B91" s="139"/>
      <c r="D91" s="215" t="s">
        <v>740</v>
      </c>
      <c r="F91" s="216" t="s">
        <v>1462</v>
      </c>
      <c r="L91" s="139"/>
      <c r="M91" s="217"/>
      <c r="T91" s="218"/>
      <c r="AT91" s="131" t="s">
        <v>740</v>
      </c>
      <c r="AU91" s="131" t="s">
        <v>668</v>
      </c>
    </row>
    <row r="92" spans="2:65" s="138" customFormat="1" ht="16.5" customHeight="1" x14ac:dyDescent="0.25">
      <c r="B92" s="202"/>
      <c r="C92" s="227" t="s">
        <v>668</v>
      </c>
      <c r="D92" s="227" t="s">
        <v>34</v>
      </c>
      <c r="E92" s="228" t="s">
        <v>1463</v>
      </c>
      <c r="F92" s="229" t="s">
        <v>1464</v>
      </c>
      <c r="G92" s="230" t="s">
        <v>530</v>
      </c>
      <c r="H92" s="231">
        <v>58</v>
      </c>
      <c r="I92" s="232">
        <v>0</v>
      </c>
      <c r="J92" s="232">
        <f>ROUND(I92*H92,2)</f>
        <v>0</v>
      </c>
      <c r="K92" s="229" t="s">
        <v>737</v>
      </c>
      <c r="L92" s="233"/>
      <c r="M92" s="234" t="s">
        <v>439</v>
      </c>
      <c r="N92" s="235" t="s">
        <v>687</v>
      </c>
      <c r="O92" s="211">
        <v>0</v>
      </c>
      <c r="P92" s="211">
        <f>O92*H92</f>
        <v>0</v>
      </c>
      <c r="Q92" s="211">
        <v>3.0000000000000001E-5</v>
      </c>
      <c r="R92" s="211">
        <f>Q92*H92</f>
        <v>1.74E-3</v>
      </c>
      <c r="S92" s="211">
        <v>0</v>
      </c>
      <c r="T92" s="212">
        <f>S92*H92</f>
        <v>0</v>
      </c>
      <c r="AR92" s="213" t="s">
        <v>894</v>
      </c>
      <c r="AT92" s="213" t="s">
        <v>34</v>
      </c>
      <c r="AU92" s="213" t="s">
        <v>668</v>
      </c>
      <c r="AY92" s="131" t="s">
        <v>733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131" t="s">
        <v>731</v>
      </c>
      <c r="BK92" s="214">
        <f>ROUND(I92*H92,2)</f>
        <v>0</v>
      </c>
      <c r="BL92" s="131" t="s">
        <v>821</v>
      </c>
      <c r="BM92" s="213" t="s">
        <v>1465</v>
      </c>
    </row>
    <row r="93" spans="2:65" s="138" customFormat="1" ht="16.5" customHeight="1" x14ac:dyDescent="0.25">
      <c r="B93" s="202"/>
      <c r="C93" s="227" t="s">
        <v>750</v>
      </c>
      <c r="D93" s="227" t="s">
        <v>34</v>
      </c>
      <c r="E93" s="228" t="s">
        <v>1466</v>
      </c>
      <c r="F93" s="229" t="s">
        <v>1467</v>
      </c>
      <c r="G93" s="230" t="s">
        <v>530</v>
      </c>
      <c r="H93" s="231">
        <v>30</v>
      </c>
      <c r="I93" s="232">
        <v>0</v>
      </c>
      <c r="J93" s="232">
        <f>ROUND(I93*H93,2)</f>
        <v>0</v>
      </c>
      <c r="K93" s="229" t="s">
        <v>737</v>
      </c>
      <c r="L93" s="233"/>
      <c r="M93" s="234" t="s">
        <v>439</v>
      </c>
      <c r="N93" s="235" t="s">
        <v>687</v>
      </c>
      <c r="O93" s="211">
        <v>0</v>
      </c>
      <c r="P93" s="211">
        <f>O93*H93</f>
        <v>0</v>
      </c>
      <c r="Q93" s="211">
        <v>4.0000000000000003E-5</v>
      </c>
      <c r="R93" s="211">
        <f>Q93*H93</f>
        <v>1.2000000000000001E-3</v>
      </c>
      <c r="S93" s="211">
        <v>0</v>
      </c>
      <c r="T93" s="212">
        <f>S93*H93</f>
        <v>0</v>
      </c>
      <c r="AR93" s="213" t="s">
        <v>894</v>
      </c>
      <c r="AT93" s="213" t="s">
        <v>34</v>
      </c>
      <c r="AU93" s="213" t="s">
        <v>668</v>
      </c>
      <c r="AY93" s="131" t="s">
        <v>733</v>
      </c>
      <c r="BE93" s="214">
        <f>IF(N93="základní",J93,0)</f>
        <v>0</v>
      </c>
      <c r="BF93" s="214">
        <f>IF(N93="snížená",J93,0)</f>
        <v>0</v>
      </c>
      <c r="BG93" s="214">
        <f>IF(N93="zákl. přenesená",J93,0)</f>
        <v>0</v>
      </c>
      <c r="BH93" s="214">
        <f>IF(N93="sníž. přenesená",J93,0)</f>
        <v>0</v>
      </c>
      <c r="BI93" s="214">
        <f>IF(N93="nulová",J93,0)</f>
        <v>0</v>
      </c>
      <c r="BJ93" s="131" t="s">
        <v>731</v>
      </c>
      <c r="BK93" s="214">
        <f>ROUND(I93*H93,2)</f>
        <v>0</v>
      </c>
      <c r="BL93" s="131" t="s">
        <v>821</v>
      </c>
      <c r="BM93" s="213" t="s">
        <v>1468</v>
      </c>
    </row>
    <row r="94" spans="2:65" s="138" customFormat="1" ht="16.5" customHeight="1" x14ac:dyDescent="0.25">
      <c r="B94" s="202"/>
      <c r="C94" s="227" t="s">
        <v>738</v>
      </c>
      <c r="D94" s="227" t="s">
        <v>34</v>
      </c>
      <c r="E94" s="228" t="s">
        <v>1469</v>
      </c>
      <c r="F94" s="229" t="s">
        <v>1470</v>
      </c>
      <c r="G94" s="230" t="s">
        <v>530</v>
      </c>
      <c r="H94" s="231">
        <v>2</v>
      </c>
      <c r="I94" s="232">
        <v>0</v>
      </c>
      <c r="J94" s="232">
        <f>ROUND(I94*H94,2)</f>
        <v>0</v>
      </c>
      <c r="K94" s="229" t="s">
        <v>737</v>
      </c>
      <c r="L94" s="233"/>
      <c r="M94" s="234" t="s">
        <v>439</v>
      </c>
      <c r="N94" s="235" t="s">
        <v>687</v>
      </c>
      <c r="O94" s="211">
        <v>0</v>
      </c>
      <c r="P94" s="211">
        <f>O94*H94</f>
        <v>0</v>
      </c>
      <c r="Q94" s="211">
        <v>4.0000000000000003E-5</v>
      </c>
      <c r="R94" s="211">
        <f>Q94*H94</f>
        <v>8.0000000000000007E-5</v>
      </c>
      <c r="S94" s="211">
        <v>0</v>
      </c>
      <c r="T94" s="212">
        <f>S94*H94</f>
        <v>0</v>
      </c>
      <c r="AR94" s="213" t="s">
        <v>894</v>
      </c>
      <c r="AT94" s="213" t="s">
        <v>34</v>
      </c>
      <c r="AU94" s="213" t="s">
        <v>668</v>
      </c>
      <c r="AY94" s="131" t="s">
        <v>733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131" t="s">
        <v>731</v>
      </c>
      <c r="BK94" s="214">
        <f>ROUND(I94*H94,2)</f>
        <v>0</v>
      </c>
      <c r="BL94" s="131" t="s">
        <v>821</v>
      </c>
      <c r="BM94" s="213" t="s">
        <v>1471</v>
      </c>
    </row>
    <row r="95" spans="2:65" s="138" customFormat="1" ht="24.15" customHeight="1" x14ac:dyDescent="0.25">
      <c r="B95" s="202"/>
      <c r="C95" s="203" t="s">
        <v>760</v>
      </c>
      <c r="D95" s="203" t="s">
        <v>734</v>
      </c>
      <c r="E95" s="204" t="s">
        <v>1472</v>
      </c>
      <c r="F95" s="205" t="s">
        <v>1473</v>
      </c>
      <c r="G95" s="206" t="s">
        <v>472</v>
      </c>
      <c r="H95" s="207">
        <v>0</v>
      </c>
      <c r="I95" s="208">
        <v>1.77</v>
      </c>
      <c r="J95" s="208">
        <f>ROUND(I95*H95,2)</f>
        <v>0</v>
      </c>
      <c r="K95" s="205" t="s">
        <v>737</v>
      </c>
      <c r="L95" s="139"/>
      <c r="M95" s="209" t="s">
        <v>439</v>
      </c>
      <c r="N95" s="210" t="s">
        <v>687</v>
      </c>
      <c r="O95" s="211">
        <v>0</v>
      </c>
      <c r="P95" s="211">
        <f>O95*H95</f>
        <v>0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AR95" s="213" t="s">
        <v>821</v>
      </c>
      <c r="AT95" s="213" t="s">
        <v>734</v>
      </c>
      <c r="AU95" s="213" t="s">
        <v>668</v>
      </c>
      <c r="AY95" s="131" t="s">
        <v>733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31" t="s">
        <v>731</v>
      </c>
      <c r="BK95" s="214">
        <f>ROUND(I95*H95,2)</f>
        <v>0</v>
      </c>
      <c r="BL95" s="131" t="s">
        <v>821</v>
      </c>
      <c r="BM95" s="213" t="s">
        <v>1474</v>
      </c>
    </row>
    <row r="96" spans="2:65" s="138" customFormat="1" x14ac:dyDescent="0.25">
      <c r="B96" s="139"/>
      <c r="D96" s="215" t="s">
        <v>740</v>
      </c>
      <c r="F96" s="216" t="s">
        <v>1475</v>
      </c>
      <c r="L96" s="139"/>
      <c r="M96" s="217"/>
      <c r="T96" s="218"/>
      <c r="AT96" s="131" t="s">
        <v>740</v>
      </c>
      <c r="AU96" s="131" t="s">
        <v>668</v>
      </c>
    </row>
    <row r="97" spans="2:65" s="190" customFormat="1" ht="22.95" customHeight="1" x14ac:dyDescent="0.25">
      <c r="B97" s="191"/>
      <c r="D97" s="192" t="s">
        <v>728</v>
      </c>
      <c r="E97" s="200" t="s">
        <v>1382</v>
      </c>
      <c r="F97" s="200" t="s">
        <v>1383</v>
      </c>
      <c r="J97" s="201">
        <f>BK97</f>
        <v>0</v>
      </c>
      <c r="L97" s="191"/>
      <c r="M97" s="195"/>
      <c r="P97" s="196">
        <f>SUM(P98:P107)</f>
        <v>8.1829999999999998</v>
      </c>
      <c r="R97" s="196">
        <f>SUM(R98:R107)</f>
        <v>8.9650000000000007E-2</v>
      </c>
      <c r="T97" s="197">
        <f>SUM(T98:T107)</f>
        <v>0</v>
      </c>
      <c r="AR97" s="192" t="s">
        <v>668</v>
      </c>
      <c r="AT97" s="198" t="s">
        <v>728</v>
      </c>
      <c r="AU97" s="198" t="s">
        <v>731</v>
      </c>
      <c r="AY97" s="192" t="s">
        <v>733</v>
      </c>
      <c r="BK97" s="199">
        <f>SUM(BK98:BK107)</f>
        <v>0</v>
      </c>
    </row>
    <row r="98" spans="2:65" s="138" customFormat="1" ht="24.15" customHeight="1" x14ac:dyDescent="0.25">
      <c r="B98" s="202"/>
      <c r="C98" s="203" t="s">
        <v>766</v>
      </c>
      <c r="D98" s="203" t="s">
        <v>734</v>
      </c>
      <c r="E98" s="204" t="s">
        <v>1476</v>
      </c>
      <c r="F98" s="205" t="s">
        <v>1477</v>
      </c>
      <c r="G98" s="206" t="s">
        <v>1031</v>
      </c>
      <c r="H98" s="207">
        <v>1</v>
      </c>
      <c r="I98" s="208">
        <v>0</v>
      </c>
      <c r="J98" s="208">
        <f>ROUND(I98*H98,2)</f>
        <v>0</v>
      </c>
      <c r="K98" s="205" t="s">
        <v>737</v>
      </c>
      <c r="L98" s="139"/>
      <c r="M98" s="209" t="s">
        <v>439</v>
      </c>
      <c r="N98" s="210" t="s">
        <v>687</v>
      </c>
      <c r="O98" s="211">
        <v>4.7539999999999996</v>
      </c>
      <c r="P98" s="211">
        <f>O98*H98</f>
        <v>4.7539999999999996</v>
      </c>
      <c r="Q98" s="211">
        <v>2.6099999999999999E-3</v>
      </c>
      <c r="R98" s="211">
        <f>Q98*H98</f>
        <v>2.6099999999999999E-3</v>
      </c>
      <c r="S98" s="211">
        <v>0</v>
      </c>
      <c r="T98" s="212">
        <f>S98*H98</f>
        <v>0</v>
      </c>
      <c r="AR98" s="213" t="s">
        <v>821</v>
      </c>
      <c r="AT98" s="213" t="s">
        <v>734</v>
      </c>
      <c r="AU98" s="213" t="s">
        <v>668</v>
      </c>
      <c r="AY98" s="131" t="s">
        <v>733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31" t="s">
        <v>731</v>
      </c>
      <c r="BK98" s="214">
        <f>ROUND(I98*H98,2)</f>
        <v>0</v>
      </c>
      <c r="BL98" s="131" t="s">
        <v>821</v>
      </c>
      <c r="BM98" s="213" t="s">
        <v>1478</v>
      </c>
    </row>
    <row r="99" spans="2:65" s="138" customFormat="1" x14ac:dyDescent="0.25">
      <c r="B99" s="139"/>
      <c r="D99" s="215" t="s">
        <v>740</v>
      </c>
      <c r="F99" s="216" t="s">
        <v>1479</v>
      </c>
      <c r="L99" s="139"/>
      <c r="M99" s="217"/>
      <c r="T99" s="218"/>
      <c r="AT99" s="131" t="s">
        <v>740</v>
      </c>
      <c r="AU99" s="131" t="s">
        <v>668</v>
      </c>
    </row>
    <row r="100" spans="2:65" s="138" customFormat="1" ht="37.950000000000003" customHeight="1" x14ac:dyDescent="0.25">
      <c r="B100" s="202"/>
      <c r="C100" s="227" t="s">
        <v>772</v>
      </c>
      <c r="D100" s="227" t="s">
        <v>34</v>
      </c>
      <c r="E100" s="228" t="s">
        <v>1480</v>
      </c>
      <c r="F100" s="229" t="s">
        <v>1481</v>
      </c>
      <c r="G100" s="230" t="s">
        <v>1370</v>
      </c>
      <c r="H100" s="231">
        <v>1</v>
      </c>
      <c r="I100" s="232">
        <v>0</v>
      </c>
      <c r="J100" s="232">
        <f>ROUND(I100*H100,2)</f>
        <v>0</v>
      </c>
      <c r="K100" s="229" t="s">
        <v>737</v>
      </c>
      <c r="L100" s="233"/>
      <c r="M100" s="234" t="s">
        <v>439</v>
      </c>
      <c r="N100" s="235" t="s">
        <v>687</v>
      </c>
      <c r="O100" s="211">
        <v>0</v>
      </c>
      <c r="P100" s="211">
        <f>O100*H100</f>
        <v>0</v>
      </c>
      <c r="Q100" s="211">
        <v>8.1199999999999994E-2</v>
      </c>
      <c r="R100" s="211">
        <f>Q100*H100</f>
        <v>8.1199999999999994E-2</v>
      </c>
      <c r="S100" s="211">
        <v>0</v>
      </c>
      <c r="T100" s="212">
        <f>S100*H100</f>
        <v>0</v>
      </c>
      <c r="AR100" s="213" t="s">
        <v>894</v>
      </c>
      <c r="AT100" s="213" t="s">
        <v>34</v>
      </c>
      <c r="AU100" s="213" t="s">
        <v>668</v>
      </c>
      <c r="AY100" s="131" t="s">
        <v>733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31" t="s">
        <v>731</v>
      </c>
      <c r="BK100" s="214">
        <f>ROUND(I100*H100,2)</f>
        <v>0</v>
      </c>
      <c r="BL100" s="131" t="s">
        <v>821</v>
      </c>
      <c r="BM100" s="213" t="s">
        <v>1482</v>
      </c>
    </row>
    <row r="101" spans="2:65" s="138" customFormat="1" ht="16.5" customHeight="1" x14ac:dyDescent="0.25">
      <c r="B101" s="202"/>
      <c r="C101" s="227" t="s">
        <v>778</v>
      </c>
      <c r="D101" s="227" t="s">
        <v>34</v>
      </c>
      <c r="E101" s="228" t="s">
        <v>1483</v>
      </c>
      <c r="F101" s="229" t="s">
        <v>1484</v>
      </c>
      <c r="G101" s="230" t="s">
        <v>1370</v>
      </c>
      <c r="H101" s="231">
        <v>1</v>
      </c>
      <c r="I101" s="232">
        <v>0</v>
      </c>
      <c r="J101" s="232">
        <f>ROUND(I101*H101,2)</f>
        <v>0</v>
      </c>
      <c r="K101" s="229" t="s">
        <v>737</v>
      </c>
      <c r="L101" s="233"/>
      <c r="M101" s="234" t="s">
        <v>439</v>
      </c>
      <c r="N101" s="235" t="s">
        <v>687</v>
      </c>
      <c r="O101" s="211">
        <v>0</v>
      </c>
      <c r="P101" s="211">
        <f>O101*H101</f>
        <v>0</v>
      </c>
      <c r="Q101" s="211">
        <v>3.0000000000000001E-3</v>
      </c>
      <c r="R101" s="211">
        <f>Q101*H101</f>
        <v>3.0000000000000001E-3</v>
      </c>
      <c r="S101" s="211">
        <v>0</v>
      </c>
      <c r="T101" s="212">
        <f>S101*H101</f>
        <v>0</v>
      </c>
      <c r="AR101" s="213" t="s">
        <v>894</v>
      </c>
      <c r="AT101" s="213" t="s">
        <v>34</v>
      </c>
      <c r="AU101" s="213" t="s">
        <v>668</v>
      </c>
      <c r="AY101" s="131" t="s">
        <v>733</v>
      </c>
      <c r="BE101" s="214">
        <f>IF(N101="základní",J101,0)</f>
        <v>0</v>
      </c>
      <c r="BF101" s="214">
        <f>IF(N101="snížená",J101,0)</f>
        <v>0</v>
      </c>
      <c r="BG101" s="214">
        <f>IF(N101="zákl. přenesená",J101,0)</f>
        <v>0</v>
      </c>
      <c r="BH101" s="214">
        <f>IF(N101="sníž. přenesená",J101,0)</f>
        <v>0</v>
      </c>
      <c r="BI101" s="214">
        <f>IF(N101="nulová",J101,0)</f>
        <v>0</v>
      </c>
      <c r="BJ101" s="131" t="s">
        <v>731</v>
      </c>
      <c r="BK101" s="214">
        <f>ROUND(I101*H101,2)</f>
        <v>0</v>
      </c>
      <c r="BL101" s="131" t="s">
        <v>821</v>
      </c>
      <c r="BM101" s="213" t="s">
        <v>1485</v>
      </c>
    </row>
    <row r="102" spans="2:65" s="138" customFormat="1" ht="24.15" customHeight="1" x14ac:dyDescent="0.25">
      <c r="B102" s="202"/>
      <c r="C102" s="203" t="s">
        <v>784</v>
      </c>
      <c r="D102" s="203" t="s">
        <v>734</v>
      </c>
      <c r="E102" s="204" t="s">
        <v>1486</v>
      </c>
      <c r="F102" s="205" t="s">
        <v>1487</v>
      </c>
      <c r="G102" s="206" t="s">
        <v>1031</v>
      </c>
      <c r="H102" s="207">
        <v>1</v>
      </c>
      <c r="I102" s="208">
        <v>0</v>
      </c>
      <c r="J102" s="208">
        <f>ROUND(I102*H102,2)</f>
        <v>0</v>
      </c>
      <c r="K102" s="205" t="s">
        <v>737</v>
      </c>
      <c r="L102" s="139"/>
      <c r="M102" s="209" t="s">
        <v>439</v>
      </c>
      <c r="N102" s="210" t="s">
        <v>687</v>
      </c>
      <c r="O102" s="211">
        <v>1.1220000000000001</v>
      </c>
      <c r="P102" s="211">
        <f>O102*H102</f>
        <v>1.1220000000000001</v>
      </c>
      <c r="Q102" s="211">
        <v>1.49E-3</v>
      </c>
      <c r="R102" s="211">
        <f>Q102*H102</f>
        <v>1.49E-3</v>
      </c>
      <c r="S102" s="211">
        <v>0</v>
      </c>
      <c r="T102" s="212">
        <f>S102*H102</f>
        <v>0</v>
      </c>
      <c r="AR102" s="213" t="s">
        <v>821</v>
      </c>
      <c r="AT102" s="213" t="s">
        <v>734</v>
      </c>
      <c r="AU102" s="213" t="s">
        <v>668</v>
      </c>
      <c r="AY102" s="131" t="s">
        <v>733</v>
      </c>
      <c r="BE102" s="214">
        <f>IF(N102="základní",J102,0)</f>
        <v>0</v>
      </c>
      <c r="BF102" s="214">
        <f>IF(N102="snížená",J102,0)</f>
        <v>0</v>
      </c>
      <c r="BG102" s="214">
        <f>IF(N102="zákl. přenesená",J102,0)</f>
        <v>0</v>
      </c>
      <c r="BH102" s="214">
        <f>IF(N102="sníž. přenesená",J102,0)</f>
        <v>0</v>
      </c>
      <c r="BI102" s="214">
        <f>IF(N102="nulová",J102,0)</f>
        <v>0</v>
      </c>
      <c r="BJ102" s="131" t="s">
        <v>731</v>
      </c>
      <c r="BK102" s="214">
        <f>ROUND(I102*H102,2)</f>
        <v>0</v>
      </c>
      <c r="BL102" s="131" t="s">
        <v>821</v>
      </c>
      <c r="BM102" s="213" t="s">
        <v>1488</v>
      </c>
    </row>
    <row r="103" spans="2:65" s="138" customFormat="1" x14ac:dyDescent="0.25">
      <c r="B103" s="139"/>
      <c r="D103" s="215" t="s">
        <v>740</v>
      </c>
      <c r="F103" s="216" t="s">
        <v>1489</v>
      </c>
      <c r="L103" s="139"/>
      <c r="M103" s="217"/>
      <c r="T103" s="218"/>
      <c r="AT103" s="131" t="s">
        <v>740</v>
      </c>
      <c r="AU103" s="131" t="s">
        <v>668</v>
      </c>
    </row>
    <row r="104" spans="2:65" s="138" customFormat="1" ht="21.75" customHeight="1" x14ac:dyDescent="0.25">
      <c r="B104" s="202"/>
      <c r="C104" s="203" t="s">
        <v>791</v>
      </c>
      <c r="D104" s="203" t="s">
        <v>734</v>
      </c>
      <c r="E104" s="204" t="s">
        <v>1490</v>
      </c>
      <c r="F104" s="205" t="s">
        <v>1491</v>
      </c>
      <c r="G104" s="206" t="s">
        <v>530</v>
      </c>
      <c r="H104" s="207">
        <v>3</v>
      </c>
      <c r="I104" s="208">
        <v>0</v>
      </c>
      <c r="J104" s="208">
        <f>ROUND(I104*H104,2)</f>
        <v>0</v>
      </c>
      <c r="K104" s="205" t="s">
        <v>737</v>
      </c>
      <c r="L104" s="139"/>
      <c r="M104" s="209" t="s">
        <v>439</v>
      </c>
      <c r="N104" s="210" t="s">
        <v>687</v>
      </c>
      <c r="O104" s="211">
        <v>0.76900000000000002</v>
      </c>
      <c r="P104" s="211">
        <f>O104*H104</f>
        <v>2.3069999999999999</v>
      </c>
      <c r="Q104" s="211">
        <v>4.4999999999999999E-4</v>
      </c>
      <c r="R104" s="211">
        <f>Q104*H104</f>
        <v>1.3500000000000001E-3</v>
      </c>
      <c r="S104" s="211">
        <v>0</v>
      </c>
      <c r="T104" s="212">
        <f>S104*H104</f>
        <v>0</v>
      </c>
      <c r="AR104" s="213" t="s">
        <v>821</v>
      </c>
      <c r="AT104" s="213" t="s">
        <v>734</v>
      </c>
      <c r="AU104" s="213" t="s">
        <v>668</v>
      </c>
      <c r="AY104" s="131" t="s">
        <v>733</v>
      </c>
      <c r="BE104" s="214">
        <f>IF(N104="základní",J104,0)</f>
        <v>0</v>
      </c>
      <c r="BF104" s="214">
        <f>IF(N104="snížená",J104,0)</f>
        <v>0</v>
      </c>
      <c r="BG104" s="214">
        <f>IF(N104="zákl. přenesená",J104,0)</f>
        <v>0</v>
      </c>
      <c r="BH104" s="214">
        <f>IF(N104="sníž. přenesená",J104,0)</f>
        <v>0</v>
      </c>
      <c r="BI104" s="214">
        <f>IF(N104="nulová",J104,0)</f>
        <v>0</v>
      </c>
      <c r="BJ104" s="131" t="s">
        <v>731</v>
      </c>
      <c r="BK104" s="214">
        <f>ROUND(I104*H104,2)</f>
        <v>0</v>
      </c>
      <c r="BL104" s="131" t="s">
        <v>821</v>
      </c>
      <c r="BM104" s="213" t="s">
        <v>1492</v>
      </c>
    </row>
    <row r="105" spans="2:65" s="138" customFormat="1" x14ac:dyDescent="0.25">
      <c r="B105" s="139"/>
      <c r="D105" s="215" t="s">
        <v>740</v>
      </c>
      <c r="F105" s="216" t="s">
        <v>1493</v>
      </c>
      <c r="L105" s="139"/>
      <c r="M105" s="217"/>
      <c r="T105" s="218"/>
      <c r="AT105" s="131" t="s">
        <v>740</v>
      </c>
      <c r="AU105" s="131" t="s">
        <v>668</v>
      </c>
    </row>
    <row r="106" spans="2:65" s="138" customFormat="1" ht="24.15" customHeight="1" x14ac:dyDescent="0.25">
      <c r="B106" s="202"/>
      <c r="C106" s="203" t="s">
        <v>796</v>
      </c>
      <c r="D106" s="203" t="s">
        <v>734</v>
      </c>
      <c r="E106" s="204" t="s">
        <v>1388</v>
      </c>
      <c r="F106" s="205" t="s">
        <v>1389</v>
      </c>
      <c r="G106" s="206" t="s">
        <v>472</v>
      </c>
      <c r="H106" s="207">
        <v>0</v>
      </c>
      <c r="I106" s="208">
        <v>2.81</v>
      </c>
      <c r="J106" s="208">
        <f>ROUND(I106*H106,2)</f>
        <v>0</v>
      </c>
      <c r="K106" s="205" t="s">
        <v>737</v>
      </c>
      <c r="L106" s="139"/>
      <c r="M106" s="209" t="s">
        <v>439</v>
      </c>
      <c r="N106" s="210" t="s">
        <v>687</v>
      </c>
      <c r="O106" s="211">
        <v>0</v>
      </c>
      <c r="P106" s="211">
        <f>O106*H106</f>
        <v>0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13" t="s">
        <v>821</v>
      </c>
      <c r="AT106" s="213" t="s">
        <v>734</v>
      </c>
      <c r="AU106" s="213" t="s">
        <v>668</v>
      </c>
      <c r="AY106" s="131" t="s">
        <v>733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31" t="s">
        <v>731</v>
      </c>
      <c r="BK106" s="214">
        <f>ROUND(I106*H106,2)</f>
        <v>0</v>
      </c>
      <c r="BL106" s="131" t="s">
        <v>821</v>
      </c>
      <c r="BM106" s="213" t="s">
        <v>1494</v>
      </c>
    </row>
    <row r="107" spans="2:65" s="138" customFormat="1" x14ac:dyDescent="0.25">
      <c r="B107" s="139"/>
      <c r="D107" s="215" t="s">
        <v>740</v>
      </c>
      <c r="F107" s="216" t="s">
        <v>1391</v>
      </c>
      <c r="L107" s="139"/>
      <c r="M107" s="217"/>
      <c r="T107" s="218"/>
      <c r="AT107" s="131" t="s">
        <v>740</v>
      </c>
      <c r="AU107" s="131" t="s">
        <v>668</v>
      </c>
    </row>
    <row r="108" spans="2:65" s="190" customFormat="1" ht="22.95" customHeight="1" x14ac:dyDescent="0.25">
      <c r="B108" s="191"/>
      <c r="D108" s="192" t="s">
        <v>728</v>
      </c>
      <c r="E108" s="200" t="s">
        <v>1158</v>
      </c>
      <c r="F108" s="200" t="s">
        <v>1159</v>
      </c>
      <c r="J108" s="201">
        <f>BK108</f>
        <v>0</v>
      </c>
      <c r="L108" s="191"/>
      <c r="M108" s="195"/>
      <c r="P108" s="196">
        <f>SUM(P109:P110)</f>
        <v>3.1619999999999999</v>
      </c>
      <c r="R108" s="196">
        <f>SUM(R109:R110)</f>
        <v>5.0000000000000002E-5</v>
      </c>
      <c r="T108" s="197">
        <f>SUM(T109:T110)</f>
        <v>0</v>
      </c>
      <c r="AR108" s="192" t="s">
        <v>668</v>
      </c>
      <c r="AT108" s="198" t="s">
        <v>728</v>
      </c>
      <c r="AU108" s="198" t="s">
        <v>731</v>
      </c>
      <c r="AY108" s="192" t="s">
        <v>733</v>
      </c>
      <c r="BK108" s="199">
        <f>SUM(BK109:BK110)</f>
        <v>0</v>
      </c>
    </row>
    <row r="109" spans="2:65" s="138" customFormat="1" ht="16.5" customHeight="1" x14ac:dyDescent="0.25">
      <c r="B109" s="202"/>
      <c r="C109" s="203" t="s">
        <v>801</v>
      </c>
      <c r="D109" s="203" t="s">
        <v>734</v>
      </c>
      <c r="E109" s="204" t="s">
        <v>1495</v>
      </c>
      <c r="F109" s="205" t="s">
        <v>1496</v>
      </c>
      <c r="G109" s="206" t="s">
        <v>1031</v>
      </c>
      <c r="H109" s="207">
        <v>1</v>
      </c>
      <c r="I109" s="208">
        <v>0</v>
      </c>
      <c r="J109" s="208">
        <f>ROUND(I109*H109,2)</f>
        <v>0</v>
      </c>
      <c r="K109" s="205" t="s">
        <v>737</v>
      </c>
      <c r="L109" s="139"/>
      <c r="M109" s="209" t="s">
        <v>439</v>
      </c>
      <c r="N109" s="210" t="s">
        <v>687</v>
      </c>
      <c r="O109" s="211">
        <v>3.1619999999999999</v>
      </c>
      <c r="P109" s="211">
        <f>O109*H109</f>
        <v>3.1619999999999999</v>
      </c>
      <c r="Q109" s="211">
        <v>5.0000000000000002E-5</v>
      </c>
      <c r="R109" s="211">
        <f>Q109*H109</f>
        <v>5.0000000000000002E-5</v>
      </c>
      <c r="S109" s="211">
        <v>0</v>
      </c>
      <c r="T109" s="212">
        <f>S109*H109</f>
        <v>0</v>
      </c>
      <c r="AR109" s="213" t="s">
        <v>821</v>
      </c>
      <c r="AT109" s="213" t="s">
        <v>734</v>
      </c>
      <c r="AU109" s="213" t="s">
        <v>668</v>
      </c>
      <c r="AY109" s="131" t="s">
        <v>733</v>
      </c>
      <c r="BE109" s="214">
        <f>IF(N109="základní",J109,0)</f>
        <v>0</v>
      </c>
      <c r="BF109" s="214">
        <f>IF(N109="snížená",J109,0)</f>
        <v>0</v>
      </c>
      <c r="BG109" s="214">
        <f>IF(N109="zákl. přenesená",J109,0)</f>
        <v>0</v>
      </c>
      <c r="BH109" s="214">
        <f>IF(N109="sníž. přenesená",J109,0)</f>
        <v>0</v>
      </c>
      <c r="BI109" s="214">
        <f>IF(N109="nulová",J109,0)</f>
        <v>0</v>
      </c>
      <c r="BJ109" s="131" t="s">
        <v>731</v>
      </c>
      <c r="BK109" s="214">
        <f>ROUND(I109*H109,2)</f>
        <v>0</v>
      </c>
      <c r="BL109" s="131" t="s">
        <v>821</v>
      </c>
      <c r="BM109" s="213" t="s">
        <v>1497</v>
      </c>
    </row>
    <row r="110" spans="2:65" s="138" customFormat="1" x14ac:dyDescent="0.25">
      <c r="B110" s="139"/>
      <c r="D110" s="215" t="s">
        <v>740</v>
      </c>
      <c r="F110" s="216" t="s">
        <v>1498</v>
      </c>
      <c r="L110" s="139"/>
      <c r="M110" s="217"/>
      <c r="T110" s="218"/>
      <c r="AT110" s="131" t="s">
        <v>740</v>
      </c>
      <c r="AU110" s="131" t="s">
        <v>668</v>
      </c>
    </row>
    <row r="111" spans="2:65" s="190" customFormat="1" ht="22.95" customHeight="1" x14ac:dyDescent="0.25">
      <c r="B111" s="191"/>
      <c r="D111" s="192" t="s">
        <v>728</v>
      </c>
      <c r="E111" s="200" t="s">
        <v>1499</v>
      </c>
      <c r="F111" s="200" t="s">
        <v>1500</v>
      </c>
      <c r="J111" s="201">
        <f>BK111</f>
        <v>0</v>
      </c>
      <c r="L111" s="191"/>
      <c r="M111" s="195"/>
      <c r="P111" s="196">
        <f>SUM(P112:P135)</f>
        <v>50.334000000000003</v>
      </c>
      <c r="R111" s="196">
        <f>SUM(R112:R135)</f>
        <v>0.21854000000000001</v>
      </c>
      <c r="T111" s="197">
        <f>SUM(T112:T135)</f>
        <v>0</v>
      </c>
      <c r="AR111" s="192" t="s">
        <v>668</v>
      </c>
      <c r="AT111" s="198" t="s">
        <v>728</v>
      </c>
      <c r="AU111" s="198" t="s">
        <v>731</v>
      </c>
      <c r="AY111" s="192" t="s">
        <v>733</v>
      </c>
      <c r="BK111" s="199">
        <f>SUM(BK112:BK135)</f>
        <v>0</v>
      </c>
    </row>
    <row r="112" spans="2:65" s="138" customFormat="1" ht="16.5" customHeight="1" x14ac:dyDescent="0.25">
      <c r="B112" s="202"/>
      <c r="C112" s="203" t="s">
        <v>806</v>
      </c>
      <c r="D112" s="203" t="s">
        <v>734</v>
      </c>
      <c r="E112" s="204" t="s">
        <v>1501</v>
      </c>
      <c r="F112" s="205" t="s">
        <v>1502</v>
      </c>
      <c r="G112" s="206" t="s">
        <v>530</v>
      </c>
      <c r="H112" s="207">
        <v>58</v>
      </c>
      <c r="I112" s="208">
        <v>0</v>
      </c>
      <c r="J112" s="208">
        <f>ROUND(I112*H112,2)</f>
        <v>0</v>
      </c>
      <c r="K112" s="205" t="s">
        <v>737</v>
      </c>
      <c r="L112" s="139"/>
      <c r="M112" s="209" t="s">
        <v>439</v>
      </c>
      <c r="N112" s="210" t="s">
        <v>687</v>
      </c>
      <c r="O112" s="211">
        <v>0.40899999999999997</v>
      </c>
      <c r="P112" s="211">
        <f>O112*H112</f>
        <v>23.721999999999998</v>
      </c>
      <c r="Q112" s="211">
        <v>4.4999999999999999E-4</v>
      </c>
      <c r="R112" s="211">
        <f>Q112*H112</f>
        <v>2.6099999999999998E-2</v>
      </c>
      <c r="S112" s="211">
        <v>0</v>
      </c>
      <c r="T112" s="212">
        <f>S112*H112</f>
        <v>0</v>
      </c>
      <c r="AR112" s="213" t="s">
        <v>821</v>
      </c>
      <c r="AT112" s="213" t="s">
        <v>734</v>
      </c>
      <c r="AU112" s="213" t="s">
        <v>668</v>
      </c>
      <c r="AY112" s="131" t="s">
        <v>733</v>
      </c>
      <c r="BE112" s="214">
        <f>IF(N112="základní",J112,0)</f>
        <v>0</v>
      </c>
      <c r="BF112" s="214">
        <f>IF(N112="snížená",J112,0)</f>
        <v>0</v>
      </c>
      <c r="BG112" s="214">
        <f>IF(N112="zákl. přenesená",J112,0)</f>
        <v>0</v>
      </c>
      <c r="BH112" s="214">
        <f>IF(N112="sníž. přenesená",J112,0)</f>
        <v>0</v>
      </c>
      <c r="BI112" s="214">
        <f>IF(N112="nulová",J112,0)</f>
        <v>0</v>
      </c>
      <c r="BJ112" s="131" t="s">
        <v>731</v>
      </c>
      <c r="BK112" s="214">
        <f>ROUND(I112*H112,2)</f>
        <v>0</v>
      </c>
      <c r="BL112" s="131" t="s">
        <v>821</v>
      </c>
      <c r="BM112" s="213" t="s">
        <v>1503</v>
      </c>
    </row>
    <row r="113" spans="2:65" s="138" customFormat="1" x14ac:dyDescent="0.25">
      <c r="B113" s="139"/>
      <c r="D113" s="215" t="s">
        <v>740</v>
      </c>
      <c r="F113" s="216" t="s">
        <v>1504</v>
      </c>
      <c r="L113" s="139"/>
      <c r="M113" s="217"/>
      <c r="T113" s="218"/>
      <c r="AT113" s="131" t="s">
        <v>740</v>
      </c>
      <c r="AU113" s="131" t="s">
        <v>668</v>
      </c>
    </row>
    <row r="114" spans="2:65" s="138" customFormat="1" ht="16.5" customHeight="1" x14ac:dyDescent="0.25">
      <c r="B114" s="202"/>
      <c r="C114" s="203" t="s">
        <v>810</v>
      </c>
      <c r="D114" s="203" t="s">
        <v>734</v>
      </c>
      <c r="E114" s="204" t="s">
        <v>1505</v>
      </c>
      <c r="F114" s="205" t="s">
        <v>1506</v>
      </c>
      <c r="G114" s="206" t="s">
        <v>530</v>
      </c>
      <c r="H114" s="207">
        <v>30</v>
      </c>
      <c r="I114" s="208">
        <v>0</v>
      </c>
      <c r="J114" s="208">
        <f>ROUND(I114*H114,2)</f>
        <v>0</v>
      </c>
      <c r="K114" s="205" t="s">
        <v>737</v>
      </c>
      <c r="L114" s="139"/>
      <c r="M114" s="209" t="s">
        <v>439</v>
      </c>
      <c r="N114" s="210" t="s">
        <v>687</v>
      </c>
      <c r="O114" s="211">
        <v>0.41799999999999998</v>
      </c>
      <c r="P114" s="211">
        <f>O114*H114</f>
        <v>12.54</v>
      </c>
      <c r="Q114" s="211">
        <v>5.6999999999999998E-4</v>
      </c>
      <c r="R114" s="211">
        <f>Q114*H114</f>
        <v>1.7100000000000001E-2</v>
      </c>
      <c r="S114" s="211">
        <v>0</v>
      </c>
      <c r="T114" s="212">
        <f>S114*H114</f>
        <v>0</v>
      </c>
      <c r="AR114" s="213" t="s">
        <v>821</v>
      </c>
      <c r="AT114" s="213" t="s">
        <v>734</v>
      </c>
      <c r="AU114" s="213" t="s">
        <v>668</v>
      </c>
      <c r="AY114" s="131" t="s">
        <v>733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31" t="s">
        <v>731</v>
      </c>
      <c r="BK114" s="214">
        <f>ROUND(I114*H114,2)</f>
        <v>0</v>
      </c>
      <c r="BL114" s="131" t="s">
        <v>821</v>
      </c>
      <c r="BM114" s="213" t="s">
        <v>1507</v>
      </c>
    </row>
    <row r="115" spans="2:65" s="138" customFormat="1" x14ac:dyDescent="0.25">
      <c r="B115" s="139"/>
      <c r="D115" s="215" t="s">
        <v>740</v>
      </c>
      <c r="F115" s="216" t="s">
        <v>1508</v>
      </c>
      <c r="L115" s="139"/>
      <c r="M115" s="217"/>
      <c r="T115" s="218"/>
      <c r="AT115" s="131" t="s">
        <v>740</v>
      </c>
      <c r="AU115" s="131" t="s">
        <v>668</v>
      </c>
    </row>
    <row r="116" spans="2:65" s="138" customFormat="1" ht="16.5" customHeight="1" x14ac:dyDescent="0.25">
      <c r="B116" s="202"/>
      <c r="C116" s="203" t="s">
        <v>815</v>
      </c>
      <c r="D116" s="203" t="s">
        <v>734</v>
      </c>
      <c r="E116" s="204" t="s">
        <v>1509</v>
      </c>
      <c r="F116" s="205" t="s">
        <v>1510</v>
      </c>
      <c r="G116" s="206" t="s">
        <v>530</v>
      </c>
      <c r="H116" s="207">
        <v>2</v>
      </c>
      <c r="I116" s="208">
        <v>0</v>
      </c>
      <c r="J116" s="208">
        <f>ROUND(I116*H116,2)</f>
        <v>0</v>
      </c>
      <c r="K116" s="205" t="s">
        <v>737</v>
      </c>
      <c r="L116" s="139"/>
      <c r="M116" s="209" t="s">
        <v>439</v>
      </c>
      <c r="N116" s="210" t="s">
        <v>687</v>
      </c>
      <c r="O116" s="211">
        <v>0.42399999999999999</v>
      </c>
      <c r="P116" s="211">
        <f>O116*H116</f>
        <v>0.84799999999999998</v>
      </c>
      <c r="Q116" s="211">
        <v>6.9999999999999999E-4</v>
      </c>
      <c r="R116" s="211">
        <f>Q116*H116</f>
        <v>1.4E-3</v>
      </c>
      <c r="S116" s="211">
        <v>0</v>
      </c>
      <c r="T116" s="212">
        <f>S116*H116</f>
        <v>0</v>
      </c>
      <c r="AR116" s="213" t="s">
        <v>821</v>
      </c>
      <c r="AT116" s="213" t="s">
        <v>734</v>
      </c>
      <c r="AU116" s="213" t="s">
        <v>668</v>
      </c>
      <c r="AY116" s="131" t="s">
        <v>733</v>
      </c>
      <c r="BE116" s="214">
        <f>IF(N116="základní",J116,0)</f>
        <v>0</v>
      </c>
      <c r="BF116" s="214">
        <f>IF(N116="snížená",J116,0)</f>
        <v>0</v>
      </c>
      <c r="BG116" s="214">
        <f>IF(N116="zákl. přenesená",J116,0)</f>
        <v>0</v>
      </c>
      <c r="BH116" s="214">
        <f>IF(N116="sníž. přenesená",J116,0)</f>
        <v>0</v>
      </c>
      <c r="BI116" s="214">
        <f>IF(N116="nulová",J116,0)</f>
        <v>0</v>
      </c>
      <c r="BJ116" s="131" t="s">
        <v>731</v>
      </c>
      <c r="BK116" s="214">
        <f>ROUND(I116*H116,2)</f>
        <v>0</v>
      </c>
      <c r="BL116" s="131" t="s">
        <v>821</v>
      </c>
      <c r="BM116" s="213" t="s">
        <v>1511</v>
      </c>
    </row>
    <row r="117" spans="2:65" s="138" customFormat="1" x14ac:dyDescent="0.25">
      <c r="B117" s="139"/>
      <c r="D117" s="215" t="s">
        <v>740</v>
      </c>
      <c r="F117" s="216" t="s">
        <v>1512</v>
      </c>
      <c r="L117" s="139"/>
      <c r="M117" s="217"/>
      <c r="T117" s="218"/>
      <c r="AT117" s="131" t="s">
        <v>740</v>
      </c>
      <c r="AU117" s="131" t="s">
        <v>668</v>
      </c>
    </row>
    <row r="118" spans="2:65" s="138" customFormat="1" ht="16.5" customHeight="1" x14ac:dyDescent="0.25">
      <c r="B118" s="202"/>
      <c r="C118" s="227" t="s">
        <v>821</v>
      </c>
      <c r="D118" s="227" t="s">
        <v>34</v>
      </c>
      <c r="E118" s="228" t="s">
        <v>1513</v>
      </c>
      <c r="F118" s="229" t="s">
        <v>1514</v>
      </c>
      <c r="G118" s="230" t="s">
        <v>1515</v>
      </c>
      <c r="H118" s="231">
        <v>20</v>
      </c>
      <c r="I118" s="232">
        <v>0</v>
      </c>
      <c r="J118" s="232">
        <f>ROUND(I118*H118,2)</f>
        <v>0</v>
      </c>
      <c r="K118" s="229" t="s">
        <v>737</v>
      </c>
      <c r="L118" s="233"/>
      <c r="M118" s="234" t="s">
        <v>439</v>
      </c>
      <c r="N118" s="235" t="s">
        <v>687</v>
      </c>
      <c r="O118" s="211">
        <v>0</v>
      </c>
      <c r="P118" s="211">
        <f>O118*H118</f>
        <v>0</v>
      </c>
      <c r="Q118" s="211">
        <v>1E-4</v>
      </c>
      <c r="R118" s="211">
        <f>Q118*H118</f>
        <v>2E-3</v>
      </c>
      <c r="S118" s="211">
        <v>0</v>
      </c>
      <c r="T118" s="212">
        <f>S118*H118</f>
        <v>0</v>
      </c>
      <c r="AR118" s="213" t="s">
        <v>894</v>
      </c>
      <c r="AT118" s="213" t="s">
        <v>34</v>
      </c>
      <c r="AU118" s="213" t="s">
        <v>668</v>
      </c>
      <c r="AY118" s="131" t="s">
        <v>733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31" t="s">
        <v>731</v>
      </c>
      <c r="BK118" s="214">
        <f>ROUND(I118*H118,2)</f>
        <v>0</v>
      </c>
      <c r="BL118" s="131" t="s">
        <v>821</v>
      </c>
      <c r="BM118" s="213" t="s">
        <v>1516</v>
      </c>
    </row>
    <row r="119" spans="2:65" s="138" customFormat="1" ht="16.5" customHeight="1" x14ac:dyDescent="0.25">
      <c r="B119" s="202"/>
      <c r="C119" s="227" t="s">
        <v>830</v>
      </c>
      <c r="D119" s="227" t="s">
        <v>34</v>
      </c>
      <c r="E119" s="228" t="s">
        <v>1517</v>
      </c>
      <c r="F119" s="229" t="s">
        <v>1518</v>
      </c>
      <c r="G119" s="230" t="s">
        <v>1515</v>
      </c>
      <c r="H119" s="231">
        <v>20</v>
      </c>
      <c r="I119" s="232">
        <v>0</v>
      </c>
      <c r="J119" s="232">
        <f>ROUND(I119*H119,2)</f>
        <v>0</v>
      </c>
      <c r="K119" s="229" t="s">
        <v>737</v>
      </c>
      <c r="L119" s="233"/>
      <c r="M119" s="234" t="s">
        <v>439</v>
      </c>
      <c r="N119" s="235" t="s">
        <v>687</v>
      </c>
      <c r="O119" s="211">
        <v>0</v>
      </c>
      <c r="P119" s="211">
        <f>O119*H119</f>
        <v>0</v>
      </c>
      <c r="Q119" s="211">
        <v>1E-4</v>
      </c>
      <c r="R119" s="211">
        <f>Q119*H119</f>
        <v>2E-3</v>
      </c>
      <c r="S119" s="211">
        <v>0</v>
      </c>
      <c r="T119" s="212">
        <f>S119*H119</f>
        <v>0</v>
      </c>
      <c r="AR119" s="213" t="s">
        <v>894</v>
      </c>
      <c r="AT119" s="213" t="s">
        <v>34</v>
      </c>
      <c r="AU119" s="213" t="s">
        <v>668</v>
      </c>
      <c r="AY119" s="131" t="s">
        <v>733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31" t="s">
        <v>731</v>
      </c>
      <c r="BK119" s="214">
        <f>ROUND(I119*H119,2)</f>
        <v>0</v>
      </c>
      <c r="BL119" s="131" t="s">
        <v>821</v>
      </c>
      <c r="BM119" s="213" t="s">
        <v>1519</v>
      </c>
    </row>
    <row r="120" spans="2:65" s="138" customFormat="1" ht="16.5" customHeight="1" x14ac:dyDescent="0.25">
      <c r="B120" s="202"/>
      <c r="C120" s="227" t="s">
        <v>835</v>
      </c>
      <c r="D120" s="227" t="s">
        <v>34</v>
      </c>
      <c r="E120" s="228" t="s">
        <v>1520</v>
      </c>
      <c r="F120" s="229" t="s">
        <v>1521</v>
      </c>
      <c r="G120" s="230" t="s">
        <v>1370</v>
      </c>
      <c r="H120" s="231">
        <v>1</v>
      </c>
      <c r="I120" s="232">
        <v>0</v>
      </c>
      <c r="J120" s="232">
        <f>ROUND(I120*H120,2)</f>
        <v>0</v>
      </c>
      <c r="K120" s="229" t="s">
        <v>737</v>
      </c>
      <c r="L120" s="233"/>
      <c r="M120" s="234" t="s">
        <v>439</v>
      </c>
      <c r="N120" s="235" t="s">
        <v>687</v>
      </c>
      <c r="O120" s="211">
        <v>0</v>
      </c>
      <c r="P120" s="211">
        <f>O120*H120</f>
        <v>0</v>
      </c>
      <c r="Q120" s="211">
        <v>2.5000000000000001E-4</v>
      </c>
      <c r="R120" s="211">
        <f>Q120*H120</f>
        <v>2.5000000000000001E-4</v>
      </c>
      <c r="S120" s="211">
        <v>0</v>
      </c>
      <c r="T120" s="212">
        <f>S120*H120</f>
        <v>0</v>
      </c>
      <c r="AR120" s="213" t="s">
        <v>894</v>
      </c>
      <c r="AT120" s="213" t="s">
        <v>34</v>
      </c>
      <c r="AU120" s="213" t="s">
        <v>668</v>
      </c>
      <c r="AY120" s="131" t="s">
        <v>733</v>
      </c>
      <c r="BE120" s="214">
        <f>IF(N120="základní",J120,0)</f>
        <v>0</v>
      </c>
      <c r="BF120" s="214">
        <f>IF(N120="snížená",J120,0)</f>
        <v>0</v>
      </c>
      <c r="BG120" s="214">
        <f>IF(N120="zákl. přenesená",J120,0)</f>
        <v>0</v>
      </c>
      <c r="BH120" s="214">
        <f>IF(N120="sníž. přenesená",J120,0)</f>
        <v>0</v>
      </c>
      <c r="BI120" s="214">
        <f>IF(N120="nulová",J120,0)</f>
        <v>0</v>
      </c>
      <c r="BJ120" s="131" t="s">
        <v>731</v>
      </c>
      <c r="BK120" s="214">
        <f>ROUND(I120*H120,2)</f>
        <v>0</v>
      </c>
      <c r="BL120" s="131" t="s">
        <v>821</v>
      </c>
      <c r="BM120" s="213" t="s">
        <v>1522</v>
      </c>
    </row>
    <row r="121" spans="2:65" s="138" customFormat="1" ht="16.5" customHeight="1" x14ac:dyDescent="0.25">
      <c r="B121" s="202"/>
      <c r="C121" s="227" t="s">
        <v>840</v>
      </c>
      <c r="D121" s="227" t="s">
        <v>34</v>
      </c>
      <c r="E121" s="228" t="s">
        <v>1523</v>
      </c>
      <c r="F121" s="229" t="s">
        <v>1524</v>
      </c>
      <c r="G121" s="230" t="s">
        <v>1370</v>
      </c>
      <c r="H121" s="231">
        <v>1</v>
      </c>
      <c r="I121" s="232">
        <v>0</v>
      </c>
      <c r="J121" s="232">
        <f>ROUND(I121*H121,2)</f>
        <v>0</v>
      </c>
      <c r="K121" s="229" t="s">
        <v>737</v>
      </c>
      <c r="L121" s="233"/>
      <c r="M121" s="234" t="s">
        <v>439</v>
      </c>
      <c r="N121" s="235" t="s">
        <v>687</v>
      </c>
      <c r="O121" s="211">
        <v>0</v>
      </c>
      <c r="P121" s="211">
        <f>O121*H121</f>
        <v>0</v>
      </c>
      <c r="Q121" s="211">
        <v>2.5000000000000001E-4</v>
      </c>
      <c r="R121" s="211">
        <f>Q121*H121</f>
        <v>2.5000000000000001E-4</v>
      </c>
      <c r="S121" s="211">
        <v>0</v>
      </c>
      <c r="T121" s="212">
        <f>S121*H121</f>
        <v>0</v>
      </c>
      <c r="AR121" s="213" t="s">
        <v>894</v>
      </c>
      <c r="AT121" s="213" t="s">
        <v>34</v>
      </c>
      <c r="AU121" s="213" t="s">
        <v>668</v>
      </c>
      <c r="AY121" s="131" t="s">
        <v>733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31" t="s">
        <v>731</v>
      </c>
      <c r="BK121" s="214">
        <f>ROUND(I121*H121,2)</f>
        <v>0</v>
      </c>
      <c r="BL121" s="131" t="s">
        <v>821</v>
      </c>
      <c r="BM121" s="213" t="s">
        <v>1525</v>
      </c>
    </row>
    <row r="122" spans="2:65" s="138" customFormat="1" ht="21.75" customHeight="1" x14ac:dyDescent="0.25">
      <c r="B122" s="202"/>
      <c r="C122" s="203" t="s">
        <v>845</v>
      </c>
      <c r="D122" s="203" t="s">
        <v>734</v>
      </c>
      <c r="E122" s="204" t="s">
        <v>1526</v>
      </c>
      <c r="F122" s="205" t="s">
        <v>1527</v>
      </c>
      <c r="G122" s="206" t="s">
        <v>530</v>
      </c>
      <c r="H122" s="207">
        <v>3</v>
      </c>
      <c r="I122" s="208">
        <v>0</v>
      </c>
      <c r="J122" s="208">
        <f>ROUND(I122*H122,2)</f>
        <v>0</v>
      </c>
      <c r="K122" s="205" t="s">
        <v>737</v>
      </c>
      <c r="L122" s="139"/>
      <c r="M122" s="209" t="s">
        <v>439</v>
      </c>
      <c r="N122" s="210" t="s">
        <v>687</v>
      </c>
      <c r="O122" s="211">
        <v>0.21</v>
      </c>
      <c r="P122" s="211">
        <f>O122*H122</f>
        <v>0.63</v>
      </c>
      <c r="Q122" s="211">
        <v>2.0000000000000002E-5</v>
      </c>
      <c r="R122" s="211">
        <f>Q122*H122</f>
        <v>6.0000000000000008E-5</v>
      </c>
      <c r="S122" s="211">
        <v>0</v>
      </c>
      <c r="T122" s="212">
        <f>S122*H122</f>
        <v>0</v>
      </c>
      <c r="AR122" s="213" t="s">
        <v>821</v>
      </c>
      <c r="AT122" s="213" t="s">
        <v>734</v>
      </c>
      <c r="AU122" s="213" t="s">
        <v>668</v>
      </c>
      <c r="AY122" s="131" t="s">
        <v>733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31" t="s">
        <v>731</v>
      </c>
      <c r="BK122" s="214">
        <f>ROUND(I122*H122,2)</f>
        <v>0</v>
      </c>
      <c r="BL122" s="131" t="s">
        <v>821</v>
      </c>
      <c r="BM122" s="213" t="s">
        <v>1528</v>
      </c>
    </row>
    <row r="123" spans="2:65" s="138" customFormat="1" x14ac:dyDescent="0.25">
      <c r="B123" s="139"/>
      <c r="D123" s="215" t="s">
        <v>740</v>
      </c>
      <c r="F123" s="216" t="s">
        <v>1529</v>
      </c>
      <c r="L123" s="139"/>
      <c r="M123" s="217"/>
      <c r="T123" s="218"/>
      <c r="AT123" s="131" t="s">
        <v>740</v>
      </c>
      <c r="AU123" s="131" t="s">
        <v>668</v>
      </c>
    </row>
    <row r="124" spans="2:65" s="138" customFormat="1" ht="21.75" customHeight="1" x14ac:dyDescent="0.25">
      <c r="B124" s="202"/>
      <c r="C124" s="203" t="s">
        <v>850</v>
      </c>
      <c r="D124" s="203" t="s">
        <v>734</v>
      </c>
      <c r="E124" s="204" t="s">
        <v>1530</v>
      </c>
      <c r="F124" s="205" t="s">
        <v>1531</v>
      </c>
      <c r="G124" s="206" t="s">
        <v>530</v>
      </c>
      <c r="H124" s="207">
        <v>2</v>
      </c>
      <c r="I124" s="208">
        <v>0</v>
      </c>
      <c r="J124" s="208">
        <f>ROUND(I124*H124,2)</f>
        <v>0</v>
      </c>
      <c r="K124" s="205" t="s">
        <v>737</v>
      </c>
      <c r="L124" s="139"/>
      <c r="M124" s="209" t="s">
        <v>439</v>
      </c>
      <c r="N124" s="210" t="s">
        <v>687</v>
      </c>
      <c r="O124" s="211">
        <v>0.23</v>
      </c>
      <c r="P124" s="211">
        <f>O124*H124</f>
        <v>0.46</v>
      </c>
      <c r="Q124" s="211">
        <v>3.0000000000000001E-5</v>
      </c>
      <c r="R124" s="211">
        <f>Q124*H124</f>
        <v>6.0000000000000002E-5</v>
      </c>
      <c r="S124" s="211">
        <v>0</v>
      </c>
      <c r="T124" s="212">
        <f>S124*H124</f>
        <v>0</v>
      </c>
      <c r="AR124" s="213" t="s">
        <v>821</v>
      </c>
      <c r="AT124" s="213" t="s">
        <v>734</v>
      </c>
      <c r="AU124" s="213" t="s">
        <v>668</v>
      </c>
      <c r="AY124" s="131" t="s">
        <v>733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31" t="s">
        <v>731</v>
      </c>
      <c r="BK124" s="214">
        <f>ROUND(I124*H124,2)</f>
        <v>0</v>
      </c>
      <c r="BL124" s="131" t="s">
        <v>821</v>
      </c>
      <c r="BM124" s="213" t="s">
        <v>1532</v>
      </c>
    </row>
    <row r="125" spans="2:65" s="138" customFormat="1" x14ac:dyDescent="0.25">
      <c r="B125" s="139"/>
      <c r="D125" s="215" t="s">
        <v>740</v>
      </c>
      <c r="F125" s="216" t="s">
        <v>1533</v>
      </c>
      <c r="L125" s="139"/>
      <c r="M125" s="217"/>
      <c r="T125" s="218"/>
      <c r="AT125" s="131" t="s">
        <v>740</v>
      </c>
      <c r="AU125" s="131" t="s">
        <v>668</v>
      </c>
    </row>
    <row r="126" spans="2:65" s="138" customFormat="1" ht="16.5" customHeight="1" x14ac:dyDescent="0.25">
      <c r="B126" s="202"/>
      <c r="C126" s="203" t="s">
        <v>855</v>
      </c>
      <c r="D126" s="203" t="s">
        <v>734</v>
      </c>
      <c r="E126" s="204" t="s">
        <v>1534</v>
      </c>
      <c r="F126" s="205" t="s">
        <v>1535</v>
      </c>
      <c r="G126" s="206" t="s">
        <v>873</v>
      </c>
      <c r="H126" s="207">
        <v>20</v>
      </c>
      <c r="I126" s="208">
        <v>0</v>
      </c>
      <c r="J126" s="208">
        <f>ROUND(I126*H126,2)</f>
        <v>0</v>
      </c>
      <c r="K126" s="205" t="s">
        <v>737</v>
      </c>
      <c r="L126" s="139"/>
      <c r="M126" s="209" t="s">
        <v>439</v>
      </c>
      <c r="N126" s="210" t="s">
        <v>687</v>
      </c>
      <c r="O126" s="211">
        <v>0.33500000000000002</v>
      </c>
      <c r="P126" s="211">
        <f>O126*H126</f>
        <v>6.7</v>
      </c>
      <c r="Q126" s="211">
        <v>1.0000000000000001E-5</v>
      </c>
      <c r="R126" s="211">
        <f>Q126*H126</f>
        <v>2.0000000000000001E-4</v>
      </c>
      <c r="S126" s="211">
        <v>0</v>
      </c>
      <c r="T126" s="212">
        <f>S126*H126</f>
        <v>0</v>
      </c>
      <c r="AR126" s="213" t="s">
        <v>821</v>
      </c>
      <c r="AT126" s="213" t="s">
        <v>734</v>
      </c>
      <c r="AU126" s="213" t="s">
        <v>668</v>
      </c>
      <c r="AY126" s="131" t="s">
        <v>733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31" t="s">
        <v>731</v>
      </c>
      <c r="BK126" s="214">
        <f>ROUND(I126*H126,2)</f>
        <v>0</v>
      </c>
      <c r="BL126" s="131" t="s">
        <v>821</v>
      </c>
      <c r="BM126" s="213" t="s">
        <v>1536</v>
      </c>
    </row>
    <row r="127" spans="2:65" s="138" customFormat="1" x14ac:dyDescent="0.25">
      <c r="B127" s="139"/>
      <c r="D127" s="215" t="s">
        <v>740</v>
      </c>
      <c r="F127" s="216" t="s">
        <v>1537</v>
      </c>
      <c r="L127" s="139"/>
      <c r="M127" s="217"/>
      <c r="T127" s="218"/>
      <c r="AT127" s="131" t="s">
        <v>740</v>
      </c>
      <c r="AU127" s="131" t="s">
        <v>668</v>
      </c>
    </row>
    <row r="128" spans="2:65" s="138" customFormat="1" ht="16.5" customHeight="1" x14ac:dyDescent="0.25">
      <c r="B128" s="202"/>
      <c r="C128" s="203" t="s">
        <v>860</v>
      </c>
      <c r="D128" s="203" t="s">
        <v>734</v>
      </c>
      <c r="E128" s="204" t="s">
        <v>1538</v>
      </c>
      <c r="F128" s="205" t="s">
        <v>1539</v>
      </c>
      <c r="G128" s="206" t="s">
        <v>873</v>
      </c>
      <c r="H128" s="207">
        <v>2</v>
      </c>
      <c r="I128" s="208">
        <v>0</v>
      </c>
      <c r="J128" s="208">
        <f>ROUND(I128*H128,2)</f>
        <v>0</v>
      </c>
      <c r="K128" s="205" t="s">
        <v>737</v>
      </c>
      <c r="L128" s="139"/>
      <c r="M128" s="209" t="s">
        <v>439</v>
      </c>
      <c r="N128" s="210" t="s">
        <v>687</v>
      </c>
      <c r="O128" s="211">
        <v>0.34499999999999997</v>
      </c>
      <c r="P128" s="211">
        <f>O128*H128</f>
        <v>0.69</v>
      </c>
      <c r="Q128" s="211">
        <v>2.0000000000000002E-5</v>
      </c>
      <c r="R128" s="211">
        <f>Q128*H128</f>
        <v>4.0000000000000003E-5</v>
      </c>
      <c r="S128" s="211">
        <v>0</v>
      </c>
      <c r="T128" s="212">
        <f>S128*H128</f>
        <v>0</v>
      </c>
      <c r="AR128" s="213" t="s">
        <v>821</v>
      </c>
      <c r="AT128" s="213" t="s">
        <v>734</v>
      </c>
      <c r="AU128" s="213" t="s">
        <v>668</v>
      </c>
      <c r="AY128" s="131" t="s">
        <v>733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31" t="s">
        <v>731</v>
      </c>
      <c r="BK128" s="214">
        <f>ROUND(I128*H128,2)</f>
        <v>0</v>
      </c>
      <c r="BL128" s="131" t="s">
        <v>821</v>
      </c>
      <c r="BM128" s="213" t="s">
        <v>1540</v>
      </c>
    </row>
    <row r="129" spans="2:65" s="138" customFormat="1" x14ac:dyDescent="0.25">
      <c r="B129" s="139"/>
      <c r="D129" s="215" t="s">
        <v>740</v>
      </c>
      <c r="F129" s="216" t="s">
        <v>1541</v>
      </c>
      <c r="L129" s="139"/>
      <c r="M129" s="217"/>
      <c r="T129" s="218"/>
      <c r="AT129" s="131" t="s">
        <v>740</v>
      </c>
      <c r="AU129" s="131" t="s">
        <v>668</v>
      </c>
    </row>
    <row r="130" spans="2:65" s="138" customFormat="1" ht="16.5" customHeight="1" x14ac:dyDescent="0.25">
      <c r="B130" s="202"/>
      <c r="C130" s="203" t="s">
        <v>865</v>
      </c>
      <c r="D130" s="203" t="s">
        <v>734</v>
      </c>
      <c r="E130" s="204" t="s">
        <v>1542</v>
      </c>
      <c r="F130" s="205" t="s">
        <v>1543</v>
      </c>
      <c r="G130" s="206" t="s">
        <v>873</v>
      </c>
      <c r="H130" s="207">
        <v>4</v>
      </c>
      <c r="I130" s="208">
        <v>0</v>
      </c>
      <c r="J130" s="208">
        <f>ROUND(I130*H130,2)</f>
        <v>0</v>
      </c>
      <c r="K130" s="205" t="s">
        <v>737</v>
      </c>
      <c r="L130" s="139"/>
      <c r="M130" s="209" t="s">
        <v>439</v>
      </c>
      <c r="N130" s="210" t="s">
        <v>687</v>
      </c>
      <c r="O130" s="211">
        <v>0.35</v>
      </c>
      <c r="P130" s="211">
        <f>O130*H130</f>
        <v>1.4</v>
      </c>
      <c r="Q130" s="211">
        <v>3.0000000000000001E-5</v>
      </c>
      <c r="R130" s="211">
        <f>Q130*H130</f>
        <v>1.2E-4</v>
      </c>
      <c r="S130" s="211">
        <v>0</v>
      </c>
      <c r="T130" s="212">
        <f>S130*H130</f>
        <v>0</v>
      </c>
      <c r="AR130" s="213" t="s">
        <v>821</v>
      </c>
      <c r="AT130" s="213" t="s">
        <v>734</v>
      </c>
      <c r="AU130" s="213" t="s">
        <v>668</v>
      </c>
      <c r="AY130" s="131" t="s">
        <v>733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31" t="s">
        <v>731</v>
      </c>
      <c r="BK130" s="214">
        <f>ROUND(I130*H130,2)</f>
        <v>0</v>
      </c>
      <c r="BL130" s="131" t="s">
        <v>821</v>
      </c>
      <c r="BM130" s="213" t="s">
        <v>1544</v>
      </c>
    </row>
    <row r="131" spans="2:65" s="138" customFormat="1" x14ac:dyDescent="0.25">
      <c r="B131" s="139"/>
      <c r="D131" s="215" t="s">
        <v>740</v>
      </c>
      <c r="F131" s="216" t="s">
        <v>1545</v>
      </c>
      <c r="L131" s="139"/>
      <c r="M131" s="217"/>
      <c r="T131" s="218"/>
      <c r="AT131" s="131" t="s">
        <v>740</v>
      </c>
      <c r="AU131" s="131" t="s">
        <v>668</v>
      </c>
    </row>
    <row r="132" spans="2:65" s="138" customFormat="1" ht="16.5" customHeight="1" x14ac:dyDescent="0.25">
      <c r="B132" s="202"/>
      <c r="C132" s="203" t="s">
        <v>870</v>
      </c>
      <c r="D132" s="203" t="s">
        <v>734</v>
      </c>
      <c r="E132" s="204" t="s">
        <v>1546</v>
      </c>
      <c r="F132" s="205" t="s">
        <v>1547</v>
      </c>
      <c r="G132" s="206" t="s">
        <v>530</v>
      </c>
      <c r="H132" s="207">
        <v>88</v>
      </c>
      <c r="I132" s="208">
        <v>0</v>
      </c>
      <c r="J132" s="208">
        <f>ROUND(I132*H132,2)</f>
        <v>0</v>
      </c>
      <c r="K132" s="205" t="s">
        <v>737</v>
      </c>
      <c r="L132" s="139"/>
      <c r="M132" s="209" t="s">
        <v>439</v>
      </c>
      <c r="N132" s="210" t="s">
        <v>687</v>
      </c>
      <c r="O132" s="211">
        <v>3.7999999999999999E-2</v>
      </c>
      <c r="P132" s="211">
        <f>O132*H132</f>
        <v>3.3439999999999999</v>
      </c>
      <c r="Q132" s="211">
        <v>1.92E-3</v>
      </c>
      <c r="R132" s="211">
        <f>Q132*H132</f>
        <v>0.16896</v>
      </c>
      <c r="S132" s="211">
        <v>0</v>
      </c>
      <c r="T132" s="212">
        <f>S132*H132</f>
        <v>0</v>
      </c>
      <c r="AR132" s="213" t="s">
        <v>821</v>
      </c>
      <c r="AT132" s="213" t="s">
        <v>734</v>
      </c>
      <c r="AU132" s="213" t="s">
        <v>668</v>
      </c>
      <c r="AY132" s="131" t="s">
        <v>733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31" t="s">
        <v>731</v>
      </c>
      <c r="BK132" s="214">
        <f>ROUND(I132*H132,2)</f>
        <v>0</v>
      </c>
      <c r="BL132" s="131" t="s">
        <v>821</v>
      </c>
      <c r="BM132" s="213" t="s">
        <v>1548</v>
      </c>
    </row>
    <row r="133" spans="2:65" s="138" customFormat="1" x14ac:dyDescent="0.25">
      <c r="B133" s="139"/>
      <c r="D133" s="215" t="s">
        <v>740</v>
      </c>
      <c r="F133" s="216" t="s">
        <v>1549</v>
      </c>
      <c r="L133" s="139"/>
      <c r="M133" s="217"/>
      <c r="T133" s="218"/>
      <c r="AT133" s="131" t="s">
        <v>740</v>
      </c>
      <c r="AU133" s="131" t="s">
        <v>668</v>
      </c>
    </row>
    <row r="134" spans="2:65" s="138" customFormat="1" ht="24.15" customHeight="1" x14ac:dyDescent="0.25">
      <c r="B134" s="202"/>
      <c r="C134" s="203" t="s">
        <v>876</v>
      </c>
      <c r="D134" s="203" t="s">
        <v>734</v>
      </c>
      <c r="E134" s="204" t="s">
        <v>1550</v>
      </c>
      <c r="F134" s="205" t="s">
        <v>1551</v>
      </c>
      <c r="G134" s="206" t="s">
        <v>472</v>
      </c>
      <c r="H134" s="207">
        <v>0</v>
      </c>
      <c r="I134" s="208">
        <v>3.19</v>
      </c>
      <c r="J134" s="208">
        <f>ROUND(I134*H134,2)</f>
        <v>0</v>
      </c>
      <c r="K134" s="205" t="s">
        <v>737</v>
      </c>
      <c r="L134" s="139"/>
      <c r="M134" s="209" t="s">
        <v>439</v>
      </c>
      <c r="N134" s="210" t="s">
        <v>687</v>
      </c>
      <c r="O134" s="211">
        <v>0</v>
      </c>
      <c r="P134" s="211">
        <f>O134*H134</f>
        <v>0</v>
      </c>
      <c r="Q134" s="211">
        <v>0</v>
      </c>
      <c r="R134" s="211">
        <f>Q134*H134</f>
        <v>0</v>
      </c>
      <c r="S134" s="211">
        <v>0</v>
      </c>
      <c r="T134" s="212">
        <f>S134*H134</f>
        <v>0</v>
      </c>
      <c r="AR134" s="213" t="s">
        <v>821</v>
      </c>
      <c r="AT134" s="213" t="s">
        <v>734</v>
      </c>
      <c r="AU134" s="213" t="s">
        <v>668</v>
      </c>
      <c r="AY134" s="131" t="s">
        <v>733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131" t="s">
        <v>731</v>
      </c>
      <c r="BK134" s="214">
        <f>ROUND(I134*H134,2)</f>
        <v>0</v>
      </c>
      <c r="BL134" s="131" t="s">
        <v>821</v>
      </c>
      <c r="BM134" s="213" t="s">
        <v>1552</v>
      </c>
    </row>
    <row r="135" spans="2:65" s="138" customFormat="1" x14ac:dyDescent="0.25">
      <c r="B135" s="139"/>
      <c r="D135" s="215" t="s">
        <v>740</v>
      </c>
      <c r="F135" s="216" t="s">
        <v>1553</v>
      </c>
      <c r="L135" s="139"/>
      <c r="M135" s="217"/>
      <c r="T135" s="218"/>
      <c r="AT135" s="131" t="s">
        <v>740</v>
      </c>
      <c r="AU135" s="131" t="s">
        <v>668</v>
      </c>
    </row>
    <row r="136" spans="2:65" s="190" customFormat="1" ht="22.95" customHeight="1" x14ac:dyDescent="0.25">
      <c r="B136" s="191"/>
      <c r="D136" s="192" t="s">
        <v>728</v>
      </c>
      <c r="E136" s="200" t="s">
        <v>1554</v>
      </c>
      <c r="F136" s="200" t="s">
        <v>1555</v>
      </c>
      <c r="J136" s="201">
        <f>BK136</f>
        <v>0</v>
      </c>
      <c r="L136" s="191"/>
      <c r="M136" s="195"/>
      <c r="P136" s="196">
        <f>SUM(P137:P153)</f>
        <v>3.18</v>
      </c>
      <c r="R136" s="196">
        <f>SUM(R137:R153)</f>
        <v>1.0969999999999999E-2</v>
      </c>
      <c r="T136" s="197">
        <f>SUM(T137:T153)</f>
        <v>0</v>
      </c>
      <c r="AR136" s="192" t="s">
        <v>668</v>
      </c>
      <c r="AT136" s="198" t="s">
        <v>728</v>
      </c>
      <c r="AU136" s="198" t="s">
        <v>731</v>
      </c>
      <c r="AY136" s="192" t="s">
        <v>733</v>
      </c>
      <c r="BK136" s="199">
        <f>SUM(BK137:BK153)</f>
        <v>0</v>
      </c>
    </row>
    <row r="137" spans="2:65" s="138" customFormat="1" ht="24.15" customHeight="1" x14ac:dyDescent="0.25">
      <c r="B137" s="202"/>
      <c r="C137" s="203" t="s">
        <v>881</v>
      </c>
      <c r="D137" s="203" t="s">
        <v>734</v>
      </c>
      <c r="E137" s="204" t="s">
        <v>1556</v>
      </c>
      <c r="F137" s="205" t="s">
        <v>1557</v>
      </c>
      <c r="G137" s="206" t="s">
        <v>873</v>
      </c>
      <c r="H137" s="207">
        <v>9</v>
      </c>
      <c r="I137" s="208">
        <v>0</v>
      </c>
      <c r="J137" s="208">
        <f>ROUND(I137*H137,2)</f>
        <v>0</v>
      </c>
      <c r="K137" s="205" t="s">
        <v>737</v>
      </c>
      <c r="L137" s="139"/>
      <c r="M137" s="209" t="s">
        <v>439</v>
      </c>
      <c r="N137" s="210" t="s">
        <v>687</v>
      </c>
      <c r="O137" s="211">
        <v>3.5000000000000003E-2</v>
      </c>
      <c r="P137" s="211">
        <f>O137*H137</f>
        <v>0.31500000000000006</v>
      </c>
      <c r="Q137" s="211">
        <v>1.3999999999999999E-4</v>
      </c>
      <c r="R137" s="211">
        <f>Q137*H137</f>
        <v>1.2599999999999998E-3</v>
      </c>
      <c r="S137" s="211">
        <v>0</v>
      </c>
      <c r="T137" s="212">
        <f>S137*H137</f>
        <v>0</v>
      </c>
      <c r="AR137" s="213" t="s">
        <v>821</v>
      </c>
      <c r="AT137" s="213" t="s">
        <v>734</v>
      </c>
      <c r="AU137" s="213" t="s">
        <v>668</v>
      </c>
      <c r="AY137" s="131" t="s">
        <v>733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31" t="s">
        <v>731</v>
      </c>
      <c r="BK137" s="214">
        <f>ROUND(I137*H137,2)</f>
        <v>0</v>
      </c>
      <c r="BL137" s="131" t="s">
        <v>821</v>
      </c>
      <c r="BM137" s="213" t="s">
        <v>1558</v>
      </c>
    </row>
    <row r="138" spans="2:65" s="138" customFormat="1" x14ac:dyDescent="0.25">
      <c r="B138" s="139"/>
      <c r="D138" s="215" t="s">
        <v>740</v>
      </c>
      <c r="F138" s="216" t="s">
        <v>1559</v>
      </c>
      <c r="L138" s="139"/>
      <c r="M138" s="217"/>
      <c r="T138" s="218"/>
      <c r="AT138" s="131" t="s">
        <v>740</v>
      </c>
      <c r="AU138" s="131" t="s">
        <v>668</v>
      </c>
    </row>
    <row r="139" spans="2:65" s="138" customFormat="1" ht="16.5" customHeight="1" x14ac:dyDescent="0.25">
      <c r="B139" s="202"/>
      <c r="C139" s="203" t="s">
        <v>886</v>
      </c>
      <c r="D139" s="203" t="s">
        <v>734</v>
      </c>
      <c r="E139" s="204" t="s">
        <v>1560</v>
      </c>
      <c r="F139" s="205" t="s">
        <v>1561</v>
      </c>
      <c r="G139" s="206" t="s">
        <v>873</v>
      </c>
      <c r="H139" s="207">
        <v>1</v>
      </c>
      <c r="I139" s="208">
        <v>0</v>
      </c>
      <c r="J139" s="208">
        <f>ROUND(I139*H139,2)</f>
        <v>0</v>
      </c>
      <c r="K139" s="205" t="s">
        <v>737</v>
      </c>
      <c r="L139" s="139"/>
      <c r="M139" s="209" t="s">
        <v>439</v>
      </c>
      <c r="N139" s="210" t="s">
        <v>687</v>
      </c>
      <c r="O139" s="211">
        <v>3.5000000000000003E-2</v>
      </c>
      <c r="P139" s="211">
        <f>O139*H139</f>
        <v>3.5000000000000003E-2</v>
      </c>
      <c r="Q139" s="211">
        <v>1.2E-4</v>
      </c>
      <c r="R139" s="211">
        <f>Q139*H139</f>
        <v>1.2E-4</v>
      </c>
      <c r="S139" s="211">
        <v>0</v>
      </c>
      <c r="T139" s="212">
        <f>S139*H139</f>
        <v>0</v>
      </c>
      <c r="AR139" s="213" t="s">
        <v>821</v>
      </c>
      <c r="AT139" s="213" t="s">
        <v>734</v>
      </c>
      <c r="AU139" s="213" t="s">
        <v>668</v>
      </c>
      <c r="AY139" s="131" t="s">
        <v>733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31" t="s">
        <v>731</v>
      </c>
      <c r="BK139" s="214">
        <f>ROUND(I139*H139,2)</f>
        <v>0</v>
      </c>
      <c r="BL139" s="131" t="s">
        <v>821</v>
      </c>
      <c r="BM139" s="213" t="s">
        <v>1562</v>
      </c>
    </row>
    <row r="140" spans="2:65" s="138" customFormat="1" x14ac:dyDescent="0.25">
      <c r="B140" s="139"/>
      <c r="D140" s="215" t="s">
        <v>740</v>
      </c>
      <c r="F140" s="216" t="s">
        <v>1563</v>
      </c>
      <c r="L140" s="139"/>
      <c r="M140" s="217"/>
      <c r="T140" s="218"/>
      <c r="AT140" s="131" t="s">
        <v>740</v>
      </c>
      <c r="AU140" s="131" t="s">
        <v>668</v>
      </c>
    </row>
    <row r="141" spans="2:65" s="138" customFormat="1" ht="21.75" customHeight="1" x14ac:dyDescent="0.25">
      <c r="B141" s="202"/>
      <c r="C141" s="203" t="s">
        <v>891</v>
      </c>
      <c r="D141" s="203" t="s">
        <v>734</v>
      </c>
      <c r="E141" s="204" t="s">
        <v>1564</v>
      </c>
      <c r="F141" s="205" t="s">
        <v>1565</v>
      </c>
      <c r="G141" s="206" t="s">
        <v>873</v>
      </c>
      <c r="H141" s="207">
        <v>6</v>
      </c>
      <c r="I141" s="208">
        <v>0</v>
      </c>
      <c r="J141" s="208">
        <f>ROUND(I141*H141,2)</f>
        <v>0</v>
      </c>
      <c r="K141" s="205" t="s">
        <v>737</v>
      </c>
      <c r="L141" s="139"/>
      <c r="M141" s="209" t="s">
        <v>439</v>
      </c>
      <c r="N141" s="210" t="s">
        <v>687</v>
      </c>
      <c r="O141" s="211">
        <v>0.20599999999999999</v>
      </c>
      <c r="P141" s="211">
        <f>O141*H141</f>
        <v>1.236</v>
      </c>
      <c r="Q141" s="211">
        <v>6.9999999999999999E-4</v>
      </c>
      <c r="R141" s="211">
        <f>Q141*H141</f>
        <v>4.1999999999999997E-3</v>
      </c>
      <c r="S141" s="211">
        <v>0</v>
      </c>
      <c r="T141" s="212">
        <f>S141*H141</f>
        <v>0</v>
      </c>
      <c r="AR141" s="213" t="s">
        <v>821</v>
      </c>
      <c r="AT141" s="213" t="s">
        <v>734</v>
      </c>
      <c r="AU141" s="213" t="s">
        <v>668</v>
      </c>
      <c r="AY141" s="131" t="s">
        <v>733</v>
      </c>
      <c r="BE141" s="214">
        <f>IF(N141="základní",J141,0)</f>
        <v>0</v>
      </c>
      <c r="BF141" s="214">
        <f>IF(N141="snížená",J141,0)</f>
        <v>0</v>
      </c>
      <c r="BG141" s="214">
        <f>IF(N141="zákl. přenesená",J141,0)</f>
        <v>0</v>
      </c>
      <c r="BH141" s="214">
        <f>IF(N141="sníž. přenesená",J141,0)</f>
        <v>0</v>
      </c>
      <c r="BI141" s="214">
        <f>IF(N141="nulová",J141,0)</f>
        <v>0</v>
      </c>
      <c r="BJ141" s="131" t="s">
        <v>731</v>
      </c>
      <c r="BK141" s="214">
        <f>ROUND(I141*H141,2)</f>
        <v>0</v>
      </c>
      <c r="BL141" s="131" t="s">
        <v>821</v>
      </c>
      <c r="BM141" s="213" t="s">
        <v>1566</v>
      </c>
    </row>
    <row r="142" spans="2:65" s="138" customFormat="1" x14ac:dyDescent="0.25">
      <c r="B142" s="139"/>
      <c r="D142" s="215" t="s">
        <v>740</v>
      </c>
      <c r="F142" s="216" t="s">
        <v>1567</v>
      </c>
      <c r="L142" s="139"/>
      <c r="M142" s="217"/>
      <c r="T142" s="218"/>
      <c r="AT142" s="131" t="s">
        <v>740</v>
      </c>
      <c r="AU142" s="131" t="s">
        <v>668</v>
      </c>
    </row>
    <row r="143" spans="2:65" s="138" customFormat="1" ht="21.75" customHeight="1" x14ac:dyDescent="0.25">
      <c r="B143" s="202"/>
      <c r="C143" s="203" t="s">
        <v>896</v>
      </c>
      <c r="D143" s="203" t="s">
        <v>734</v>
      </c>
      <c r="E143" s="204" t="s">
        <v>1568</v>
      </c>
      <c r="F143" s="205" t="s">
        <v>1569</v>
      </c>
      <c r="G143" s="206" t="s">
        <v>873</v>
      </c>
      <c r="H143" s="207">
        <v>4</v>
      </c>
      <c r="I143" s="208">
        <v>0</v>
      </c>
      <c r="J143" s="208">
        <f>ROUND(I143*H143,2)</f>
        <v>0</v>
      </c>
      <c r="K143" s="205" t="s">
        <v>737</v>
      </c>
      <c r="L143" s="139"/>
      <c r="M143" s="209" t="s">
        <v>439</v>
      </c>
      <c r="N143" s="210" t="s">
        <v>687</v>
      </c>
      <c r="O143" s="211">
        <v>0.20599999999999999</v>
      </c>
      <c r="P143" s="211">
        <f>O143*H143</f>
        <v>0.82399999999999995</v>
      </c>
      <c r="Q143" s="211">
        <v>7.6000000000000004E-4</v>
      </c>
      <c r="R143" s="211">
        <f>Q143*H143</f>
        <v>3.0400000000000002E-3</v>
      </c>
      <c r="S143" s="211">
        <v>0</v>
      </c>
      <c r="T143" s="212">
        <f>S143*H143</f>
        <v>0</v>
      </c>
      <c r="AR143" s="213" t="s">
        <v>821</v>
      </c>
      <c r="AT143" s="213" t="s">
        <v>734</v>
      </c>
      <c r="AU143" s="213" t="s">
        <v>668</v>
      </c>
      <c r="AY143" s="131" t="s">
        <v>733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31" t="s">
        <v>731</v>
      </c>
      <c r="BK143" s="214">
        <f>ROUND(I143*H143,2)</f>
        <v>0</v>
      </c>
      <c r="BL143" s="131" t="s">
        <v>821</v>
      </c>
      <c r="BM143" s="213" t="s">
        <v>1570</v>
      </c>
    </row>
    <row r="144" spans="2:65" s="138" customFormat="1" x14ac:dyDescent="0.25">
      <c r="B144" s="139"/>
      <c r="D144" s="215" t="s">
        <v>740</v>
      </c>
      <c r="F144" s="216" t="s">
        <v>1571</v>
      </c>
      <c r="L144" s="139"/>
      <c r="M144" s="217"/>
      <c r="T144" s="218"/>
      <c r="AT144" s="131" t="s">
        <v>740</v>
      </c>
      <c r="AU144" s="131" t="s">
        <v>668</v>
      </c>
    </row>
    <row r="145" spans="2:65" s="138" customFormat="1" ht="16.5" customHeight="1" x14ac:dyDescent="0.25">
      <c r="B145" s="202"/>
      <c r="C145" s="227" t="s">
        <v>901</v>
      </c>
      <c r="D145" s="227" t="s">
        <v>34</v>
      </c>
      <c r="E145" s="228" t="s">
        <v>1572</v>
      </c>
      <c r="F145" s="229" t="s">
        <v>1573</v>
      </c>
      <c r="G145" s="230" t="s">
        <v>873</v>
      </c>
      <c r="H145" s="231">
        <v>10</v>
      </c>
      <c r="I145" s="232">
        <v>0</v>
      </c>
      <c r="J145" s="232">
        <f>ROUND(I145*H145,2)</f>
        <v>0</v>
      </c>
      <c r="K145" s="229" t="s">
        <v>737</v>
      </c>
      <c r="L145" s="233"/>
      <c r="M145" s="234" t="s">
        <v>439</v>
      </c>
      <c r="N145" s="235" t="s">
        <v>687</v>
      </c>
      <c r="O145" s="211">
        <v>0</v>
      </c>
      <c r="P145" s="211">
        <f>O145*H145</f>
        <v>0</v>
      </c>
      <c r="Q145" s="211">
        <v>9.0000000000000006E-5</v>
      </c>
      <c r="R145" s="211">
        <f>Q145*H145</f>
        <v>9.0000000000000008E-4</v>
      </c>
      <c r="S145" s="211">
        <v>0</v>
      </c>
      <c r="T145" s="212">
        <f>S145*H145</f>
        <v>0</v>
      </c>
      <c r="AR145" s="213" t="s">
        <v>894</v>
      </c>
      <c r="AT145" s="213" t="s">
        <v>34</v>
      </c>
      <c r="AU145" s="213" t="s">
        <v>668</v>
      </c>
      <c r="AY145" s="131" t="s">
        <v>733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31" t="s">
        <v>731</v>
      </c>
      <c r="BK145" s="214">
        <f>ROUND(I145*H145,2)</f>
        <v>0</v>
      </c>
      <c r="BL145" s="131" t="s">
        <v>821</v>
      </c>
      <c r="BM145" s="213" t="s">
        <v>1574</v>
      </c>
    </row>
    <row r="146" spans="2:65" s="138" customFormat="1" ht="16.5" customHeight="1" x14ac:dyDescent="0.25">
      <c r="B146" s="202"/>
      <c r="C146" s="203" t="s">
        <v>894</v>
      </c>
      <c r="D146" s="203" t="s">
        <v>734</v>
      </c>
      <c r="E146" s="204" t="s">
        <v>1575</v>
      </c>
      <c r="F146" s="205" t="s">
        <v>1576</v>
      </c>
      <c r="G146" s="206" t="s">
        <v>873</v>
      </c>
      <c r="H146" s="207">
        <v>2</v>
      </c>
      <c r="I146" s="208">
        <v>0</v>
      </c>
      <c r="J146" s="208">
        <f>ROUND(I146*H146,2)</f>
        <v>0</v>
      </c>
      <c r="K146" s="205" t="s">
        <v>737</v>
      </c>
      <c r="L146" s="139"/>
      <c r="M146" s="209" t="s">
        <v>439</v>
      </c>
      <c r="N146" s="210" t="s">
        <v>687</v>
      </c>
      <c r="O146" s="211">
        <v>8.2000000000000003E-2</v>
      </c>
      <c r="P146" s="211">
        <f>O146*H146</f>
        <v>0.16400000000000001</v>
      </c>
      <c r="Q146" s="211">
        <v>2.2000000000000001E-4</v>
      </c>
      <c r="R146" s="211">
        <f>Q146*H146</f>
        <v>4.4000000000000002E-4</v>
      </c>
      <c r="S146" s="211">
        <v>0</v>
      </c>
      <c r="T146" s="212">
        <f>S146*H146</f>
        <v>0</v>
      </c>
      <c r="AR146" s="213" t="s">
        <v>821</v>
      </c>
      <c r="AT146" s="213" t="s">
        <v>734</v>
      </c>
      <c r="AU146" s="213" t="s">
        <v>668</v>
      </c>
      <c r="AY146" s="131" t="s">
        <v>733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31" t="s">
        <v>731</v>
      </c>
      <c r="BK146" s="214">
        <f>ROUND(I146*H146,2)</f>
        <v>0</v>
      </c>
      <c r="BL146" s="131" t="s">
        <v>821</v>
      </c>
      <c r="BM146" s="213" t="s">
        <v>1577</v>
      </c>
    </row>
    <row r="147" spans="2:65" s="138" customFormat="1" x14ac:dyDescent="0.25">
      <c r="B147" s="139"/>
      <c r="D147" s="215" t="s">
        <v>740</v>
      </c>
      <c r="F147" s="216" t="s">
        <v>1578</v>
      </c>
      <c r="L147" s="139"/>
      <c r="M147" s="217"/>
      <c r="T147" s="218"/>
      <c r="AT147" s="131" t="s">
        <v>740</v>
      </c>
      <c r="AU147" s="131" t="s">
        <v>668</v>
      </c>
    </row>
    <row r="148" spans="2:65" s="138" customFormat="1" ht="16.5" customHeight="1" x14ac:dyDescent="0.25">
      <c r="B148" s="202"/>
      <c r="C148" s="203" t="s">
        <v>910</v>
      </c>
      <c r="D148" s="203" t="s">
        <v>734</v>
      </c>
      <c r="E148" s="204" t="s">
        <v>1579</v>
      </c>
      <c r="F148" s="205" t="s">
        <v>1580</v>
      </c>
      <c r="G148" s="206" t="s">
        <v>873</v>
      </c>
      <c r="H148" s="207">
        <v>1</v>
      </c>
      <c r="I148" s="208">
        <v>0</v>
      </c>
      <c r="J148" s="208">
        <f>ROUND(I148*H148,2)</f>
        <v>0</v>
      </c>
      <c r="K148" s="205" t="s">
        <v>737</v>
      </c>
      <c r="L148" s="139"/>
      <c r="M148" s="209" t="s">
        <v>439</v>
      </c>
      <c r="N148" s="210" t="s">
        <v>687</v>
      </c>
      <c r="O148" s="211">
        <v>0.20599999999999999</v>
      </c>
      <c r="P148" s="211">
        <f>O148*H148</f>
        <v>0.20599999999999999</v>
      </c>
      <c r="Q148" s="211">
        <v>3.3E-4</v>
      </c>
      <c r="R148" s="211">
        <f>Q148*H148</f>
        <v>3.3E-4</v>
      </c>
      <c r="S148" s="211">
        <v>0</v>
      </c>
      <c r="T148" s="212">
        <f>S148*H148</f>
        <v>0</v>
      </c>
      <c r="AR148" s="213" t="s">
        <v>821</v>
      </c>
      <c r="AT148" s="213" t="s">
        <v>734</v>
      </c>
      <c r="AU148" s="213" t="s">
        <v>668</v>
      </c>
      <c r="AY148" s="131" t="s">
        <v>733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31" t="s">
        <v>731</v>
      </c>
      <c r="BK148" s="214">
        <f>ROUND(I148*H148,2)</f>
        <v>0</v>
      </c>
      <c r="BL148" s="131" t="s">
        <v>821</v>
      </c>
      <c r="BM148" s="213" t="s">
        <v>1581</v>
      </c>
    </row>
    <row r="149" spans="2:65" s="138" customFormat="1" x14ac:dyDescent="0.25">
      <c r="B149" s="139"/>
      <c r="D149" s="215" t="s">
        <v>740</v>
      </c>
      <c r="F149" s="216" t="s">
        <v>1582</v>
      </c>
      <c r="L149" s="139"/>
      <c r="M149" s="217"/>
      <c r="T149" s="218"/>
      <c r="AT149" s="131" t="s">
        <v>740</v>
      </c>
      <c r="AU149" s="131" t="s">
        <v>668</v>
      </c>
    </row>
    <row r="150" spans="2:65" s="138" customFormat="1" ht="16.5" customHeight="1" x14ac:dyDescent="0.25">
      <c r="B150" s="202"/>
      <c r="C150" s="203" t="s">
        <v>917</v>
      </c>
      <c r="D150" s="203" t="s">
        <v>734</v>
      </c>
      <c r="E150" s="204" t="s">
        <v>1583</v>
      </c>
      <c r="F150" s="205" t="s">
        <v>1584</v>
      </c>
      <c r="G150" s="206" t="s">
        <v>873</v>
      </c>
      <c r="H150" s="207">
        <v>2</v>
      </c>
      <c r="I150" s="208">
        <v>0</v>
      </c>
      <c r="J150" s="208">
        <f>ROUND(I150*H150,2)</f>
        <v>0</v>
      </c>
      <c r="K150" s="205" t="s">
        <v>737</v>
      </c>
      <c r="L150" s="139"/>
      <c r="M150" s="209" t="s">
        <v>439</v>
      </c>
      <c r="N150" s="210" t="s">
        <v>687</v>
      </c>
      <c r="O150" s="211">
        <v>0.2</v>
      </c>
      <c r="P150" s="211">
        <f>O150*H150</f>
        <v>0.4</v>
      </c>
      <c r="Q150" s="211">
        <v>3.4000000000000002E-4</v>
      </c>
      <c r="R150" s="211">
        <f>Q150*H150</f>
        <v>6.8000000000000005E-4</v>
      </c>
      <c r="S150" s="211">
        <v>0</v>
      </c>
      <c r="T150" s="212">
        <f>S150*H150</f>
        <v>0</v>
      </c>
      <c r="AR150" s="213" t="s">
        <v>821</v>
      </c>
      <c r="AT150" s="213" t="s">
        <v>734</v>
      </c>
      <c r="AU150" s="213" t="s">
        <v>668</v>
      </c>
      <c r="AY150" s="131" t="s">
        <v>733</v>
      </c>
      <c r="BE150" s="214">
        <f>IF(N150="základní",J150,0)</f>
        <v>0</v>
      </c>
      <c r="BF150" s="214">
        <f>IF(N150="snížená",J150,0)</f>
        <v>0</v>
      </c>
      <c r="BG150" s="214">
        <f>IF(N150="zákl. přenesená",J150,0)</f>
        <v>0</v>
      </c>
      <c r="BH150" s="214">
        <f>IF(N150="sníž. přenesená",J150,0)</f>
        <v>0</v>
      </c>
      <c r="BI150" s="214">
        <f>IF(N150="nulová",J150,0)</f>
        <v>0</v>
      </c>
      <c r="BJ150" s="131" t="s">
        <v>731</v>
      </c>
      <c r="BK150" s="214">
        <f>ROUND(I150*H150,2)</f>
        <v>0</v>
      </c>
      <c r="BL150" s="131" t="s">
        <v>821</v>
      </c>
      <c r="BM150" s="213" t="s">
        <v>1585</v>
      </c>
    </row>
    <row r="151" spans="2:65" s="138" customFormat="1" x14ac:dyDescent="0.25">
      <c r="B151" s="139"/>
      <c r="D151" s="215" t="s">
        <v>740</v>
      </c>
      <c r="F151" s="216" t="s">
        <v>1586</v>
      </c>
      <c r="L151" s="139"/>
      <c r="M151" s="217"/>
      <c r="T151" s="218"/>
      <c r="AT151" s="131" t="s">
        <v>740</v>
      </c>
      <c r="AU151" s="131" t="s">
        <v>668</v>
      </c>
    </row>
    <row r="152" spans="2:65" s="138" customFormat="1" ht="24.15" customHeight="1" x14ac:dyDescent="0.25">
      <c r="B152" s="202"/>
      <c r="C152" s="203" t="s">
        <v>922</v>
      </c>
      <c r="D152" s="203" t="s">
        <v>734</v>
      </c>
      <c r="E152" s="204" t="s">
        <v>1587</v>
      </c>
      <c r="F152" s="205" t="s">
        <v>1588</v>
      </c>
      <c r="G152" s="206" t="s">
        <v>472</v>
      </c>
      <c r="H152" s="207">
        <v>0</v>
      </c>
      <c r="I152" s="208">
        <v>0.27</v>
      </c>
      <c r="J152" s="208">
        <f>ROUND(I152*H152,2)</f>
        <v>0</v>
      </c>
      <c r="K152" s="205" t="s">
        <v>737</v>
      </c>
      <c r="L152" s="139"/>
      <c r="M152" s="209" t="s">
        <v>439</v>
      </c>
      <c r="N152" s="210" t="s">
        <v>687</v>
      </c>
      <c r="O152" s="211">
        <v>0</v>
      </c>
      <c r="P152" s="211">
        <f>O152*H152</f>
        <v>0</v>
      </c>
      <c r="Q152" s="211">
        <v>0</v>
      </c>
      <c r="R152" s="211">
        <f>Q152*H152</f>
        <v>0</v>
      </c>
      <c r="S152" s="211">
        <v>0</v>
      </c>
      <c r="T152" s="212">
        <f>S152*H152</f>
        <v>0</v>
      </c>
      <c r="AR152" s="213" t="s">
        <v>821</v>
      </c>
      <c r="AT152" s="213" t="s">
        <v>734</v>
      </c>
      <c r="AU152" s="213" t="s">
        <v>668</v>
      </c>
      <c r="AY152" s="131" t="s">
        <v>733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31" t="s">
        <v>731</v>
      </c>
      <c r="BK152" s="214">
        <f>ROUND(I152*H152,2)</f>
        <v>0</v>
      </c>
      <c r="BL152" s="131" t="s">
        <v>821</v>
      </c>
      <c r="BM152" s="213" t="s">
        <v>1589</v>
      </c>
    </row>
    <row r="153" spans="2:65" s="138" customFormat="1" x14ac:dyDescent="0.25">
      <c r="B153" s="139"/>
      <c r="D153" s="215" t="s">
        <v>740</v>
      </c>
      <c r="F153" s="216" t="s">
        <v>1590</v>
      </c>
      <c r="L153" s="139"/>
      <c r="M153" s="217"/>
      <c r="T153" s="218"/>
      <c r="AT153" s="131" t="s">
        <v>740</v>
      </c>
      <c r="AU153" s="131" t="s">
        <v>668</v>
      </c>
    </row>
    <row r="154" spans="2:65" s="190" customFormat="1" ht="22.95" customHeight="1" x14ac:dyDescent="0.25">
      <c r="B154" s="191"/>
      <c r="D154" s="192" t="s">
        <v>728</v>
      </c>
      <c r="E154" s="200" t="s">
        <v>1591</v>
      </c>
      <c r="F154" s="200" t="s">
        <v>1592</v>
      </c>
      <c r="J154" s="201">
        <f>BK154</f>
        <v>0</v>
      </c>
      <c r="L154" s="191"/>
      <c r="M154" s="195"/>
      <c r="P154" s="196">
        <f>SUM(P155:P170)</f>
        <v>5.9370000000000003</v>
      </c>
      <c r="R154" s="196">
        <f>SUM(R155:R170)</f>
        <v>0.22660000000000002</v>
      </c>
      <c r="T154" s="197">
        <f>SUM(T155:T170)</f>
        <v>0</v>
      </c>
      <c r="AR154" s="192" t="s">
        <v>668</v>
      </c>
      <c r="AT154" s="198" t="s">
        <v>728</v>
      </c>
      <c r="AU154" s="198" t="s">
        <v>731</v>
      </c>
      <c r="AY154" s="192" t="s">
        <v>733</v>
      </c>
      <c r="BK154" s="199">
        <f>SUM(BK155:BK170)</f>
        <v>0</v>
      </c>
    </row>
    <row r="155" spans="2:65" s="138" customFormat="1" ht="24.15" customHeight="1" x14ac:dyDescent="0.25">
      <c r="B155" s="202"/>
      <c r="C155" s="203" t="s">
        <v>927</v>
      </c>
      <c r="D155" s="203" t="s">
        <v>734</v>
      </c>
      <c r="E155" s="204" t="s">
        <v>1593</v>
      </c>
      <c r="F155" s="205" t="s">
        <v>1594</v>
      </c>
      <c r="G155" s="206" t="s">
        <v>873</v>
      </c>
      <c r="H155" s="207">
        <v>10</v>
      </c>
      <c r="I155" s="208">
        <v>0</v>
      </c>
      <c r="J155" s="208">
        <f>ROUND(I155*H155,2)</f>
        <v>0</v>
      </c>
      <c r="K155" s="205" t="s">
        <v>737</v>
      </c>
      <c r="L155" s="139"/>
      <c r="M155" s="209" t="s">
        <v>439</v>
      </c>
      <c r="N155" s="210" t="s">
        <v>687</v>
      </c>
      <c r="O155" s="211">
        <v>0.26800000000000002</v>
      </c>
      <c r="P155" s="211">
        <f>O155*H155</f>
        <v>2.68</v>
      </c>
      <c r="Q155" s="211">
        <v>0</v>
      </c>
      <c r="R155" s="211">
        <f>Q155*H155</f>
        <v>0</v>
      </c>
      <c r="S155" s="211">
        <v>0</v>
      </c>
      <c r="T155" s="212">
        <f>S155*H155</f>
        <v>0</v>
      </c>
      <c r="AR155" s="213" t="s">
        <v>821</v>
      </c>
      <c r="AT155" s="213" t="s">
        <v>734</v>
      </c>
      <c r="AU155" s="213" t="s">
        <v>668</v>
      </c>
      <c r="AY155" s="131" t="s">
        <v>733</v>
      </c>
      <c r="BE155" s="214">
        <f>IF(N155="základní",J155,0)</f>
        <v>0</v>
      </c>
      <c r="BF155" s="214">
        <f>IF(N155="snížená",J155,0)</f>
        <v>0</v>
      </c>
      <c r="BG155" s="214">
        <f>IF(N155="zákl. přenesená",J155,0)</f>
        <v>0</v>
      </c>
      <c r="BH155" s="214">
        <f>IF(N155="sníž. přenesená",J155,0)</f>
        <v>0</v>
      </c>
      <c r="BI155" s="214">
        <f>IF(N155="nulová",J155,0)</f>
        <v>0</v>
      </c>
      <c r="BJ155" s="131" t="s">
        <v>731</v>
      </c>
      <c r="BK155" s="214">
        <f>ROUND(I155*H155,2)</f>
        <v>0</v>
      </c>
      <c r="BL155" s="131" t="s">
        <v>821</v>
      </c>
      <c r="BM155" s="213" t="s">
        <v>1595</v>
      </c>
    </row>
    <row r="156" spans="2:65" s="138" customFormat="1" x14ac:dyDescent="0.25">
      <c r="B156" s="139"/>
      <c r="D156" s="215" t="s">
        <v>740</v>
      </c>
      <c r="F156" s="216" t="s">
        <v>1596</v>
      </c>
      <c r="L156" s="139"/>
      <c r="M156" s="217"/>
      <c r="T156" s="218"/>
      <c r="AT156" s="131" t="s">
        <v>740</v>
      </c>
      <c r="AU156" s="131" t="s">
        <v>668</v>
      </c>
    </row>
    <row r="157" spans="2:65" s="138" customFormat="1" ht="24.15" customHeight="1" x14ac:dyDescent="0.25">
      <c r="B157" s="202"/>
      <c r="C157" s="203" t="s">
        <v>932</v>
      </c>
      <c r="D157" s="203" t="s">
        <v>734</v>
      </c>
      <c r="E157" s="204" t="s">
        <v>1597</v>
      </c>
      <c r="F157" s="205" t="s">
        <v>1598</v>
      </c>
      <c r="G157" s="206" t="s">
        <v>873</v>
      </c>
      <c r="H157" s="207">
        <v>2</v>
      </c>
      <c r="I157" s="208">
        <v>0</v>
      </c>
      <c r="J157" s="208">
        <f>ROUND(I157*H157,2)</f>
        <v>0</v>
      </c>
      <c r="K157" s="205" t="s">
        <v>737</v>
      </c>
      <c r="L157" s="139"/>
      <c r="M157" s="209" t="s">
        <v>439</v>
      </c>
      <c r="N157" s="210" t="s">
        <v>687</v>
      </c>
      <c r="O157" s="211">
        <v>0.23699999999999999</v>
      </c>
      <c r="P157" s="211">
        <f>O157*H157</f>
        <v>0.47399999999999998</v>
      </c>
      <c r="Q157" s="211">
        <v>1.34E-2</v>
      </c>
      <c r="R157" s="211">
        <f>Q157*H157</f>
        <v>2.6800000000000001E-2</v>
      </c>
      <c r="S157" s="211">
        <v>0</v>
      </c>
      <c r="T157" s="212">
        <f>S157*H157</f>
        <v>0</v>
      </c>
      <c r="AR157" s="213" t="s">
        <v>821</v>
      </c>
      <c r="AT157" s="213" t="s">
        <v>734</v>
      </c>
      <c r="AU157" s="213" t="s">
        <v>668</v>
      </c>
      <c r="AY157" s="131" t="s">
        <v>733</v>
      </c>
      <c r="BE157" s="214">
        <f>IF(N157="základní",J157,0)</f>
        <v>0</v>
      </c>
      <c r="BF157" s="214">
        <f>IF(N157="snížená",J157,0)</f>
        <v>0</v>
      </c>
      <c r="BG157" s="214">
        <f>IF(N157="zákl. přenesená",J157,0)</f>
        <v>0</v>
      </c>
      <c r="BH157" s="214">
        <f>IF(N157="sníž. přenesená",J157,0)</f>
        <v>0</v>
      </c>
      <c r="BI157" s="214">
        <f>IF(N157="nulová",J157,0)</f>
        <v>0</v>
      </c>
      <c r="BJ157" s="131" t="s">
        <v>731</v>
      </c>
      <c r="BK157" s="214">
        <f>ROUND(I157*H157,2)</f>
        <v>0</v>
      </c>
      <c r="BL157" s="131" t="s">
        <v>821</v>
      </c>
      <c r="BM157" s="213" t="s">
        <v>1599</v>
      </c>
    </row>
    <row r="158" spans="2:65" s="138" customFormat="1" x14ac:dyDescent="0.25">
      <c r="B158" s="139"/>
      <c r="D158" s="215" t="s">
        <v>740</v>
      </c>
      <c r="F158" s="216" t="s">
        <v>1600</v>
      </c>
      <c r="L158" s="139"/>
      <c r="M158" s="217"/>
      <c r="T158" s="218"/>
      <c r="AT158" s="131" t="s">
        <v>740</v>
      </c>
      <c r="AU158" s="131" t="s">
        <v>668</v>
      </c>
    </row>
    <row r="159" spans="2:65" s="138" customFormat="1" ht="24.15" customHeight="1" x14ac:dyDescent="0.25">
      <c r="B159" s="202"/>
      <c r="C159" s="203" t="s">
        <v>937</v>
      </c>
      <c r="D159" s="203" t="s">
        <v>734</v>
      </c>
      <c r="E159" s="204" t="s">
        <v>1601</v>
      </c>
      <c r="F159" s="205" t="s">
        <v>1602</v>
      </c>
      <c r="G159" s="206" t="s">
        <v>873</v>
      </c>
      <c r="H159" s="207">
        <v>2</v>
      </c>
      <c r="I159" s="208">
        <v>0</v>
      </c>
      <c r="J159" s="208">
        <f>ROUND(I159*H159,2)</f>
        <v>0</v>
      </c>
      <c r="K159" s="205" t="s">
        <v>737</v>
      </c>
      <c r="L159" s="139"/>
      <c r="M159" s="209" t="s">
        <v>439</v>
      </c>
      <c r="N159" s="210" t="s">
        <v>687</v>
      </c>
      <c r="O159" s="211">
        <v>0.245</v>
      </c>
      <c r="P159" s="211">
        <f>O159*H159</f>
        <v>0.49</v>
      </c>
      <c r="Q159" s="211">
        <v>1.6549999999999999E-2</v>
      </c>
      <c r="R159" s="211">
        <f>Q159*H159</f>
        <v>3.3099999999999997E-2</v>
      </c>
      <c r="S159" s="211">
        <v>0</v>
      </c>
      <c r="T159" s="212">
        <f>S159*H159</f>
        <v>0</v>
      </c>
      <c r="AR159" s="213" t="s">
        <v>821</v>
      </c>
      <c r="AT159" s="213" t="s">
        <v>734</v>
      </c>
      <c r="AU159" s="213" t="s">
        <v>668</v>
      </c>
      <c r="AY159" s="131" t="s">
        <v>733</v>
      </c>
      <c r="BE159" s="214">
        <f>IF(N159="základní",J159,0)</f>
        <v>0</v>
      </c>
      <c r="BF159" s="214">
        <f>IF(N159="snížená",J159,0)</f>
        <v>0</v>
      </c>
      <c r="BG159" s="214">
        <f>IF(N159="zákl. přenesená",J159,0)</f>
        <v>0</v>
      </c>
      <c r="BH159" s="214">
        <f>IF(N159="sníž. přenesená",J159,0)</f>
        <v>0</v>
      </c>
      <c r="BI159" s="214">
        <f>IF(N159="nulová",J159,0)</f>
        <v>0</v>
      </c>
      <c r="BJ159" s="131" t="s">
        <v>731</v>
      </c>
      <c r="BK159" s="214">
        <f>ROUND(I159*H159,2)</f>
        <v>0</v>
      </c>
      <c r="BL159" s="131" t="s">
        <v>821</v>
      </c>
      <c r="BM159" s="213" t="s">
        <v>1603</v>
      </c>
    </row>
    <row r="160" spans="2:65" s="138" customFormat="1" x14ac:dyDescent="0.25">
      <c r="B160" s="139"/>
      <c r="D160" s="215" t="s">
        <v>740</v>
      </c>
      <c r="F160" s="216" t="s">
        <v>1604</v>
      </c>
      <c r="L160" s="139"/>
      <c r="M160" s="217"/>
      <c r="T160" s="218"/>
      <c r="AT160" s="131" t="s">
        <v>740</v>
      </c>
      <c r="AU160" s="131" t="s">
        <v>668</v>
      </c>
    </row>
    <row r="161" spans="2:65" s="138" customFormat="1" ht="33" customHeight="1" x14ac:dyDescent="0.25">
      <c r="B161" s="202"/>
      <c r="C161" s="203" t="s">
        <v>942</v>
      </c>
      <c r="D161" s="203" t="s">
        <v>734</v>
      </c>
      <c r="E161" s="204" t="s">
        <v>1605</v>
      </c>
      <c r="F161" s="205" t="s">
        <v>1606</v>
      </c>
      <c r="G161" s="206" t="s">
        <v>873</v>
      </c>
      <c r="H161" s="207">
        <v>3</v>
      </c>
      <c r="I161" s="208">
        <v>0</v>
      </c>
      <c r="J161" s="208">
        <f>ROUND(I161*H161,2)</f>
        <v>0</v>
      </c>
      <c r="K161" s="205" t="s">
        <v>737</v>
      </c>
      <c r="L161" s="139"/>
      <c r="M161" s="209" t="s">
        <v>439</v>
      </c>
      <c r="N161" s="210" t="s">
        <v>687</v>
      </c>
      <c r="O161" s="211">
        <v>0.28799999999999998</v>
      </c>
      <c r="P161" s="211">
        <f>O161*H161</f>
        <v>0.86399999999999988</v>
      </c>
      <c r="Q161" s="211">
        <v>3.09E-2</v>
      </c>
      <c r="R161" s="211">
        <f>Q161*H161</f>
        <v>9.2700000000000005E-2</v>
      </c>
      <c r="S161" s="211">
        <v>0</v>
      </c>
      <c r="T161" s="212">
        <f>S161*H161</f>
        <v>0</v>
      </c>
      <c r="AR161" s="213" t="s">
        <v>821</v>
      </c>
      <c r="AT161" s="213" t="s">
        <v>734</v>
      </c>
      <c r="AU161" s="213" t="s">
        <v>668</v>
      </c>
      <c r="AY161" s="131" t="s">
        <v>733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31" t="s">
        <v>731</v>
      </c>
      <c r="BK161" s="214">
        <f>ROUND(I161*H161,2)</f>
        <v>0</v>
      </c>
      <c r="BL161" s="131" t="s">
        <v>821</v>
      </c>
      <c r="BM161" s="213" t="s">
        <v>1607</v>
      </c>
    </row>
    <row r="162" spans="2:65" s="138" customFormat="1" x14ac:dyDescent="0.25">
      <c r="B162" s="139"/>
      <c r="D162" s="215" t="s">
        <v>740</v>
      </c>
      <c r="F162" s="216" t="s">
        <v>1608</v>
      </c>
      <c r="L162" s="139"/>
      <c r="M162" s="217"/>
      <c r="T162" s="218"/>
      <c r="AT162" s="131" t="s">
        <v>740</v>
      </c>
      <c r="AU162" s="131" t="s">
        <v>668</v>
      </c>
    </row>
    <row r="163" spans="2:65" s="138" customFormat="1" ht="33" customHeight="1" x14ac:dyDescent="0.25">
      <c r="B163" s="202"/>
      <c r="C163" s="203" t="s">
        <v>947</v>
      </c>
      <c r="D163" s="203" t="s">
        <v>734</v>
      </c>
      <c r="E163" s="204" t="s">
        <v>1609</v>
      </c>
      <c r="F163" s="205" t="s">
        <v>1610</v>
      </c>
      <c r="G163" s="206" t="s">
        <v>873</v>
      </c>
      <c r="H163" s="207">
        <v>1</v>
      </c>
      <c r="I163" s="208">
        <v>0</v>
      </c>
      <c r="J163" s="208">
        <f>ROUND(I163*H163,2)</f>
        <v>0</v>
      </c>
      <c r="K163" s="205" t="s">
        <v>737</v>
      </c>
      <c r="L163" s="139"/>
      <c r="M163" s="209" t="s">
        <v>439</v>
      </c>
      <c r="N163" s="210" t="s">
        <v>687</v>
      </c>
      <c r="O163" s="211">
        <v>0.29499999999999998</v>
      </c>
      <c r="P163" s="211">
        <f>O163*H163</f>
        <v>0.29499999999999998</v>
      </c>
      <c r="Q163" s="211">
        <v>3.32E-2</v>
      </c>
      <c r="R163" s="211">
        <f>Q163*H163</f>
        <v>3.32E-2</v>
      </c>
      <c r="S163" s="211">
        <v>0</v>
      </c>
      <c r="T163" s="212">
        <f>S163*H163</f>
        <v>0</v>
      </c>
      <c r="AR163" s="213" t="s">
        <v>821</v>
      </c>
      <c r="AT163" s="213" t="s">
        <v>734</v>
      </c>
      <c r="AU163" s="213" t="s">
        <v>668</v>
      </c>
      <c r="AY163" s="131" t="s">
        <v>733</v>
      </c>
      <c r="BE163" s="214">
        <f>IF(N163="základní",J163,0)</f>
        <v>0</v>
      </c>
      <c r="BF163" s="214">
        <f>IF(N163="snížená",J163,0)</f>
        <v>0</v>
      </c>
      <c r="BG163" s="214">
        <f>IF(N163="zákl. přenesená",J163,0)</f>
        <v>0</v>
      </c>
      <c r="BH163" s="214">
        <f>IF(N163="sníž. přenesená",J163,0)</f>
        <v>0</v>
      </c>
      <c r="BI163" s="214">
        <f>IF(N163="nulová",J163,0)</f>
        <v>0</v>
      </c>
      <c r="BJ163" s="131" t="s">
        <v>731</v>
      </c>
      <c r="BK163" s="214">
        <f>ROUND(I163*H163,2)</f>
        <v>0</v>
      </c>
      <c r="BL163" s="131" t="s">
        <v>821</v>
      </c>
      <c r="BM163" s="213" t="s">
        <v>1611</v>
      </c>
    </row>
    <row r="164" spans="2:65" s="138" customFormat="1" x14ac:dyDescent="0.25">
      <c r="B164" s="139"/>
      <c r="D164" s="215" t="s">
        <v>740</v>
      </c>
      <c r="F164" s="216" t="s">
        <v>1612</v>
      </c>
      <c r="L164" s="139"/>
      <c r="M164" s="217"/>
      <c r="T164" s="218"/>
      <c r="AT164" s="131" t="s">
        <v>740</v>
      </c>
      <c r="AU164" s="131" t="s">
        <v>668</v>
      </c>
    </row>
    <row r="165" spans="2:65" s="138" customFormat="1" ht="24.15" customHeight="1" x14ac:dyDescent="0.25">
      <c r="B165" s="202"/>
      <c r="C165" s="203" t="s">
        <v>952</v>
      </c>
      <c r="D165" s="203" t="s">
        <v>734</v>
      </c>
      <c r="E165" s="204" t="s">
        <v>1613</v>
      </c>
      <c r="F165" s="205" t="s">
        <v>1614</v>
      </c>
      <c r="G165" s="206" t="s">
        <v>873</v>
      </c>
      <c r="H165" s="207">
        <v>2</v>
      </c>
      <c r="I165" s="208">
        <v>0</v>
      </c>
      <c r="J165" s="208">
        <f>ROUND(I165*H165,2)</f>
        <v>0</v>
      </c>
      <c r="K165" s="205" t="s">
        <v>737</v>
      </c>
      <c r="L165" s="139"/>
      <c r="M165" s="209" t="s">
        <v>439</v>
      </c>
      <c r="N165" s="210" t="s">
        <v>687</v>
      </c>
      <c r="O165" s="211">
        <v>0.25700000000000001</v>
      </c>
      <c r="P165" s="211">
        <f>O165*H165</f>
        <v>0.51400000000000001</v>
      </c>
      <c r="Q165" s="211">
        <v>2.0400000000000001E-2</v>
      </c>
      <c r="R165" s="211">
        <f>Q165*H165</f>
        <v>4.0800000000000003E-2</v>
      </c>
      <c r="S165" s="211">
        <v>0</v>
      </c>
      <c r="T165" s="212">
        <f>S165*H165</f>
        <v>0</v>
      </c>
      <c r="AR165" s="213" t="s">
        <v>821</v>
      </c>
      <c r="AT165" s="213" t="s">
        <v>734</v>
      </c>
      <c r="AU165" s="213" t="s">
        <v>668</v>
      </c>
      <c r="AY165" s="131" t="s">
        <v>733</v>
      </c>
      <c r="BE165" s="214">
        <f>IF(N165="základní",J165,0)</f>
        <v>0</v>
      </c>
      <c r="BF165" s="214">
        <f>IF(N165="snížená",J165,0)</f>
        <v>0</v>
      </c>
      <c r="BG165" s="214">
        <f>IF(N165="zákl. přenesená",J165,0)</f>
        <v>0</v>
      </c>
      <c r="BH165" s="214">
        <f>IF(N165="sníž. přenesená",J165,0)</f>
        <v>0</v>
      </c>
      <c r="BI165" s="214">
        <f>IF(N165="nulová",J165,0)</f>
        <v>0</v>
      </c>
      <c r="BJ165" s="131" t="s">
        <v>731</v>
      </c>
      <c r="BK165" s="214">
        <f>ROUND(I165*H165,2)</f>
        <v>0</v>
      </c>
      <c r="BL165" s="131" t="s">
        <v>821</v>
      </c>
      <c r="BM165" s="213" t="s">
        <v>1615</v>
      </c>
    </row>
    <row r="166" spans="2:65" s="138" customFormat="1" x14ac:dyDescent="0.25">
      <c r="B166" s="139"/>
      <c r="D166" s="215" t="s">
        <v>740</v>
      </c>
      <c r="F166" s="216" t="s">
        <v>1616</v>
      </c>
      <c r="L166" s="139"/>
      <c r="M166" s="217"/>
      <c r="T166" s="218"/>
      <c r="AT166" s="131" t="s">
        <v>740</v>
      </c>
      <c r="AU166" s="131" t="s">
        <v>668</v>
      </c>
    </row>
    <row r="167" spans="2:65" s="138" customFormat="1" ht="16.5" customHeight="1" x14ac:dyDescent="0.25">
      <c r="B167" s="202"/>
      <c r="C167" s="203" t="s">
        <v>957</v>
      </c>
      <c r="D167" s="203" t="s">
        <v>734</v>
      </c>
      <c r="E167" s="204" t="s">
        <v>1617</v>
      </c>
      <c r="F167" s="205" t="s">
        <v>1618</v>
      </c>
      <c r="G167" s="206" t="s">
        <v>873</v>
      </c>
      <c r="H167" s="207">
        <v>10</v>
      </c>
      <c r="I167" s="208">
        <v>0</v>
      </c>
      <c r="J167" s="208">
        <f>ROUND(I167*H167,2)</f>
        <v>0</v>
      </c>
      <c r="K167" s="205" t="s">
        <v>737</v>
      </c>
      <c r="L167" s="139"/>
      <c r="M167" s="209" t="s">
        <v>439</v>
      </c>
      <c r="N167" s="210" t="s">
        <v>687</v>
      </c>
      <c r="O167" s="211">
        <v>6.2E-2</v>
      </c>
      <c r="P167" s="211">
        <f>O167*H167</f>
        <v>0.62</v>
      </c>
      <c r="Q167" s="211">
        <v>0</v>
      </c>
      <c r="R167" s="211">
        <f>Q167*H167</f>
        <v>0</v>
      </c>
      <c r="S167" s="211">
        <v>0</v>
      </c>
      <c r="T167" s="212">
        <f>S167*H167</f>
        <v>0</v>
      </c>
      <c r="AR167" s="213" t="s">
        <v>821</v>
      </c>
      <c r="AT167" s="213" t="s">
        <v>734</v>
      </c>
      <c r="AU167" s="213" t="s">
        <v>668</v>
      </c>
      <c r="AY167" s="131" t="s">
        <v>733</v>
      </c>
      <c r="BE167" s="214">
        <f>IF(N167="základní",J167,0)</f>
        <v>0</v>
      </c>
      <c r="BF167" s="214">
        <f>IF(N167="snížená",J167,0)</f>
        <v>0</v>
      </c>
      <c r="BG167" s="214">
        <f>IF(N167="zákl. přenesená",J167,0)</f>
        <v>0</v>
      </c>
      <c r="BH167" s="214">
        <f>IF(N167="sníž. přenesená",J167,0)</f>
        <v>0</v>
      </c>
      <c r="BI167" s="214">
        <f>IF(N167="nulová",J167,0)</f>
        <v>0</v>
      </c>
      <c r="BJ167" s="131" t="s">
        <v>731</v>
      </c>
      <c r="BK167" s="214">
        <f>ROUND(I167*H167,2)</f>
        <v>0</v>
      </c>
      <c r="BL167" s="131" t="s">
        <v>821</v>
      </c>
      <c r="BM167" s="213" t="s">
        <v>1619</v>
      </c>
    </row>
    <row r="168" spans="2:65" s="138" customFormat="1" x14ac:dyDescent="0.25">
      <c r="B168" s="139"/>
      <c r="D168" s="215" t="s">
        <v>740</v>
      </c>
      <c r="F168" s="216" t="s">
        <v>1620</v>
      </c>
      <c r="L168" s="139"/>
      <c r="M168" s="217"/>
      <c r="T168" s="218"/>
      <c r="AT168" s="131" t="s">
        <v>740</v>
      </c>
      <c r="AU168" s="131" t="s">
        <v>668</v>
      </c>
    </row>
    <row r="169" spans="2:65" s="138" customFormat="1" ht="24.15" customHeight="1" x14ac:dyDescent="0.25">
      <c r="B169" s="202"/>
      <c r="C169" s="203" t="s">
        <v>962</v>
      </c>
      <c r="D169" s="203" t="s">
        <v>734</v>
      </c>
      <c r="E169" s="204" t="s">
        <v>1621</v>
      </c>
      <c r="F169" s="205" t="s">
        <v>1622</v>
      </c>
      <c r="G169" s="206" t="s">
        <v>472</v>
      </c>
      <c r="H169" s="207">
        <v>0</v>
      </c>
      <c r="I169" s="208">
        <v>2.2599999999999998</v>
      </c>
      <c r="J169" s="208">
        <f>ROUND(I169*H169,2)</f>
        <v>0</v>
      </c>
      <c r="K169" s="205" t="s">
        <v>737</v>
      </c>
      <c r="L169" s="139"/>
      <c r="M169" s="209" t="s">
        <v>439</v>
      </c>
      <c r="N169" s="210" t="s">
        <v>687</v>
      </c>
      <c r="O169" s="211">
        <v>0</v>
      </c>
      <c r="P169" s="211">
        <f>O169*H169</f>
        <v>0</v>
      </c>
      <c r="Q169" s="211">
        <v>0</v>
      </c>
      <c r="R169" s="211">
        <f>Q169*H169</f>
        <v>0</v>
      </c>
      <c r="S169" s="211">
        <v>0</v>
      </c>
      <c r="T169" s="212">
        <f>S169*H169</f>
        <v>0</v>
      </c>
      <c r="AR169" s="213" t="s">
        <v>821</v>
      </c>
      <c r="AT169" s="213" t="s">
        <v>734</v>
      </c>
      <c r="AU169" s="213" t="s">
        <v>668</v>
      </c>
      <c r="AY169" s="131" t="s">
        <v>733</v>
      </c>
      <c r="BE169" s="214">
        <f>IF(N169="základní",J169,0)</f>
        <v>0</v>
      </c>
      <c r="BF169" s="214">
        <f>IF(N169="snížená",J169,0)</f>
        <v>0</v>
      </c>
      <c r="BG169" s="214">
        <f>IF(N169="zákl. přenesená",J169,0)</f>
        <v>0</v>
      </c>
      <c r="BH169" s="214">
        <f>IF(N169="sníž. přenesená",J169,0)</f>
        <v>0</v>
      </c>
      <c r="BI169" s="214">
        <f>IF(N169="nulová",J169,0)</f>
        <v>0</v>
      </c>
      <c r="BJ169" s="131" t="s">
        <v>731</v>
      </c>
      <c r="BK169" s="214">
        <f>ROUND(I169*H169,2)</f>
        <v>0</v>
      </c>
      <c r="BL169" s="131" t="s">
        <v>821</v>
      </c>
      <c r="BM169" s="213" t="s">
        <v>1623</v>
      </c>
    </row>
    <row r="170" spans="2:65" s="138" customFormat="1" x14ac:dyDescent="0.25">
      <c r="B170" s="139"/>
      <c r="D170" s="215" t="s">
        <v>740</v>
      </c>
      <c r="F170" s="216" t="s">
        <v>1624</v>
      </c>
      <c r="L170" s="139"/>
      <c r="M170" s="217"/>
      <c r="T170" s="218"/>
      <c r="AT170" s="131" t="s">
        <v>740</v>
      </c>
      <c r="AU170" s="131" t="s">
        <v>668</v>
      </c>
    </row>
    <row r="171" spans="2:65" s="190" customFormat="1" ht="25.95" customHeight="1" x14ac:dyDescent="0.25">
      <c r="B171" s="191"/>
      <c r="D171" s="192" t="s">
        <v>728</v>
      </c>
      <c r="E171" s="193" t="s">
        <v>1436</v>
      </c>
      <c r="F171" s="193" t="s">
        <v>1437</v>
      </c>
      <c r="J171" s="194">
        <f>BK171</f>
        <v>0</v>
      </c>
      <c r="L171" s="191"/>
      <c r="M171" s="195"/>
      <c r="P171" s="196">
        <f>SUM(P172:P177)</f>
        <v>24</v>
      </c>
      <c r="R171" s="196">
        <f>SUM(R172:R177)</f>
        <v>0</v>
      </c>
      <c r="T171" s="197">
        <f>SUM(T172:T177)</f>
        <v>0</v>
      </c>
      <c r="AR171" s="192" t="s">
        <v>738</v>
      </c>
      <c r="AT171" s="198" t="s">
        <v>728</v>
      </c>
      <c r="AU171" s="198" t="s">
        <v>732</v>
      </c>
      <c r="AY171" s="192" t="s">
        <v>733</v>
      </c>
      <c r="BK171" s="199">
        <f>SUM(BK172:BK177)</f>
        <v>0</v>
      </c>
    </row>
    <row r="172" spans="2:65" s="138" customFormat="1" ht="16.5" customHeight="1" x14ac:dyDescent="0.25">
      <c r="B172" s="202"/>
      <c r="C172" s="203" t="s">
        <v>967</v>
      </c>
      <c r="D172" s="203" t="s">
        <v>734</v>
      </c>
      <c r="E172" s="204" t="s">
        <v>1438</v>
      </c>
      <c r="F172" s="205" t="s">
        <v>1625</v>
      </c>
      <c r="G172" s="206" t="s">
        <v>1440</v>
      </c>
      <c r="H172" s="207">
        <v>8</v>
      </c>
      <c r="I172" s="208">
        <v>0</v>
      </c>
      <c r="J172" s="208">
        <f>ROUND(I172*H172,2)</f>
        <v>0</v>
      </c>
      <c r="K172" s="205" t="s">
        <v>737</v>
      </c>
      <c r="L172" s="139"/>
      <c r="M172" s="209" t="s">
        <v>439</v>
      </c>
      <c r="N172" s="210" t="s">
        <v>687</v>
      </c>
      <c r="O172" s="211">
        <v>1</v>
      </c>
      <c r="P172" s="211">
        <f>O172*H172</f>
        <v>8</v>
      </c>
      <c r="Q172" s="211">
        <v>0</v>
      </c>
      <c r="R172" s="211">
        <f>Q172*H172</f>
        <v>0</v>
      </c>
      <c r="S172" s="211">
        <v>0</v>
      </c>
      <c r="T172" s="212">
        <f>S172*H172</f>
        <v>0</v>
      </c>
      <c r="AR172" s="213" t="s">
        <v>1441</v>
      </c>
      <c r="AT172" s="213" t="s">
        <v>734</v>
      </c>
      <c r="AU172" s="213" t="s">
        <v>731</v>
      </c>
      <c r="AY172" s="131" t="s">
        <v>733</v>
      </c>
      <c r="BE172" s="214">
        <f>IF(N172="základní",J172,0)</f>
        <v>0</v>
      </c>
      <c r="BF172" s="214">
        <f>IF(N172="snížená",J172,0)</f>
        <v>0</v>
      </c>
      <c r="BG172" s="214">
        <f>IF(N172="zákl. přenesená",J172,0)</f>
        <v>0</v>
      </c>
      <c r="BH172" s="214">
        <f>IF(N172="sníž. přenesená",J172,0)</f>
        <v>0</v>
      </c>
      <c r="BI172" s="214">
        <f>IF(N172="nulová",J172,0)</f>
        <v>0</v>
      </c>
      <c r="BJ172" s="131" t="s">
        <v>731</v>
      </c>
      <c r="BK172" s="214">
        <f>ROUND(I172*H172,2)</f>
        <v>0</v>
      </c>
      <c r="BL172" s="131" t="s">
        <v>1441</v>
      </c>
      <c r="BM172" s="213" t="s">
        <v>1626</v>
      </c>
    </row>
    <row r="173" spans="2:65" s="138" customFormat="1" x14ac:dyDescent="0.25">
      <c r="B173" s="139"/>
      <c r="D173" s="215" t="s">
        <v>740</v>
      </c>
      <c r="F173" s="216" t="s">
        <v>1443</v>
      </c>
      <c r="L173" s="139"/>
      <c r="M173" s="217"/>
      <c r="T173" s="218"/>
      <c r="AT173" s="131" t="s">
        <v>740</v>
      </c>
      <c r="AU173" s="131" t="s">
        <v>731</v>
      </c>
    </row>
    <row r="174" spans="2:65" s="138" customFormat="1" ht="16.5" customHeight="1" x14ac:dyDescent="0.25">
      <c r="B174" s="202"/>
      <c r="C174" s="203" t="s">
        <v>972</v>
      </c>
      <c r="D174" s="203" t="s">
        <v>734</v>
      </c>
      <c r="E174" s="204" t="s">
        <v>1627</v>
      </c>
      <c r="F174" s="205" t="s">
        <v>1628</v>
      </c>
      <c r="G174" s="206" t="s">
        <v>1440</v>
      </c>
      <c r="H174" s="207">
        <v>8</v>
      </c>
      <c r="I174" s="208">
        <v>0</v>
      </c>
      <c r="J174" s="208">
        <f>ROUND(I174*H174,2)</f>
        <v>0</v>
      </c>
      <c r="K174" s="205" t="s">
        <v>737</v>
      </c>
      <c r="L174" s="139"/>
      <c r="M174" s="209" t="s">
        <v>439</v>
      </c>
      <c r="N174" s="210" t="s">
        <v>687</v>
      </c>
      <c r="O174" s="211">
        <v>1</v>
      </c>
      <c r="P174" s="211">
        <f>O174*H174</f>
        <v>8</v>
      </c>
      <c r="Q174" s="211">
        <v>0</v>
      </c>
      <c r="R174" s="211">
        <f>Q174*H174</f>
        <v>0</v>
      </c>
      <c r="S174" s="211">
        <v>0</v>
      </c>
      <c r="T174" s="212">
        <f>S174*H174</f>
        <v>0</v>
      </c>
      <c r="AR174" s="213" t="s">
        <v>1441</v>
      </c>
      <c r="AT174" s="213" t="s">
        <v>734</v>
      </c>
      <c r="AU174" s="213" t="s">
        <v>731</v>
      </c>
      <c r="AY174" s="131" t="s">
        <v>733</v>
      </c>
      <c r="BE174" s="214">
        <f>IF(N174="základní",J174,0)</f>
        <v>0</v>
      </c>
      <c r="BF174" s="214">
        <f>IF(N174="snížená",J174,0)</f>
        <v>0</v>
      </c>
      <c r="BG174" s="214">
        <f>IF(N174="zákl. přenesená",J174,0)</f>
        <v>0</v>
      </c>
      <c r="BH174" s="214">
        <f>IF(N174="sníž. přenesená",J174,0)</f>
        <v>0</v>
      </c>
      <c r="BI174" s="214">
        <f>IF(N174="nulová",J174,0)</f>
        <v>0</v>
      </c>
      <c r="BJ174" s="131" t="s">
        <v>731</v>
      </c>
      <c r="BK174" s="214">
        <f>ROUND(I174*H174,2)</f>
        <v>0</v>
      </c>
      <c r="BL174" s="131" t="s">
        <v>1441</v>
      </c>
      <c r="BM174" s="213" t="s">
        <v>1629</v>
      </c>
    </row>
    <row r="175" spans="2:65" s="138" customFormat="1" x14ac:dyDescent="0.25">
      <c r="B175" s="139"/>
      <c r="D175" s="215" t="s">
        <v>740</v>
      </c>
      <c r="F175" s="216" t="s">
        <v>1630</v>
      </c>
      <c r="L175" s="139"/>
      <c r="M175" s="217"/>
      <c r="T175" s="218"/>
      <c r="AT175" s="131" t="s">
        <v>740</v>
      </c>
      <c r="AU175" s="131" t="s">
        <v>731</v>
      </c>
    </row>
    <row r="176" spans="2:65" s="138" customFormat="1" ht="16.5" customHeight="1" x14ac:dyDescent="0.25">
      <c r="B176" s="202"/>
      <c r="C176" s="203" t="s">
        <v>977</v>
      </c>
      <c r="D176" s="203" t="s">
        <v>734</v>
      </c>
      <c r="E176" s="204" t="s">
        <v>1444</v>
      </c>
      <c r="F176" s="205" t="s">
        <v>1631</v>
      </c>
      <c r="G176" s="206" t="s">
        <v>1440</v>
      </c>
      <c r="H176" s="207">
        <v>8</v>
      </c>
      <c r="I176" s="208">
        <v>0</v>
      </c>
      <c r="J176" s="208">
        <f>ROUND(I176*H176,2)</f>
        <v>0</v>
      </c>
      <c r="K176" s="205" t="s">
        <v>737</v>
      </c>
      <c r="L176" s="139"/>
      <c r="M176" s="209" t="s">
        <v>439</v>
      </c>
      <c r="N176" s="210" t="s">
        <v>687</v>
      </c>
      <c r="O176" s="211">
        <v>1</v>
      </c>
      <c r="P176" s="211">
        <f>O176*H176</f>
        <v>8</v>
      </c>
      <c r="Q176" s="211">
        <v>0</v>
      </c>
      <c r="R176" s="211">
        <f>Q176*H176</f>
        <v>0</v>
      </c>
      <c r="S176" s="211">
        <v>0</v>
      </c>
      <c r="T176" s="212">
        <f>S176*H176</f>
        <v>0</v>
      </c>
      <c r="AR176" s="213" t="s">
        <v>1441</v>
      </c>
      <c r="AT176" s="213" t="s">
        <v>734</v>
      </c>
      <c r="AU176" s="213" t="s">
        <v>731</v>
      </c>
      <c r="AY176" s="131" t="s">
        <v>733</v>
      </c>
      <c r="BE176" s="214">
        <f>IF(N176="základní",J176,0)</f>
        <v>0</v>
      </c>
      <c r="BF176" s="214">
        <f>IF(N176="snížená",J176,0)</f>
        <v>0</v>
      </c>
      <c r="BG176" s="214">
        <f>IF(N176="zákl. přenesená",J176,0)</f>
        <v>0</v>
      </c>
      <c r="BH176" s="214">
        <f>IF(N176="sníž. přenesená",J176,0)</f>
        <v>0</v>
      </c>
      <c r="BI176" s="214">
        <f>IF(N176="nulová",J176,0)</f>
        <v>0</v>
      </c>
      <c r="BJ176" s="131" t="s">
        <v>731</v>
      </c>
      <c r="BK176" s="214">
        <f>ROUND(I176*H176,2)</f>
        <v>0</v>
      </c>
      <c r="BL176" s="131" t="s">
        <v>1441</v>
      </c>
      <c r="BM176" s="213" t="s">
        <v>1632</v>
      </c>
    </row>
    <row r="177" spans="2:47" s="138" customFormat="1" x14ac:dyDescent="0.25">
      <c r="B177" s="139"/>
      <c r="D177" s="215" t="s">
        <v>740</v>
      </c>
      <c r="F177" s="216" t="s">
        <v>1447</v>
      </c>
      <c r="L177" s="139"/>
      <c r="M177" s="240"/>
      <c r="N177" s="241"/>
      <c r="O177" s="241"/>
      <c r="P177" s="241"/>
      <c r="Q177" s="241"/>
      <c r="R177" s="241"/>
      <c r="S177" s="241"/>
      <c r="T177" s="242"/>
      <c r="AT177" s="131" t="s">
        <v>740</v>
      </c>
      <c r="AU177" s="131" t="s">
        <v>731</v>
      </c>
    </row>
    <row r="178" spans="2:47" s="138" customFormat="1" ht="6.9" customHeight="1" x14ac:dyDescent="0.25">
      <c r="B178" s="158"/>
      <c r="C178" s="159"/>
      <c r="D178" s="159"/>
      <c r="E178" s="159"/>
      <c r="F178" s="159"/>
      <c r="G178" s="159"/>
      <c r="H178" s="159"/>
      <c r="I178" s="159"/>
      <c r="J178" s="159"/>
      <c r="K178" s="159"/>
      <c r="L178" s="139"/>
    </row>
  </sheetData>
  <autoFilter ref="C86:K177" xr:uid="{00000000-0009-0000-0000-000006000000}"/>
  <mergeCells count="9">
    <mergeCell ref="E50:H50"/>
    <mergeCell ref="E77:H77"/>
    <mergeCell ref="E79:H79"/>
    <mergeCell ref="L2:V2"/>
    <mergeCell ref="E7:H7"/>
    <mergeCell ref="E9:H9"/>
    <mergeCell ref="E18:H18"/>
    <mergeCell ref="E27:H27"/>
    <mergeCell ref="E48:H48"/>
  </mergeCells>
  <hyperlinks>
    <hyperlink ref="F91" r:id="rId1" xr:uid="{00000000-0004-0000-0600-000000000000}"/>
    <hyperlink ref="F96" r:id="rId2" xr:uid="{00000000-0004-0000-0600-000001000000}"/>
    <hyperlink ref="F99" r:id="rId3" xr:uid="{00000000-0004-0000-0600-000002000000}"/>
    <hyperlink ref="F103" r:id="rId4" xr:uid="{00000000-0004-0000-0600-000003000000}"/>
    <hyperlink ref="F105" r:id="rId5" xr:uid="{00000000-0004-0000-0600-000004000000}"/>
    <hyperlink ref="F107" r:id="rId6" xr:uid="{00000000-0004-0000-0600-000005000000}"/>
    <hyperlink ref="F110" r:id="rId7" xr:uid="{00000000-0004-0000-0600-000006000000}"/>
    <hyperlink ref="F113" r:id="rId8" xr:uid="{00000000-0004-0000-0600-000007000000}"/>
    <hyperlink ref="F115" r:id="rId9" xr:uid="{00000000-0004-0000-0600-000008000000}"/>
    <hyperlink ref="F117" r:id="rId10" xr:uid="{00000000-0004-0000-0600-000009000000}"/>
    <hyperlink ref="F123" r:id="rId11" xr:uid="{00000000-0004-0000-0600-00000A000000}"/>
    <hyperlink ref="F125" r:id="rId12" xr:uid="{00000000-0004-0000-0600-00000B000000}"/>
    <hyperlink ref="F127" r:id="rId13" xr:uid="{00000000-0004-0000-0600-00000C000000}"/>
    <hyperlink ref="F129" r:id="rId14" xr:uid="{00000000-0004-0000-0600-00000D000000}"/>
    <hyperlink ref="F131" r:id="rId15" xr:uid="{00000000-0004-0000-0600-00000E000000}"/>
    <hyperlink ref="F133" r:id="rId16" xr:uid="{00000000-0004-0000-0600-00000F000000}"/>
    <hyperlink ref="F135" r:id="rId17" xr:uid="{00000000-0004-0000-0600-000010000000}"/>
    <hyperlink ref="F138" r:id="rId18" xr:uid="{00000000-0004-0000-0600-000011000000}"/>
    <hyperlink ref="F140" r:id="rId19" xr:uid="{00000000-0004-0000-0600-000012000000}"/>
    <hyperlink ref="F142" r:id="rId20" xr:uid="{00000000-0004-0000-0600-000013000000}"/>
    <hyperlink ref="F144" r:id="rId21" xr:uid="{00000000-0004-0000-0600-000014000000}"/>
    <hyperlink ref="F147" r:id="rId22" xr:uid="{00000000-0004-0000-0600-000015000000}"/>
    <hyperlink ref="F149" r:id="rId23" xr:uid="{00000000-0004-0000-0600-000016000000}"/>
    <hyperlink ref="F151" r:id="rId24" xr:uid="{00000000-0004-0000-0600-000017000000}"/>
    <hyperlink ref="F153" r:id="rId25" xr:uid="{00000000-0004-0000-0600-000018000000}"/>
    <hyperlink ref="F156" r:id="rId26" xr:uid="{00000000-0004-0000-0600-000019000000}"/>
    <hyperlink ref="F158" r:id="rId27" xr:uid="{00000000-0004-0000-0600-00001A000000}"/>
    <hyperlink ref="F160" r:id="rId28" xr:uid="{00000000-0004-0000-0600-00001B000000}"/>
    <hyperlink ref="F162" r:id="rId29" xr:uid="{00000000-0004-0000-0600-00001C000000}"/>
    <hyperlink ref="F164" r:id="rId30" xr:uid="{00000000-0004-0000-0600-00001D000000}"/>
    <hyperlink ref="F166" r:id="rId31" xr:uid="{00000000-0004-0000-0600-00001E000000}"/>
    <hyperlink ref="F168" r:id="rId32" xr:uid="{00000000-0004-0000-0600-00001F000000}"/>
    <hyperlink ref="F170" r:id="rId33" xr:uid="{00000000-0004-0000-0600-000020000000}"/>
    <hyperlink ref="F173" r:id="rId34" xr:uid="{00000000-0004-0000-0600-000021000000}"/>
    <hyperlink ref="F175" r:id="rId35" xr:uid="{00000000-0004-0000-0600-000022000000}"/>
    <hyperlink ref="F177" r:id="rId36" xr:uid="{00000000-0004-0000-0600-000023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BM163"/>
  <sheetViews>
    <sheetView showGridLines="0" topLeftCell="A80" workbookViewId="0">
      <selection activeCell="I90" sqref="I90"/>
    </sheetView>
  </sheetViews>
  <sheetFormatPr defaultColWidth="9.109375" defaultRowHeight="10.199999999999999" x14ac:dyDescent="0.2"/>
  <cols>
    <col min="1" max="1" width="7.109375" style="130" customWidth="1"/>
    <col min="2" max="2" width="1" style="130" customWidth="1"/>
    <col min="3" max="3" width="3.5546875" style="130" customWidth="1"/>
    <col min="4" max="4" width="3.6640625" style="130" customWidth="1"/>
    <col min="5" max="5" width="14.6640625" style="130" customWidth="1"/>
    <col min="6" max="6" width="86.44140625" style="130" customWidth="1"/>
    <col min="7" max="7" width="6.44140625" style="130" customWidth="1"/>
    <col min="8" max="8" width="12" style="130" customWidth="1"/>
    <col min="9" max="9" width="13.5546875" style="130" customWidth="1"/>
    <col min="10" max="11" width="19.109375" style="130" customWidth="1"/>
    <col min="12" max="12" width="8" style="130" customWidth="1"/>
    <col min="13" max="13" width="9.33203125" style="130" hidden="1" customWidth="1"/>
    <col min="14" max="14" width="9.109375" style="130"/>
    <col min="15" max="20" width="12.109375" style="130" hidden="1" customWidth="1"/>
    <col min="21" max="21" width="14" style="130" hidden="1" customWidth="1"/>
    <col min="22" max="22" width="10.5546875" style="130" customWidth="1"/>
    <col min="23" max="23" width="14" style="130" customWidth="1"/>
    <col min="24" max="24" width="10.5546875" style="130" customWidth="1"/>
    <col min="25" max="25" width="12.88671875" style="130" customWidth="1"/>
    <col min="26" max="26" width="9.44140625" style="130" customWidth="1"/>
    <col min="27" max="27" width="12.88671875" style="130" customWidth="1"/>
    <col min="28" max="28" width="14" style="130" customWidth="1"/>
    <col min="29" max="29" width="9.44140625" style="130" customWidth="1"/>
    <col min="30" max="30" width="12.88671875" style="130" customWidth="1"/>
    <col min="31" max="31" width="14" style="130" customWidth="1"/>
    <col min="32" max="16384" width="9.109375" style="130"/>
  </cols>
  <sheetData>
    <row r="2" spans="2:46" ht="36.9" customHeight="1" x14ac:dyDescent="0.2">
      <c r="L2" s="366" t="s">
        <v>666</v>
      </c>
      <c r="M2" s="367"/>
      <c r="N2" s="367"/>
      <c r="O2" s="367"/>
      <c r="P2" s="367"/>
      <c r="Q2" s="367"/>
      <c r="R2" s="367"/>
      <c r="S2" s="367"/>
      <c r="T2" s="367"/>
      <c r="U2" s="367"/>
      <c r="V2" s="367"/>
      <c r="AT2" s="131" t="s">
        <v>1633</v>
      </c>
    </row>
    <row r="3" spans="2:46" ht="6.9" customHeight="1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  <c r="AT3" s="131" t="s">
        <v>668</v>
      </c>
    </row>
    <row r="4" spans="2:46" ht="24.9" customHeight="1" x14ac:dyDescent="0.2">
      <c r="B4" s="134"/>
      <c r="D4" s="135" t="s">
        <v>669</v>
      </c>
      <c r="L4" s="134"/>
      <c r="M4" s="136" t="s">
        <v>670</v>
      </c>
      <c r="AT4" s="131" t="s">
        <v>671</v>
      </c>
    </row>
    <row r="5" spans="2:46" ht="6.9" customHeight="1" x14ac:dyDescent="0.2">
      <c r="B5" s="134"/>
      <c r="L5" s="134"/>
    </row>
    <row r="6" spans="2:46" ht="12" customHeight="1" x14ac:dyDescent="0.2">
      <c r="B6" s="134"/>
      <c r="D6" s="137" t="s">
        <v>672</v>
      </c>
      <c r="L6" s="134"/>
    </row>
    <row r="7" spans="2:46" ht="16.5" customHeight="1" x14ac:dyDescent="0.2">
      <c r="B7" s="134"/>
      <c r="E7" s="364" t="s">
        <v>1883</v>
      </c>
      <c r="F7" s="365"/>
      <c r="G7" s="365"/>
      <c r="H7" s="365"/>
      <c r="L7" s="134"/>
    </row>
    <row r="8" spans="2:46" s="138" customFormat="1" ht="12" customHeight="1" x14ac:dyDescent="0.25">
      <c r="B8" s="139"/>
      <c r="D8" s="137" t="s">
        <v>673</v>
      </c>
      <c r="L8" s="139"/>
    </row>
    <row r="9" spans="2:46" s="138" customFormat="1" ht="16.5" customHeight="1" x14ac:dyDescent="0.25">
      <c r="B9" s="139"/>
      <c r="E9" s="362" t="s">
        <v>1634</v>
      </c>
      <c r="F9" s="363"/>
      <c r="G9" s="363"/>
      <c r="H9" s="363"/>
      <c r="L9" s="139"/>
    </row>
    <row r="10" spans="2:46" s="138" customFormat="1" x14ac:dyDescent="0.25">
      <c r="B10" s="139"/>
      <c r="L10" s="139"/>
    </row>
    <row r="11" spans="2:46" s="138" customFormat="1" ht="12" customHeight="1" x14ac:dyDescent="0.25">
      <c r="B11" s="139"/>
      <c r="D11" s="137" t="s">
        <v>675</v>
      </c>
      <c r="F11" s="140" t="s">
        <v>439</v>
      </c>
      <c r="I11" s="137" t="s">
        <v>676</v>
      </c>
      <c r="J11" s="140" t="s">
        <v>439</v>
      </c>
      <c r="L11" s="139"/>
    </row>
    <row r="12" spans="2:46" s="138" customFormat="1" ht="12" customHeight="1" x14ac:dyDescent="0.25">
      <c r="B12" s="139"/>
      <c r="D12" s="137" t="s">
        <v>677</v>
      </c>
      <c r="F12" s="140" t="s">
        <v>678</v>
      </c>
      <c r="I12" s="137" t="s">
        <v>490</v>
      </c>
      <c r="J12" s="141"/>
      <c r="L12" s="139"/>
    </row>
    <row r="13" spans="2:46" s="138" customFormat="1" ht="10.95" customHeight="1" x14ac:dyDescent="0.25">
      <c r="B13" s="139"/>
      <c r="L13" s="139"/>
    </row>
    <row r="14" spans="2:46" s="138" customFormat="1" ht="12" customHeight="1" x14ac:dyDescent="0.25">
      <c r="B14" s="139"/>
      <c r="D14" s="137" t="s">
        <v>679</v>
      </c>
      <c r="I14" s="137" t="s">
        <v>680</v>
      </c>
      <c r="J14" s="140" t="s">
        <v>439</v>
      </c>
      <c r="L14" s="139"/>
    </row>
    <row r="15" spans="2:46" s="138" customFormat="1" ht="18" customHeight="1" x14ac:dyDescent="0.25">
      <c r="B15" s="139"/>
      <c r="E15" s="140" t="s">
        <v>681</v>
      </c>
      <c r="I15" s="137" t="s">
        <v>682</v>
      </c>
      <c r="J15" s="140" t="s">
        <v>439</v>
      </c>
      <c r="L15" s="139"/>
    </row>
    <row r="16" spans="2:46" s="138" customFormat="1" ht="6.9" customHeight="1" x14ac:dyDescent="0.25">
      <c r="B16" s="139"/>
      <c r="L16" s="139"/>
    </row>
    <row r="17" spans="2:12" s="138" customFormat="1" ht="12" customHeight="1" x14ac:dyDescent="0.25">
      <c r="B17" s="139"/>
      <c r="D17" s="137" t="s">
        <v>452</v>
      </c>
      <c r="I17" s="137" t="s">
        <v>680</v>
      </c>
      <c r="J17" s="140" t="s">
        <v>439</v>
      </c>
      <c r="L17" s="139"/>
    </row>
    <row r="18" spans="2:12" s="138" customFormat="1" ht="18" customHeight="1" x14ac:dyDescent="0.25">
      <c r="B18" s="139"/>
      <c r="E18" s="368"/>
      <c r="F18" s="368"/>
      <c r="G18" s="368"/>
      <c r="H18" s="368"/>
      <c r="I18" s="137" t="s">
        <v>682</v>
      </c>
      <c r="J18" s="140" t="s">
        <v>439</v>
      </c>
      <c r="L18" s="139"/>
    </row>
    <row r="19" spans="2:12" s="138" customFormat="1" ht="6.9" customHeight="1" x14ac:dyDescent="0.25">
      <c r="B19" s="139"/>
      <c r="L19" s="139"/>
    </row>
    <row r="20" spans="2:12" s="138" customFormat="1" ht="12" customHeight="1" x14ac:dyDescent="0.25">
      <c r="B20" s="139"/>
      <c r="D20" s="137" t="s">
        <v>445</v>
      </c>
      <c r="I20" s="137" t="s">
        <v>680</v>
      </c>
      <c r="J20" s="140" t="s">
        <v>439</v>
      </c>
      <c r="L20" s="139"/>
    </row>
    <row r="21" spans="2:12" s="138" customFormat="1" ht="18" customHeight="1" x14ac:dyDescent="0.25">
      <c r="B21" s="139"/>
      <c r="E21" s="140"/>
      <c r="I21" s="137" t="s">
        <v>682</v>
      </c>
      <c r="J21" s="140" t="s">
        <v>439</v>
      </c>
      <c r="L21" s="139"/>
    </row>
    <row r="22" spans="2:12" s="138" customFormat="1" ht="6.9" customHeight="1" x14ac:dyDescent="0.25">
      <c r="B22" s="139"/>
      <c r="L22" s="139"/>
    </row>
    <row r="23" spans="2:12" s="138" customFormat="1" ht="12" customHeight="1" x14ac:dyDescent="0.25">
      <c r="B23" s="139"/>
      <c r="D23" s="137" t="s">
        <v>448</v>
      </c>
      <c r="I23" s="137" t="s">
        <v>680</v>
      </c>
      <c r="J23" s="140" t="s">
        <v>439</v>
      </c>
      <c r="L23" s="139"/>
    </row>
    <row r="24" spans="2:12" s="138" customFormat="1" ht="18" customHeight="1" x14ac:dyDescent="0.25">
      <c r="B24" s="139"/>
      <c r="E24" s="140"/>
      <c r="I24" s="137" t="s">
        <v>682</v>
      </c>
      <c r="J24" s="140" t="s">
        <v>439</v>
      </c>
      <c r="L24" s="139"/>
    </row>
    <row r="25" spans="2:12" s="138" customFormat="1" ht="6.9" customHeight="1" x14ac:dyDescent="0.25">
      <c r="B25" s="139"/>
      <c r="L25" s="139"/>
    </row>
    <row r="26" spans="2:12" s="138" customFormat="1" ht="12" customHeight="1" x14ac:dyDescent="0.25">
      <c r="B26" s="139"/>
      <c r="D26" s="137" t="s">
        <v>683</v>
      </c>
      <c r="L26" s="139"/>
    </row>
    <row r="27" spans="2:12" s="142" customFormat="1" ht="16.5" customHeight="1" x14ac:dyDescent="0.25">
      <c r="B27" s="143"/>
      <c r="E27" s="369" t="s">
        <v>439</v>
      </c>
      <c r="F27" s="369"/>
      <c r="G27" s="369"/>
      <c r="H27" s="369"/>
      <c r="L27" s="143"/>
    </row>
    <row r="28" spans="2:12" s="138" customFormat="1" ht="6.9" customHeight="1" x14ac:dyDescent="0.25">
      <c r="B28" s="139"/>
      <c r="L28" s="139"/>
    </row>
    <row r="29" spans="2:12" s="138" customFormat="1" ht="6.9" customHeight="1" x14ac:dyDescent="0.25">
      <c r="B29" s="139"/>
      <c r="D29" s="144"/>
      <c r="E29" s="144"/>
      <c r="F29" s="144"/>
      <c r="G29" s="144"/>
      <c r="H29" s="144"/>
      <c r="I29" s="144"/>
      <c r="J29" s="144"/>
      <c r="K29" s="144"/>
      <c r="L29" s="139"/>
    </row>
    <row r="30" spans="2:12" s="138" customFormat="1" ht="25.35" customHeight="1" x14ac:dyDescent="0.25">
      <c r="B30" s="139"/>
      <c r="D30" s="145" t="s">
        <v>510</v>
      </c>
      <c r="J30" s="146">
        <f>ROUND(J88, 2)</f>
        <v>0</v>
      </c>
      <c r="L30" s="139"/>
    </row>
    <row r="31" spans="2:12" s="138" customFormat="1" ht="6.9" customHeight="1" x14ac:dyDescent="0.25">
      <c r="B31" s="139"/>
      <c r="D31" s="144"/>
      <c r="E31" s="144"/>
      <c r="F31" s="144"/>
      <c r="G31" s="144"/>
      <c r="H31" s="144"/>
      <c r="I31" s="144"/>
      <c r="J31" s="144"/>
      <c r="K31" s="144"/>
      <c r="L31" s="139"/>
    </row>
    <row r="32" spans="2:12" s="138" customFormat="1" ht="14.4" customHeight="1" x14ac:dyDescent="0.25">
      <c r="B32" s="139"/>
      <c r="F32" s="147" t="s">
        <v>684</v>
      </c>
      <c r="I32" s="147" t="s">
        <v>685</v>
      </c>
      <c r="J32" s="147" t="s">
        <v>686</v>
      </c>
      <c r="L32" s="139"/>
    </row>
    <row r="33" spans="2:12" s="138" customFormat="1" ht="14.4" customHeight="1" x14ac:dyDescent="0.25">
      <c r="B33" s="139"/>
      <c r="D33" s="148" t="s">
        <v>495</v>
      </c>
      <c r="E33" s="137" t="s">
        <v>687</v>
      </c>
      <c r="F33" s="149">
        <f>ROUND((SUM(BE88:BE162)),  2)</f>
        <v>0</v>
      </c>
      <c r="I33" s="150">
        <v>0.21</v>
      </c>
      <c r="J33" s="149">
        <f>ROUND(((SUM(BE88:BE162))*I33),  2)</f>
        <v>0</v>
      </c>
      <c r="L33" s="139"/>
    </row>
    <row r="34" spans="2:12" s="138" customFormat="1" ht="14.4" customHeight="1" x14ac:dyDescent="0.25">
      <c r="B34" s="139"/>
      <c r="E34" s="137" t="s">
        <v>688</v>
      </c>
      <c r="F34" s="149">
        <f>ROUND((SUM(BF88:BF162)),  2)</f>
        <v>0</v>
      </c>
      <c r="I34" s="150">
        <v>0.15</v>
      </c>
      <c r="J34" s="149">
        <f>ROUND(((SUM(BF88:BF162))*I34),  2)</f>
        <v>0</v>
      </c>
      <c r="L34" s="139"/>
    </row>
    <row r="35" spans="2:12" s="138" customFormat="1" ht="14.4" hidden="1" customHeight="1" x14ac:dyDescent="0.25">
      <c r="B35" s="139"/>
      <c r="E35" s="137" t="s">
        <v>689</v>
      </c>
      <c r="F35" s="149">
        <f>ROUND((SUM(BG88:BG162)),  2)</f>
        <v>0</v>
      </c>
      <c r="I35" s="150">
        <v>0.21</v>
      </c>
      <c r="J35" s="149">
        <f>0</f>
        <v>0</v>
      </c>
      <c r="L35" s="139"/>
    </row>
    <row r="36" spans="2:12" s="138" customFormat="1" ht="14.4" hidden="1" customHeight="1" x14ac:dyDescent="0.25">
      <c r="B36" s="139"/>
      <c r="E36" s="137" t="s">
        <v>690</v>
      </c>
      <c r="F36" s="149">
        <f>ROUND((SUM(BH88:BH162)),  2)</f>
        <v>0</v>
      </c>
      <c r="I36" s="150">
        <v>0.15</v>
      </c>
      <c r="J36" s="149">
        <f>0</f>
        <v>0</v>
      </c>
      <c r="L36" s="139"/>
    </row>
    <row r="37" spans="2:12" s="138" customFormat="1" ht="14.4" hidden="1" customHeight="1" x14ac:dyDescent="0.25">
      <c r="B37" s="139"/>
      <c r="E37" s="137" t="s">
        <v>691</v>
      </c>
      <c r="F37" s="149">
        <f>ROUND((SUM(BI88:BI162)),  2)</f>
        <v>0</v>
      </c>
      <c r="I37" s="150">
        <v>0</v>
      </c>
      <c r="J37" s="149">
        <f>0</f>
        <v>0</v>
      </c>
      <c r="L37" s="139"/>
    </row>
    <row r="38" spans="2:12" s="138" customFormat="1" ht="6.9" customHeight="1" x14ac:dyDescent="0.25">
      <c r="B38" s="139"/>
      <c r="L38" s="139"/>
    </row>
    <row r="39" spans="2:12" s="138" customFormat="1" ht="25.35" customHeight="1" x14ac:dyDescent="0.25">
      <c r="B39" s="139"/>
      <c r="C39" s="151"/>
      <c r="D39" s="152" t="s">
        <v>692</v>
      </c>
      <c r="E39" s="153"/>
      <c r="F39" s="153"/>
      <c r="G39" s="154" t="s">
        <v>693</v>
      </c>
      <c r="H39" s="155" t="s">
        <v>694</v>
      </c>
      <c r="I39" s="153"/>
      <c r="J39" s="156">
        <f>SUM(J30:J37)</f>
        <v>0</v>
      </c>
      <c r="K39" s="157"/>
      <c r="L39" s="139"/>
    </row>
    <row r="40" spans="2:12" s="138" customFormat="1" ht="14.4" customHeight="1" x14ac:dyDescent="0.25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9"/>
    </row>
    <row r="44" spans="2:12" s="138" customFormat="1" ht="6.9" customHeight="1" x14ac:dyDescent="0.25"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9"/>
    </row>
    <row r="45" spans="2:12" s="138" customFormat="1" ht="24.9" customHeight="1" x14ac:dyDescent="0.25">
      <c r="B45" s="139"/>
      <c r="C45" s="135" t="s">
        <v>695</v>
      </c>
      <c r="L45" s="139"/>
    </row>
    <row r="46" spans="2:12" s="138" customFormat="1" ht="6.9" customHeight="1" x14ac:dyDescent="0.25">
      <c r="B46" s="139"/>
      <c r="L46" s="139"/>
    </row>
    <row r="47" spans="2:12" s="138" customFormat="1" ht="12" customHeight="1" x14ac:dyDescent="0.25">
      <c r="B47" s="139"/>
      <c r="C47" s="137" t="s">
        <v>672</v>
      </c>
      <c r="L47" s="139"/>
    </row>
    <row r="48" spans="2:12" s="138" customFormat="1" ht="16.5" customHeight="1" x14ac:dyDescent="0.25">
      <c r="B48" s="139"/>
      <c r="E48" s="364" t="str">
        <f>E7</f>
        <v>Novostavba prodejní a skladové haly</v>
      </c>
      <c r="F48" s="365"/>
      <c r="G48" s="365"/>
      <c r="H48" s="365"/>
      <c r="L48" s="139"/>
    </row>
    <row r="49" spans="2:47" s="138" customFormat="1" ht="12" customHeight="1" x14ac:dyDescent="0.25">
      <c r="B49" s="139"/>
      <c r="C49" s="137" t="s">
        <v>673</v>
      </c>
      <c r="L49" s="139"/>
    </row>
    <row r="50" spans="2:47" s="138" customFormat="1" ht="16.5" customHeight="1" x14ac:dyDescent="0.25">
      <c r="B50" s="139"/>
      <c r="E50" s="362" t="str">
        <f>E9</f>
        <v>HalaSend-VPř - Vodovodní přípojka</v>
      </c>
      <c r="F50" s="363"/>
      <c r="G50" s="363"/>
      <c r="H50" s="363"/>
      <c r="L50" s="139"/>
    </row>
    <row r="51" spans="2:47" s="138" customFormat="1" ht="6.9" customHeight="1" x14ac:dyDescent="0.25">
      <c r="B51" s="139"/>
      <c r="L51" s="139"/>
    </row>
    <row r="52" spans="2:47" s="138" customFormat="1" ht="12" customHeight="1" x14ac:dyDescent="0.25">
      <c r="B52" s="139"/>
      <c r="C52" s="137" t="s">
        <v>677</v>
      </c>
      <c r="F52" s="140" t="str">
        <f>F12</f>
        <v>poz.č. 205/6, k.ú. Sendražice u Kolína</v>
      </c>
      <c r="I52" s="137" t="s">
        <v>490</v>
      </c>
      <c r="J52" s="141" t="str">
        <f>IF(J12="","",J12)</f>
        <v/>
      </c>
      <c r="L52" s="139"/>
    </row>
    <row r="53" spans="2:47" s="138" customFormat="1" ht="6.9" customHeight="1" x14ac:dyDescent="0.25">
      <c r="B53" s="139"/>
      <c r="L53" s="139"/>
    </row>
    <row r="54" spans="2:47" s="138" customFormat="1" ht="15.15" customHeight="1" x14ac:dyDescent="0.25">
      <c r="B54" s="139"/>
      <c r="C54" s="137" t="s">
        <v>679</v>
      </c>
      <c r="F54" s="140" t="str">
        <f>E15</f>
        <v>KOLON INVEST s.r.o., Kolín</v>
      </c>
      <c r="I54" s="137" t="s">
        <v>445</v>
      </c>
      <c r="J54" s="162">
        <f>E21</f>
        <v>0</v>
      </c>
      <c r="L54" s="139"/>
    </row>
    <row r="55" spans="2:47" s="138" customFormat="1" ht="15.15" customHeight="1" x14ac:dyDescent="0.25">
      <c r="B55" s="139"/>
      <c r="C55" s="137" t="s">
        <v>452</v>
      </c>
      <c r="F55" s="140" t="str">
        <f>IF(E18="","",E18)</f>
        <v/>
      </c>
      <c r="I55" s="137" t="s">
        <v>448</v>
      </c>
      <c r="J55" s="162">
        <f>E24</f>
        <v>0</v>
      </c>
      <c r="L55" s="139"/>
    </row>
    <row r="56" spans="2:47" s="138" customFormat="1" ht="10.35" customHeight="1" x14ac:dyDescent="0.25">
      <c r="B56" s="139"/>
      <c r="L56" s="139"/>
    </row>
    <row r="57" spans="2:47" s="138" customFormat="1" ht="29.25" customHeight="1" x14ac:dyDescent="0.25">
      <c r="B57" s="139"/>
      <c r="C57" s="163" t="s">
        <v>696</v>
      </c>
      <c r="D57" s="151"/>
      <c r="E57" s="151"/>
      <c r="F57" s="151"/>
      <c r="G57" s="151"/>
      <c r="H57" s="151"/>
      <c r="I57" s="151"/>
      <c r="J57" s="164" t="s">
        <v>697</v>
      </c>
      <c r="K57" s="151"/>
      <c r="L57" s="139"/>
    </row>
    <row r="58" spans="2:47" s="138" customFormat="1" ht="10.35" customHeight="1" x14ac:dyDescent="0.25">
      <c r="B58" s="139"/>
      <c r="L58" s="139"/>
    </row>
    <row r="59" spans="2:47" s="138" customFormat="1" ht="22.95" customHeight="1" x14ac:dyDescent="0.25">
      <c r="B59" s="139"/>
      <c r="C59" s="165" t="s">
        <v>698</v>
      </c>
      <c r="J59" s="146">
        <f>J88</f>
        <v>0</v>
      </c>
      <c r="L59" s="139"/>
      <c r="AU59" s="131" t="s">
        <v>699</v>
      </c>
    </row>
    <row r="60" spans="2:47" s="166" customFormat="1" ht="24.9" customHeight="1" x14ac:dyDescent="0.25">
      <c r="B60" s="167"/>
      <c r="D60" s="168" t="s">
        <v>700</v>
      </c>
      <c r="E60" s="169"/>
      <c r="F60" s="169"/>
      <c r="G60" s="169"/>
      <c r="H60" s="169"/>
      <c r="I60" s="169"/>
      <c r="J60" s="170">
        <f>J89</f>
        <v>0</v>
      </c>
      <c r="L60" s="167"/>
    </row>
    <row r="61" spans="2:47" s="171" customFormat="1" ht="19.95" customHeight="1" x14ac:dyDescent="0.25">
      <c r="B61" s="172"/>
      <c r="D61" s="173" t="s">
        <v>701</v>
      </c>
      <c r="E61" s="174"/>
      <c r="F61" s="174"/>
      <c r="G61" s="174"/>
      <c r="H61" s="174"/>
      <c r="I61" s="174"/>
      <c r="J61" s="175">
        <f>J90</f>
        <v>0</v>
      </c>
      <c r="L61" s="172"/>
    </row>
    <row r="62" spans="2:47" s="171" customFormat="1" ht="19.95" customHeight="1" x14ac:dyDescent="0.25">
      <c r="B62" s="172"/>
      <c r="D62" s="173" t="s">
        <v>702</v>
      </c>
      <c r="E62" s="174"/>
      <c r="F62" s="174"/>
      <c r="G62" s="174"/>
      <c r="H62" s="174"/>
      <c r="I62" s="174"/>
      <c r="J62" s="175">
        <f>J117</f>
        <v>0</v>
      </c>
      <c r="L62" s="172"/>
    </row>
    <row r="63" spans="2:47" s="171" customFormat="1" ht="19.95" customHeight="1" x14ac:dyDescent="0.25">
      <c r="B63" s="172"/>
      <c r="D63" s="173" t="s">
        <v>703</v>
      </c>
      <c r="E63" s="174"/>
      <c r="F63" s="174"/>
      <c r="G63" s="174"/>
      <c r="H63" s="174"/>
      <c r="I63" s="174"/>
      <c r="J63" s="175">
        <f>J121</f>
        <v>0</v>
      </c>
      <c r="L63" s="172"/>
    </row>
    <row r="64" spans="2:47" s="171" customFormat="1" ht="19.95" customHeight="1" x14ac:dyDescent="0.25">
      <c r="B64" s="172"/>
      <c r="D64" s="173" t="s">
        <v>704</v>
      </c>
      <c r="E64" s="174"/>
      <c r="F64" s="174"/>
      <c r="G64" s="174"/>
      <c r="H64" s="174"/>
      <c r="I64" s="174"/>
      <c r="J64" s="175">
        <f>J147</f>
        <v>0</v>
      </c>
      <c r="L64" s="172"/>
    </row>
    <row r="65" spans="2:12" s="166" customFormat="1" ht="24.9" customHeight="1" x14ac:dyDescent="0.25">
      <c r="B65" s="167"/>
      <c r="D65" s="168" t="s">
        <v>705</v>
      </c>
      <c r="E65" s="169"/>
      <c r="F65" s="169"/>
      <c r="G65" s="169"/>
      <c r="H65" s="169"/>
      <c r="I65" s="169"/>
      <c r="J65" s="170">
        <f>J150</f>
        <v>0</v>
      </c>
      <c r="L65" s="167"/>
    </row>
    <row r="66" spans="2:12" s="171" customFormat="1" ht="19.95" customHeight="1" x14ac:dyDescent="0.25">
      <c r="B66" s="172"/>
      <c r="D66" s="173" t="s">
        <v>707</v>
      </c>
      <c r="E66" s="174"/>
      <c r="F66" s="174"/>
      <c r="G66" s="174"/>
      <c r="H66" s="174"/>
      <c r="I66" s="174"/>
      <c r="J66" s="175">
        <f>J151</f>
        <v>0</v>
      </c>
      <c r="L66" s="172"/>
    </row>
    <row r="67" spans="2:12" s="166" customFormat="1" ht="24.9" customHeight="1" x14ac:dyDescent="0.25">
      <c r="B67" s="167"/>
      <c r="D67" s="168" t="s">
        <v>711</v>
      </c>
      <c r="E67" s="169"/>
      <c r="F67" s="169"/>
      <c r="G67" s="169"/>
      <c r="H67" s="169"/>
      <c r="I67" s="169"/>
      <c r="J67" s="170">
        <f>J156</f>
        <v>0</v>
      </c>
      <c r="L67" s="167"/>
    </row>
    <row r="68" spans="2:12" s="171" customFormat="1" ht="19.95" customHeight="1" x14ac:dyDescent="0.25">
      <c r="B68" s="172"/>
      <c r="D68" s="173" t="s">
        <v>712</v>
      </c>
      <c r="E68" s="174"/>
      <c r="F68" s="174"/>
      <c r="G68" s="174"/>
      <c r="H68" s="174"/>
      <c r="I68" s="174"/>
      <c r="J68" s="175">
        <f>J157</f>
        <v>0</v>
      </c>
      <c r="L68" s="172"/>
    </row>
    <row r="69" spans="2:12" s="138" customFormat="1" ht="21.75" customHeight="1" x14ac:dyDescent="0.25">
      <c r="B69" s="139"/>
      <c r="L69" s="139"/>
    </row>
    <row r="70" spans="2:12" s="138" customFormat="1" ht="6.9" customHeight="1" x14ac:dyDescent="0.25">
      <c r="B70" s="158"/>
      <c r="C70" s="159"/>
      <c r="D70" s="159"/>
      <c r="E70" s="159"/>
      <c r="F70" s="159"/>
      <c r="G70" s="159"/>
      <c r="H70" s="159"/>
      <c r="I70" s="159"/>
      <c r="J70" s="159"/>
      <c r="K70" s="159"/>
      <c r="L70" s="139"/>
    </row>
    <row r="74" spans="2:12" s="138" customFormat="1" ht="6.9" customHeight="1" x14ac:dyDescent="0.25">
      <c r="B74" s="160"/>
      <c r="C74" s="161"/>
      <c r="D74" s="161"/>
      <c r="E74" s="161"/>
      <c r="F74" s="161"/>
      <c r="G74" s="161"/>
      <c r="H74" s="161"/>
      <c r="I74" s="161"/>
      <c r="J74" s="161"/>
      <c r="K74" s="161"/>
      <c r="L74" s="139"/>
    </row>
    <row r="75" spans="2:12" s="138" customFormat="1" ht="24.9" customHeight="1" x14ac:dyDescent="0.25">
      <c r="B75" s="139"/>
      <c r="C75" s="135" t="s">
        <v>713</v>
      </c>
      <c r="L75" s="139"/>
    </row>
    <row r="76" spans="2:12" s="138" customFormat="1" ht="6.9" customHeight="1" x14ac:dyDescent="0.25">
      <c r="B76" s="139"/>
      <c r="L76" s="139"/>
    </row>
    <row r="77" spans="2:12" s="138" customFormat="1" ht="12" customHeight="1" x14ac:dyDescent="0.25">
      <c r="B77" s="139"/>
      <c r="C77" s="137" t="s">
        <v>672</v>
      </c>
      <c r="L77" s="139"/>
    </row>
    <row r="78" spans="2:12" s="138" customFormat="1" ht="16.5" customHeight="1" x14ac:dyDescent="0.25">
      <c r="B78" s="139"/>
      <c r="E78" s="364" t="str">
        <f>E7</f>
        <v>Novostavba prodejní a skladové haly</v>
      </c>
      <c r="F78" s="365"/>
      <c r="G78" s="365"/>
      <c r="H78" s="365"/>
      <c r="L78" s="139"/>
    </row>
    <row r="79" spans="2:12" s="138" customFormat="1" ht="12" customHeight="1" x14ac:dyDescent="0.25">
      <c r="B79" s="139"/>
      <c r="C79" s="137" t="s">
        <v>673</v>
      </c>
      <c r="L79" s="139"/>
    </row>
    <row r="80" spans="2:12" s="138" customFormat="1" ht="16.5" customHeight="1" x14ac:dyDescent="0.25">
      <c r="B80" s="139"/>
      <c r="E80" s="362" t="str">
        <f>E9</f>
        <v>HalaSend-VPř - Vodovodní přípojka</v>
      </c>
      <c r="F80" s="363"/>
      <c r="G80" s="363"/>
      <c r="H80" s="363"/>
      <c r="L80" s="139"/>
    </row>
    <row r="81" spans="2:65" s="138" customFormat="1" ht="6.9" customHeight="1" x14ac:dyDescent="0.25">
      <c r="B81" s="139"/>
      <c r="L81" s="139"/>
    </row>
    <row r="82" spans="2:65" s="138" customFormat="1" ht="12" customHeight="1" x14ac:dyDescent="0.25">
      <c r="B82" s="139"/>
      <c r="C82" s="137" t="s">
        <v>677</v>
      </c>
      <c r="F82" s="140" t="str">
        <f>F12</f>
        <v>poz.č. 205/6, k.ú. Sendražice u Kolína</v>
      </c>
      <c r="I82" s="137" t="s">
        <v>490</v>
      </c>
      <c r="J82" s="141" t="str">
        <f>IF(J12="","",J12)</f>
        <v/>
      </c>
      <c r="L82" s="139"/>
    </row>
    <row r="83" spans="2:65" s="138" customFormat="1" ht="6.9" customHeight="1" x14ac:dyDescent="0.25">
      <c r="B83" s="139"/>
      <c r="L83" s="139"/>
    </row>
    <row r="84" spans="2:65" s="138" customFormat="1" ht="15.15" customHeight="1" x14ac:dyDescent="0.25">
      <c r="B84" s="139"/>
      <c r="C84" s="137" t="s">
        <v>679</v>
      </c>
      <c r="F84" s="140" t="str">
        <f>E15</f>
        <v>KOLON INVEST s.r.o., Kolín</v>
      </c>
      <c r="I84" s="137" t="s">
        <v>445</v>
      </c>
      <c r="J84" s="162">
        <f>E21</f>
        <v>0</v>
      </c>
      <c r="L84" s="139"/>
    </row>
    <row r="85" spans="2:65" s="138" customFormat="1" ht="15.15" customHeight="1" x14ac:dyDescent="0.25">
      <c r="B85" s="139"/>
      <c r="C85" s="137" t="s">
        <v>452</v>
      </c>
      <c r="F85" s="140" t="str">
        <f>IF(E18="","",E18)</f>
        <v/>
      </c>
      <c r="I85" s="137" t="s">
        <v>448</v>
      </c>
      <c r="J85" s="162">
        <f>E24</f>
        <v>0</v>
      </c>
      <c r="L85" s="139"/>
    </row>
    <row r="86" spans="2:65" s="138" customFormat="1" ht="10.35" customHeight="1" x14ac:dyDescent="0.25">
      <c r="B86" s="139"/>
      <c r="L86" s="139"/>
    </row>
    <row r="87" spans="2:65" s="176" customFormat="1" ht="29.25" customHeight="1" x14ac:dyDescent="0.25">
      <c r="B87" s="177"/>
      <c r="C87" s="178" t="s">
        <v>714</v>
      </c>
      <c r="D87" s="179" t="s">
        <v>715</v>
      </c>
      <c r="E87" s="179" t="s">
        <v>716</v>
      </c>
      <c r="F87" s="179" t="s">
        <v>717</v>
      </c>
      <c r="G87" s="179" t="s">
        <v>718</v>
      </c>
      <c r="H87" s="179" t="s">
        <v>12</v>
      </c>
      <c r="I87" s="179" t="s">
        <v>719</v>
      </c>
      <c r="J87" s="179" t="s">
        <v>697</v>
      </c>
      <c r="K87" s="180" t="s">
        <v>720</v>
      </c>
      <c r="L87" s="177"/>
      <c r="M87" s="181" t="s">
        <v>439</v>
      </c>
      <c r="N87" s="182" t="s">
        <v>495</v>
      </c>
      <c r="O87" s="182" t="s">
        <v>721</v>
      </c>
      <c r="P87" s="182" t="s">
        <v>722</v>
      </c>
      <c r="Q87" s="182" t="s">
        <v>723</v>
      </c>
      <c r="R87" s="182" t="s">
        <v>724</v>
      </c>
      <c r="S87" s="182" t="s">
        <v>725</v>
      </c>
      <c r="T87" s="183" t="s">
        <v>726</v>
      </c>
    </row>
    <row r="88" spans="2:65" s="138" customFormat="1" ht="22.95" customHeight="1" x14ac:dyDescent="0.3">
      <c r="B88" s="139"/>
      <c r="C88" s="184" t="s">
        <v>727</v>
      </c>
      <c r="J88" s="185">
        <f>BK88</f>
        <v>0</v>
      </c>
      <c r="L88" s="139"/>
      <c r="M88" s="186"/>
      <c r="N88" s="144"/>
      <c r="O88" s="144"/>
      <c r="P88" s="187">
        <f>P89+P150+P156</f>
        <v>106.23895800000001</v>
      </c>
      <c r="Q88" s="144"/>
      <c r="R88" s="187">
        <f>R89+R150+R156</f>
        <v>0.63875274999999998</v>
      </c>
      <c r="S88" s="144"/>
      <c r="T88" s="188">
        <f>T89+T150+T156</f>
        <v>0</v>
      </c>
      <c r="AT88" s="131" t="s">
        <v>728</v>
      </c>
      <c r="AU88" s="131" t="s">
        <v>699</v>
      </c>
      <c r="BK88" s="189">
        <f>BK89+BK150+BK156</f>
        <v>0</v>
      </c>
    </row>
    <row r="89" spans="2:65" s="190" customFormat="1" ht="25.95" customHeight="1" x14ac:dyDescent="0.25">
      <c r="B89" s="191"/>
      <c r="D89" s="192" t="s">
        <v>728</v>
      </c>
      <c r="E89" s="193" t="s">
        <v>729</v>
      </c>
      <c r="F89" s="193" t="s">
        <v>730</v>
      </c>
      <c r="J89" s="194">
        <f>BK89</f>
        <v>0</v>
      </c>
      <c r="L89" s="191"/>
      <c r="M89" s="195"/>
      <c r="P89" s="196">
        <f>P90+P117+P121+P147</f>
        <v>104.736958</v>
      </c>
      <c r="R89" s="196">
        <f>R90+R117+R121+R147</f>
        <v>0.63754274999999994</v>
      </c>
      <c r="T89" s="197">
        <f>T90+T117+T121+T147</f>
        <v>0</v>
      </c>
      <c r="AR89" s="192" t="s">
        <v>731</v>
      </c>
      <c r="AT89" s="198" t="s">
        <v>728</v>
      </c>
      <c r="AU89" s="198" t="s">
        <v>732</v>
      </c>
      <c r="AY89" s="192" t="s">
        <v>733</v>
      </c>
      <c r="BK89" s="199">
        <f>BK90+BK117+BK121+BK147</f>
        <v>0</v>
      </c>
    </row>
    <row r="90" spans="2:65" s="190" customFormat="1" ht="22.95" customHeight="1" x14ac:dyDescent="0.25">
      <c r="B90" s="191"/>
      <c r="D90" s="192" t="s">
        <v>728</v>
      </c>
      <c r="E90" s="200" t="s">
        <v>731</v>
      </c>
      <c r="F90" s="200" t="s">
        <v>408</v>
      </c>
      <c r="J90" s="201">
        <f>BK90</f>
        <v>0</v>
      </c>
      <c r="L90" s="191"/>
      <c r="M90" s="195"/>
      <c r="P90" s="196">
        <f>SUM(P91:P116)</f>
        <v>91.604166000000006</v>
      </c>
      <c r="R90" s="196">
        <f>SUM(R91:R116)</f>
        <v>0</v>
      </c>
      <c r="T90" s="197">
        <f>SUM(T91:T116)</f>
        <v>0</v>
      </c>
      <c r="AR90" s="192" t="s">
        <v>731</v>
      </c>
      <c r="AT90" s="198" t="s">
        <v>728</v>
      </c>
      <c r="AU90" s="198" t="s">
        <v>731</v>
      </c>
      <c r="AY90" s="192" t="s">
        <v>733</v>
      </c>
      <c r="BK90" s="199">
        <f>SUM(BK91:BK116)</f>
        <v>0</v>
      </c>
    </row>
    <row r="91" spans="2:65" s="138" customFormat="1" ht="24.15" customHeight="1" x14ac:dyDescent="0.25">
      <c r="B91" s="202"/>
      <c r="C91" s="203" t="s">
        <v>731</v>
      </c>
      <c r="D91" s="203" t="s">
        <v>734</v>
      </c>
      <c r="E91" s="204" t="s">
        <v>1635</v>
      </c>
      <c r="F91" s="205" t="s">
        <v>1636</v>
      </c>
      <c r="G91" s="206" t="s">
        <v>528</v>
      </c>
      <c r="H91" s="207">
        <v>2.04</v>
      </c>
      <c r="I91" s="208">
        <v>0</v>
      </c>
      <c r="J91" s="208">
        <f>ROUND(I91*H91,2)</f>
        <v>0</v>
      </c>
      <c r="K91" s="205" t="s">
        <v>737</v>
      </c>
      <c r="L91" s="139"/>
      <c r="M91" s="209" t="s">
        <v>439</v>
      </c>
      <c r="N91" s="210" t="s">
        <v>687</v>
      </c>
      <c r="O91" s="211">
        <v>1.548</v>
      </c>
      <c r="P91" s="211">
        <f>O91*H91</f>
        <v>3.1579200000000003</v>
      </c>
      <c r="Q91" s="211">
        <v>0</v>
      </c>
      <c r="R91" s="211">
        <f>Q91*H91</f>
        <v>0</v>
      </c>
      <c r="S91" s="211">
        <v>0</v>
      </c>
      <c r="T91" s="212">
        <f>S91*H91</f>
        <v>0</v>
      </c>
      <c r="AR91" s="213" t="s">
        <v>738</v>
      </c>
      <c r="AT91" s="213" t="s">
        <v>734</v>
      </c>
      <c r="AU91" s="213" t="s">
        <v>668</v>
      </c>
      <c r="AY91" s="131" t="s">
        <v>733</v>
      </c>
      <c r="BE91" s="214">
        <f>IF(N91="základní",J91,0)</f>
        <v>0</v>
      </c>
      <c r="BF91" s="214">
        <f>IF(N91="snížená",J91,0)</f>
        <v>0</v>
      </c>
      <c r="BG91" s="214">
        <f>IF(N91="zákl. přenesená",J91,0)</f>
        <v>0</v>
      </c>
      <c r="BH91" s="214">
        <f>IF(N91="sníž. přenesená",J91,0)</f>
        <v>0</v>
      </c>
      <c r="BI91" s="214">
        <f>IF(N91="nulová",J91,0)</f>
        <v>0</v>
      </c>
      <c r="BJ91" s="131" t="s">
        <v>731</v>
      </c>
      <c r="BK91" s="214">
        <f>ROUND(I91*H91,2)</f>
        <v>0</v>
      </c>
      <c r="BL91" s="131" t="s">
        <v>738</v>
      </c>
      <c r="BM91" s="213" t="s">
        <v>1637</v>
      </c>
    </row>
    <row r="92" spans="2:65" s="138" customFormat="1" x14ac:dyDescent="0.25">
      <c r="B92" s="139"/>
      <c r="D92" s="215" t="s">
        <v>740</v>
      </c>
      <c r="F92" s="216" t="s">
        <v>1638</v>
      </c>
      <c r="L92" s="139"/>
      <c r="M92" s="217"/>
      <c r="T92" s="218"/>
      <c r="AT92" s="131" t="s">
        <v>740</v>
      </c>
      <c r="AU92" s="131" t="s">
        <v>668</v>
      </c>
    </row>
    <row r="93" spans="2:65" s="219" customFormat="1" x14ac:dyDescent="0.25">
      <c r="B93" s="220"/>
      <c r="D93" s="221" t="s">
        <v>742</v>
      </c>
      <c r="E93" s="222" t="s">
        <v>439</v>
      </c>
      <c r="F93" s="223" t="s">
        <v>1639</v>
      </c>
      <c r="H93" s="224">
        <v>2.04</v>
      </c>
      <c r="L93" s="220"/>
      <c r="M93" s="225"/>
      <c r="T93" s="226"/>
      <c r="AT93" s="222" t="s">
        <v>742</v>
      </c>
      <c r="AU93" s="222" t="s">
        <v>668</v>
      </c>
      <c r="AV93" s="219" t="s">
        <v>668</v>
      </c>
      <c r="AW93" s="219" t="s">
        <v>744</v>
      </c>
      <c r="AX93" s="219" t="s">
        <v>731</v>
      </c>
      <c r="AY93" s="222" t="s">
        <v>733</v>
      </c>
    </row>
    <row r="94" spans="2:65" s="138" customFormat="1" ht="24.15" customHeight="1" x14ac:dyDescent="0.25">
      <c r="B94" s="202"/>
      <c r="C94" s="203" t="s">
        <v>668</v>
      </c>
      <c r="D94" s="203" t="s">
        <v>734</v>
      </c>
      <c r="E94" s="204" t="s">
        <v>735</v>
      </c>
      <c r="F94" s="205" t="s">
        <v>736</v>
      </c>
      <c r="G94" s="206" t="s">
        <v>528</v>
      </c>
      <c r="H94" s="207">
        <v>8.16</v>
      </c>
      <c r="I94" s="208">
        <v>0</v>
      </c>
      <c r="J94" s="208">
        <f>ROUND(I94*H94,2)</f>
        <v>0</v>
      </c>
      <c r="K94" s="205" t="s">
        <v>737</v>
      </c>
      <c r="L94" s="139"/>
      <c r="M94" s="209" t="s">
        <v>439</v>
      </c>
      <c r="N94" s="210" t="s">
        <v>687</v>
      </c>
      <c r="O94" s="211">
        <v>5.6189999999999998</v>
      </c>
      <c r="P94" s="211">
        <f>O94*H94</f>
        <v>45.851039999999998</v>
      </c>
      <c r="Q94" s="211">
        <v>0</v>
      </c>
      <c r="R94" s="211">
        <f>Q94*H94</f>
        <v>0</v>
      </c>
      <c r="S94" s="211">
        <v>0</v>
      </c>
      <c r="T94" s="212">
        <f>S94*H94</f>
        <v>0</v>
      </c>
      <c r="AR94" s="213" t="s">
        <v>738</v>
      </c>
      <c r="AT94" s="213" t="s">
        <v>734</v>
      </c>
      <c r="AU94" s="213" t="s">
        <v>668</v>
      </c>
      <c r="AY94" s="131" t="s">
        <v>733</v>
      </c>
      <c r="BE94" s="214">
        <f>IF(N94="základní",J94,0)</f>
        <v>0</v>
      </c>
      <c r="BF94" s="214">
        <f>IF(N94="snížená",J94,0)</f>
        <v>0</v>
      </c>
      <c r="BG94" s="214">
        <f>IF(N94="zákl. přenesená",J94,0)</f>
        <v>0</v>
      </c>
      <c r="BH94" s="214">
        <f>IF(N94="sníž. přenesená",J94,0)</f>
        <v>0</v>
      </c>
      <c r="BI94" s="214">
        <f>IF(N94="nulová",J94,0)</f>
        <v>0</v>
      </c>
      <c r="BJ94" s="131" t="s">
        <v>731</v>
      </c>
      <c r="BK94" s="214">
        <f>ROUND(I94*H94,2)</f>
        <v>0</v>
      </c>
      <c r="BL94" s="131" t="s">
        <v>738</v>
      </c>
      <c r="BM94" s="213" t="s">
        <v>1640</v>
      </c>
    </row>
    <row r="95" spans="2:65" s="138" customFormat="1" x14ac:dyDescent="0.25">
      <c r="B95" s="139"/>
      <c r="D95" s="215" t="s">
        <v>740</v>
      </c>
      <c r="F95" s="216" t="s">
        <v>741</v>
      </c>
      <c r="L95" s="139"/>
      <c r="M95" s="217"/>
      <c r="T95" s="218"/>
      <c r="AT95" s="131" t="s">
        <v>740</v>
      </c>
      <c r="AU95" s="131" t="s">
        <v>668</v>
      </c>
    </row>
    <row r="96" spans="2:65" s="219" customFormat="1" x14ac:dyDescent="0.25">
      <c r="B96" s="220"/>
      <c r="D96" s="221" t="s">
        <v>742</v>
      </c>
      <c r="E96" s="222" t="s">
        <v>439</v>
      </c>
      <c r="F96" s="223" t="s">
        <v>1641</v>
      </c>
      <c r="H96" s="224">
        <v>8.16</v>
      </c>
      <c r="L96" s="220"/>
      <c r="M96" s="225"/>
      <c r="T96" s="226"/>
      <c r="AT96" s="222" t="s">
        <v>742</v>
      </c>
      <c r="AU96" s="222" t="s">
        <v>668</v>
      </c>
      <c r="AV96" s="219" t="s">
        <v>668</v>
      </c>
      <c r="AW96" s="219" t="s">
        <v>744</v>
      </c>
      <c r="AX96" s="219" t="s">
        <v>731</v>
      </c>
      <c r="AY96" s="222" t="s">
        <v>733</v>
      </c>
    </row>
    <row r="97" spans="2:65" s="138" customFormat="1" ht="24.15" customHeight="1" x14ac:dyDescent="0.25">
      <c r="B97" s="202"/>
      <c r="C97" s="203" t="s">
        <v>750</v>
      </c>
      <c r="D97" s="203" t="s">
        <v>734</v>
      </c>
      <c r="E97" s="204" t="s">
        <v>1642</v>
      </c>
      <c r="F97" s="205" t="s">
        <v>1643</v>
      </c>
      <c r="G97" s="206" t="s">
        <v>528</v>
      </c>
      <c r="H97" s="207">
        <v>4.5220000000000002</v>
      </c>
      <c r="I97" s="208">
        <v>0</v>
      </c>
      <c r="J97" s="208">
        <f>ROUND(I97*H97,2)</f>
        <v>0</v>
      </c>
      <c r="K97" s="205" t="s">
        <v>737</v>
      </c>
      <c r="L97" s="139"/>
      <c r="M97" s="209" t="s">
        <v>439</v>
      </c>
      <c r="N97" s="210" t="s">
        <v>687</v>
      </c>
      <c r="O97" s="211">
        <v>7.133</v>
      </c>
      <c r="P97" s="211">
        <f>O97*H97</f>
        <v>32.255426</v>
      </c>
      <c r="Q97" s="211">
        <v>0</v>
      </c>
      <c r="R97" s="211">
        <f>Q97*H97</f>
        <v>0</v>
      </c>
      <c r="S97" s="211">
        <v>0</v>
      </c>
      <c r="T97" s="212">
        <f>S97*H97</f>
        <v>0</v>
      </c>
      <c r="AR97" s="213" t="s">
        <v>738</v>
      </c>
      <c r="AT97" s="213" t="s">
        <v>734</v>
      </c>
      <c r="AU97" s="213" t="s">
        <v>668</v>
      </c>
      <c r="AY97" s="131" t="s">
        <v>733</v>
      </c>
      <c r="BE97" s="214">
        <f>IF(N97="základní",J97,0)</f>
        <v>0</v>
      </c>
      <c r="BF97" s="214">
        <f>IF(N97="snížená",J97,0)</f>
        <v>0</v>
      </c>
      <c r="BG97" s="214">
        <f>IF(N97="zákl. přenesená",J97,0)</f>
        <v>0</v>
      </c>
      <c r="BH97" s="214">
        <f>IF(N97="sníž. přenesená",J97,0)</f>
        <v>0</v>
      </c>
      <c r="BI97" s="214">
        <f>IF(N97="nulová",J97,0)</f>
        <v>0</v>
      </c>
      <c r="BJ97" s="131" t="s">
        <v>731</v>
      </c>
      <c r="BK97" s="214">
        <f>ROUND(I97*H97,2)</f>
        <v>0</v>
      </c>
      <c r="BL97" s="131" t="s">
        <v>738</v>
      </c>
      <c r="BM97" s="213" t="s">
        <v>1644</v>
      </c>
    </row>
    <row r="98" spans="2:65" s="138" customFormat="1" x14ac:dyDescent="0.25">
      <c r="B98" s="139"/>
      <c r="D98" s="215" t="s">
        <v>740</v>
      </c>
      <c r="F98" s="216" t="s">
        <v>1645</v>
      </c>
      <c r="L98" s="139"/>
      <c r="M98" s="217"/>
      <c r="T98" s="218"/>
      <c r="AT98" s="131" t="s">
        <v>740</v>
      </c>
      <c r="AU98" s="131" t="s">
        <v>668</v>
      </c>
    </row>
    <row r="99" spans="2:65" s="219" customFormat="1" x14ac:dyDescent="0.25">
      <c r="B99" s="220"/>
      <c r="D99" s="221" t="s">
        <v>742</v>
      </c>
      <c r="E99" s="222" t="s">
        <v>439</v>
      </c>
      <c r="F99" s="223" t="s">
        <v>1646</v>
      </c>
      <c r="H99" s="224">
        <v>4.5220000000000002</v>
      </c>
      <c r="L99" s="220"/>
      <c r="M99" s="225"/>
      <c r="T99" s="226"/>
      <c r="AT99" s="222" t="s">
        <v>742</v>
      </c>
      <c r="AU99" s="222" t="s">
        <v>668</v>
      </c>
      <c r="AV99" s="219" t="s">
        <v>668</v>
      </c>
      <c r="AW99" s="219" t="s">
        <v>744</v>
      </c>
      <c r="AX99" s="219" t="s">
        <v>731</v>
      </c>
      <c r="AY99" s="222" t="s">
        <v>733</v>
      </c>
    </row>
    <row r="100" spans="2:65" s="138" customFormat="1" ht="37.950000000000003" customHeight="1" x14ac:dyDescent="0.25">
      <c r="B100" s="202"/>
      <c r="C100" s="203" t="s">
        <v>738</v>
      </c>
      <c r="D100" s="203" t="s">
        <v>734</v>
      </c>
      <c r="E100" s="204" t="s">
        <v>745</v>
      </c>
      <c r="F100" s="205" t="s">
        <v>746</v>
      </c>
      <c r="G100" s="206" t="s">
        <v>528</v>
      </c>
      <c r="H100" s="207">
        <v>3.32</v>
      </c>
      <c r="I100" s="208">
        <v>0</v>
      </c>
      <c r="J100" s="208">
        <f>ROUND(I100*H100,2)</f>
        <v>0</v>
      </c>
      <c r="K100" s="205" t="s">
        <v>737</v>
      </c>
      <c r="L100" s="139"/>
      <c r="M100" s="209" t="s">
        <v>439</v>
      </c>
      <c r="N100" s="210" t="s">
        <v>687</v>
      </c>
      <c r="O100" s="211">
        <v>8.6999999999999994E-2</v>
      </c>
      <c r="P100" s="211">
        <f>O100*H100</f>
        <v>0.28883999999999999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13" t="s">
        <v>738</v>
      </c>
      <c r="AT100" s="213" t="s">
        <v>734</v>
      </c>
      <c r="AU100" s="213" t="s">
        <v>668</v>
      </c>
      <c r="AY100" s="131" t="s">
        <v>733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31" t="s">
        <v>731</v>
      </c>
      <c r="BK100" s="214">
        <f>ROUND(I100*H100,2)</f>
        <v>0</v>
      </c>
      <c r="BL100" s="131" t="s">
        <v>738</v>
      </c>
      <c r="BM100" s="213" t="s">
        <v>1647</v>
      </c>
    </row>
    <row r="101" spans="2:65" s="138" customFormat="1" x14ac:dyDescent="0.25">
      <c r="B101" s="139"/>
      <c r="D101" s="215" t="s">
        <v>740</v>
      </c>
      <c r="F101" s="216" t="s">
        <v>748</v>
      </c>
      <c r="L101" s="139"/>
      <c r="M101" s="217"/>
      <c r="T101" s="218"/>
      <c r="AT101" s="131" t="s">
        <v>740</v>
      </c>
      <c r="AU101" s="131" t="s">
        <v>668</v>
      </c>
    </row>
    <row r="102" spans="2:65" s="219" customFormat="1" x14ac:dyDescent="0.25">
      <c r="B102" s="220"/>
      <c r="D102" s="221" t="s">
        <v>742</v>
      </c>
      <c r="E102" s="222" t="s">
        <v>439</v>
      </c>
      <c r="F102" s="223" t="s">
        <v>1648</v>
      </c>
      <c r="H102" s="224">
        <v>3.32</v>
      </c>
      <c r="L102" s="220"/>
      <c r="M102" s="225"/>
      <c r="T102" s="226"/>
      <c r="AT102" s="222" t="s">
        <v>742</v>
      </c>
      <c r="AU102" s="222" t="s">
        <v>668</v>
      </c>
      <c r="AV102" s="219" t="s">
        <v>668</v>
      </c>
      <c r="AW102" s="219" t="s">
        <v>744</v>
      </c>
      <c r="AX102" s="219" t="s">
        <v>731</v>
      </c>
      <c r="AY102" s="222" t="s">
        <v>733</v>
      </c>
    </row>
    <row r="103" spans="2:65" s="138" customFormat="1" ht="24.15" customHeight="1" x14ac:dyDescent="0.25">
      <c r="B103" s="202"/>
      <c r="C103" s="203" t="s">
        <v>760</v>
      </c>
      <c r="D103" s="203" t="s">
        <v>734</v>
      </c>
      <c r="E103" s="204" t="s">
        <v>751</v>
      </c>
      <c r="F103" s="205" t="s">
        <v>752</v>
      </c>
      <c r="G103" s="206" t="s">
        <v>569</v>
      </c>
      <c r="H103" s="207">
        <v>5.976</v>
      </c>
      <c r="I103" s="208">
        <v>0</v>
      </c>
      <c r="J103" s="208">
        <f>ROUND(I103*H103,2)</f>
        <v>0</v>
      </c>
      <c r="K103" s="205" t="s">
        <v>737</v>
      </c>
      <c r="L103" s="139"/>
      <c r="M103" s="209" t="s">
        <v>439</v>
      </c>
      <c r="N103" s="210" t="s">
        <v>687</v>
      </c>
      <c r="O103" s="211">
        <v>0</v>
      </c>
      <c r="P103" s="211">
        <f>O103*H103</f>
        <v>0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AR103" s="213" t="s">
        <v>738</v>
      </c>
      <c r="AT103" s="213" t="s">
        <v>734</v>
      </c>
      <c r="AU103" s="213" t="s">
        <v>668</v>
      </c>
      <c r="AY103" s="131" t="s">
        <v>733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31" t="s">
        <v>731</v>
      </c>
      <c r="BK103" s="214">
        <f>ROUND(I103*H103,2)</f>
        <v>0</v>
      </c>
      <c r="BL103" s="131" t="s">
        <v>738</v>
      </c>
      <c r="BM103" s="213" t="s">
        <v>1649</v>
      </c>
    </row>
    <row r="104" spans="2:65" s="138" customFormat="1" x14ac:dyDescent="0.25">
      <c r="B104" s="139"/>
      <c r="D104" s="215" t="s">
        <v>740</v>
      </c>
      <c r="F104" s="216" t="s">
        <v>754</v>
      </c>
      <c r="L104" s="139"/>
      <c r="M104" s="217"/>
      <c r="T104" s="218"/>
      <c r="AT104" s="131" t="s">
        <v>740</v>
      </c>
      <c r="AU104" s="131" t="s">
        <v>668</v>
      </c>
    </row>
    <row r="105" spans="2:65" s="219" customFormat="1" x14ac:dyDescent="0.25">
      <c r="B105" s="220"/>
      <c r="D105" s="221" t="s">
        <v>742</v>
      </c>
      <c r="E105" s="222" t="s">
        <v>439</v>
      </c>
      <c r="F105" s="223" t="s">
        <v>1650</v>
      </c>
      <c r="H105" s="224">
        <v>5.976</v>
      </c>
      <c r="L105" s="220"/>
      <c r="M105" s="225"/>
      <c r="T105" s="226"/>
      <c r="AT105" s="222" t="s">
        <v>742</v>
      </c>
      <c r="AU105" s="222" t="s">
        <v>668</v>
      </c>
      <c r="AV105" s="219" t="s">
        <v>668</v>
      </c>
      <c r="AW105" s="219" t="s">
        <v>744</v>
      </c>
      <c r="AX105" s="219" t="s">
        <v>731</v>
      </c>
      <c r="AY105" s="222" t="s">
        <v>733</v>
      </c>
    </row>
    <row r="106" spans="2:65" s="138" customFormat="1" ht="24.15" customHeight="1" x14ac:dyDescent="0.25">
      <c r="B106" s="202"/>
      <c r="C106" s="203" t="s">
        <v>766</v>
      </c>
      <c r="D106" s="203" t="s">
        <v>734</v>
      </c>
      <c r="E106" s="204" t="s">
        <v>756</v>
      </c>
      <c r="F106" s="205" t="s">
        <v>757</v>
      </c>
      <c r="G106" s="206" t="s">
        <v>528</v>
      </c>
      <c r="H106" s="207">
        <v>3.32</v>
      </c>
      <c r="I106" s="208">
        <v>0</v>
      </c>
      <c r="J106" s="208">
        <f>ROUND(I106*H106,2)</f>
        <v>0</v>
      </c>
      <c r="K106" s="205" t="s">
        <v>737</v>
      </c>
      <c r="L106" s="139"/>
      <c r="M106" s="209" t="s">
        <v>439</v>
      </c>
      <c r="N106" s="210" t="s">
        <v>687</v>
      </c>
      <c r="O106" s="211">
        <v>8.9999999999999993E-3</v>
      </c>
      <c r="P106" s="211">
        <f>O106*H106</f>
        <v>2.9879999999999997E-2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13" t="s">
        <v>738</v>
      </c>
      <c r="AT106" s="213" t="s">
        <v>734</v>
      </c>
      <c r="AU106" s="213" t="s">
        <v>668</v>
      </c>
      <c r="AY106" s="131" t="s">
        <v>733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31" t="s">
        <v>731</v>
      </c>
      <c r="BK106" s="214">
        <f>ROUND(I106*H106,2)</f>
        <v>0</v>
      </c>
      <c r="BL106" s="131" t="s">
        <v>738</v>
      </c>
      <c r="BM106" s="213" t="s">
        <v>1651</v>
      </c>
    </row>
    <row r="107" spans="2:65" s="138" customFormat="1" x14ac:dyDescent="0.25">
      <c r="B107" s="139"/>
      <c r="D107" s="215" t="s">
        <v>740</v>
      </c>
      <c r="F107" s="216" t="s">
        <v>759</v>
      </c>
      <c r="L107" s="139"/>
      <c r="M107" s="217"/>
      <c r="T107" s="218"/>
      <c r="AT107" s="131" t="s">
        <v>740</v>
      </c>
      <c r="AU107" s="131" t="s">
        <v>668</v>
      </c>
    </row>
    <row r="108" spans="2:65" s="138" customFormat="1" ht="24.15" customHeight="1" x14ac:dyDescent="0.25">
      <c r="B108" s="202"/>
      <c r="C108" s="203" t="s">
        <v>772</v>
      </c>
      <c r="D108" s="203" t="s">
        <v>734</v>
      </c>
      <c r="E108" s="204" t="s">
        <v>761</v>
      </c>
      <c r="F108" s="205" t="s">
        <v>762</v>
      </c>
      <c r="G108" s="206" t="s">
        <v>528</v>
      </c>
      <c r="H108" s="207">
        <v>4.83</v>
      </c>
      <c r="I108" s="208">
        <v>0</v>
      </c>
      <c r="J108" s="208">
        <f>ROUND(I108*H108,2)</f>
        <v>0</v>
      </c>
      <c r="K108" s="205" t="s">
        <v>737</v>
      </c>
      <c r="L108" s="139"/>
      <c r="M108" s="209" t="s">
        <v>439</v>
      </c>
      <c r="N108" s="210" t="s">
        <v>687</v>
      </c>
      <c r="O108" s="211">
        <v>0.63200000000000001</v>
      </c>
      <c r="P108" s="211">
        <f>O108*H108</f>
        <v>3.0525600000000002</v>
      </c>
      <c r="Q108" s="211">
        <v>0</v>
      </c>
      <c r="R108" s="211">
        <f>Q108*H108</f>
        <v>0</v>
      </c>
      <c r="S108" s="211">
        <v>0</v>
      </c>
      <c r="T108" s="212">
        <f>S108*H108</f>
        <v>0</v>
      </c>
      <c r="AR108" s="213" t="s">
        <v>738</v>
      </c>
      <c r="AT108" s="213" t="s">
        <v>734</v>
      </c>
      <c r="AU108" s="213" t="s">
        <v>668</v>
      </c>
      <c r="AY108" s="131" t="s">
        <v>733</v>
      </c>
      <c r="BE108" s="214">
        <f>IF(N108="základní",J108,0)</f>
        <v>0</v>
      </c>
      <c r="BF108" s="214">
        <f>IF(N108="snížená",J108,0)</f>
        <v>0</v>
      </c>
      <c r="BG108" s="214">
        <f>IF(N108="zákl. přenesená",J108,0)</f>
        <v>0</v>
      </c>
      <c r="BH108" s="214">
        <f>IF(N108="sníž. přenesená",J108,0)</f>
        <v>0</v>
      </c>
      <c r="BI108" s="214">
        <f>IF(N108="nulová",J108,0)</f>
        <v>0</v>
      </c>
      <c r="BJ108" s="131" t="s">
        <v>731</v>
      </c>
      <c r="BK108" s="214">
        <f>ROUND(I108*H108,2)</f>
        <v>0</v>
      </c>
      <c r="BL108" s="131" t="s">
        <v>738</v>
      </c>
      <c r="BM108" s="213" t="s">
        <v>1652</v>
      </c>
    </row>
    <row r="109" spans="2:65" s="138" customFormat="1" x14ac:dyDescent="0.25">
      <c r="B109" s="139"/>
      <c r="D109" s="215" t="s">
        <v>740</v>
      </c>
      <c r="F109" s="216" t="s">
        <v>764</v>
      </c>
      <c r="L109" s="139"/>
      <c r="M109" s="217"/>
      <c r="T109" s="218"/>
      <c r="AT109" s="131" t="s">
        <v>740</v>
      </c>
      <c r="AU109" s="131" t="s">
        <v>668</v>
      </c>
    </row>
    <row r="110" spans="2:65" s="219" customFormat="1" x14ac:dyDescent="0.25">
      <c r="B110" s="220"/>
      <c r="D110" s="221" t="s">
        <v>742</v>
      </c>
      <c r="E110" s="222" t="s">
        <v>439</v>
      </c>
      <c r="F110" s="223" t="s">
        <v>1653</v>
      </c>
      <c r="H110" s="224">
        <v>4.83</v>
      </c>
      <c r="L110" s="220"/>
      <c r="M110" s="225"/>
      <c r="T110" s="226"/>
      <c r="AT110" s="222" t="s">
        <v>742</v>
      </c>
      <c r="AU110" s="222" t="s">
        <v>668</v>
      </c>
      <c r="AV110" s="219" t="s">
        <v>668</v>
      </c>
      <c r="AW110" s="219" t="s">
        <v>744</v>
      </c>
      <c r="AX110" s="219" t="s">
        <v>731</v>
      </c>
      <c r="AY110" s="222" t="s">
        <v>733</v>
      </c>
    </row>
    <row r="111" spans="2:65" s="138" customFormat="1" ht="33" customHeight="1" x14ac:dyDescent="0.25">
      <c r="B111" s="202"/>
      <c r="C111" s="203" t="s">
        <v>778</v>
      </c>
      <c r="D111" s="203" t="s">
        <v>734</v>
      </c>
      <c r="E111" s="204" t="s">
        <v>767</v>
      </c>
      <c r="F111" s="205" t="s">
        <v>768</v>
      </c>
      <c r="G111" s="206" t="s">
        <v>528</v>
      </c>
      <c r="H111" s="207">
        <v>4.532</v>
      </c>
      <c r="I111" s="208">
        <v>0</v>
      </c>
      <c r="J111" s="208">
        <f>ROUND(I111*H111,2)</f>
        <v>0</v>
      </c>
      <c r="K111" s="205" t="s">
        <v>737</v>
      </c>
      <c r="L111" s="139"/>
      <c r="M111" s="209" t="s">
        <v>439</v>
      </c>
      <c r="N111" s="210" t="s">
        <v>687</v>
      </c>
      <c r="O111" s="211">
        <v>1.5</v>
      </c>
      <c r="P111" s="211">
        <f>O111*H111</f>
        <v>6.798</v>
      </c>
      <c r="Q111" s="211">
        <v>0</v>
      </c>
      <c r="R111" s="211">
        <f>Q111*H111</f>
        <v>0</v>
      </c>
      <c r="S111" s="211">
        <v>0</v>
      </c>
      <c r="T111" s="212">
        <f>S111*H111</f>
        <v>0</v>
      </c>
      <c r="AR111" s="213" t="s">
        <v>738</v>
      </c>
      <c r="AT111" s="213" t="s">
        <v>734</v>
      </c>
      <c r="AU111" s="213" t="s">
        <v>668</v>
      </c>
      <c r="AY111" s="131" t="s">
        <v>733</v>
      </c>
      <c r="BE111" s="214">
        <f>IF(N111="základní",J111,0)</f>
        <v>0</v>
      </c>
      <c r="BF111" s="214">
        <f>IF(N111="snížená",J111,0)</f>
        <v>0</v>
      </c>
      <c r="BG111" s="214">
        <f>IF(N111="zákl. přenesená",J111,0)</f>
        <v>0</v>
      </c>
      <c r="BH111" s="214">
        <f>IF(N111="sníž. přenesená",J111,0)</f>
        <v>0</v>
      </c>
      <c r="BI111" s="214">
        <f>IF(N111="nulová",J111,0)</f>
        <v>0</v>
      </c>
      <c r="BJ111" s="131" t="s">
        <v>731</v>
      </c>
      <c r="BK111" s="214">
        <f>ROUND(I111*H111,2)</f>
        <v>0</v>
      </c>
      <c r="BL111" s="131" t="s">
        <v>738</v>
      </c>
      <c r="BM111" s="213" t="s">
        <v>1654</v>
      </c>
    </row>
    <row r="112" spans="2:65" s="138" customFormat="1" x14ac:dyDescent="0.25">
      <c r="B112" s="139"/>
      <c r="D112" s="215" t="s">
        <v>740</v>
      </c>
      <c r="F112" s="216" t="s">
        <v>770</v>
      </c>
      <c r="L112" s="139"/>
      <c r="M112" s="217"/>
      <c r="T112" s="218"/>
      <c r="AT112" s="131" t="s">
        <v>740</v>
      </c>
      <c r="AU112" s="131" t="s">
        <v>668</v>
      </c>
    </row>
    <row r="113" spans="2:65" s="219" customFormat="1" x14ac:dyDescent="0.25">
      <c r="B113" s="220"/>
      <c r="D113" s="221" t="s">
        <v>742</v>
      </c>
      <c r="E113" s="222" t="s">
        <v>439</v>
      </c>
      <c r="F113" s="223" t="s">
        <v>1655</v>
      </c>
      <c r="H113" s="224">
        <v>4.532</v>
      </c>
      <c r="L113" s="220"/>
      <c r="M113" s="225"/>
      <c r="T113" s="226"/>
      <c r="AT113" s="222" t="s">
        <v>742</v>
      </c>
      <c r="AU113" s="222" t="s">
        <v>668</v>
      </c>
      <c r="AV113" s="219" t="s">
        <v>668</v>
      </c>
      <c r="AW113" s="219" t="s">
        <v>744</v>
      </c>
      <c r="AX113" s="219" t="s">
        <v>731</v>
      </c>
      <c r="AY113" s="222" t="s">
        <v>733</v>
      </c>
    </row>
    <row r="114" spans="2:65" s="138" customFormat="1" ht="21.75" customHeight="1" x14ac:dyDescent="0.25">
      <c r="B114" s="202"/>
      <c r="C114" s="203" t="s">
        <v>784</v>
      </c>
      <c r="D114" s="203" t="s">
        <v>734</v>
      </c>
      <c r="E114" s="204" t="s">
        <v>773</v>
      </c>
      <c r="F114" s="205" t="s">
        <v>774</v>
      </c>
      <c r="G114" s="206" t="s">
        <v>542</v>
      </c>
      <c r="H114" s="207">
        <v>6.82</v>
      </c>
      <c r="I114" s="208">
        <v>0</v>
      </c>
      <c r="J114" s="208">
        <f>ROUND(I114*H114,2)</f>
        <v>0</v>
      </c>
      <c r="K114" s="205" t="s">
        <v>737</v>
      </c>
      <c r="L114" s="139"/>
      <c r="M114" s="209" t="s">
        <v>439</v>
      </c>
      <c r="N114" s="210" t="s">
        <v>687</v>
      </c>
      <c r="O114" s="211">
        <v>2.5000000000000001E-2</v>
      </c>
      <c r="P114" s="211">
        <f>O114*H114</f>
        <v>0.17050000000000001</v>
      </c>
      <c r="Q114" s="211">
        <v>0</v>
      </c>
      <c r="R114" s="211">
        <f>Q114*H114</f>
        <v>0</v>
      </c>
      <c r="S114" s="211">
        <v>0</v>
      </c>
      <c r="T114" s="212">
        <f>S114*H114</f>
        <v>0</v>
      </c>
      <c r="AR114" s="213" t="s">
        <v>738</v>
      </c>
      <c r="AT114" s="213" t="s">
        <v>734</v>
      </c>
      <c r="AU114" s="213" t="s">
        <v>668</v>
      </c>
      <c r="AY114" s="131" t="s">
        <v>733</v>
      </c>
      <c r="BE114" s="214">
        <f>IF(N114="základní",J114,0)</f>
        <v>0</v>
      </c>
      <c r="BF114" s="214">
        <f>IF(N114="snížená",J114,0)</f>
        <v>0</v>
      </c>
      <c r="BG114" s="214">
        <f>IF(N114="zákl. přenesená",J114,0)</f>
        <v>0</v>
      </c>
      <c r="BH114" s="214">
        <f>IF(N114="sníž. přenesená",J114,0)</f>
        <v>0</v>
      </c>
      <c r="BI114" s="214">
        <f>IF(N114="nulová",J114,0)</f>
        <v>0</v>
      </c>
      <c r="BJ114" s="131" t="s">
        <v>731</v>
      </c>
      <c r="BK114" s="214">
        <f>ROUND(I114*H114,2)</f>
        <v>0</v>
      </c>
      <c r="BL114" s="131" t="s">
        <v>738</v>
      </c>
      <c r="BM114" s="213" t="s">
        <v>1656</v>
      </c>
    </row>
    <row r="115" spans="2:65" s="138" customFormat="1" x14ac:dyDescent="0.25">
      <c r="B115" s="139"/>
      <c r="D115" s="215" t="s">
        <v>740</v>
      </c>
      <c r="F115" s="216" t="s">
        <v>776</v>
      </c>
      <c r="L115" s="139"/>
      <c r="M115" s="217"/>
      <c r="T115" s="218"/>
      <c r="AT115" s="131" t="s">
        <v>740</v>
      </c>
      <c r="AU115" s="131" t="s">
        <v>668</v>
      </c>
    </row>
    <row r="116" spans="2:65" s="219" customFormat="1" x14ac:dyDescent="0.25">
      <c r="B116" s="220"/>
      <c r="D116" s="221" t="s">
        <v>742</v>
      </c>
      <c r="E116" s="222" t="s">
        <v>439</v>
      </c>
      <c r="F116" s="223" t="s">
        <v>1657</v>
      </c>
      <c r="H116" s="224">
        <v>6.82</v>
      </c>
      <c r="L116" s="220"/>
      <c r="M116" s="225"/>
      <c r="T116" s="226"/>
      <c r="AT116" s="222" t="s">
        <v>742</v>
      </c>
      <c r="AU116" s="222" t="s">
        <v>668</v>
      </c>
      <c r="AV116" s="219" t="s">
        <v>668</v>
      </c>
      <c r="AW116" s="219" t="s">
        <v>744</v>
      </c>
      <c r="AX116" s="219" t="s">
        <v>731</v>
      </c>
      <c r="AY116" s="222" t="s">
        <v>733</v>
      </c>
    </row>
    <row r="117" spans="2:65" s="190" customFormat="1" ht="22.95" customHeight="1" x14ac:dyDescent="0.25">
      <c r="B117" s="191"/>
      <c r="D117" s="192" t="s">
        <v>728</v>
      </c>
      <c r="E117" s="200" t="s">
        <v>738</v>
      </c>
      <c r="F117" s="200" t="s">
        <v>411</v>
      </c>
      <c r="J117" s="201">
        <f>BK117</f>
        <v>0</v>
      </c>
      <c r="L117" s="191"/>
      <c r="M117" s="195"/>
      <c r="P117" s="196">
        <f>SUM(P118:P120)</f>
        <v>1.2590519999999998</v>
      </c>
      <c r="R117" s="196">
        <f>SUM(R118:R120)</f>
        <v>0</v>
      </c>
      <c r="T117" s="197">
        <f>SUM(T118:T120)</f>
        <v>0</v>
      </c>
      <c r="AR117" s="192" t="s">
        <v>731</v>
      </c>
      <c r="AT117" s="198" t="s">
        <v>728</v>
      </c>
      <c r="AU117" s="198" t="s">
        <v>731</v>
      </c>
      <c r="AY117" s="192" t="s">
        <v>733</v>
      </c>
      <c r="BK117" s="199">
        <f>SUM(BK118:BK120)</f>
        <v>0</v>
      </c>
    </row>
    <row r="118" spans="2:65" s="138" customFormat="1" ht="16.5" customHeight="1" x14ac:dyDescent="0.25">
      <c r="B118" s="202"/>
      <c r="C118" s="203" t="s">
        <v>791</v>
      </c>
      <c r="D118" s="203" t="s">
        <v>734</v>
      </c>
      <c r="E118" s="204" t="s">
        <v>779</v>
      </c>
      <c r="F118" s="205" t="s">
        <v>780</v>
      </c>
      <c r="G118" s="206" t="s">
        <v>528</v>
      </c>
      <c r="H118" s="207">
        <v>0.95599999999999996</v>
      </c>
      <c r="I118" s="208">
        <v>0</v>
      </c>
      <c r="J118" s="208">
        <f>ROUND(I118*H118,2)</f>
        <v>0</v>
      </c>
      <c r="K118" s="205" t="s">
        <v>737</v>
      </c>
      <c r="L118" s="139"/>
      <c r="M118" s="209" t="s">
        <v>439</v>
      </c>
      <c r="N118" s="210" t="s">
        <v>687</v>
      </c>
      <c r="O118" s="211">
        <v>1.3169999999999999</v>
      </c>
      <c r="P118" s="211">
        <f>O118*H118</f>
        <v>1.2590519999999998</v>
      </c>
      <c r="Q118" s="211">
        <v>0</v>
      </c>
      <c r="R118" s="211">
        <f>Q118*H118</f>
        <v>0</v>
      </c>
      <c r="S118" s="211">
        <v>0</v>
      </c>
      <c r="T118" s="212">
        <f>S118*H118</f>
        <v>0</v>
      </c>
      <c r="AR118" s="213" t="s">
        <v>738</v>
      </c>
      <c r="AT118" s="213" t="s">
        <v>734</v>
      </c>
      <c r="AU118" s="213" t="s">
        <v>668</v>
      </c>
      <c r="AY118" s="131" t="s">
        <v>733</v>
      </c>
      <c r="BE118" s="214">
        <f>IF(N118="základní",J118,0)</f>
        <v>0</v>
      </c>
      <c r="BF118" s="214">
        <f>IF(N118="snížená",J118,0)</f>
        <v>0</v>
      </c>
      <c r="BG118" s="214">
        <f>IF(N118="zákl. přenesená",J118,0)</f>
        <v>0</v>
      </c>
      <c r="BH118" s="214">
        <f>IF(N118="sníž. přenesená",J118,0)</f>
        <v>0</v>
      </c>
      <c r="BI118" s="214">
        <f>IF(N118="nulová",J118,0)</f>
        <v>0</v>
      </c>
      <c r="BJ118" s="131" t="s">
        <v>731</v>
      </c>
      <c r="BK118" s="214">
        <f>ROUND(I118*H118,2)</f>
        <v>0</v>
      </c>
      <c r="BL118" s="131" t="s">
        <v>738</v>
      </c>
      <c r="BM118" s="213" t="s">
        <v>1658</v>
      </c>
    </row>
    <row r="119" spans="2:65" s="138" customFormat="1" x14ac:dyDescent="0.25">
      <c r="B119" s="139"/>
      <c r="D119" s="215" t="s">
        <v>740</v>
      </c>
      <c r="F119" s="216" t="s">
        <v>782</v>
      </c>
      <c r="L119" s="139"/>
      <c r="M119" s="217"/>
      <c r="T119" s="218"/>
      <c r="AT119" s="131" t="s">
        <v>740</v>
      </c>
      <c r="AU119" s="131" t="s">
        <v>668</v>
      </c>
    </row>
    <row r="120" spans="2:65" s="219" customFormat="1" x14ac:dyDescent="0.25">
      <c r="B120" s="220"/>
      <c r="D120" s="221" t="s">
        <v>742</v>
      </c>
      <c r="E120" s="222" t="s">
        <v>439</v>
      </c>
      <c r="F120" s="223" t="s">
        <v>1659</v>
      </c>
      <c r="H120" s="224">
        <v>0.95599999999999996</v>
      </c>
      <c r="L120" s="220"/>
      <c r="M120" s="225"/>
      <c r="T120" s="226"/>
      <c r="AT120" s="222" t="s">
        <v>742</v>
      </c>
      <c r="AU120" s="222" t="s">
        <v>668</v>
      </c>
      <c r="AV120" s="219" t="s">
        <v>668</v>
      </c>
      <c r="AW120" s="219" t="s">
        <v>744</v>
      </c>
      <c r="AX120" s="219" t="s">
        <v>731</v>
      </c>
      <c r="AY120" s="222" t="s">
        <v>733</v>
      </c>
    </row>
    <row r="121" spans="2:65" s="190" customFormat="1" ht="22.95" customHeight="1" x14ac:dyDescent="0.25">
      <c r="B121" s="191"/>
      <c r="D121" s="192" t="s">
        <v>728</v>
      </c>
      <c r="E121" s="200" t="s">
        <v>778</v>
      </c>
      <c r="F121" s="200" t="s">
        <v>790</v>
      </c>
      <c r="J121" s="201">
        <f>BK121</f>
        <v>0</v>
      </c>
      <c r="L121" s="191"/>
      <c r="M121" s="195"/>
      <c r="P121" s="196">
        <f>SUM(P122:P146)</f>
        <v>10.929499999999999</v>
      </c>
      <c r="R121" s="196">
        <f>SUM(R122:R146)</f>
        <v>0.63754274999999994</v>
      </c>
      <c r="T121" s="197">
        <f>SUM(T122:T146)</f>
        <v>0</v>
      </c>
      <c r="AR121" s="192" t="s">
        <v>731</v>
      </c>
      <c r="AT121" s="198" t="s">
        <v>728</v>
      </c>
      <c r="AU121" s="198" t="s">
        <v>731</v>
      </c>
      <c r="AY121" s="192" t="s">
        <v>733</v>
      </c>
      <c r="BK121" s="199">
        <f>SUM(BK122:BK146)</f>
        <v>0</v>
      </c>
    </row>
    <row r="122" spans="2:65" s="138" customFormat="1" ht="24.15" customHeight="1" x14ac:dyDescent="0.25">
      <c r="B122" s="202"/>
      <c r="C122" s="203" t="s">
        <v>796</v>
      </c>
      <c r="D122" s="203" t="s">
        <v>734</v>
      </c>
      <c r="E122" s="204" t="s">
        <v>792</v>
      </c>
      <c r="F122" s="205" t="s">
        <v>793</v>
      </c>
      <c r="G122" s="206" t="s">
        <v>530</v>
      </c>
      <c r="H122" s="207">
        <v>8.3000000000000007</v>
      </c>
      <c r="I122" s="208">
        <v>0</v>
      </c>
      <c r="J122" s="208">
        <f>ROUND(I122*H122,2)</f>
        <v>0</v>
      </c>
      <c r="K122" s="205" t="s">
        <v>737</v>
      </c>
      <c r="L122" s="139"/>
      <c r="M122" s="209" t="s">
        <v>439</v>
      </c>
      <c r="N122" s="210" t="s">
        <v>687</v>
      </c>
      <c r="O122" s="211">
        <v>0.155</v>
      </c>
      <c r="P122" s="211">
        <f>O122*H122</f>
        <v>1.2865000000000002</v>
      </c>
      <c r="Q122" s="211">
        <v>0</v>
      </c>
      <c r="R122" s="211">
        <f>Q122*H122</f>
        <v>0</v>
      </c>
      <c r="S122" s="211">
        <v>0</v>
      </c>
      <c r="T122" s="212">
        <f>S122*H122</f>
        <v>0</v>
      </c>
      <c r="AR122" s="213" t="s">
        <v>738</v>
      </c>
      <c r="AT122" s="213" t="s">
        <v>734</v>
      </c>
      <c r="AU122" s="213" t="s">
        <v>668</v>
      </c>
      <c r="AY122" s="131" t="s">
        <v>733</v>
      </c>
      <c r="BE122" s="214">
        <f>IF(N122="základní",J122,0)</f>
        <v>0</v>
      </c>
      <c r="BF122" s="214">
        <f>IF(N122="snížená",J122,0)</f>
        <v>0</v>
      </c>
      <c r="BG122" s="214">
        <f>IF(N122="zákl. přenesená",J122,0)</f>
        <v>0</v>
      </c>
      <c r="BH122" s="214">
        <f>IF(N122="sníž. přenesená",J122,0)</f>
        <v>0</v>
      </c>
      <c r="BI122" s="214">
        <f>IF(N122="nulová",J122,0)</f>
        <v>0</v>
      </c>
      <c r="BJ122" s="131" t="s">
        <v>731</v>
      </c>
      <c r="BK122" s="214">
        <f>ROUND(I122*H122,2)</f>
        <v>0</v>
      </c>
      <c r="BL122" s="131" t="s">
        <v>738</v>
      </c>
      <c r="BM122" s="213" t="s">
        <v>1660</v>
      </c>
    </row>
    <row r="123" spans="2:65" s="138" customFormat="1" x14ac:dyDescent="0.25">
      <c r="B123" s="139"/>
      <c r="D123" s="215" t="s">
        <v>740</v>
      </c>
      <c r="F123" s="216" t="s">
        <v>795</v>
      </c>
      <c r="L123" s="139"/>
      <c r="M123" s="217"/>
      <c r="T123" s="218"/>
      <c r="AT123" s="131" t="s">
        <v>740</v>
      </c>
      <c r="AU123" s="131" t="s">
        <v>668</v>
      </c>
    </row>
    <row r="124" spans="2:65" s="138" customFormat="1" ht="16.5" customHeight="1" x14ac:dyDescent="0.25">
      <c r="B124" s="202"/>
      <c r="C124" s="227" t="s">
        <v>801</v>
      </c>
      <c r="D124" s="227" t="s">
        <v>34</v>
      </c>
      <c r="E124" s="228" t="s">
        <v>797</v>
      </c>
      <c r="F124" s="229" t="s">
        <v>798</v>
      </c>
      <c r="G124" s="230" t="s">
        <v>530</v>
      </c>
      <c r="H124" s="231">
        <v>8.4250000000000007</v>
      </c>
      <c r="I124" s="232">
        <v>0</v>
      </c>
      <c r="J124" s="232">
        <f>ROUND(I124*H124,2)</f>
        <v>0</v>
      </c>
      <c r="K124" s="229" t="s">
        <v>737</v>
      </c>
      <c r="L124" s="233"/>
      <c r="M124" s="234" t="s">
        <v>439</v>
      </c>
      <c r="N124" s="235" t="s">
        <v>687</v>
      </c>
      <c r="O124" s="211">
        <v>0</v>
      </c>
      <c r="P124" s="211">
        <f>O124*H124</f>
        <v>0</v>
      </c>
      <c r="Q124" s="211">
        <v>4.2999999999999999E-4</v>
      </c>
      <c r="R124" s="211">
        <f>Q124*H124</f>
        <v>3.6227500000000001E-3</v>
      </c>
      <c r="S124" s="211">
        <v>0</v>
      </c>
      <c r="T124" s="212">
        <f>S124*H124</f>
        <v>0</v>
      </c>
      <c r="AR124" s="213" t="s">
        <v>778</v>
      </c>
      <c r="AT124" s="213" t="s">
        <v>34</v>
      </c>
      <c r="AU124" s="213" t="s">
        <v>668</v>
      </c>
      <c r="AY124" s="131" t="s">
        <v>733</v>
      </c>
      <c r="BE124" s="214">
        <f>IF(N124="základní",J124,0)</f>
        <v>0</v>
      </c>
      <c r="BF124" s="214">
        <f>IF(N124="snížená",J124,0)</f>
        <v>0</v>
      </c>
      <c r="BG124" s="214">
        <f>IF(N124="zákl. přenesená",J124,0)</f>
        <v>0</v>
      </c>
      <c r="BH124" s="214">
        <f>IF(N124="sníž. přenesená",J124,0)</f>
        <v>0</v>
      </c>
      <c r="BI124" s="214">
        <f>IF(N124="nulová",J124,0)</f>
        <v>0</v>
      </c>
      <c r="BJ124" s="131" t="s">
        <v>731</v>
      </c>
      <c r="BK124" s="214">
        <f>ROUND(I124*H124,2)</f>
        <v>0</v>
      </c>
      <c r="BL124" s="131" t="s">
        <v>738</v>
      </c>
      <c r="BM124" s="213" t="s">
        <v>1661</v>
      </c>
    </row>
    <row r="125" spans="2:65" s="219" customFormat="1" x14ac:dyDescent="0.25">
      <c r="B125" s="220"/>
      <c r="D125" s="221" t="s">
        <v>742</v>
      </c>
      <c r="F125" s="223" t="s">
        <v>1662</v>
      </c>
      <c r="H125" s="224">
        <v>8.4250000000000007</v>
      </c>
      <c r="L125" s="220"/>
      <c r="M125" s="225"/>
      <c r="T125" s="226"/>
      <c r="AT125" s="222" t="s">
        <v>742</v>
      </c>
      <c r="AU125" s="222" t="s">
        <v>668</v>
      </c>
      <c r="AV125" s="219" t="s">
        <v>668</v>
      </c>
      <c r="AW125" s="219" t="s">
        <v>671</v>
      </c>
      <c r="AX125" s="219" t="s">
        <v>731</v>
      </c>
      <c r="AY125" s="222" t="s">
        <v>733</v>
      </c>
    </row>
    <row r="126" spans="2:65" s="138" customFormat="1" ht="24.15" customHeight="1" x14ac:dyDescent="0.25">
      <c r="B126" s="202"/>
      <c r="C126" s="203" t="s">
        <v>806</v>
      </c>
      <c r="D126" s="203" t="s">
        <v>734</v>
      </c>
      <c r="E126" s="204" t="s">
        <v>1663</v>
      </c>
      <c r="F126" s="205" t="s">
        <v>1664</v>
      </c>
      <c r="G126" s="206" t="s">
        <v>873</v>
      </c>
      <c r="H126" s="207">
        <v>1</v>
      </c>
      <c r="I126" s="208">
        <v>0</v>
      </c>
      <c r="J126" s="208">
        <f>ROUND(I126*H126,2)</f>
        <v>0</v>
      </c>
      <c r="K126" s="205" t="s">
        <v>737</v>
      </c>
      <c r="L126" s="139"/>
      <c r="M126" s="209" t="s">
        <v>439</v>
      </c>
      <c r="N126" s="210" t="s">
        <v>687</v>
      </c>
      <c r="O126" s="211">
        <v>1.278</v>
      </c>
      <c r="P126" s="211">
        <f>O126*H126</f>
        <v>1.278</v>
      </c>
      <c r="Q126" s="211">
        <v>7.2000000000000005E-4</v>
      </c>
      <c r="R126" s="211">
        <f>Q126*H126</f>
        <v>7.2000000000000005E-4</v>
      </c>
      <c r="S126" s="211">
        <v>0</v>
      </c>
      <c r="T126" s="212">
        <f>S126*H126</f>
        <v>0</v>
      </c>
      <c r="AR126" s="213" t="s">
        <v>738</v>
      </c>
      <c r="AT126" s="213" t="s">
        <v>734</v>
      </c>
      <c r="AU126" s="213" t="s">
        <v>668</v>
      </c>
      <c r="AY126" s="131" t="s">
        <v>733</v>
      </c>
      <c r="BE126" s="214">
        <f>IF(N126="základní",J126,0)</f>
        <v>0</v>
      </c>
      <c r="BF126" s="214">
        <f>IF(N126="snížená",J126,0)</f>
        <v>0</v>
      </c>
      <c r="BG126" s="214">
        <f>IF(N126="zákl. přenesená",J126,0)</f>
        <v>0</v>
      </c>
      <c r="BH126" s="214">
        <f>IF(N126="sníž. přenesená",J126,0)</f>
        <v>0</v>
      </c>
      <c r="BI126" s="214">
        <f>IF(N126="nulová",J126,0)</f>
        <v>0</v>
      </c>
      <c r="BJ126" s="131" t="s">
        <v>731</v>
      </c>
      <c r="BK126" s="214">
        <f>ROUND(I126*H126,2)</f>
        <v>0</v>
      </c>
      <c r="BL126" s="131" t="s">
        <v>738</v>
      </c>
      <c r="BM126" s="213" t="s">
        <v>1665</v>
      </c>
    </row>
    <row r="127" spans="2:65" s="138" customFormat="1" x14ac:dyDescent="0.25">
      <c r="B127" s="139"/>
      <c r="D127" s="215" t="s">
        <v>740</v>
      </c>
      <c r="F127" s="216" t="s">
        <v>1666</v>
      </c>
      <c r="L127" s="139"/>
      <c r="M127" s="217"/>
      <c r="T127" s="218"/>
      <c r="AT127" s="131" t="s">
        <v>740</v>
      </c>
      <c r="AU127" s="131" t="s">
        <v>668</v>
      </c>
    </row>
    <row r="128" spans="2:65" s="138" customFormat="1" ht="21.75" customHeight="1" x14ac:dyDescent="0.25">
      <c r="B128" s="202"/>
      <c r="C128" s="227" t="s">
        <v>810</v>
      </c>
      <c r="D128" s="227" t="s">
        <v>34</v>
      </c>
      <c r="E128" s="228" t="s">
        <v>1667</v>
      </c>
      <c r="F128" s="229" t="s">
        <v>1668</v>
      </c>
      <c r="G128" s="230" t="s">
        <v>873</v>
      </c>
      <c r="H128" s="231">
        <v>1</v>
      </c>
      <c r="I128" s="232">
        <v>0</v>
      </c>
      <c r="J128" s="232">
        <f>ROUND(I128*H128,2)</f>
        <v>0</v>
      </c>
      <c r="K128" s="229" t="s">
        <v>737</v>
      </c>
      <c r="L128" s="233"/>
      <c r="M128" s="234" t="s">
        <v>439</v>
      </c>
      <c r="N128" s="235" t="s">
        <v>687</v>
      </c>
      <c r="O128" s="211">
        <v>0</v>
      </c>
      <c r="P128" s="211">
        <f>O128*H128</f>
        <v>0</v>
      </c>
      <c r="Q128" s="211">
        <v>4.0000000000000001E-3</v>
      </c>
      <c r="R128" s="211">
        <f>Q128*H128</f>
        <v>4.0000000000000001E-3</v>
      </c>
      <c r="S128" s="211">
        <v>0</v>
      </c>
      <c r="T128" s="212">
        <f>S128*H128</f>
        <v>0</v>
      </c>
      <c r="AR128" s="213" t="s">
        <v>778</v>
      </c>
      <c r="AT128" s="213" t="s">
        <v>34</v>
      </c>
      <c r="AU128" s="213" t="s">
        <v>668</v>
      </c>
      <c r="AY128" s="131" t="s">
        <v>733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31" t="s">
        <v>731</v>
      </c>
      <c r="BK128" s="214">
        <f>ROUND(I128*H128,2)</f>
        <v>0</v>
      </c>
      <c r="BL128" s="131" t="s">
        <v>738</v>
      </c>
      <c r="BM128" s="213" t="s">
        <v>1669</v>
      </c>
    </row>
    <row r="129" spans="2:65" s="138" customFormat="1" ht="16.5" customHeight="1" x14ac:dyDescent="0.25">
      <c r="B129" s="202"/>
      <c r="C129" s="227" t="s">
        <v>815</v>
      </c>
      <c r="D129" s="227" t="s">
        <v>34</v>
      </c>
      <c r="E129" s="228" t="s">
        <v>1670</v>
      </c>
      <c r="F129" s="229" t="s">
        <v>1671</v>
      </c>
      <c r="G129" s="230" t="s">
        <v>873</v>
      </c>
      <c r="H129" s="231">
        <v>1</v>
      </c>
      <c r="I129" s="232">
        <v>0</v>
      </c>
      <c r="J129" s="232">
        <f>ROUND(I129*H129,2)</f>
        <v>0</v>
      </c>
      <c r="K129" s="229" t="s">
        <v>737</v>
      </c>
      <c r="L129" s="233"/>
      <c r="M129" s="234" t="s">
        <v>439</v>
      </c>
      <c r="N129" s="235" t="s">
        <v>687</v>
      </c>
      <c r="O129" s="211">
        <v>0</v>
      </c>
      <c r="P129" s="211">
        <f>O129*H129</f>
        <v>0</v>
      </c>
      <c r="Q129" s="211">
        <v>3.5000000000000001E-3</v>
      </c>
      <c r="R129" s="211">
        <f>Q129*H129</f>
        <v>3.5000000000000001E-3</v>
      </c>
      <c r="S129" s="211">
        <v>0</v>
      </c>
      <c r="T129" s="212">
        <f>S129*H129</f>
        <v>0</v>
      </c>
      <c r="AR129" s="213" t="s">
        <v>778</v>
      </c>
      <c r="AT129" s="213" t="s">
        <v>34</v>
      </c>
      <c r="AU129" s="213" t="s">
        <v>668</v>
      </c>
      <c r="AY129" s="131" t="s">
        <v>733</v>
      </c>
      <c r="BE129" s="214">
        <f>IF(N129="základní",J129,0)</f>
        <v>0</v>
      </c>
      <c r="BF129" s="214">
        <f>IF(N129="snížená",J129,0)</f>
        <v>0</v>
      </c>
      <c r="BG129" s="214">
        <f>IF(N129="zákl. přenesená",J129,0)</f>
        <v>0</v>
      </c>
      <c r="BH129" s="214">
        <f>IF(N129="sníž. přenesená",J129,0)</f>
        <v>0</v>
      </c>
      <c r="BI129" s="214">
        <f>IF(N129="nulová",J129,0)</f>
        <v>0</v>
      </c>
      <c r="BJ129" s="131" t="s">
        <v>731</v>
      </c>
      <c r="BK129" s="214">
        <f>ROUND(I129*H129,2)</f>
        <v>0</v>
      </c>
      <c r="BL129" s="131" t="s">
        <v>738</v>
      </c>
      <c r="BM129" s="213" t="s">
        <v>1672</v>
      </c>
    </row>
    <row r="130" spans="2:65" s="138" customFormat="1" ht="24.15" customHeight="1" x14ac:dyDescent="0.25">
      <c r="B130" s="202"/>
      <c r="C130" s="203" t="s">
        <v>821</v>
      </c>
      <c r="D130" s="203" t="s">
        <v>734</v>
      </c>
      <c r="E130" s="204" t="s">
        <v>1673</v>
      </c>
      <c r="F130" s="205" t="s">
        <v>1674</v>
      </c>
      <c r="G130" s="206" t="s">
        <v>873</v>
      </c>
      <c r="H130" s="207">
        <v>1</v>
      </c>
      <c r="I130" s="208">
        <v>0</v>
      </c>
      <c r="J130" s="208">
        <f>ROUND(I130*H130,2)</f>
        <v>0</v>
      </c>
      <c r="K130" s="205" t="s">
        <v>737</v>
      </c>
      <c r="L130" s="139"/>
      <c r="M130" s="209" t="s">
        <v>439</v>
      </c>
      <c r="N130" s="210" t="s">
        <v>687</v>
      </c>
      <c r="O130" s="211">
        <v>3.9</v>
      </c>
      <c r="P130" s="211">
        <f>O130*H130</f>
        <v>3.9</v>
      </c>
      <c r="Q130" s="211">
        <v>0</v>
      </c>
      <c r="R130" s="211">
        <f>Q130*H130</f>
        <v>0</v>
      </c>
      <c r="S130" s="211">
        <v>0</v>
      </c>
      <c r="T130" s="212">
        <f>S130*H130</f>
        <v>0</v>
      </c>
      <c r="AR130" s="213" t="s">
        <v>738</v>
      </c>
      <c r="AT130" s="213" t="s">
        <v>734</v>
      </c>
      <c r="AU130" s="213" t="s">
        <v>668</v>
      </c>
      <c r="AY130" s="131" t="s">
        <v>733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31" t="s">
        <v>731</v>
      </c>
      <c r="BK130" s="214">
        <f>ROUND(I130*H130,2)</f>
        <v>0</v>
      </c>
      <c r="BL130" s="131" t="s">
        <v>738</v>
      </c>
      <c r="BM130" s="213" t="s">
        <v>1675</v>
      </c>
    </row>
    <row r="131" spans="2:65" s="138" customFormat="1" x14ac:dyDescent="0.25">
      <c r="B131" s="139"/>
      <c r="D131" s="215" t="s">
        <v>740</v>
      </c>
      <c r="F131" s="216" t="s">
        <v>1676</v>
      </c>
      <c r="L131" s="139"/>
      <c r="M131" s="217"/>
      <c r="T131" s="218"/>
      <c r="AT131" s="131" t="s">
        <v>740</v>
      </c>
      <c r="AU131" s="131" t="s">
        <v>668</v>
      </c>
    </row>
    <row r="132" spans="2:65" s="138" customFormat="1" ht="16.5" customHeight="1" x14ac:dyDescent="0.25">
      <c r="B132" s="202"/>
      <c r="C132" s="227" t="s">
        <v>830</v>
      </c>
      <c r="D132" s="227" t="s">
        <v>34</v>
      </c>
      <c r="E132" s="228" t="s">
        <v>1677</v>
      </c>
      <c r="F132" s="229" t="s">
        <v>1678</v>
      </c>
      <c r="G132" s="230" t="s">
        <v>873</v>
      </c>
      <c r="H132" s="231">
        <v>1</v>
      </c>
      <c r="I132" s="232">
        <v>0</v>
      </c>
      <c r="J132" s="232">
        <f>ROUND(I132*H132,2)</f>
        <v>0</v>
      </c>
      <c r="K132" s="229" t="s">
        <v>737</v>
      </c>
      <c r="L132" s="233"/>
      <c r="M132" s="234" t="s">
        <v>439</v>
      </c>
      <c r="N132" s="235" t="s">
        <v>687</v>
      </c>
      <c r="O132" s="211">
        <v>0</v>
      </c>
      <c r="P132" s="211">
        <f>O132*H132</f>
        <v>0</v>
      </c>
      <c r="Q132" s="211">
        <v>4.8999999999999998E-3</v>
      </c>
      <c r="R132" s="211">
        <f>Q132*H132</f>
        <v>4.8999999999999998E-3</v>
      </c>
      <c r="S132" s="211">
        <v>0</v>
      </c>
      <c r="T132" s="212">
        <f>S132*H132</f>
        <v>0</v>
      </c>
      <c r="AR132" s="213" t="s">
        <v>778</v>
      </c>
      <c r="AT132" s="213" t="s">
        <v>34</v>
      </c>
      <c r="AU132" s="213" t="s">
        <v>668</v>
      </c>
      <c r="AY132" s="131" t="s">
        <v>733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31" t="s">
        <v>731</v>
      </c>
      <c r="BK132" s="214">
        <f>ROUND(I132*H132,2)</f>
        <v>0</v>
      </c>
      <c r="BL132" s="131" t="s">
        <v>738</v>
      </c>
      <c r="BM132" s="213" t="s">
        <v>1679</v>
      </c>
    </row>
    <row r="133" spans="2:65" s="138" customFormat="1" ht="16.5" customHeight="1" x14ac:dyDescent="0.25">
      <c r="B133" s="202"/>
      <c r="C133" s="203" t="s">
        <v>835</v>
      </c>
      <c r="D133" s="203" t="s">
        <v>734</v>
      </c>
      <c r="E133" s="204" t="s">
        <v>1680</v>
      </c>
      <c r="F133" s="205" t="s">
        <v>1681</v>
      </c>
      <c r="G133" s="206" t="s">
        <v>530</v>
      </c>
      <c r="H133" s="207">
        <v>9</v>
      </c>
      <c r="I133" s="208">
        <v>0</v>
      </c>
      <c r="J133" s="208">
        <f>ROUND(I133*H133,2)</f>
        <v>0</v>
      </c>
      <c r="K133" s="205" t="s">
        <v>737</v>
      </c>
      <c r="L133" s="139"/>
      <c r="M133" s="209" t="s">
        <v>439</v>
      </c>
      <c r="N133" s="210" t="s">
        <v>687</v>
      </c>
      <c r="O133" s="211">
        <v>6.2E-2</v>
      </c>
      <c r="P133" s="211">
        <f>O133*H133</f>
        <v>0.55800000000000005</v>
      </c>
      <c r="Q133" s="211">
        <v>0</v>
      </c>
      <c r="R133" s="211">
        <f>Q133*H133</f>
        <v>0</v>
      </c>
      <c r="S133" s="211">
        <v>0</v>
      </c>
      <c r="T133" s="212">
        <f>S133*H133</f>
        <v>0</v>
      </c>
      <c r="AR133" s="213" t="s">
        <v>738</v>
      </c>
      <c r="AT133" s="213" t="s">
        <v>734</v>
      </c>
      <c r="AU133" s="213" t="s">
        <v>668</v>
      </c>
      <c r="AY133" s="131" t="s">
        <v>733</v>
      </c>
      <c r="BE133" s="214">
        <f>IF(N133="základní",J133,0)</f>
        <v>0</v>
      </c>
      <c r="BF133" s="214">
        <f>IF(N133="snížená",J133,0)</f>
        <v>0</v>
      </c>
      <c r="BG133" s="214">
        <f>IF(N133="zákl. přenesená",J133,0)</f>
        <v>0</v>
      </c>
      <c r="BH133" s="214">
        <f>IF(N133="sníž. přenesená",J133,0)</f>
        <v>0</v>
      </c>
      <c r="BI133" s="214">
        <f>IF(N133="nulová",J133,0)</f>
        <v>0</v>
      </c>
      <c r="BJ133" s="131" t="s">
        <v>731</v>
      </c>
      <c r="BK133" s="214">
        <f>ROUND(I133*H133,2)</f>
        <v>0</v>
      </c>
      <c r="BL133" s="131" t="s">
        <v>738</v>
      </c>
      <c r="BM133" s="213" t="s">
        <v>1682</v>
      </c>
    </row>
    <row r="134" spans="2:65" s="138" customFormat="1" x14ac:dyDescent="0.25">
      <c r="B134" s="139"/>
      <c r="D134" s="215" t="s">
        <v>740</v>
      </c>
      <c r="F134" s="216" t="s">
        <v>1683</v>
      </c>
      <c r="L134" s="139"/>
      <c r="M134" s="217"/>
      <c r="T134" s="218"/>
      <c r="AT134" s="131" t="s">
        <v>740</v>
      </c>
      <c r="AU134" s="131" t="s">
        <v>668</v>
      </c>
    </row>
    <row r="135" spans="2:65" s="138" customFormat="1" ht="16.5" customHeight="1" x14ac:dyDescent="0.25">
      <c r="B135" s="202"/>
      <c r="C135" s="203" t="s">
        <v>840</v>
      </c>
      <c r="D135" s="203" t="s">
        <v>734</v>
      </c>
      <c r="E135" s="204" t="s">
        <v>1684</v>
      </c>
      <c r="F135" s="205" t="s">
        <v>1685</v>
      </c>
      <c r="G135" s="206" t="s">
        <v>530</v>
      </c>
      <c r="H135" s="207">
        <v>9</v>
      </c>
      <c r="I135" s="208">
        <v>0</v>
      </c>
      <c r="J135" s="208">
        <f>ROUND(I135*H135,2)</f>
        <v>0</v>
      </c>
      <c r="K135" s="205" t="s">
        <v>737</v>
      </c>
      <c r="L135" s="139"/>
      <c r="M135" s="209" t="s">
        <v>439</v>
      </c>
      <c r="N135" s="210" t="s">
        <v>687</v>
      </c>
      <c r="O135" s="211">
        <v>4.3999999999999997E-2</v>
      </c>
      <c r="P135" s="211">
        <f>O135*H135</f>
        <v>0.39599999999999996</v>
      </c>
      <c r="Q135" s="211">
        <v>0</v>
      </c>
      <c r="R135" s="211">
        <f>Q135*H135</f>
        <v>0</v>
      </c>
      <c r="S135" s="211">
        <v>0</v>
      </c>
      <c r="T135" s="212">
        <f>S135*H135</f>
        <v>0</v>
      </c>
      <c r="AR135" s="213" t="s">
        <v>738</v>
      </c>
      <c r="AT135" s="213" t="s">
        <v>734</v>
      </c>
      <c r="AU135" s="213" t="s">
        <v>668</v>
      </c>
      <c r="AY135" s="131" t="s">
        <v>733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31" t="s">
        <v>731</v>
      </c>
      <c r="BK135" s="214">
        <f>ROUND(I135*H135,2)</f>
        <v>0</v>
      </c>
      <c r="BL135" s="131" t="s">
        <v>738</v>
      </c>
      <c r="BM135" s="213" t="s">
        <v>1686</v>
      </c>
    </row>
    <row r="136" spans="2:65" s="138" customFormat="1" x14ac:dyDescent="0.25">
      <c r="B136" s="139"/>
      <c r="D136" s="215" t="s">
        <v>740</v>
      </c>
      <c r="F136" s="216" t="s">
        <v>1687</v>
      </c>
      <c r="L136" s="139"/>
      <c r="M136" s="217"/>
      <c r="T136" s="218"/>
      <c r="AT136" s="131" t="s">
        <v>740</v>
      </c>
      <c r="AU136" s="131" t="s">
        <v>668</v>
      </c>
    </row>
    <row r="137" spans="2:65" s="138" customFormat="1" ht="24.15" customHeight="1" x14ac:dyDescent="0.25">
      <c r="B137" s="202"/>
      <c r="C137" s="203" t="s">
        <v>845</v>
      </c>
      <c r="D137" s="203" t="s">
        <v>734</v>
      </c>
      <c r="E137" s="204" t="s">
        <v>1688</v>
      </c>
      <c r="F137" s="205" t="s">
        <v>1689</v>
      </c>
      <c r="G137" s="206" t="s">
        <v>873</v>
      </c>
      <c r="H137" s="207">
        <v>1</v>
      </c>
      <c r="I137" s="208">
        <v>0</v>
      </c>
      <c r="J137" s="208">
        <f>ROUND(I137*H137,2)</f>
        <v>0</v>
      </c>
      <c r="K137" s="205" t="s">
        <v>737</v>
      </c>
      <c r="L137" s="139"/>
      <c r="M137" s="209" t="s">
        <v>439</v>
      </c>
      <c r="N137" s="210" t="s">
        <v>687</v>
      </c>
      <c r="O137" s="211">
        <v>2</v>
      </c>
      <c r="P137" s="211">
        <f>O137*H137</f>
        <v>2</v>
      </c>
      <c r="Q137" s="211">
        <v>0.36191000000000001</v>
      </c>
      <c r="R137" s="211">
        <f>Q137*H137</f>
        <v>0.36191000000000001</v>
      </c>
      <c r="S137" s="211">
        <v>0</v>
      </c>
      <c r="T137" s="212">
        <f>S137*H137</f>
        <v>0</v>
      </c>
      <c r="AR137" s="213" t="s">
        <v>738</v>
      </c>
      <c r="AT137" s="213" t="s">
        <v>734</v>
      </c>
      <c r="AU137" s="213" t="s">
        <v>668</v>
      </c>
      <c r="AY137" s="131" t="s">
        <v>733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31" t="s">
        <v>731</v>
      </c>
      <c r="BK137" s="214">
        <f>ROUND(I137*H137,2)</f>
        <v>0</v>
      </c>
      <c r="BL137" s="131" t="s">
        <v>738</v>
      </c>
      <c r="BM137" s="213" t="s">
        <v>1690</v>
      </c>
    </row>
    <row r="138" spans="2:65" s="138" customFormat="1" x14ac:dyDescent="0.25">
      <c r="B138" s="139"/>
      <c r="D138" s="215" t="s">
        <v>740</v>
      </c>
      <c r="F138" s="216" t="s">
        <v>1691</v>
      </c>
      <c r="L138" s="139"/>
      <c r="M138" s="217"/>
      <c r="T138" s="218"/>
      <c r="AT138" s="131" t="s">
        <v>740</v>
      </c>
      <c r="AU138" s="131" t="s">
        <v>668</v>
      </c>
    </row>
    <row r="139" spans="2:65" s="138" customFormat="1" ht="16.5" customHeight="1" x14ac:dyDescent="0.25">
      <c r="B139" s="202"/>
      <c r="C139" s="227" t="s">
        <v>850</v>
      </c>
      <c r="D139" s="227" t="s">
        <v>34</v>
      </c>
      <c r="E139" s="228" t="s">
        <v>1692</v>
      </c>
      <c r="F139" s="229" t="s">
        <v>1693</v>
      </c>
      <c r="G139" s="230" t="s">
        <v>873</v>
      </c>
      <c r="H139" s="231">
        <v>1</v>
      </c>
      <c r="I139" s="232">
        <v>0</v>
      </c>
      <c r="J139" s="232">
        <f>ROUND(I139*H139,2)</f>
        <v>0</v>
      </c>
      <c r="K139" s="229" t="s">
        <v>737</v>
      </c>
      <c r="L139" s="233"/>
      <c r="M139" s="234" t="s">
        <v>439</v>
      </c>
      <c r="N139" s="235" t="s">
        <v>687</v>
      </c>
      <c r="O139" s="211">
        <v>0</v>
      </c>
      <c r="P139" s="211">
        <f>O139*H139</f>
        <v>0</v>
      </c>
      <c r="Q139" s="211">
        <v>0.12</v>
      </c>
      <c r="R139" s="211">
        <f>Q139*H139</f>
        <v>0.12</v>
      </c>
      <c r="S139" s="211">
        <v>0</v>
      </c>
      <c r="T139" s="212">
        <f>S139*H139</f>
        <v>0</v>
      </c>
      <c r="AR139" s="213" t="s">
        <v>778</v>
      </c>
      <c r="AT139" s="213" t="s">
        <v>34</v>
      </c>
      <c r="AU139" s="213" t="s">
        <v>668</v>
      </c>
      <c r="AY139" s="131" t="s">
        <v>733</v>
      </c>
      <c r="BE139" s="214">
        <f>IF(N139="základní",J139,0)</f>
        <v>0</v>
      </c>
      <c r="BF139" s="214">
        <f>IF(N139="snížená",J139,0)</f>
        <v>0</v>
      </c>
      <c r="BG139" s="214">
        <f>IF(N139="zákl. přenesená",J139,0)</f>
        <v>0</v>
      </c>
      <c r="BH139" s="214">
        <f>IF(N139="sníž. přenesená",J139,0)</f>
        <v>0</v>
      </c>
      <c r="BI139" s="214">
        <f>IF(N139="nulová",J139,0)</f>
        <v>0</v>
      </c>
      <c r="BJ139" s="131" t="s">
        <v>731</v>
      </c>
      <c r="BK139" s="214">
        <f>ROUND(I139*H139,2)</f>
        <v>0</v>
      </c>
      <c r="BL139" s="131" t="s">
        <v>738</v>
      </c>
      <c r="BM139" s="213" t="s">
        <v>1694</v>
      </c>
    </row>
    <row r="140" spans="2:65" s="138" customFormat="1" ht="16.5" customHeight="1" x14ac:dyDescent="0.25">
      <c r="B140" s="202"/>
      <c r="C140" s="203" t="s">
        <v>855</v>
      </c>
      <c r="D140" s="203" t="s">
        <v>734</v>
      </c>
      <c r="E140" s="204" t="s">
        <v>1695</v>
      </c>
      <c r="F140" s="205" t="s">
        <v>1696</v>
      </c>
      <c r="G140" s="206" t="s">
        <v>873</v>
      </c>
      <c r="H140" s="207">
        <v>1</v>
      </c>
      <c r="I140" s="208">
        <v>0</v>
      </c>
      <c r="J140" s="208">
        <f>ROUND(I140*H140,2)</f>
        <v>0</v>
      </c>
      <c r="K140" s="205" t="s">
        <v>737</v>
      </c>
      <c r="L140" s="139"/>
      <c r="M140" s="209" t="s">
        <v>439</v>
      </c>
      <c r="N140" s="210" t="s">
        <v>687</v>
      </c>
      <c r="O140" s="211">
        <v>0.86299999999999999</v>
      </c>
      <c r="P140" s="211">
        <f>O140*H140</f>
        <v>0.86299999999999999</v>
      </c>
      <c r="Q140" s="211">
        <v>0.12303</v>
      </c>
      <c r="R140" s="211">
        <f>Q140*H140</f>
        <v>0.12303</v>
      </c>
      <c r="S140" s="211">
        <v>0</v>
      </c>
      <c r="T140" s="212">
        <f>S140*H140</f>
        <v>0</v>
      </c>
      <c r="AR140" s="213" t="s">
        <v>738</v>
      </c>
      <c r="AT140" s="213" t="s">
        <v>734</v>
      </c>
      <c r="AU140" s="213" t="s">
        <v>668</v>
      </c>
      <c r="AY140" s="131" t="s">
        <v>733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31" t="s">
        <v>731</v>
      </c>
      <c r="BK140" s="214">
        <f>ROUND(I140*H140,2)</f>
        <v>0</v>
      </c>
      <c r="BL140" s="131" t="s">
        <v>738</v>
      </c>
      <c r="BM140" s="213" t="s">
        <v>1697</v>
      </c>
    </row>
    <row r="141" spans="2:65" s="138" customFormat="1" x14ac:dyDescent="0.25">
      <c r="B141" s="139"/>
      <c r="D141" s="215" t="s">
        <v>740</v>
      </c>
      <c r="F141" s="216" t="s">
        <v>1698</v>
      </c>
      <c r="L141" s="139"/>
      <c r="M141" s="217"/>
      <c r="T141" s="218"/>
      <c r="AT141" s="131" t="s">
        <v>740</v>
      </c>
      <c r="AU141" s="131" t="s">
        <v>668</v>
      </c>
    </row>
    <row r="142" spans="2:65" s="138" customFormat="1" ht="16.5" customHeight="1" x14ac:dyDescent="0.25">
      <c r="B142" s="202"/>
      <c r="C142" s="227" t="s">
        <v>860</v>
      </c>
      <c r="D142" s="227" t="s">
        <v>34</v>
      </c>
      <c r="E142" s="228" t="s">
        <v>1699</v>
      </c>
      <c r="F142" s="229" t="s">
        <v>1700</v>
      </c>
      <c r="G142" s="230" t="s">
        <v>873</v>
      </c>
      <c r="H142" s="231">
        <v>1</v>
      </c>
      <c r="I142" s="232">
        <v>0</v>
      </c>
      <c r="J142" s="232">
        <f>ROUND(I142*H142,2)</f>
        <v>0</v>
      </c>
      <c r="K142" s="229" t="s">
        <v>737</v>
      </c>
      <c r="L142" s="233"/>
      <c r="M142" s="234" t="s">
        <v>439</v>
      </c>
      <c r="N142" s="235" t="s">
        <v>687</v>
      </c>
      <c r="O142" s="211">
        <v>0</v>
      </c>
      <c r="P142" s="211">
        <f>O142*H142</f>
        <v>0</v>
      </c>
      <c r="Q142" s="211">
        <v>1.3299999999999999E-2</v>
      </c>
      <c r="R142" s="211">
        <f>Q142*H142</f>
        <v>1.3299999999999999E-2</v>
      </c>
      <c r="S142" s="211">
        <v>0</v>
      </c>
      <c r="T142" s="212">
        <f>S142*H142</f>
        <v>0</v>
      </c>
      <c r="AR142" s="213" t="s">
        <v>778</v>
      </c>
      <c r="AT142" s="213" t="s">
        <v>34</v>
      </c>
      <c r="AU142" s="213" t="s">
        <v>668</v>
      </c>
      <c r="AY142" s="131" t="s">
        <v>733</v>
      </c>
      <c r="BE142" s="214">
        <f>IF(N142="základní",J142,0)</f>
        <v>0</v>
      </c>
      <c r="BF142" s="214">
        <f>IF(N142="snížená",J142,0)</f>
        <v>0</v>
      </c>
      <c r="BG142" s="214">
        <f>IF(N142="zákl. přenesená",J142,0)</f>
        <v>0</v>
      </c>
      <c r="BH142" s="214">
        <f>IF(N142="sníž. přenesená",J142,0)</f>
        <v>0</v>
      </c>
      <c r="BI142" s="214">
        <f>IF(N142="nulová",J142,0)</f>
        <v>0</v>
      </c>
      <c r="BJ142" s="131" t="s">
        <v>731</v>
      </c>
      <c r="BK142" s="214">
        <f>ROUND(I142*H142,2)</f>
        <v>0</v>
      </c>
      <c r="BL142" s="131" t="s">
        <v>738</v>
      </c>
      <c r="BM142" s="213" t="s">
        <v>1701</v>
      </c>
    </row>
    <row r="143" spans="2:65" s="138" customFormat="1" ht="16.5" customHeight="1" x14ac:dyDescent="0.25">
      <c r="B143" s="202"/>
      <c r="C143" s="203" t="s">
        <v>865</v>
      </c>
      <c r="D143" s="203" t="s">
        <v>734</v>
      </c>
      <c r="E143" s="204" t="s">
        <v>811</v>
      </c>
      <c r="F143" s="205" t="s">
        <v>812</v>
      </c>
      <c r="G143" s="206" t="s">
        <v>530</v>
      </c>
      <c r="H143" s="207">
        <v>8</v>
      </c>
      <c r="I143" s="208">
        <v>0</v>
      </c>
      <c r="J143" s="208">
        <f>ROUND(I143*H143,2)</f>
        <v>0</v>
      </c>
      <c r="K143" s="205" t="s">
        <v>737</v>
      </c>
      <c r="L143" s="139"/>
      <c r="M143" s="209" t="s">
        <v>439</v>
      </c>
      <c r="N143" s="210" t="s">
        <v>687</v>
      </c>
      <c r="O143" s="211">
        <v>5.3999999999999999E-2</v>
      </c>
      <c r="P143" s="211">
        <f>O143*H143</f>
        <v>0.432</v>
      </c>
      <c r="Q143" s="211">
        <v>1.9000000000000001E-4</v>
      </c>
      <c r="R143" s="211">
        <f>Q143*H143</f>
        <v>1.5200000000000001E-3</v>
      </c>
      <c r="S143" s="211">
        <v>0</v>
      </c>
      <c r="T143" s="212">
        <f>S143*H143</f>
        <v>0</v>
      </c>
      <c r="AR143" s="213" t="s">
        <v>738</v>
      </c>
      <c r="AT143" s="213" t="s">
        <v>734</v>
      </c>
      <c r="AU143" s="213" t="s">
        <v>668</v>
      </c>
      <c r="AY143" s="131" t="s">
        <v>733</v>
      </c>
      <c r="BE143" s="214">
        <f>IF(N143="základní",J143,0)</f>
        <v>0</v>
      </c>
      <c r="BF143" s="214">
        <f>IF(N143="snížená",J143,0)</f>
        <v>0</v>
      </c>
      <c r="BG143" s="214">
        <f>IF(N143="zákl. přenesená",J143,0)</f>
        <v>0</v>
      </c>
      <c r="BH143" s="214">
        <f>IF(N143="sníž. přenesená",J143,0)</f>
        <v>0</v>
      </c>
      <c r="BI143" s="214">
        <f>IF(N143="nulová",J143,0)</f>
        <v>0</v>
      </c>
      <c r="BJ143" s="131" t="s">
        <v>731</v>
      </c>
      <c r="BK143" s="214">
        <f>ROUND(I143*H143,2)</f>
        <v>0</v>
      </c>
      <c r="BL143" s="131" t="s">
        <v>738</v>
      </c>
      <c r="BM143" s="213" t="s">
        <v>1702</v>
      </c>
    </row>
    <row r="144" spans="2:65" s="138" customFormat="1" x14ac:dyDescent="0.25">
      <c r="B144" s="139"/>
      <c r="D144" s="215" t="s">
        <v>740</v>
      </c>
      <c r="F144" s="216" t="s">
        <v>814</v>
      </c>
      <c r="L144" s="139"/>
      <c r="M144" s="217"/>
      <c r="T144" s="218"/>
      <c r="AT144" s="131" t="s">
        <v>740</v>
      </c>
      <c r="AU144" s="131" t="s">
        <v>668</v>
      </c>
    </row>
    <row r="145" spans="2:65" s="138" customFormat="1" ht="16.5" customHeight="1" x14ac:dyDescent="0.25">
      <c r="B145" s="202"/>
      <c r="C145" s="203" t="s">
        <v>870</v>
      </c>
      <c r="D145" s="203" t="s">
        <v>734</v>
      </c>
      <c r="E145" s="204" t="s">
        <v>816</v>
      </c>
      <c r="F145" s="205" t="s">
        <v>817</v>
      </c>
      <c r="G145" s="206" t="s">
        <v>530</v>
      </c>
      <c r="H145" s="207">
        <v>8</v>
      </c>
      <c r="I145" s="208">
        <v>0</v>
      </c>
      <c r="J145" s="208">
        <f>ROUND(I145*H145,2)</f>
        <v>0</v>
      </c>
      <c r="K145" s="205" t="s">
        <v>737</v>
      </c>
      <c r="L145" s="139"/>
      <c r="M145" s="209" t="s">
        <v>439</v>
      </c>
      <c r="N145" s="210" t="s">
        <v>687</v>
      </c>
      <c r="O145" s="211">
        <v>2.7E-2</v>
      </c>
      <c r="P145" s="211">
        <f>O145*H145</f>
        <v>0.216</v>
      </c>
      <c r="Q145" s="211">
        <v>1.2999999999999999E-4</v>
      </c>
      <c r="R145" s="211">
        <f>Q145*H145</f>
        <v>1.0399999999999999E-3</v>
      </c>
      <c r="S145" s="211">
        <v>0</v>
      </c>
      <c r="T145" s="212">
        <f>S145*H145</f>
        <v>0</v>
      </c>
      <c r="AR145" s="213" t="s">
        <v>738</v>
      </c>
      <c r="AT145" s="213" t="s">
        <v>734</v>
      </c>
      <c r="AU145" s="213" t="s">
        <v>668</v>
      </c>
      <c r="AY145" s="131" t="s">
        <v>733</v>
      </c>
      <c r="BE145" s="214">
        <f>IF(N145="základní",J145,0)</f>
        <v>0</v>
      </c>
      <c r="BF145" s="214">
        <f>IF(N145="snížená",J145,0)</f>
        <v>0</v>
      </c>
      <c r="BG145" s="214">
        <f>IF(N145="zákl. přenesená",J145,0)</f>
        <v>0</v>
      </c>
      <c r="BH145" s="214">
        <f>IF(N145="sníž. přenesená",J145,0)</f>
        <v>0</v>
      </c>
      <c r="BI145" s="214">
        <f>IF(N145="nulová",J145,0)</f>
        <v>0</v>
      </c>
      <c r="BJ145" s="131" t="s">
        <v>731</v>
      </c>
      <c r="BK145" s="214">
        <f>ROUND(I145*H145,2)</f>
        <v>0</v>
      </c>
      <c r="BL145" s="131" t="s">
        <v>738</v>
      </c>
      <c r="BM145" s="213" t="s">
        <v>1703</v>
      </c>
    </row>
    <row r="146" spans="2:65" s="138" customFormat="1" x14ac:dyDescent="0.25">
      <c r="B146" s="139"/>
      <c r="D146" s="215" t="s">
        <v>740</v>
      </c>
      <c r="F146" s="216" t="s">
        <v>819</v>
      </c>
      <c r="L146" s="139"/>
      <c r="M146" s="217"/>
      <c r="T146" s="218"/>
      <c r="AT146" s="131" t="s">
        <v>740</v>
      </c>
      <c r="AU146" s="131" t="s">
        <v>668</v>
      </c>
    </row>
    <row r="147" spans="2:65" s="190" customFormat="1" ht="22.95" customHeight="1" x14ac:dyDescent="0.25">
      <c r="B147" s="191"/>
      <c r="D147" s="192" t="s">
        <v>728</v>
      </c>
      <c r="E147" s="200" t="s">
        <v>820</v>
      </c>
      <c r="F147" s="200" t="s">
        <v>415</v>
      </c>
      <c r="J147" s="201">
        <f>BK147</f>
        <v>0</v>
      </c>
      <c r="L147" s="191"/>
      <c r="M147" s="195"/>
      <c r="P147" s="196">
        <f>SUM(P148:P149)</f>
        <v>0.94423999999999997</v>
      </c>
      <c r="R147" s="196">
        <f>SUM(R148:R149)</f>
        <v>0</v>
      </c>
      <c r="T147" s="197">
        <f>SUM(T148:T149)</f>
        <v>0</v>
      </c>
      <c r="AR147" s="192" t="s">
        <v>731</v>
      </c>
      <c r="AT147" s="198" t="s">
        <v>728</v>
      </c>
      <c r="AU147" s="198" t="s">
        <v>731</v>
      </c>
      <c r="AY147" s="192" t="s">
        <v>733</v>
      </c>
      <c r="BK147" s="199">
        <f>SUM(BK148:BK149)</f>
        <v>0</v>
      </c>
    </row>
    <row r="148" spans="2:65" s="138" customFormat="1" ht="24.15" customHeight="1" x14ac:dyDescent="0.25">
      <c r="B148" s="202"/>
      <c r="C148" s="203" t="s">
        <v>876</v>
      </c>
      <c r="D148" s="203" t="s">
        <v>734</v>
      </c>
      <c r="E148" s="204" t="s">
        <v>822</v>
      </c>
      <c r="F148" s="205" t="s">
        <v>823</v>
      </c>
      <c r="G148" s="206" t="s">
        <v>569</v>
      </c>
      <c r="H148" s="207">
        <v>0.63800000000000001</v>
      </c>
      <c r="I148" s="208">
        <v>0</v>
      </c>
      <c r="J148" s="208">
        <f>ROUND(I148*H148,2)</f>
        <v>0</v>
      </c>
      <c r="K148" s="205" t="s">
        <v>737</v>
      </c>
      <c r="L148" s="139"/>
      <c r="M148" s="209" t="s">
        <v>439</v>
      </c>
      <c r="N148" s="210" t="s">
        <v>687</v>
      </c>
      <c r="O148" s="211">
        <v>1.48</v>
      </c>
      <c r="P148" s="211">
        <f>O148*H148</f>
        <v>0.94423999999999997</v>
      </c>
      <c r="Q148" s="211">
        <v>0</v>
      </c>
      <c r="R148" s="211">
        <f>Q148*H148</f>
        <v>0</v>
      </c>
      <c r="S148" s="211">
        <v>0</v>
      </c>
      <c r="T148" s="212">
        <f>S148*H148</f>
        <v>0</v>
      </c>
      <c r="AR148" s="213" t="s">
        <v>738</v>
      </c>
      <c r="AT148" s="213" t="s">
        <v>734</v>
      </c>
      <c r="AU148" s="213" t="s">
        <v>668</v>
      </c>
      <c r="AY148" s="131" t="s">
        <v>733</v>
      </c>
      <c r="BE148" s="214">
        <f>IF(N148="základní",J148,0)</f>
        <v>0</v>
      </c>
      <c r="BF148" s="214">
        <f>IF(N148="snížená",J148,0)</f>
        <v>0</v>
      </c>
      <c r="BG148" s="214">
        <f>IF(N148="zákl. přenesená",J148,0)</f>
        <v>0</v>
      </c>
      <c r="BH148" s="214">
        <f>IF(N148="sníž. přenesená",J148,0)</f>
        <v>0</v>
      </c>
      <c r="BI148" s="214">
        <f>IF(N148="nulová",J148,0)</f>
        <v>0</v>
      </c>
      <c r="BJ148" s="131" t="s">
        <v>731</v>
      </c>
      <c r="BK148" s="214">
        <f>ROUND(I148*H148,2)</f>
        <v>0</v>
      </c>
      <c r="BL148" s="131" t="s">
        <v>738</v>
      </c>
      <c r="BM148" s="213" t="s">
        <v>1704</v>
      </c>
    </row>
    <row r="149" spans="2:65" s="138" customFormat="1" x14ac:dyDescent="0.25">
      <c r="B149" s="139"/>
      <c r="D149" s="215" t="s">
        <v>740</v>
      </c>
      <c r="F149" s="216" t="s">
        <v>825</v>
      </c>
      <c r="L149" s="139"/>
      <c r="M149" s="217"/>
      <c r="T149" s="218"/>
      <c r="AT149" s="131" t="s">
        <v>740</v>
      </c>
      <c r="AU149" s="131" t="s">
        <v>668</v>
      </c>
    </row>
    <row r="150" spans="2:65" s="190" customFormat="1" ht="25.95" customHeight="1" x14ac:dyDescent="0.25">
      <c r="B150" s="191"/>
      <c r="D150" s="192" t="s">
        <v>728</v>
      </c>
      <c r="E150" s="193" t="s">
        <v>826</v>
      </c>
      <c r="F150" s="193" t="s">
        <v>827</v>
      </c>
      <c r="J150" s="194">
        <f>BK150</f>
        <v>0</v>
      </c>
      <c r="L150" s="191"/>
      <c r="M150" s="195"/>
      <c r="P150" s="196">
        <f>P151</f>
        <v>0.26</v>
      </c>
      <c r="R150" s="196">
        <f>R151</f>
        <v>6.9999999999999999E-4</v>
      </c>
      <c r="T150" s="197">
        <f>T151</f>
        <v>0</v>
      </c>
      <c r="AR150" s="192" t="s">
        <v>668</v>
      </c>
      <c r="AT150" s="198" t="s">
        <v>728</v>
      </c>
      <c r="AU150" s="198" t="s">
        <v>732</v>
      </c>
      <c r="AY150" s="192" t="s">
        <v>733</v>
      </c>
      <c r="BK150" s="199">
        <f>BK151</f>
        <v>0</v>
      </c>
    </row>
    <row r="151" spans="2:65" s="190" customFormat="1" ht="22.95" customHeight="1" x14ac:dyDescent="0.25">
      <c r="B151" s="191"/>
      <c r="D151" s="192" t="s">
        <v>728</v>
      </c>
      <c r="E151" s="200" t="s">
        <v>915</v>
      </c>
      <c r="F151" s="200" t="s">
        <v>916</v>
      </c>
      <c r="J151" s="201">
        <f>BK151</f>
        <v>0</v>
      </c>
      <c r="L151" s="191"/>
      <c r="M151" s="195"/>
      <c r="P151" s="196">
        <f>SUM(P152:P155)</f>
        <v>0.26</v>
      </c>
      <c r="R151" s="196">
        <f>SUM(R152:R155)</f>
        <v>6.9999999999999999E-4</v>
      </c>
      <c r="T151" s="197">
        <f>SUM(T152:T155)</f>
        <v>0</v>
      </c>
      <c r="AR151" s="192" t="s">
        <v>668</v>
      </c>
      <c r="AT151" s="198" t="s">
        <v>728</v>
      </c>
      <c r="AU151" s="198" t="s">
        <v>731</v>
      </c>
      <c r="AY151" s="192" t="s">
        <v>733</v>
      </c>
      <c r="BK151" s="199">
        <f>SUM(BK152:BK155)</f>
        <v>0</v>
      </c>
    </row>
    <row r="152" spans="2:65" s="138" customFormat="1" ht="16.5" customHeight="1" x14ac:dyDescent="0.25">
      <c r="B152" s="202"/>
      <c r="C152" s="203" t="s">
        <v>881</v>
      </c>
      <c r="D152" s="203" t="s">
        <v>734</v>
      </c>
      <c r="E152" s="204" t="s">
        <v>1705</v>
      </c>
      <c r="F152" s="205" t="s">
        <v>1706</v>
      </c>
      <c r="G152" s="206" t="s">
        <v>873</v>
      </c>
      <c r="H152" s="207">
        <v>1</v>
      </c>
      <c r="I152" s="208">
        <v>0</v>
      </c>
      <c r="J152" s="208">
        <f>ROUND(I152*H152,2)</f>
        <v>0</v>
      </c>
      <c r="K152" s="205" t="s">
        <v>737</v>
      </c>
      <c r="L152" s="139"/>
      <c r="M152" s="209" t="s">
        <v>439</v>
      </c>
      <c r="N152" s="210" t="s">
        <v>687</v>
      </c>
      <c r="O152" s="211">
        <v>0.26</v>
      </c>
      <c r="P152" s="211">
        <f>O152*H152</f>
        <v>0.26</v>
      </c>
      <c r="Q152" s="211">
        <v>6.9999999999999999E-4</v>
      </c>
      <c r="R152" s="211">
        <f>Q152*H152</f>
        <v>6.9999999999999999E-4</v>
      </c>
      <c r="S152" s="211">
        <v>0</v>
      </c>
      <c r="T152" s="212">
        <f>S152*H152</f>
        <v>0</v>
      </c>
      <c r="AR152" s="213" t="s">
        <v>821</v>
      </c>
      <c r="AT152" s="213" t="s">
        <v>734</v>
      </c>
      <c r="AU152" s="213" t="s">
        <v>668</v>
      </c>
      <c r="AY152" s="131" t="s">
        <v>733</v>
      </c>
      <c r="BE152" s="214">
        <f>IF(N152="základní",J152,0)</f>
        <v>0</v>
      </c>
      <c r="BF152" s="214">
        <f>IF(N152="snížená",J152,0)</f>
        <v>0</v>
      </c>
      <c r="BG152" s="214">
        <f>IF(N152="zákl. přenesená",J152,0)</f>
        <v>0</v>
      </c>
      <c r="BH152" s="214">
        <f>IF(N152="sníž. přenesená",J152,0)</f>
        <v>0</v>
      </c>
      <c r="BI152" s="214">
        <f>IF(N152="nulová",J152,0)</f>
        <v>0</v>
      </c>
      <c r="BJ152" s="131" t="s">
        <v>731</v>
      </c>
      <c r="BK152" s="214">
        <f>ROUND(I152*H152,2)</f>
        <v>0</v>
      </c>
      <c r="BL152" s="131" t="s">
        <v>821</v>
      </c>
      <c r="BM152" s="213" t="s">
        <v>1707</v>
      </c>
    </row>
    <row r="153" spans="2:65" s="138" customFormat="1" x14ac:dyDescent="0.25">
      <c r="B153" s="139"/>
      <c r="D153" s="215" t="s">
        <v>740</v>
      </c>
      <c r="F153" s="216" t="s">
        <v>1708</v>
      </c>
      <c r="L153" s="139"/>
      <c r="M153" s="217"/>
      <c r="T153" s="218"/>
      <c r="AT153" s="131" t="s">
        <v>740</v>
      </c>
      <c r="AU153" s="131" t="s">
        <v>668</v>
      </c>
    </row>
    <row r="154" spans="2:65" s="138" customFormat="1" ht="24.15" customHeight="1" x14ac:dyDescent="0.25">
      <c r="B154" s="202"/>
      <c r="C154" s="203" t="s">
        <v>886</v>
      </c>
      <c r="D154" s="203" t="s">
        <v>734</v>
      </c>
      <c r="E154" s="204" t="s">
        <v>1045</v>
      </c>
      <c r="F154" s="205" t="s">
        <v>1046</v>
      </c>
      <c r="G154" s="206" t="s">
        <v>472</v>
      </c>
      <c r="H154" s="207">
        <v>0</v>
      </c>
      <c r="I154" s="208">
        <v>1.02</v>
      </c>
      <c r="J154" s="208">
        <f>ROUND(I154*H154,2)</f>
        <v>0</v>
      </c>
      <c r="K154" s="205" t="s">
        <v>737</v>
      </c>
      <c r="L154" s="139"/>
      <c r="M154" s="209" t="s">
        <v>439</v>
      </c>
      <c r="N154" s="210" t="s">
        <v>687</v>
      </c>
      <c r="O154" s="211">
        <v>0</v>
      </c>
      <c r="P154" s="211">
        <f>O154*H154</f>
        <v>0</v>
      </c>
      <c r="Q154" s="211">
        <v>0</v>
      </c>
      <c r="R154" s="211">
        <f>Q154*H154</f>
        <v>0</v>
      </c>
      <c r="S154" s="211">
        <v>0</v>
      </c>
      <c r="T154" s="212">
        <f>S154*H154</f>
        <v>0</v>
      </c>
      <c r="AR154" s="213" t="s">
        <v>821</v>
      </c>
      <c r="AT154" s="213" t="s">
        <v>734</v>
      </c>
      <c r="AU154" s="213" t="s">
        <v>668</v>
      </c>
      <c r="AY154" s="131" t="s">
        <v>733</v>
      </c>
      <c r="BE154" s="214">
        <f>IF(N154="základní",J154,0)</f>
        <v>0</v>
      </c>
      <c r="BF154" s="214">
        <f>IF(N154="snížená",J154,0)</f>
        <v>0</v>
      </c>
      <c r="BG154" s="214">
        <f>IF(N154="zákl. přenesená",J154,0)</f>
        <v>0</v>
      </c>
      <c r="BH154" s="214">
        <f>IF(N154="sníž. přenesená",J154,0)</f>
        <v>0</v>
      </c>
      <c r="BI154" s="214">
        <f>IF(N154="nulová",J154,0)</f>
        <v>0</v>
      </c>
      <c r="BJ154" s="131" t="s">
        <v>731</v>
      </c>
      <c r="BK154" s="214">
        <f>ROUND(I154*H154,2)</f>
        <v>0</v>
      </c>
      <c r="BL154" s="131" t="s">
        <v>821</v>
      </c>
      <c r="BM154" s="213" t="s">
        <v>1709</v>
      </c>
    </row>
    <row r="155" spans="2:65" s="138" customFormat="1" x14ac:dyDescent="0.25">
      <c r="B155" s="139"/>
      <c r="D155" s="215" t="s">
        <v>740</v>
      </c>
      <c r="F155" s="216" t="s">
        <v>1048</v>
      </c>
      <c r="L155" s="139"/>
      <c r="M155" s="217"/>
      <c r="T155" s="218"/>
      <c r="AT155" s="131" t="s">
        <v>740</v>
      </c>
      <c r="AU155" s="131" t="s">
        <v>668</v>
      </c>
    </row>
    <row r="156" spans="2:65" s="190" customFormat="1" ht="25.95" customHeight="1" x14ac:dyDescent="0.25">
      <c r="B156" s="191"/>
      <c r="D156" s="192" t="s">
        <v>728</v>
      </c>
      <c r="E156" s="193" t="s">
        <v>34</v>
      </c>
      <c r="F156" s="193" t="s">
        <v>1188</v>
      </c>
      <c r="J156" s="194">
        <f>BK156</f>
        <v>0</v>
      </c>
      <c r="L156" s="191"/>
      <c r="M156" s="195"/>
      <c r="P156" s="196">
        <f>P157</f>
        <v>1.242</v>
      </c>
      <c r="R156" s="196">
        <f>R157</f>
        <v>5.1000000000000004E-4</v>
      </c>
      <c r="T156" s="197">
        <f>T157</f>
        <v>0</v>
      </c>
      <c r="AR156" s="192" t="s">
        <v>750</v>
      </c>
      <c r="AT156" s="198" t="s">
        <v>728</v>
      </c>
      <c r="AU156" s="198" t="s">
        <v>732</v>
      </c>
      <c r="AY156" s="192" t="s">
        <v>733</v>
      </c>
      <c r="BK156" s="199">
        <f>BK157</f>
        <v>0</v>
      </c>
    </row>
    <row r="157" spans="2:65" s="190" customFormat="1" ht="22.95" customHeight="1" x14ac:dyDescent="0.25">
      <c r="B157" s="191"/>
      <c r="D157" s="192" t="s">
        <v>728</v>
      </c>
      <c r="E157" s="200" t="s">
        <v>1189</v>
      </c>
      <c r="F157" s="200" t="s">
        <v>1190</v>
      </c>
      <c r="J157" s="201">
        <f>BK157</f>
        <v>0</v>
      </c>
      <c r="L157" s="191"/>
      <c r="M157" s="195"/>
      <c r="P157" s="196">
        <f>SUM(P158:P162)</f>
        <v>1.242</v>
      </c>
      <c r="R157" s="196">
        <f>SUM(R158:R162)</f>
        <v>5.1000000000000004E-4</v>
      </c>
      <c r="T157" s="197">
        <f>SUM(T158:T162)</f>
        <v>0</v>
      </c>
      <c r="AR157" s="192" t="s">
        <v>750</v>
      </c>
      <c r="AT157" s="198" t="s">
        <v>728</v>
      </c>
      <c r="AU157" s="198" t="s">
        <v>731</v>
      </c>
      <c r="AY157" s="192" t="s">
        <v>733</v>
      </c>
      <c r="BK157" s="199">
        <f>SUM(BK158:BK162)</f>
        <v>0</v>
      </c>
    </row>
    <row r="158" spans="2:65" s="138" customFormat="1" ht="21.75" customHeight="1" x14ac:dyDescent="0.25">
      <c r="B158" s="202"/>
      <c r="C158" s="203" t="s">
        <v>891</v>
      </c>
      <c r="D158" s="203" t="s">
        <v>734</v>
      </c>
      <c r="E158" s="204" t="s">
        <v>1211</v>
      </c>
      <c r="F158" s="205" t="s">
        <v>1212</v>
      </c>
      <c r="G158" s="206" t="s">
        <v>873</v>
      </c>
      <c r="H158" s="207">
        <v>3</v>
      </c>
      <c r="I158" s="208">
        <v>0</v>
      </c>
      <c r="J158" s="208">
        <f>ROUND(I158*H158,2)</f>
        <v>0</v>
      </c>
      <c r="K158" s="205" t="s">
        <v>737</v>
      </c>
      <c r="L158" s="139"/>
      <c r="M158" s="209" t="s">
        <v>439</v>
      </c>
      <c r="N158" s="210" t="s">
        <v>687</v>
      </c>
      <c r="O158" s="211">
        <v>0.41399999999999998</v>
      </c>
      <c r="P158" s="211">
        <f>O158*H158</f>
        <v>1.242</v>
      </c>
      <c r="Q158" s="211">
        <v>0</v>
      </c>
      <c r="R158" s="211">
        <f>Q158*H158</f>
        <v>0</v>
      </c>
      <c r="S158" s="211">
        <v>0</v>
      </c>
      <c r="T158" s="212">
        <f>S158*H158</f>
        <v>0</v>
      </c>
      <c r="AR158" s="213" t="s">
        <v>1070</v>
      </c>
      <c r="AT158" s="213" t="s">
        <v>734</v>
      </c>
      <c r="AU158" s="213" t="s">
        <v>668</v>
      </c>
      <c r="AY158" s="131" t="s">
        <v>733</v>
      </c>
      <c r="BE158" s="214">
        <f>IF(N158="základní",J158,0)</f>
        <v>0</v>
      </c>
      <c r="BF158" s="214">
        <f>IF(N158="snížená",J158,0)</f>
        <v>0</v>
      </c>
      <c r="BG158" s="214">
        <f>IF(N158="zákl. přenesená",J158,0)</f>
        <v>0</v>
      </c>
      <c r="BH158" s="214">
        <f>IF(N158="sníž. přenesená",J158,0)</f>
        <v>0</v>
      </c>
      <c r="BI158" s="214">
        <f>IF(N158="nulová",J158,0)</f>
        <v>0</v>
      </c>
      <c r="BJ158" s="131" t="s">
        <v>731</v>
      </c>
      <c r="BK158" s="214">
        <f>ROUND(I158*H158,2)</f>
        <v>0</v>
      </c>
      <c r="BL158" s="131" t="s">
        <v>1070</v>
      </c>
      <c r="BM158" s="213" t="s">
        <v>1710</v>
      </c>
    </row>
    <row r="159" spans="2:65" s="138" customFormat="1" x14ac:dyDescent="0.25">
      <c r="B159" s="139"/>
      <c r="D159" s="215" t="s">
        <v>740</v>
      </c>
      <c r="F159" s="216" t="s">
        <v>1214</v>
      </c>
      <c r="L159" s="139"/>
      <c r="M159" s="217"/>
      <c r="T159" s="218"/>
      <c r="AT159" s="131" t="s">
        <v>740</v>
      </c>
      <c r="AU159" s="131" t="s">
        <v>668</v>
      </c>
    </row>
    <row r="160" spans="2:65" s="138" customFormat="1" ht="16.5" customHeight="1" x14ac:dyDescent="0.25">
      <c r="B160" s="202"/>
      <c r="C160" s="227" t="s">
        <v>896</v>
      </c>
      <c r="D160" s="227" t="s">
        <v>34</v>
      </c>
      <c r="E160" s="228" t="s">
        <v>1711</v>
      </c>
      <c r="F160" s="229" t="s">
        <v>1712</v>
      </c>
      <c r="G160" s="230" t="s">
        <v>873</v>
      </c>
      <c r="H160" s="231">
        <v>1</v>
      </c>
      <c r="I160" s="232">
        <v>0</v>
      </c>
      <c r="J160" s="232">
        <f>ROUND(I160*H160,2)</f>
        <v>0</v>
      </c>
      <c r="K160" s="229" t="s">
        <v>737</v>
      </c>
      <c r="L160" s="233"/>
      <c r="M160" s="234" t="s">
        <v>439</v>
      </c>
      <c r="N160" s="235" t="s">
        <v>687</v>
      </c>
      <c r="O160" s="211">
        <v>0</v>
      </c>
      <c r="P160" s="211">
        <f>O160*H160</f>
        <v>0</v>
      </c>
      <c r="Q160" s="211">
        <v>1.2999999999999999E-4</v>
      </c>
      <c r="R160" s="211">
        <f>Q160*H160</f>
        <v>1.2999999999999999E-4</v>
      </c>
      <c r="S160" s="211">
        <v>0</v>
      </c>
      <c r="T160" s="212">
        <f>S160*H160</f>
        <v>0</v>
      </c>
      <c r="AR160" s="213" t="s">
        <v>1218</v>
      </c>
      <c r="AT160" s="213" t="s">
        <v>34</v>
      </c>
      <c r="AU160" s="213" t="s">
        <v>668</v>
      </c>
      <c r="AY160" s="131" t="s">
        <v>733</v>
      </c>
      <c r="BE160" s="214">
        <f>IF(N160="základní",J160,0)</f>
        <v>0</v>
      </c>
      <c r="BF160" s="214">
        <f>IF(N160="snížená",J160,0)</f>
        <v>0</v>
      </c>
      <c r="BG160" s="214">
        <f>IF(N160="zákl. přenesená",J160,0)</f>
        <v>0</v>
      </c>
      <c r="BH160" s="214">
        <f>IF(N160="sníž. přenesená",J160,0)</f>
        <v>0</v>
      </c>
      <c r="BI160" s="214">
        <f>IF(N160="nulová",J160,0)</f>
        <v>0</v>
      </c>
      <c r="BJ160" s="131" t="s">
        <v>731</v>
      </c>
      <c r="BK160" s="214">
        <f>ROUND(I160*H160,2)</f>
        <v>0</v>
      </c>
      <c r="BL160" s="131" t="s">
        <v>1218</v>
      </c>
      <c r="BM160" s="213" t="s">
        <v>1713</v>
      </c>
    </row>
    <row r="161" spans="2:65" s="138" customFormat="1" ht="16.5" customHeight="1" x14ac:dyDescent="0.25">
      <c r="B161" s="202"/>
      <c r="C161" s="227" t="s">
        <v>901</v>
      </c>
      <c r="D161" s="227" t="s">
        <v>34</v>
      </c>
      <c r="E161" s="228" t="s">
        <v>1714</v>
      </c>
      <c r="F161" s="229" t="s">
        <v>1715</v>
      </c>
      <c r="G161" s="230" t="s">
        <v>873</v>
      </c>
      <c r="H161" s="231">
        <v>1</v>
      </c>
      <c r="I161" s="232">
        <v>0</v>
      </c>
      <c r="J161" s="232">
        <f>ROUND(I161*H161,2)</f>
        <v>0</v>
      </c>
      <c r="K161" s="229" t="s">
        <v>737</v>
      </c>
      <c r="L161" s="233"/>
      <c r="M161" s="234" t="s">
        <v>439</v>
      </c>
      <c r="N161" s="235" t="s">
        <v>687</v>
      </c>
      <c r="O161" s="211">
        <v>0</v>
      </c>
      <c r="P161" s="211">
        <f>O161*H161</f>
        <v>0</v>
      </c>
      <c r="Q161" s="211">
        <v>8.0000000000000007E-5</v>
      </c>
      <c r="R161" s="211">
        <f>Q161*H161</f>
        <v>8.0000000000000007E-5</v>
      </c>
      <c r="S161" s="211">
        <v>0</v>
      </c>
      <c r="T161" s="212">
        <f>S161*H161</f>
        <v>0</v>
      </c>
      <c r="AR161" s="213" t="s">
        <v>1218</v>
      </c>
      <c r="AT161" s="213" t="s">
        <v>34</v>
      </c>
      <c r="AU161" s="213" t="s">
        <v>668</v>
      </c>
      <c r="AY161" s="131" t="s">
        <v>733</v>
      </c>
      <c r="BE161" s="214">
        <f>IF(N161="základní",J161,0)</f>
        <v>0</v>
      </c>
      <c r="BF161" s="214">
        <f>IF(N161="snížená",J161,0)</f>
        <v>0</v>
      </c>
      <c r="BG161" s="214">
        <f>IF(N161="zákl. přenesená",J161,0)</f>
        <v>0</v>
      </c>
      <c r="BH161" s="214">
        <f>IF(N161="sníž. přenesená",J161,0)</f>
        <v>0</v>
      </c>
      <c r="BI161" s="214">
        <f>IF(N161="nulová",J161,0)</f>
        <v>0</v>
      </c>
      <c r="BJ161" s="131" t="s">
        <v>731</v>
      </c>
      <c r="BK161" s="214">
        <f>ROUND(I161*H161,2)</f>
        <v>0</v>
      </c>
      <c r="BL161" s="131" t="s">
        <v>1218</v>
      </c>
      <c r="BM161" s="213" t="s">
        <v>1716</v>
      </c>
    </row>
    <row r="162" spans="2:65" s="138" customFormat="1" ht="16.5" customHeight="1" x14ac:dyDescent="0.25">
      <c r="B162" s="202"/>
      <c r="C162" s="227" t="s">
        <v>894</v>
      </c>
      <c r="D162" s="227" t="s">
        <v>34</v>
      </c>
      <c r="E162" s="228" t="s">
        <v>1221</v>
      </c>
      <c r="F162" s="229" t="s">
        <v>1222</v>
      </c>
      <c r="G162" s="230" t="s">
        <v>873</v>
      </c>
      <c r="H162" s="231">
        <v>1</v>
      </c>
      <c r="I162" s="232">
        <v>0</v>
      </c>
      <c r="J162" s="232">
        <f>ROUND(I162*H162,2)</f>
        <v>0</v>
      </c>
      <c r="K162" s="229" t="s">
        <v>737</v>
      </c>
      <c r="L162" s="233"/>
      <c r="M162" s="236" t="s">
        <v>439</v>
      </c>
      <c r="N162" s="237" t="s">
        <v>687</v>
      </c>
      <c r="O162" s="238">
        <v>0</v>
      </c>
      <c r="P162" s="238">
        <f>O162*H162</f>
        <v>0</v>
      </c>
      <c r="Q162" s="238">
        <v>2.9999999999999997E-4</v>
      </c>
      <c r="R162" s="238">
        <f>Q162*H162</f>
        <v>2.9999999999999997E-4</v>
      </c>
      <c r="S162" s="238">
        <v>0</v>
      </c>
      <c r="T162" s="239">
        <f>S162*H162</f>
        <v>0</v>
      </c>
      <c r="AR162" s="213" t="s">
        <v>1218</v>
      </c>
      <c r="AT162" s="213" t="s">
        <v>34</v>
      </c>
      <c r="AU162" s="213" t="s">
        <v>668</v>
      </c>
      <c r="AY162" s="131" t="s">
        <v>733</v>
      </c>
      <c r="BE162" s="214">
        <f>IF(N162="základní",J162,0)</f>
        <v>0</v>
      </c>
      <c r="BF162" s="214">
        <f>IF(N162="snížená",J162,0)</f>
        <v>0</v>
      </c>
      <c r="BG162" s="214">
        <f>IF(N162="zákl. přenesená",J162,0)</f>
        <v>0</v>
      </c>
      <c r="BH162" s="214">
        <f>IF(N162="sníž. přenesená",J162,0)</f>
        <v>0</v>
      </c>
      <c r="BI162" s="214">
        <f>IF(N162="nulová",J162,0)</f>
        <v>0</v>
      </c>
      <c r="BJ162" s="131" t="s">
        <v>731</v>
      </c>
      <c r="BK162" s="214">
        <f>ROUND(I162*H162,2)</f>
        <v>0</v>
      </c>
      <c r="BL162" s="131" t="s">
        <v>1218</v>
      </c>
      <c r="BM162" s="213" t="s">
        <v>1717</v>
      </c>
    </row>
    <row r="163" spans="2:65" s="138" customFormat="1" ht="6.9" customHeight="1" x14ac:dyDescent="0.25">
      <c r="B163" s="158"/>
      <c r="C163" s="159"/>
      <c r="D163" s="159"/>
      <c r="E163" s="159"/>
      <c r="F163" s="159"/>
      <c r="G163" s="159"/>
      <c r="H163" s="159"/>
      <c r="I163" s="159"/>
      <c r="J163" s="159"/>
      <c r="K163" s="159"/>
      <c r="L163" s="139"/>
    </row>
  </sheetData>
  <autoFilter ref="C87:K162" xr:uid="{00000000-0009-0000-0000-000007000000}"/>
  <mergeCells count="9">
    <mergeCell ref="E50:H50"/>
    <mergeCell ref="E78:H78"/>
    <mergeCell ref="E80:H80"/>
    <mergeCell ref="L2:V2"/>
    <mergeCell ref="E7:H7"/>
    <mergeCell ref="E9:H9"/>
    <mergeCell ref="E18:H18"/>
    <mergeCell ref="E27:H27"/>
    <mergeCell ref="E48:H48"/>
  </mergeCells>
  <hyperlinks>
    <hyperlink ref="F92" r:id="rId1" xr:uid="{00000000-0004-0000-0700-000000000000}"/>
    <hyperlink ref="F95" r:id="rId2" xr:uid="{00000000-0004-0000-0700-000001000000}"/>
    <hyperlink ref="F98" r:id="rId3" xr:uid="{00000000-0004-0000-0700-000002000000}"/>
    <hyperlink ref="F101" r:id="rId4" xr:uid="{00000000-0004-0000-0700-000003000000}"/>
    <hyperlink ref="F104" r:id="rId5" xr:uid="{00000000-0004-0000-0700-000004000000}"/>
    <hyperlink ref="F107" r:id="rId6" xr:uid="{00000000-0004-0000-0700-000005000000}"/>
    <hyperlink ref="F109" r:id="rId7" xr:uid="{00000000-0004-0000-0700-000006000000}"/>
    <hyperlink ref="F112" r:id="rId8" xr:uid="{00000000-0004-0000-0700-000007000000}"/>
    <hyperlink ref="F115" r:id="rId9" xr:uid="{00000000-0004-0000-0700-000008000000}"/>
    <hyperlink ref="F119" r:id="rId10" xr:uid="{00000000-0004-0000-0700-000009000000}"/>
    <hyperlink ref="F123" r:id="rId11" xr:uid="{00000000-0004-0000-0700-00000A000000}"/>
    <hyperlink ref="F127" r:id="rId12" xr:uid="{00000000-0004-0000-0700-00000B000000}"/>
    <hyperlink ref="F131" r:id="rId13" xr:uid="{00000000-0004-0000-0700-00000C000000}"/>
    <hyperlink ref="F134" r:id="rId14" xr:uid="{00000000-0004-0000-0700-00000D000000}"/>
    <hyperlink ref="F136" r:id="rId15" xr:uid="{00000000-0004-0000-0700-00000E000000}"/>
    <hyperlink ref="F138" r:id="rId16" xr:uid="{00000000-0004-0000-0700-00000F000000}"/>
    <hyperlink ref="F141" r:id="rId17" xr:uid="{00000000-0004-0000-0700-000010000000}"/>
    <hyperlink ref="F144" r:id="rId18" xr:uid="{00000000-0004-0000-0700-000011000000}"/>
    <hyperlink ref="F146" r:id="rId19" xr:uid="{00000000-0004-0000-0700-000012000000}"/>
    <hyperlink ref="F149" r:id="rId20" xr:uid="{00000000-0004-0000-0700-000013000000}"/>
    <hyperlink ref="F153" r:id="rId21" xr:uid="{00000000-0004-0000-0700-000014000000}"/>
    <hyperlink ref="F155" r:id="rId22" xr:uid="{00000000-0004-0000-0700-000015000000}"/>
    <hyperlink ref="F159" r:id="rId23" xr:uid="{00000000-0004-0000-0700-000016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BM148"/>
  <sheetViews>
    <sheetView showGridLines="0" topLeftCell="A82" workbookViewId="0">
      <selection activeCell="I88" sqref="I88"/>
    </sheetView>
  </sheetViews>
  <sheetFormatPr defaultColWidth="9.109375" defaultRowHeight="10.199999999999999" x14ac:dyDescent="0.2"/>
  <cols>
    <col min="1" max="1" width="7.109375" style="130" customWidth="1"/>
    <col min="2" max="2" width="1" style="130" customWidth="1"/>
    <col min="3" max="3" width="3.5546875" style="130" customWidth="1"/>
    <col min="4" max="4" width="3.6640625" style="130" customWidth="1"/>
    <col min="5" max="5" width="14.6640625" style="130" customWidth="1"/>
    <col min="6" max="6" width="86.44140625" style="130" customWidth="1"/>
    <col min="7" max="7" width="6.44140625" style="130" customWidth="1"/>
    <col min="8" max="8" width="12" style="130" customWidth="1"/>
    <col min="9" max="9" width="13.5546875" style="130" customWidth="1"/>
    <col min="10" max="11" width="19.109375" style="130" customWidth="1"/>
    <col min="12" max="12" width="8" style="130" customWidth="1"/>
    <col min="13" max="13" width="9.33203125" style="130" hidden="1" customWidth="1"/>
    <col min="14" max="14" width="9.109375" style="130"/>
    <col min="15" max="20" width="12.109375" style="130" hidden="1" customWidth="1"/>
    <col min="21" max="21" width="14" style="130" hidden="1" customWidth="1"/>
    <col min="22" max="22" width="10.5546875" style="130" customWidth="1"/>
    <col min="23" max="23" width="14" style="130" customWidth="1"/>
    <col min="24" max="24" width="10.5546875" style="130" customWidth="1"/>
    <col min="25" max="25" width="12.88671875" style="130" customWidth="1"/>
    <col min="26" max="26" width="9.44140625" style="130" customWidth="1"/>
    <col min="27" max="27" width="12.88671875" style="130" customWidth="1"/>
    <col min="28" max="28" width="14" style="130" customWidth="1"/>
    <col min="29" max="29" width="9.44140625" style="130" customWidth="1"/>
    <col min="30" max="30" width="12.88671875" style="130" customWidth="1"/>
    <col min="31" max="31" width="14" style="130" customWidth="1"/>
    <col min="32" max="16384" width="9.109375" style="130"/>
  </cols>
  <sheetData>
    <row r="2" spans="2:46" ht="36.9" customHeight="1" x14ac:dyDescent="0.2">
      <c r="L2" s="366" t="s">
        <v>666</v>
      </c>
      <c r="M2" s="367"/>
      <c r="N2" s="367"/>
      <c r="O2" s="367"/>
      <c r="P2" s="367"/>
      <c r="Q2" s="367"/>
      <c r="R2" s="367"/>
      <c r="S2" s="367"/>
      <c r="T2" s="367"/>
      <c r="U2" s="367"/>
      <c r="V2" s="367"/>
      <c r="AT2" s="131" t="s">
        <v>1718</v>
      </c>
    </row>
    <row r="3" spans="2:46" ht="6.9" customHeight="1" x14ac:dyDescent="0.2">
      <c r="B3" s="132"/>
      <c r="C3" s="133"/>
      <c r="D3" s="133"/>
      <c r="E3" s="133"/>
      <c r="F3" s="133"/>
      <c r="G3" s="133"/>
      <c r="H3" s="133"/>
      <c r="I3" s="133"/>
      <c r="J3" s="133"/>
      <c r="K3" s="133"/>
      <c r="L3" s="134"/>
      <c r="AT3" s="131" t="s">
        <v>668</v>
      </c>
    </row>
    <row r="4" spans="2:46" ht="24.9" customHeight="1" x14ac:dyDescent="0.2">
      <c r="B4" s="134"/>
      <c r="D4" s="135" t="s">
        <v>669</v>
      </c>
      <c r="L4" s="134"/>
      <c r="M4" s="136" t="s">
        <v>670</v>
      </c>
      <c r="AT4" s="131" t="s">
        <v>671</v>
      </c>
    </row>
    <row r="5" spans="2:46" ht="6.9" customHeight="1" x14ac:dyDescent="0.2">
      <c r="B5" s="134"/>
      <c r="L5" s="134"/>
    </row>
    <row r="6" spans="2:46" ht="12" customHeight="1" x14ac:dyDescent="0.2">
      <c r="B6" s="134"/>
      <c r="D6" s="137" t="s">
        <v>672</v>
      </c>
      <c r="L6" s="134"/>
    </row>
    <row r="7" spans="2:46" ht="16.5" customHeight="1" x14ac:dyDescent="0.2">
      <c r="B7" s="134"/>
      <c r="E7" s="364" t="s">
        <v>1883</v>
      </c>
      <c r="F7" s="365"/>
      <c r="G7" s="365"/>
      <c r="H7" s="365"/>
      <c r="L7" s="134"/>
    </row>
    <row r="8" spans="2:46" s="138" customFormat="1" ht="12" customHeight="1" x14ac:dyDescent="0.25">
      <c r="B8" s="139"/>
      <c r="D8" s="137" t="s">
        <v>673</v>
      </c>
      <c r="L8" s="139"/>
    </row>
    <row r="9" spans="2:46" s="138" customFormat="1" ht="16.5" customHeight="1" x14ac:dyDescent="0.25">
      <c r="B9" s="139"/>
      <c r="E9" s="362" t="s">
        <v>1719</v>
      </c>
      <c r="F9" s="363"/>
      <c r="G9" s="363"/>
      <c r="H9" s="363"/>
      <c r="L9" s="139"/>
    </row>
    <row r="10" spans="2:46" s="138" customFormat="1" x14ac:dyDescent="0.25">
      <c r="B10" s="139"/>
      <c r="L10" s="139"/>
    </row>
    <row r="11" spans="2:46" s="138" customFormat="1" ht="12" customHeight="1" x14ac:dyDescent="0.25">
      <c r="B11" s="139"/>
      <c r="D11" s="137" t="s">
        <v>675</v>
      </c>
      <c r="F11" s="140" t="s">
        <v>439</v>
      </c>
      <c r="I11" s="137" t="s">
        <v>676</v>
      </c>
      <c r="J11" s="140" t="s">
        <v>439</v>
      </c>
      <c r="L11" s="139"/>
    </row>
    <row r="12" spans="2:46" s="138" customFormat="1" ht="12" customHeight="1" x14ac:dyDescent="0.25">
      <c r="B12" s="139"/>
      <c r="D12" s="137" t="s">
        <v>677</v>
      </c>
      <c r="F12" s="140" t="s">
        <v>678</v>
      </c>
      <c r="I12" s="137" t="s">
        <v>490</v>
      </c>
      <c r="J12" s="141"/>
      <c r="L12" s="139"/>
    </row>
    <row r="13" spans="2:46" s="138" customFormat="1" ht="10.95" customHeight="1" x14ac:dyDescent="0.25">
      <c r="B13" s="139"/>
      <c r="L13" s="139"/>
    </row>
    <row r="14" spans="2:46" s="138" customFormat="1" ht="12" customHeight="1" x14ac:dyDescent="0.25">
      <c r="B14" s="139"/>
      <c r="D14" s="137" t="s">
        <v>679</v>
      </c>
      <c r="I14" s="137" t="s">
        <v>680</v>
      </c>
      <c r="J14" s="140" t="s">
        <v>439</v>
      </c>
      <c r="L14" s="139"/>
    </row>
    <row r="15" spans="2:46" s="138" customFormat="1" ht="18" customHeight="1" x14ac:dyDescent="0.25">
      <c r="B15" s="139"/>
      <c r="E15" s="140" t="s">
        <v>681</v>
      </c>
      <c r="I15" s="137" t="s">
        <v>682</v>
      </c>
      <c r="J15" s="140" t="s">
        <v>439</v>
      </c>
      <c r="L15" s="139"/>
    </row>
    <row r="16" spans="2:46" s="138" customFormat="1" ht="6.9" customHeight="1" x14ac:dyDescent="0.25">
      <c r="B16" s="139"/>
      <c r="L16" s="139"/>
    </row>
    <row r="17" spans="2:12" s="138" customFormat="1" ht="12" customHeight="1" x14ac:dyDescent="0.25">
      <c r="B17" s="139"/>
      <c r="D17" s="137" t="s">
        <v>452</v>
      </c>
      <c r="I17" s="137" t="s">
        <v>680</v>
      </c>
      <c r="J17" s="140" t="s">
        <v>439</v>
      </c>
      <c r="L17" s="139"/>
    </row>
    <row r="18" spans="2:12" s="138" customFormat="1" ht="18" customHeight="1" x14ac:dyDescent="0.25">
      <c r="B18" s="139"/>
      <c r="E18" s="368"/>
      <c r="F18" s="368"/>
      <c r="G18" s="368"/>
      <c r="H18" s="368"/>
      <c r="I18" s="137" t="s">
        <v>682</v>
      </c>
      <c r="J18" s="140" t="s">
        <v>439</v>
      </c>
      <c r="L18" s="139"/>
    </row>
    <row r="19" spans="2:12" s="138" customFormat="1" ht="6.9" customHeight="1" x14ac:dyDescent="0.25">
      <c r="B19" s="139"/>
      <c r="L19" s="139"/>
    </row>
    <row r="20" spans="2:12" s="138" customFormat="1" ht="12" customHeight="1" x14ac:dyDescent="0.25">
      <c r="B20" s="139"/>
      <c r="D20" s="137" t="s">
        <v>445</v>
      </c>
      <c r="I20" s="137" t="s">
        <v>680</v>
      </c>
      <c r="J20" s="140" t="s">
        <v>439</v>
      </c>
      <c r="L20" s="139"/>
    </row>
    <row r="21" spans="2:12" s="138" customFormat="1" ht="18" customHeight="1" x14ac:dyDescent="0.25">
      <c r="B21" s="139"/>
      <c r="E21" s="140"/>
      <c r="I21" s="137" t="s">
        <v>682</v>
      </c>
      <c r="J21" s="140" t="s">
        <v>439</v>
      </c>
      <c r="L21" s="139"/>
    </row>
    <row r="22" spans="2:12" s="138" customFormat="1" ht="6.9" customHeight="1" x14ac:dyDescent="0.25">
      <c r="B22" s="139"/>
      <c r="L22" s="139"/>
    </row>
    <row r="23" spans="2:12" s="138" customFormat="1" ht="12" customHeight="1" x14ac:dyDescent="0.25">
      <c r="B23" s="139"/>
      <c r="D23" s="137" t="s">
        <v>448</v>
      </c>
      <c r="I23" s="137" t="s">
        <v>680</v>
      </c>
      <c r="J23" s="140" t="s">
        <v>439</v>
      </c>
      <c r="L23" s="139"/>
    </row>
    <row r="24" spans="2:12" s="138" customFormat="1" ht="18" customHeight="1" x14ac:dyDescent="0.25">
      <c r="B24" s="139"/>
      <c r="E24" s="140"/>
      <c r="I24" s="137" t="s">
        <v>682</v>
      </c>
      <c r="J24" s="140" t="s">
        <v>439</v>
      </c>
      <c r="L24" s="139"/>
    </row>
    <row r="25" spans="2:12" s="138" customFormat="1" ht="6.9" customHeight="1" x14ac:dyDescent="0.25">
      <c r="B25" s="139"/>
      <c r="L25" s="139"/>
    </row>
    <row r="26" spans="2:12" s="138" customFormat="1" ht="12" customHeight="1" x14ac:dyDescent="0.25">
      <c r="B26" s="139"/>
      <c r="D26" s="137" t="s">
        <v>683</v>
      </c>
      <c r="L26" s="139"/>
    </row>
    <row r="27" spans="2:12" s="142" customFormat="1" ht="16.5" customHeight="1" x14ac:dyDescent="0.25">
      <c r="B27" s="143"/>
      <c r="E27" s="369" t="s">
        <v>439</v>
      </c>
      <c r="F27" s="369"/>
      <c r="G27" s="369"/>
      <c r="H27" s="369"/>
      <c r="L27" s="143"/>
    </row>
    <row r="28" spans="2:12" s="138" customFormat="1" ht="6.9" customHeight="1" x14ac:dyDescent="0.25">
      <c r="B28" s="139"/>
      <c r="L28" s="139"/>
    </row>
    <row r="29" spans="2:12" s="138" customFormat="1" ht="6.9" customHeight="1" x14ac:dyDescent="0.25">
      <c r="B29" s="139"/>
      <c r="D29" s="144"/>
      <c r="E29" s="144"/>
      <c r="F29" s="144"/>
      <c r="G29" s="144"/>
      <c r="H29" s="144"/>
      <c r="I29" s="144"/>
      <c r="J29" s="144"/>
      <c r="K29" s="144"/>
      <c r="L29" s="139"/>
    </row>
    <row r="30" spans="2:12" s="138" customFormat="1" ht="25.35" customHeight="1" x14ac:dyDescent="0.25">
      <c r="B30" s="139"/>
      <c r="D30" s="145" t="s">
        <v>510</v>
      </c>
      <c r="J30" s="146">
        <f>ROUND(J86, 2)</f>
        <v>0</v>
      </c>
      <c r="L30" s="139"/>
    </row>
    <row r="31" spans="2:12" s="138" customFormat="1" ht="6.9" customHeight="1" x14ac:dyDescent="0.25">
      <c r="B31" s="139"/>
      <c r="D31" s="144"/>
      <c r="E31" s="144"/>
      <c r="F31" s="144"/>
      <c r="G31" s="144"/>
      <c r="H31" s="144"/>
      <c r="I31" s="144"/>
      <c r="J31" s="144"/>
      <c r="K31" s="144"/>
      <c r="L31" s="139"/>
    </row>
    <row r="32" spans="2:12" s="138" customFormat="1" ht="14.4" customHeight="1" x14ac:dyDescent="0.25">
      <c r="B32" s="139"/>
      <c r="F32" s="147" t="s">
        <v>684</v>
      </c>
      <c r="I32" s="147" t="s">
        <v>685</v>
      </c>
      <c r="J32" s="147" t="s">
        <v>686</v>
      </c>
      <c r="L32" s="139"/>
    </row>
    <row r="33" spans="2:12" s="138" customFormat="1" ht="14.4" customHeight="1" x14ac:dyDescent="0.25">
      <c r="B33" s="139"/>
      <c r="D33" s="148" t="s">
        <v>495</v>
      </c>
      <c r="E33" s="137" t="s">
        <v>687</v>
      </c>
      <c r="F33" s="149">
        <f>ROUND((SUM(BE86:BE147)),  2)</f>
        <v>0</v>
      </c>
      <c r="I33" s="150">
        <v>0.21</v>
      </c>
      <c r="J33" s="149">
        <f>ROUND(((SUM(BE86:BE147))*I33),  2)</f>
        <v>0</v>
      </c>
      <c r="L33" s="139"/>
    </row>
    <row r="34" spans="2:12" s="138" customFormat="1" ht="14.4" customHeight="1" x14ac:dyDescent="0.25">
      <c r="B34" s="139"/>
      <c r="E34" s="137" t="s">
        <v>688</v>
      </c>
      <c r="F34" s="149">
        <f>ROUND((SUM(BF86:BF147)),  2)</f>
        <v>0</v>
      </c>
      <c r="I34" s="150">
        <v>0.15</v>
      </c>
      <c r="J34" s="149">
        <f>ROUND(((SUM(BF86:BF147))*I34),  2)</f>
        <v>0</v>
      </c>
      <c r="L34" s="139"/>
    </row>
    <row r="35" spans="2:12" s="138" customFormat="1" ht="14.4" hidden="1" customHeight="1" x14ac:dyDescent="0.25">
      <c r="B35" s="139"/>
      <c r="E35" s="137" t="s">
        <v>689</v>
      </c>
      <c r="F35" s="149">
        <f>ROUND((SUM(BG86:BG147)),  2)</f>
        <v>0</v>
      </c>
      <c r="I35" s="150">
        <v>0.21</v>
      </c>
      <c r="J35" s="149">
        <f>0</f>
        <v>0</v>
      </c>
      <c r="L35" s="139"/>
    </row>
    <row r="36" spans="2:12" s="138" customFormat="1" ht="14.4" hidden="1" customHeight="1" x14ac:dyDescent="0.25">
      <c r="B36" s="139"/>
      <c r="E36" s="137" t="s">
        <v>690</v>
      </c>
      <c r="F36" s="149">
        <f>ROUND((SUM(BH86:BH147)),  2)</f>
        <v>0</v>
      </c>
      <c r="I36" s="150">
        <v>0.15</v>
      </c>
      <c r="J36" s="149">
        <f>0</f>
        <v>0</v>
      </c>
      <c r="L36" s="139"/>
    </row>
    <row r="37" spans="2:12" s="138" customFormat="1" ht="14.4" hidden="1" customHeight="1" x14ac:dyDescent="0.25">
      <c r="B37" s="139"/>
      <c r="E37" s="137" t="s">
        <v>691</v>
      </c>
      <c r="F37" s="149">
        <f>ROUND((SUM(BI86:BI147)),  2)</f>
        <v>0</v>
      </c>
      <c r="I37" s="150">
        <v>0</v>
      </c>
      <c r="J37" s="149">
        <f>0</f>
        <v>0</v>
      </c>
      <c r="L37" s="139"/>
    </row>
    <row r="38" spans="2:12" s="138" customFormat="1" ht="6.9" customHeight="1" x14ac:dyDescent="0.25">
      <c r="B38" s="139"/>
      <c r="L38" s="139"/>
    </row>
    <row r="39" spans="2:12" s="138" customFormat="1" ht="25.35" customHeight="1" x14ac:dyDescent="0.25">
      <c r="B39" s="139"/>
      <c r="C39" s="151"/>
      <c r="D39" s="152" t="s">
        <v>692</v>
      </c>
      <c r="E39" s="153"/>
      <c r="F39" s="153"/>
      <c r="G39" s="154" t="s">
        <v>693</v>
      </c>
      <c r="H39" s="155" t="s">
        <v>694</v>
      </c>
      <c r="I39" s="153"/>
      <c r="J39" s="156">
        <f>SUM(J30:J37)</f>
        <v>0</v>
      </c>
      <c r="K39" s="157"/>
      <c r="L39" s="139"/>
    </row>
    <row r="40" spans="2:12" s="138" customFormat="1" ht="14.4" customHeight="1" x14ac:dyDescent="0.25">
      <c r="B40" s="158"/>
      <c r="C40" s="159"/>
      <c r="D40" s="159"/>
      <c r="E40" s="159"/>
      <c r="F40" s="159"/>
      <c r="G40" s="159"/>
      <c r="H40" s="159"/>
      <c r="I40" s="159"/>
      <c r="J40" s="159"/>
      <c r="K40" s="159"/>
      <c r="L40" s="139"/>
    </row>
    <row r="44" spans="2:12" s="138" customFormat="1" ht="6.9" customHeight="1" x14ac:dyDescent="0.25">
      <c r="B44" s="160"/>
      <c r="C44" s="161"/>
      <c r="D44" s="161"/>
      <c r="E44" s="161"/>
      <c r="F44" s="161"/>
      <c r="G44" s="161"/>
      <c r="H44" s="161"/>
      <c r="I44" s="161"/>
      <c r="J44" s="161"/>
      <c r="K44" s="161"/>
      <c r="L44" s="139"/>
    </row>
    <row r="45" spans="2:12" s="138" customFormat="1" ht="24.9" customHeight="1" x14ac:dyDescent="0.25">
      <c r="B45" s="139"/>
      <c r="C45" s="135" t="s">
        <v>695</v>
      </c>
      <c r="L45" s="139"/>
    </row>
    <row r="46" spans="2:12" s="138" customFormat="1" ht="6.9" customHeight="1" x14ac:dyDescent="0.25">
      <c r="B46" s="139"/>
      <c r="L46" s="139"/>
    </row>
    <row r="47" spans="2:12" s="138" customFormat="1" ht="12" customHeight="1" x14ac:dyDescent="0.25">
      <c r="B47" s="139"/>
      <c r="C47" s="137" t="s">
        <v>672</v>
      </c>
      <c r="L47" s="139"/>
    </row>
    <row r="48" spans="2:12" s="138" customFormat="1" ht="16.5" customHeight="1" x14ac:dyDescent="0.25">
      <c r="B48" s="139"/>
      <c r="E48" s="364" t="str">
        <f>E7</f>
        <v>Novostavba prodejní a skladové haly</v>
      </c>
      <c r="F48" s="365"/>
      <c r="G48" s="365"/>
      <c r="H48" s="365"/>
      <c r="L48" s="139"/>
    </row>
    <row r="49" spans="2:47" s="138" customFormat="1" ht="12" customHeight="1" x14ac:dyDescent="0.25">
      <c r="B49" s="139"/>
      <c r="C49" s="137" t="s">
        <v>673</v>
      </c>
      <c r="L49" s="139"/>
    </row>
    <row r="50" spans="2:47" s="138" customFormat="1" ht="16.5" customHeight="1" x14ac:dyDescent="0.25">
      <c r="B50" s="139"/>
      <c r="E50" s="362" t="str">
        <f>E9</f>
        <v>HalaSend-DV - Dešťové vody</v>
      </c>
      <c r="F50" s="363"/>
      <c r="G50" s="363"/>
      <c r="H50" s="363"/>
      <c r="L50" s="139"/>
    </row>
    <row r="51" spans="2:47" s="138" customFormat="1" ht="6.9" customHeight="1" x14ac:dyDescent="0.25">
      <c r="B51" s="139"/>
      <c r="L51" s="139"/>
    </row>
    <row r="52" spans="2:47" s="138" customFormat="1" ht="12" customHeight="1" x14ac:dyDescent="0.25">
      <c r="B52" s="139"/>
      <c r="C52" s="137" t="s">
        <v>677</v>
      </c>
      <c r="F52" s="140" t="str">
        <f>F12</f>
        <v>poz.č. 205/6, k.ú. Sendražice u Kolína</v>
      </c>
      <c r="I52" s="137" t="s">
        <v>490</v>
      </c>
      <c r="J52" s="141"/>
      <c r="L52" s="139"/>
    </row>
    <row r="53" spans="2:47" s="138" customFormat="1" ht="6.9" customHeight="1" x14ac:dyDescent="0.25">
      <c r="B53" s="139"/>
      <c r="L53" s="139"/>
    </row>
    <row r="54" spans="2:47" s="138" customFormat="1" ht="15.15" customHeight="1" x14ac:dyDescent="0.25">
      <c r="B54" s="139"/>
      <c r="C54" s="137" t="s">
        <v>679</v>
      </c>
      <c r="F54" s="140" t="str">
        <f>E15</f>
        <v>KOLON INVEST s.r.o., Kolín</v>
      </c>
      <c r="I54" s="137" t="s">
        <v>445</v>
      </c>
      <c r="J54" s="162">
        <f>E21</f>
        <v>0</v>
      </c>
      <c r="L54" s="139"/>
    </row>
    <row r="55" spans="2:47" s="138" customFormat="1" ht="15.15" customHeight="1" x14ac:dyDescent="0.25">
      <c r="B55" s="139"/>
      <c r="C55" s="137" t="s">
        <v>452</v>
      </c>
      <c r="F55" s="140" t="str">
        <f>IF(E18="","",E18)</f>
        <v/>
      </c>
      <c r="I55" s="137" t="s">
        <v>448</v>
      </c>
      <c r="J55" s="162">
        <f>E24</f>
        <v>0</v>
      </c>
      <c r="L55" s="139"/>
    </row>
    <row r="56" spans="2:47" s="138" customFormat="1" ht="10.35" customHeight="1" x14ac:dyDescent="0.25">
      <c r="B56" s="139"/>
      <c r="L56" s="139"/>
    </row>
    <row r="57" spans="2:47" s="138" customFormat="1" ht="29.25" customHeight="1" x14ac:dyDescent="0.25">
      <c r="B57" s="139"/>
      <c r="C57" s="163" t="s">
        <v>696</v>
      </c>
      <c r="D57" s="151"/>
      <c r="E57" s="151"/>
      <c r="F57" s="151"/>
      <c r="G57" s="151"/>
      <c r="H57" s="151"/>
      <c r="I57" s="151"/>
      <c r="J57" s="164" t="s">
        <v>697</v>
      </c>
      <c r="K57" s="151"/>
      <c r="L57" s="139"/>
    </row>
    <row r="58" spans="2:47" s="138" customFormat="1" ht="10.35" customHeight="1" x14ac:dyDescent="0.25">
      <c r="B58" s="139"/>
      <c r="L58" s="139"/>
    </row>
    <row r="59" spans="2:47" s="138" customFormat="1" ht="22.95" customHeight="1" x14ac:dyDescent="0.25">
      <c r="B59" s="139"/>
      <c r="C59" s="165" t="s">
        <v>698</v>
      </c>
      <c r="J59" s="146">
        <f>J86</f>
        <v>0</v>
      </c>
      <c r="L59" s="139"/>
      <c r="AU59" s="131" t="s">
        <v>699</v>
      </c>
    </row>
    <row r="60" spans="2:47" s="166" customFormat="1" ht="24.9" customHeight="1" x14ac:dyDescent="0.25">
      <c r="B60" s="167"/>
      <c r="D60" s="168" t="s">
        <v>700</v>
      </c>
      <c r="E60" s="169"/>
      <c r="F60" s="169"/>
      <c r="G60" s="169"/>
      <c r="H60" s="169"/>
      <c r="I60" s="169"/>
      <c r="J60" s="170">
        <f>J87</f>
        <v>0</v>
      </c>
      <c r="L60" s="167"/>
    </row>
    <row r="61" spans="2:47" s="171" customFormat="1" ht="19.95" customHeight="1" x14ac:dyDescent="0.25">
      <c r="B61" s="172"/>
      <c r="D61" s="173" t="s">
        <v>701</v>
      </c>
      <c r="E61" s="174"/>
      <c r="F61" s="174"/>
      <c r="G61" s="174"/>
      <c r="H61" s="174"/>
      <c r="I61" s="174"/>
      <c r="J61" s="175">
        <f>J88</f>
        <v>0</v>
      </c>
      <c r="L61" s="172"/>
    </row>
    <row r="62" spans="2:47" s="171" customFormat="1" ht="19.95" customHeight="1" x14ac:dyDescent="0.25">
      <c r="B62" s="172"/>
      <c r="D62" s="173" t="s">
        <v>702</v>
      </c>
      <c r="E62" s="174"/>
      <c r="F62" s="174"/>
      <c r="G62" s="174"/>
      <c r="H62" s="174"/>
      <c r="I62" s="174"/>
      <c r="J62" s="175">
        <f>J109</f>
        <v>0</v>
      </c>
      <c r="L62" s="172"/>
    </row>
    <row r="63" spans="2:47" s="171" customFormat="1" ht="19.95" customHeight="1" x14ac:dyDescent="0.25">
      <c r="B63" s="172"/>
      <c r="D63" s="173" t="s">
        <v>703</v>
      </c>
      <c r="E63" s="174"/>
      <c r="F63" s="174"/>
      <c r="G63" s="174"/>
      <c r="H63" s="174"/>
      <c r="I63" s="174"/>
      <c r="J63" s="175">
        <f>J116</f>
        <v>0</v>
      </c>
      <c r="L63" s="172"/>
    </row>
    <row r="64" spans="2:47" s="171" customFormat="1" ht="19.95" customHeight="1" x14ac:dyDescent="0.25">
      <c r="B64" s="172"/>
      <c r="D64" s="173" t="s">
        <v>704</v>
      </c>
      <c r="E64" s="174"/>
      <c r="F64" s="174"/>
      <c r="G64" s="174"/>
      <c r="H64" s="174"/>
      <c r="I64" s="174"/>
      <c r="J64" s="175">
        <f>J139</f>
        <v>0</v>
      </c>
      <c r="L64" s="172"/>
    </row>
    <row r="65" spans="2:12" s="166" customFormat="1" ht="24.9" customHeight="1" x14ac:dyDescent="0.25">
      <c r="B65" s="167"/>
      <c r="D65" s="168" t="s">
        <v>705</v>
      </c>
      <c r="E65" s="169"/>
      <c r="F65" s="169"/>
      <c r="G65" s="169"/>
      <c r="H65" s="169"/>
      <c r="I65" s="169"/>
      <c r="J65" s="170">
        <f>J142</f>
        <v>0</v>
      </c>
      <c r="L65" s="167"/>
    </row>
    <row r="66" spans="2:12" s="171" customFormat="1" ht="19.95" customHeight="1" x14ac:dyDescent="0.25">
      <c r="B66" s="172"/>
      <c r="D66" s="173" t="s">
        <v>706</v>
      </c>
      <c r="E66" s="174"/>
      <c r="F66" s="174"/>
      <c r="G66" s="174"/>
      <c r="H66" s="174"/>
      <c r="I66" s="174"/>
      <c r="J66" s="175">
        <f>J143</f>
        <v>0</v>
      </c>
      <c r="L66" s="172"/>
    </row>
    <row r="67" spans="2:12" s="138" customFormat="1" ht="21.75" customHeight="1" x14ac:dyDescent="0.25">
      <c r="B67" s="139"/>
      <c r="L67" s="139"/>
    </row>
    <row r="68" spans="2:12" s="138" customFormat="1" ht="6.9" customHeight="1" x14ac:dyDescent="0.25">
      <c r="B68" s="158"/>
      <c r="C68" s="159"/>
      <c r="D68" s="159"/>
      <c r="E68" s="159"/>
      <c r="F68" s="159"/>
      <c r="G68" s="159"/>
      <c r="H68" s="159"/>
      <c r="I68" s="159"/>
      <c r="J68" s="159"/>
      <c r="K68" s="159"/>
      <c r="L68" s="139"/>
    </row>
    <row r="72" spans="2:12" s="138" customFormat="1" ht="6.9" customHeight="1" x14ac:dyDescent="0.25">
      <c r="B72" s="160"/>
      <c r="C72" s="161"/>
      <c r="D72" s="161"/>
      <c r="E72" s="161"/>
      <c r="F72" s="161"/>
      <c r="G72" s="161"/>
      <c r="H72" s="161"/>
      <c r="I72" s="161"/>
      <c r="J72" s="161"/>
      <c r="K72" s="161"/>
      <c r="L72" s="139"/>
    </row>
    <row r="73" spans="2:12" s="138" customFormat="1" ht="24.9" customHeight="1" x14ac:dyDescent="0.25">
      <c r="B73" s="139"/>
      <c r="C73" s="135" t="s">
        <v>713</v>
      </c>
      <c r="L73" s="139"/>
    </row>
    <row r="74" spans="2:12" s="138" customFormat="1" ht="6.9" customHeight="1" x14ac:dyDescent="0.25">
      <c r="B74" s="139"/>
      <c r="L74" s="139"/>
    </row>
    <row r="75" spans="2:12" s="138" customFormat="1" ht="12" customHeight="1" x14ac:dyDescent="0.25">
      <c r="B75" s="139"/>
      <c r="C75" s="137" t="s">
        <v>672</v>
      </c>
      <c r="L75" s="139"/>
    </row>
    <row r="76" spans="2:12" s="138" customFormat="1" ht="16.5" customHeight="1" x14ac:dyDescent="0.25">
      <c r="B76" s="139"/>
      <c r="E76" s="364" t="str">
        <f>E7</f>
        <v>Novostavba prodejní a skladové haly</v>
      </c>
      <c r="F76" s="365"/>
      <c r="G76" s="365"/>
      <c r="H76" s="365"/>
      <c r="L76" s="139"/>
    </row>
    <row r="77" spans="2:12" s="138" customFormat="1" ht="12" customHeight="1" x14ac:dyDescent="0.25">
      <c r="B77" s="139"/>
      <c r="C77" s="137" t="s">
        <v>673</v>
      </c>
      <c r="L77" s="139"/>
    </row>
    <row r="78" spans="2:12" s="138" customFormat="1" ht="16.5" customHeight="1" x14ac:dyDescent="0.25">
      <c r="B78" s="139"/>
      <c r="E78" s="362" t="str">
        <f>E9</f>
        <v>HalaSend-DV - Dešťové vody</v>
      </c>
      <c r="F78" s="363"/>
      <c r="G78" s="363"/>
      <c r="H78" s="363"/>
      <c r="L78" s="139"/>
    </row>
    <row r="79" spans="2:12" s="138" customFormat="1" ht="6.9" customHeight="1" x14ac:dyDescent="0.25">
      <c r="B79" s="139"/>
      <c r="L79" s="139"/>
    </row>
    <row r="80" spans="2:12" s="138" customFormat="1" ht="12" customHeight="1" x14ac:dyDescent="0.25">
      <c r="B80" s="139"/>
      <c r="C80" s="137" t="s">
        <v>677</v>
      </c>
      <c r="F80" s="140" t="str">
        <f>F12</f>
        <v>poz.č. 205/6, k.ú. Sendražice u Kolína</v>
      </c>
      <c r="I80" s="137" t="s">
        <v>490</v>
      </c>
      <c r="J80" s="141" t="str">
        <f>IF(J12="","",J12)</f>
        <v/>
      </c>
      <c r="L80" s="139"/>
    </row>
    <row r="81" spans="2:65" s="138" customFormat="1" ht="6.9" customHeight="1" x14ac:dyDescent="0.25">
      <c r="B81" s="139"/>
      <c r="L81" s="139"/>
    </row>
    <row r="82" spans="2:65" s="138" customFormat="1" ht="15.15" customHeight="1" x14ac:dyDescent="0.25">
      <c r="B82" s="139"/>
      <c r="C82" s="137" t="s">
        <v>679</v>
      </c>
      <c r="F82" s="140" t="str">
        <f>E15</f>
        <v>KOLON INVEST s.r.o., Kolín</v>
      </c>
      <c r="I82" s="137" t="s">
        <v>445</v>
      </c>
      <c r="J82" s="162">
        <f>E21</f>
        <v>0</v>
      </c>
      <c r="L82" s="139"/>
    </row>
    <row r="83" spans="2:65" s="138" customFormat="1" ht="15.15" customHeight="1" x14ac:dyDescent="0.25">
      <c r="B83" s="139"/>
      <c r="C83" s="137" t="s">
        <v>452</v>
      </c>
      <c r="F83" s="140" t="str">
        <f>IF(E18="","",E18)</f>
        <v/>
      </c>
      <c r="I83" s="137" t="s">
        <v>448</v>
      </c>
      <c r="J83" s="162">
        <f>E24</f>
        <v>0</v>
      </c>
      <c r="L83" s="139"/>
    </row>
    <row r="84" spans="2:65" s="138" customFormat="1" ht="10.35" customHeight="1" x14ac:dyDescent="0.25">
      <c r="B84" s="139"/>
      <c r="L84" s="139"/>
    </row>
    <row r="85" spans="2:65" s="176" customFormat="1" ht="29.25" customHeight="1" x14ac:dyDescent="0.25">
      <c r="B85" s="177"/>
      <c r="C85" s="178" t="s">
        <v>714</v>
      </c>
      <c r="D85" s="179" t="s">
        <v>715</v>
      </c>
      <c r="E85" s="179" t="s">
        <v>716</v>
      </c>
      <c r="F85" s="179" t="s">
        <v>717</v>
      </c>
      <c r="G85" s="179" t="s">
        <v>718</v>
      </c>
      <c r="H85" s="179" t="s">
        <v>12</v>
      </c>
      <c r="I85" s="179" t="s">
        <v>719</v>
      </c>
      <c r="J85" s="179" t="s">
        <v>697</v>
      </c>
      <c r="K85" s="180" t="s">
        <v>720</v>
      </c>
      <c r="L85" s="177"/>
      <c r="M85" s="181" t="s">
        <v>439</v>
      </c>
      <c r="N85" s="182" t="s">
        <v>495</v>
      </c>
      <c r="O85" s="182" t="s">
        <v>721</v>
      </c>
      <c r="P85" s="182" t="s">
        <v>722</v>
      </c>
      <c r="Q85" s="182" t="s">
        <v>723</v>
      </c>
      <c r="R85" s="182" t="s">
        <v>724</v>
      </c>
      <c r="S85" s="182" t="s">
        <v>725</v>
      </c>
      <c r="T85" s="183" t="s">
        <v>726</v>
      </c>
    </row>
    <row r="86" spans="2:65" s="138" customFormat="1" ht="22.95" customHeight="1" x14ac:dyDescent="0.3">
      <c r="B86" s="139"/>
      <c r="C86" s="184" t="s">
        <v>727</v>
      </c>
      <c r="J86" s="185">
        <f>BK86</f>
        <v>0</v>
      </c>
      <c r="L86" s="139"/>
      <c r="M86" s="186"/>
      <c r="N86" s="144"/>
      <c r="O86" s="144"/>
      <c r="P86" s="187">
        <f>P87+P142</f>
        <v>391.46696400000002</v>
      </c>
      <c r="Q86" s="144"/>
      <c r="R86" s="187">
        <f>R87+R142</f>
        <v>0.65979703999999983</v>
      </c>
      <c r="S86" s="144"/>
      <c r="T86" s="188">
        <f>T87+T142</f>
        <v>0</v>
      </c>
      <c r="AT86" s="131" t="s">
        <v>728</v>
      </c>
      <c r="AU86" s="131" t="s">
        <v>699</v>
      </c>
      <c r="BK86" s="189">
        <f>BK87+BK142</f>
        <v>0</v>
      </c>
    </row>
    <row r="87" spans="2:65" s="190" customFormat="1" ht="25.95" customHeight="1" x14ac:dyDescent="0.25">
      <c r="B87" s="191"/>
      <c r="D87" s="192" t="s">
        <v>728</v>
      </c>
      <c r="E87" s="193" t="s">
        <v>729</v>
      </c>
      <c r="F87" s="193" t="s">
        <v>730</v>
      </c>
      <c r="J87" s="194">
        <f>BK87</f>
        <v>0</v>
      </c>
      <c r="L87" s="191"/>
      <c r="M87" s="195"/>
      <c r="P87" s="196">
        <f>P88+P109+P116+P139</f>
        <v>384.75896399999999</v>
      </c>
      <c r="R87" s="196">
        <f>R88+R109+R116+R139</f>
        <v>0.64179703999999982</v>
      </c>
      <c r="T87" s="197">
        <f>T88+T109+T116+T139</f>
        <v>0</v>
      </c>
      <c r="AR87" s="192" t="s">
        <v>731</v>
      </c>
      <c r="AT87" s="198" t="s">
        <v>728</v>
      </c>
      <c r="AU87" s="198" t="s">
        <v>732</v>
      </c>
      <c r="AY87" s="192" t="s">
        <v>733</v>
      </c>
      <c r="BK87" s="199">
        <f>BK88+BK109+BK116+BK139</f>
        <v>0</v>
      </c>
    </row>
    <row r="88" spans="2:65" s="190" customFormat="1" ht="22.95" customHeight="1" x14ac:dyDescent="0.25">
      <c r="B88" s="191"/>
      <c r="D88" s="192" t="s">
        <v>728</v>
      </c>
      <c r="E88" s="200" t="s">
        <v>731</v>
      </c>
      <c r="F88" s="200" t="s">
        <v>408</v>
      </c>
      <c r="J88" s="201">
        <f>BK88</f>
        <v>0</v>
      </c>
      <c r="L88" s="191"/>
      <c r="M88" s="195"/>
      <c r="P88" s="196">
        <f>SUM(P89:P108)</f>
        <v>312.375516</v>
      </c>
      <c r="R88" s="196">
        <f>SUM(R89:R108)</f>
        <v>0</v>
      </c>
      <c r="T88" s="197">
        <f>SUM(T89:T108)</f>
        <v>0</v>
      </c>
      <c r="AR88" s="192" t="s">
        <v>731</v>
      </c>
      <c r="AT88" s="198" t="s">
        <v>728</v>
      </c>
      <c r="AU88" s="198" t="s">
        <v>731</v>
      </c>
      <c r="AY88" s="192" t="s">
        <v>733</v>
      </c>
      <c r="BK88" s="199">
        <f>SUM(BK89:BK108)</f>
        <v>0</v>
      </c>
    </row>
    <row r="89" spans="2:65" s="138" customFormat="1" ht="24.15" customHeight="1" x14ac:dyDescent="0.25">
      <c r="B89" s="202"/>
      <c r="C89" s="203" t="s">
        <v>731</v>
      </c>
      <c r="D89" s="203" t="s">
        <v>734</v>
      </c>
      <c r="E89" s="204" t="s">
        <v>735</v>
      </c>
      <c r="F89" s="205" t="s">
        <v>736</v>
      </c>
      <c r="G89" s="206" t="s">
        <v>528</v>
      </c>
      <c r="H89" s="207">
        <v>31.2</v>
      </c>
      <c r="I89" s="208">
        <v>0</v>
      </c>
      <c r="J89" s="208">
        <f>ROUND(I89*H89,2)</f>
        <v>0</v>
      </c>
      <c r="K89" s="205" t="s">
        <v>737</v>
      </c>
      <c r="L89" s="139"/>
      <c r="M89" s="209" t="s">
        <v>439</v>
      </c>
      <c r="N89" s="210" t="s">
        <v>687</v>
      </c>
      <c r="O89" s="211">
        <v>5.6189999999999998</v>
      </c>
      <c r="P89" s="211">
        <f>O89*H89</f>
        <v>175.31279999999998</v>
      </c>
      <c r="Q89" s="211">
        <v>0</v>
      </c>
      <c r="R89" s="211">
        <f>Q89*H89</f>
        <v>0</v>
      </c>
      <c r="S89" s="211">
        <v>0</v>
      </c>
      <c r="T89" s="212">
        <f>S89*H89</f>
        <v>0</v>
      </c>
      <c r="AR89" s="213" t="s">
        <v>738</v>
      </c>
      <c r="AT89" s="213" t="s">
        <v>734</v>
      </c>
      <c r="AU89" s="213" t="s">
        <v>668</v>
      </c>
      <c r="AY89" s="131" t="s">
        <v>733</v>
      </c>
      <c r="BE89" s="214">
        <f>IF(N89="základní",J89,0)</f>
        <v>0</v>
      </c>
      <c r="BF89" s="214">
        <f>IF(N89="snížená",J89,0)</f>
        <v>0</v>
      </c>
      <c r="BG89" s="214">
        <f>IF(N89="zákl. přenesená",J89,0)</f>
        <v>0</v>
      </c>
      <c r="BH89" s="214">
        <f>IF(N89="sníž. přenesená",J89,0)</f>
        <v>0</v>
      </c>
      <c r="BI89" s="214">
        <f>IF(N89="nulová",J89,0)</f>
        <v>0</v>
      </c>
      <c r="BJ89" s="131" t="s">
        <v>731</v>
      </c>
      <c r="BK89" s="214">
        <f>ROUND(I89*H89,2)</f>
        <v>0</v>
      </c>
      <c r="BL89" s="131" t="s">
        <v>738</v>
      </c>
      <c r="BM89" s="213" t="s">
        <v>1720</v>
      </c>
    </row>
    <row r="90" spans="2:65" s="138" customFormat="1" x14ac:dyDescent="0.25">
      <c r="B90" s="139"/>
      <c r="D90" s="215" t="s">
        <v>740</v>
      </c>
      <c r="F90" s="216" t="s">
        <v>741</v>
      </c>
      <c r="L90" s="139"/>
      <c r="M90" s="217"/>
      <c r="T90" s="218"/>
      <c r="AT90" s="131" t="s">
        <v>740</v>
      </c>
      <c r="AU90" s="131" t="s">
        <v>668</v>
      </c>
    </row>
    <row r="91" spans="2:65" s="219" customFormat="1" x14ac:dyDescent="0.25">
      <c r="B91" s="220"/>
      <c r="D91" s="221" t="s">
        <v>742</v>
      </c>
      <c r="E91" s="222" t="s">
        <v>439</v>
      </c>
      <c r="F91" s="223" t="s">
        <v>1721</v>
      </c>
      <c r="H91" s="224">
        <v>31.2</v>
      </c>
      <c r="L91" s="220"/>
      <c r="M91" s="225"/>
      <c r="T91" s="226"/>
      <c r="AT91" s="222" t="s">
        <v>742</v>
      </c>
      <c r="AU91" s="222" t="s">
        <v>668</v>
      </c>
      <c r="AV91" s="219" t="s">
        <v>668</v>
      </c>
      <c r="AW91" s="219" t="s">
        <v>744</v>
      </c>
      <c r="AX91" s="219" t="s">
        <v>731</v>
      </c>
      <c r="AY91" s="222" t="s">
        <v>733</v>
      </c>
    </row>
    <row r="92" spans="2:65" s="138" customFormat="1" ht="37.950000000000003" customHeight="1" x14ac:dyDescent="0.25">
      <c r="B92" s="202"/>
      <c r="C92" s="203" t="s">
        <v>668</v>
      </c>
      <c r="D92" s="203" t="s">
        <v>734</v>
      </c>
      <c r="E92" s="204" t="s">
        <v>745</v>
      </c>
      <c r="F92" s="205" t="s">
        <v>746</v>
      </c>
      <c r="G92" s="206" t="s">
        <v>528</v>
      </c>
      <c r="H92" s="207">
        <v>18.623000000000001</v>
      </c>
      <c r="I92" s="208">
        <v>0</v>
      </c>
      <c r="J92" s="208">
        <f>ROUND(I92*H92,2)</f>
        <v>0</v>
      </c>
      <c r="K92" s="205" t="s">
        <v>737</v>
      </c>
      <c r="L92" s="139"/>
      <c r="M92" s="209" t="s">
        <v>439</v>
      </c>
      <c r="N92" s="210" t="s">
        <v>687</v>
      </c>
      <c r="O92" s="211">
        <v>8.6999999999999994E-2</v>
      </c>
      <c r="P92" s="211">
        <f>O92*H92</f>
        <v>1.620201</v>
      </c>
      <c r="Q92" s="211">
        <v>0</v>
      </c>
      <c r="R92" s="211">
        <f>Q92*H92</f>
        <v>0</v>
      </c>
      <c r="S92" s="211">
        <v>0</v>
      </c>
      <c r="T92" s="212">
        <f>S92*H92</f>
        <v>0</v>
      </c>
      <c r="AR92" s="213" t="s">
        <v>738</v>
      </c>
      <c r="AT92" s="213" t="s">
        <v>734</v>
      </c>
      <c r="AU92" s="213" t="s">
        <v>668</v>
      </c>
      <c r="AY92" s="131" t="s">
        <v>733</v>
      </c>
      <c r="BE92" s="214">
        <f>IF(N92="základní",J92,0)</f>
        <v>0</v>
      </c>
      <c r="BF92" s="214">
        <f>IF(N92="snížená",J92,0)</f>
        <v>0</v>
      </c>
      <c r="BG92" s="214">
        <f>IF(N92="zákl. přenesená",J92,0)</f>
        <v>0</v>
      </c>
      <c r="BH92" s="214">
        <f>IF(N92="sníž. přenesená",J92,0)</f>
        <v>0</v>
      </c>
      <c r="BI92" s="214">
        <f>IF(N92="nulová",J92,0)</f>
        <v>0</v>
      </c>
      <c r="BJ92" s="131" t="s">
        <v>731</v>
      </c>
      <c r="BK92" s="214">
        <f>ROUND(I92*H92,2)</f>
        <v>0</v>
      </c>
      <c r="BL92" s="131" t="s">
        <v>738</v>
      </c>
      <c r="BM92" s="213" t="s">
        <v>1722</v>
      </c>
    </row>
    <row r="93" spans="2:65" s="138" customFormat="1" x14ac:dyDescent="0.25">
      <c r="B93" s="139"/>
      <c r="D93" s="215" t="s">
        <v>740</v>
      </c>
      <c r="F93" s="216" t="s">
        <v>748</v>
      </c>
      <c r="L93" s="139"/>
      <c r="M93" s="217"/>
      <c r="T93" s="218"/>
      <c r="AT93" s="131" t="s">
        <v>740</v>
      </c>
      <c r="AU93" s="131" t="s">
        <v>668</v>
      </c>
    </row>
    <row r="94" spans="2:65" s="219" customFormat="1" x14ac:dyDescent="0.25">
      <c r="B94" s="220"/>
      <c r="D94" s="221" t="s">
        <v>742</v>
      </c>
      <c r="E94" s="222" t="s">
        <v>439</v>
      </c>
      <c r="F94" s="223" t="s">
        <v>1723</v>
      </c>
      <c r="H94" s="224">
        <v>18.623000000000001</v>
      </c>
      <c r="L94" s="220"/>
      <c r="M94" s="225"/>
      <c r="T94" s="226"/>
      <c r="AT94" s="222" t="s">
        <v>742</v>
      </c>
      <c r="AU94" s="222" t="s">
        <v>668</v>
      </c>
      <c r="AV94" s="219" t="s">
        <v>668</v>
      </c>
      <c r="AW94" s="219" t="s">
        <v>744</v>
      </c>
      <c r="AX94" s="219" t="s">
        <v>731</v>
      </c>
      <c r="AY94" s="222" t="s">
        <v>733</v>
      </c>
    </row>
    <row r="95" spans="2:65" s="138" customFormat="1" ht="24.15" customHeight="1" x14ac:dyDescent="0.25">
      <c r="B95" s="202"/>
      <c r="C95" s="203" t="s">
        <v>750</v>
      </c>
      <c r="D95" s="203" t="s">
        <v>734</v>
      </c>
      <c r="E95" s="204" t="s">
        <v>751</v>
      </c>
      <c r="F95" s="205" t="s">
        <v>752</v>
      </c>
      <c r="G95" s="206" t="s">
        <v>569</v>
      </c>
      <c r="H95" s="207">
        <v>33.521000000000001</v>
      </c>
      <c r="I95" s="208">
        <v>0</v>
      </c>
      <c r="J95" s="208">
        <f>ROUND(I95*H95,2)</f>
        <v>0</v>
      </c>
      <c r="K95" s="205" t="s">
        <v>737</v>
      </c>
      <c r="L95" s="139"/>
      <c r="M95" s="209" t="s">
        <v>439</v>
      </c>
      <c r="N95" s="210" t="s">
        <v>687</v>
      </c>
      <c r="O95" s="211">
        <v>0</v>
      </c>
      <c r="P95" s="211">
        <f>O95*H95</f>
        <v>0</v>
      </c>
      <c r="Q95" s="211">
        <v>0</v>
      </c>
      <c r="R95" s="211">
        <f>Q95*H95</f>
        <v>0</v>
      </c>
      <c r="S95" s="211">
        <v>0</v>
      </c>
      <c r="T95" s="212">
        <f>S95*H95</f>
        <v>0</v>
      </c>
      <c r="AR95" s="213" t="s">
        <v>738</v>
      </c>
      <c r="AT95" s="213" t="s">
        <v>734</v>
      </c>
      <c r="AU95" s="213" t="s">
        <v>668</v>
      </c>
      <c r="AY95" s="131" t="s">
        <v>733</v>
      </c>
      <c r="BE95" s="214">
        <f>IF(N95="základní",J95,0)</f>
        <v>0</v>
      </c>
      <c r="BF95" s="214">
        <f>IF(N95="snížená",J95,0)</f>
        <v>0</v>
      </c>
      <c r="BG95" s="214">
        <f>IF(N95="zákl. přenesená",J95,0)</f>
        <v>0</v>
      </c>
      <c r="BH95" s="214">
        <f>IF(N95="sníž. přenesená",J95,0)</f>
        <v>0</v>
      </c>
      <c r="BI95" s="214">
        <f>IF(N95="nulová",J95,0)</f>
        <v>0</v>
      </c>
      <c r="BJ95" s="131" t="s">
        <v>731</v>
      </c>
      <c r="BK95" s="214">
        <f>ROUND(I95*H95,2)</f>
        <v>0</v>
      </c>
      <c r="BL95" s="131" t="s">
        <v>738</v>
      </c>
      <c r="BM95" s="213" t="s">
        <v>1724</v>
      </c>
    </row>
    <row r="96" spans="2:65" s="138" customFormat="1" x14ac:dyDescent="0.25">
      <c r="B96" s="139"/>
      <c r="D96" s="215" t="s">
        <v>740</v>
      </c>
      <c r="F96" s="216" t="s">
        <v>754</v>
      </c>
      <c r="L96" s="139"/>
      <c r="M96" s="217"/>
      <c r="T96" s="218"/>
      <c r="AT96" s="131" t="s">
        <v>740</v>
      </c>
      <c r="AU96" s="131" t="s">
        <v>668</v>
      </c>
    </row>
    <row r="97" spans="2:65" s="219" customFormat="1" x14ac:dyDescent="0.25">
      <c r="B97" s="220"/>
      <c r="D97" s="221" t="s">
        <v>742</v>
      </c>
      <c r="E97" s="222" t="s">
        <v>439</v>
      </c>
      <c r="F97" s="223" t="s">
        <v>1725</v>
      </c>
      <c r="H97" s="224">
        <v>33.521000000000001</v>
      </c>
      <c r="L97" s="220"/>
      <c r="M97" s="225"/>
      <c r="T97" s="226"/>
      <c r="AT97" s="222" t="s">
        <v>742</v>
      </c>
      <c r="AU97" s="222" t="s">
        <v>668</v>
      </c>
      <c r="AV97" s="219" t="s">
        <v>668</v>
      </c>
      <c r="AW97" s="219" t="s">
        <v>744</v>
      </c>
      <c r="AX97" s="219" t="s">
        <v>731</v>
      </c>
      <c r="AY97" s="222" t="s">
        <v>733</v>
      </c>
    </row>
    <row r="98" spans="2:65" s="138" customFormat="1" ht="24.15" customHeight="1" x14ac:dyDescent="0.25">
      <c r="B98" s="202"/>
      <c r="C98" s="203" t="s">
        <v>738</v>
      </c>
      <c r="D98" s="203" t="s">
        <v>734</v>
      </c>
      <c r="E98" s="204" t="s">
        <v>756</v>
      </c>
      <c r="F98" s="205" t="s">
        <v>757</v>
      </c>
      <c r="G98" s="206" t="s">
        <v>528</v>
      </c>
      <c r="H98" s="207">
        <v>18.623000000000001</v>
      </c>
      <c r="I98" s="208">
        <v>0</v>
      </c>
      <c r="J98" s="208">
        <f>ROUND(I98*H98,2)</f>
        <v>0</v>
      </c>
      <c r="K98" s="205" t="s">
        <v>737</v>
      </c>
      <c r="L98" s="139"/>
      <c r="M98" s="209" t="s">
        <v>439</v>
      </c>
      <c r="N98" s="210" t="s">
        <v>687</v>
      </c>
      <c r="O98" s="211">
        <v>8.9999999999999993E-3</v>
      </c>
      <c r="P98" s="211">
        <f>O98*H98</f>
        <v>0.16760700000000001</v>
      </c>
      <c r="Q98" s="211">
        <v>0</v>
      </c>
      <c r="R98" s="211">
        <f>Q98*H98</f>
        <v>0</v>
      </c>
      <c r="S98" s="211">
        <v>0</v>
      </c>
      <c r="T98" s="212">
        <f>S98*H98</f>
        <v>0</v>
      </c>
      <c r="AR98" s="213" t="s">
        <v>738</v>
      </c>
      <c r="AT98" s="213" t="s">
        <v>734</v>
      </c>
      <c r="AU98" s="213" t="s">
        <v>668</v>
      </c>
      <c r="AY98" s="131" t="s">
        <v>733</v>
      </c>
      <c r="BE98" s="214">
        <f>IF(N98="základní",J98,0)</f>
        <v>0</v>
      </c>
      <c r="BF98" s="214">
        <f>IF(N98="snížená",J98,0)</f>
        <v>0</v>
      </c>
      <c r="BG98" s="214">
        <f>IF(N98="zákl. přenesená",J98,0)</f>
        <v>0</v>
      </c>
      <c r="BH98" s="214">
        <f>IF(N98="sníž. přenesená",J98,0)</f>
        <v>0</v>
      </c>
      <c r="BI98" s="214">
        <f>IF(N98="nulová",J98,0)</f>
        <v>0</v>
      </c>
      <c r="BJ98" s="131" t="s">
        <v>731</v>
      </c>
      <c r="BK98" s="214">
        <f>ROUND(I98*H98,2)</f>
        <v>0</v>
      </c>
      <c r="BL98" s="131" t="s">
        <v>738</v>
      </c>
      <c r="BM98" s="213" t="s">
        <v>1726</v>
      </c>
    </row>
    <row r="99" spans="2:65" s="138" customFormat="1" x14ac:dyDescent="0.25">
      <c r="B99" s="139"/>
      <c r="D99" s="215" t="s">
        <v>740</v>
      </c>
      <c r="F99" s="216" t="s">
        <v>759</v>
      </c>
      <c r="L99" s="139"/>
      <c r="M99" s="217"/>
      <c r="T99" s="218"/>
      <c r="AT99" s="131" t="s">
        <v>740</v>
      </c>
      <c r="AU99" s="131" t="s">
        <v>668</v>
      </c>
    </row>
    <row r="100" spans="2:65" s="138" customFormat="1" ht="24.15" customHeight="1" x14ac:dyDescent="0.25">
      <c r="B100" s="202"/>
      <c r="C100" s="203" t="s">
        <v>760</v>
      </c>
      <c r="D100" s="203" t="s">
        <v>734</v>
      </c>
      <c r="E100" s="204" t="s">
        <v>761</v>
      </c>
      <c r="F100" s="205" t="s">
        <v>762</v>
      </c>
      <c r="G100" s="206" t="s">
        <v>528</v>
      </c>
      <c r="H100" s="207">
        <v>54.344000000000001</v>
      </c>
      <c r="I100" s="208">
        <v>0</v>
      </c>
      <c r="J100" s="208">
        <f>ROUND(I100*H100,2)</f>
        <v>0</v>
      </c>
      <c r="K100" s="205" t="s">
        <v>737</v>
      </c>
      <c r="L100" s="139"/>
      <c r="M100" s="209" t="s">
        <v>439</v>
      </c>
      <c r="N100" s="210" t="s">
        <v>687</v>
      </c>
      <c r="O100" s="211">
        <v>0.63200000000000001</v>
      </c>
      <c r="P100" s="211">
        <f>O100*H100</f>
        <v>34.345407999999999</v>
      </c>
      <c r="Q100" s="211">
        <v>0</v>
      </c>
      <c r="R100" s="211">
        <f>Q100*H100</f>
        <v>0</v>
      </c>
      <c r="S100" s="211">
        <v>0</v>
      </c>
      <c r="T100" s="212">
        <f>S100*H100</f>
        <v>0</v>
      </c>
      <c r="AR100" s="213" t="s">
        <v>738</v>
      </c>
      <c r="AT100" s="213" t="s">
        <v>734</v>
      </c>
      <c r="AU100" s="213" t="s">
        <v>668</v>
      </c>
      <c r="AY100" s="131" t="s">
        <v>733</v>
      </c>
      <c r="BE100" s="214">
        <f>IF(N100="základní",J100,0)</f>
        <v>0</v>
      </c>
      <c r="BF100" s="214">
        <f>IF(N100="snížená",J100,0)</f>
        <v>0</v>
      </c>
      <c r="BG100" s="214">
        <f>IF(N100="zákl. přenesená",J100,0)</f>
        <v>0</v>
      </c>
      <c r="BH100" s="214">
        <f>IF(N100="sníž. přenesená",J100,0)</f>
        <v>0</v>
      </c>
      <c r="BI100" s="214">
        <f>IF(N100="nulová",J100,0)</f>
        <v>0</v>
      </c>
      <c r="BJ100" s="131" t="s">
        <v>731</v>
      </c>
      <c r="BK100" s="214">
        <f>ROUND(I100*H100,2)</f>
        <v>0</v>
      </c>
      <c r="BL100" s="131" t="s">
        <v>738</v>
      </c>
      <c r="BM100" s="213" t="s">
        <v>1727</v>
      </c>
    </row>
    <row r="101" spans="2:65" s="138" customFormat="1" x14ac:dyDescent="0.25">
      <c r="B101" s="139"/>
      <c r="D101" s="215" t="s">
        <v>740</v>
      </c>
      <c r="F101" s="216" t="s">
        <v>764</v>
      </c>
      <c r="L101" s="139"/>
      <c r="M101" s="217"/>
      <c r="T101" s="218"/>
      <c r="AT101" s="131" t="s">
        <v>740</v>
      </c>
      <c r="AU101" s="131" t="s">
        <v>668</v>
      </c>
    </row>
    <row r="102" spans="2:65" s="219" customFormat="1" x14ac:dyDescent="0.25">
      <c r="B102" s="220"/>
      <c r="D102" s="221" t="s">
        <v>742</v>
      </c>
      <c r="E102" s="222" t="s">
        <v>439</v>
      </c>
      <c r="F102" s="223" t="s">
        <v>1728</v>
      </c>
      <c r="H102" s="224">
        <v>54.344000000000001</v>
      </c>
      <c r="L102" s="220"/>
      <c r="M102" s="225"/>
      <c r="T102" s="226"/>
      <c r="AT102" s="222" t="s">
        <v>742</v>
      </c>
      <c r="AU102" s="222" t="s">
        <v>668</v>
      </c>
      <c r="AV102" s="219" t="s">
        <v>668</v>
      </c>
      <c r="AW102" s="219" t="s">
        <v>744</v>
      </c>
      <c r="AX102" s="219" t="s">
        <v>731</v>
      </c>
      <c r="AY102" s="222" t="s">
        <v>733</v>
      </c>
    </row>
    <row r="103" spans="2:65" s="138" customFormat="1" ht="33" customHeight="1" x14ac:dyDescent="0.25">
      <c r="B103" s="202"/>
      <c r="C103" s="203" t="s">
        <v>766</v>
      </c>
      <c r="D103" s="203" t="s">
        <v>734</v>
      </c>
      <c r="E103" s="204" t="s">
        <v>767</v>
      </c>
      <c r="F103" s="205" t="s">
        <v>768</v>
      </c>
      <c r="G103" s="206" t="s">
        <v>528</v>
      </c>
      <c r="H103" s="207">
        <v>64.793000000000006</v>
      </c>
      <c r="I103" s="208">
        <v>0</v>
      </c>
      <c r="J103" s="208">
        <f>ROUND(I103*H103,2)</f>
        <v>0</v>
      </c>
      <c r="K103" s="205" t="s">
        <v>737</v>
      </c>
      <c r="L103" s="139"/>
      <c r="M103" s="209" t="s">
        <v>439</v>
      </c>
      <c r="N103" s="210" t="s">
        <v>687</v>
      </c>
      <c r="O103" s="211">
        <v>1.5</v>
      </c>
      <c r="P103" s="211">
        <f>O103*H103</f>
        <v>97.18950000000001</v>
      </c>
      <c r="Q103" s="211">
        <v>0</v>
      </c>
      <c r="R103" s="211">
        <f>Q103*H103</f>
        <v>0</v>
      </c>
      <c r="S103" s="211">
        <v>0</v>
      </c>
      <c r="T103" s="212">
        <f>S103*H103</f>
        <v>0</v>
      </c>
      <c r="AR103" s="213" t="s">
        <v>738</v>
      </c>
      <c r="AT103" s="213" t="s">
        <v>734</v>
      </c>
      <c r="AU103" s="213" t="s">
        <v>668</v>
      </c>
      <c r="AY103" s="131" t="s">
        <v>733</v>
      </c>
      <c r="BE103" s="214">
        <f>IF(N103="základní",J103,0)</f>
        <v>0</v>
      </c>
      <c r="BF103" s="214">
        <f>IF(N103="snížená",J103,0)</f>
        <v>0</v>
      </c>
      <c r="BG103" s="214">
        <f>IF(N103="zákl. přenesená",J103,0)</f>
        <v>0</v>
      </c>
      <c r="BH103" s="214">
        <f>IF(N103="sníž. přenesená",J103,0)</f>
        <v>0</v>
      </c>
      <c r="BI103" s="214">
        <f>IF(N103="nulová",J103,0)</f>
        <v>0</v>
      </c>
      <c r="BJ103" s="131" t="s">
        <v>731</v>
      </c>
      <c r="BK103" s="214">
        <f>ROUND(I103*H103,2)</f>
        <v>0</v>
      </c>
      <c r="BL103" s="131" t="s">
        <v>738</v>
      </c>
      <c r="BM103" s="213" t="s">
        <v>1729</v>
      </c>
    </row>
    <row r="104" spans="2:65" s="138" customFormat="1" x14ac:dyDescent="0.25">
      <c r="B104" s="139"/>
      <c r="D104" s="215" t="s">
        <v>740</v>
      </c>
      <c r="F104" s="216" t="s">
        <v>770</v>
      </c>
      <c r="L104" s="139"/>
      <c r="M104" s="217"/>
      <c r="T104" s="218"/>
      <c r="AT104" s="131" t="s">
        <v>740</v>
      </c>
      <c r="AU104" s="131" t="s">
        <v>668</v>
      </c>
    </row>
    <row r="105" spans="2:65" s="219" customFormat="1" x14ac:dyDescent="0.25">
      <c r="B105" s="220"/>
      <c r="D105" s="221" t="s">
        <v>742</v>
      </c>
      <c r="E105" s="222" t="s">
        <v>439</v>
      </c>
      <c r="F105" s="223" t="s">
        <v>1730</v>
      </c>
      <c r="H105" s="224">
        <v>64.793000000000006</v>
      </c>
      <c r="L105" s="220"/>
      <c r="M105" s="225"/>
      <c r="T105" s="226"/>
      <c r="AT105" s="222" t="s">
        <v>742</v>
      </c>
      <c r="AU105" s="222" t="s">
        <v>668</v>
      </c>
      <c r="AV105" s="219" t="s">
        <v>668</v>
      </c>
      <c r="AW105" s="219" t="s">
        <v>744</v>
      </c>
      <c r="AX105" s="219" t="s">
        <v>731</v>
      </c>
      <c r="AY105" s="222" t="s">
        <v>733</v>
      </c>
    </row>
    <row r="106" spans="2:65" s="138" customFormat="1" ht="21.75" customHeight="1" x14ac:dyDescent="0.25">
      <c r="B106" s="202"/>
      <c r="C106" s="203" t="s">
        <v>772</v>
      </c>
      <c r="D106" s="203" t="s">
        <v>734</v>
      </c>
      <c r="E106" s="204" t="s">
        <v>773</v>
      </c>
      <c r="F106" s="205" t="s">
        <v>774</v>
      </c>
      <c r="G106" s="206" t="s">
        <v>542</v>
      </c>
      <c r="H106" s="207">
        <v>149.6</v>
      </c>
      <c r="I106" s="208">
        <v>0</v>
      </c>
      <c r="J106" s="208">
        <f>ROUND(I106*H106,2)</f>
        <v>0</v>
      </c>
      <c r="K106" s="205" t="s">
        <v>737</v>
      </c>
      <c r="L106" s="139"/>
      <c r="M106" s="209" t="s">
        <v>439</v>
      </c>
      <c r="N106" s="210" t="s">
        <v>687</v>
      </c>
      <c r="O106" s="211">
        <v>2.5000000000000001E-2</v>
      </c>
      <c r="P106" s="211">
        <f>O106*H106</f>
        <v>3.74</v>
      </c>
      <c r="Q106" s="211">
        <v>0</v>
      </c>
      <c r="R106" s="211">
        <f>Q106*H106</f>
        <v>0</v>
      </c>
      <c r="S106" s="211">
        <v>0</v>
      </c>
      <c r="T106" s="212">
        <f>S106*H106</f>
        <v>0</v>
      </c>
      <c r="AR106" s="213" t="s">
        <v>738</v>
      </c>
      <c r="AT106" s="213" t="s">
        <v>734</v>
      </c>
      <c r="AU106" s="213" t="s">
        <v>668</v>
      </c>
      <c r="AY106" s="131" t="s">
        <v>733</v>
      </c>
      <c r="BE106" s="214">
        <f>IF(N106="základní",J106,0)</f>
        <v>0</v>
      </c>
      <c r="BF106" s="214">
        <f>IF(N106="snížená",J106,0)</f>
        <v>0</v>
      </c>
      <c r="BG106" s="214">
        <f>IF(N106="zákl. přenesená",J106,0)</f>
        <v>0</v>
      </c>
      <c r="BH106" s="214">
        <f>IF(N106="sníž. přenesená",J106,0)</f>
        <v>0</v>
      </c>
      <c r="BI106" s="214">
        <f>IF(N106="nulová",J106,0)</f>
        <v>0</v>
      </c>
      <c r="BJ106" s="131" t="s">
        <v>731</v>
      </c>
      <c r="BK106" s="214">
        <f>ROUND(I106*H106,2)</f>
        <v>0</v>
      </c>
      <c r="BL106" s="131" t="s">
        <v>738</v>
      </c>
      <c r="BM106" s="213" t="s">
        <v>1731</v>
      </c>
    </row>
    <row r="107" spans="2:65" s="138" customFormat="1" x14ac:dyDescent="0.25">
      <c r="B107" s="139"/>
      <c r="D107" s="215" t="s">
        <v>740</v>
      </c>
      <c r="F107" s="216" t="s">
        <v>776</v>
      </c>
      <c r="L107" s="139"/>
      <c r="M107" s="217"/>
      <c r="T107" s="218"/>
      <c r="AT107" s="131" t="s">
        <v>740</v>
      </c>
      <c r="AU107" s="131" t="s">
        <v>668</v>
      </c>
    </row>
    <row r="108" spans="2:65" s="219" customFormat="1" x14ac:dyDescent="0.25">
      <c r="B108" s="220"/>
      <c r="D108" s="221" t="s">
        <v>742</v>
      </c>
      <c r="E108" s="222" t="s">
        <v>439</v>
      </c>
      <c r="F108" s="223" t="s">
        <v>1732</v>
      </c>
      <c r="H108" s="224">
        <v>149.6</v>
      </c>
      <c r="L108" s="220"/>
      <c r="M108" s="225"/>
      <c r="T108" s="226"/>
      <c r="AT108" s="222" t="s">
        <v>742</v>
      </c>
      <c r="AU108" s="222" t="s">
        <v>668</v>
      </c>
      <c r="AV108" s="219" t="s">
        <v>668</v>
      </c>
      <c r="AW108" s="219" t="s">
        <v>744</v>
      </c>
      <c r="AX108" s="219" t="s">
        <v>731</v>
      </c>
      <c r="AY108" s="222" t="s">
        <v>733</v>
      </c>
    </row>
    <row r="109" spans="2:65" s="190" customFormat="1" ht="22.95" customHeight="1" x14ac:dyDescent="0.25">
      <c r="B109" s="191"/>
      <c r="D109" s="192" t="s">
        <v>728</v>
      </c>
      <c r="E109" s="200" t="s">
        <v>738</v>
      </c>
      <c r="F109" s="200" t="s">
        <v>411</v>
      </c>
      <c r="J109" s="201">
        <f>BK109</f>
        <v>0</v>
      </c>
      <c r="L109" s="191"/>
      <c r="M109" s="195"/>
      <c r="P109" s="196">
        <f>SUM(P110:P115)</f>
        <v>19.818287999999999</v>
      </c>
      <c r="R109" s="196">
        <f>SUM(R110:R115)</f>
        <v>0</v>
      </c>
      <c r="T109" s="197">
        <f>SUM(T110:T115)</f>
        <v>0</v>
      </c>
      <c r="AR109" s="192" t="s">
        <v>731</v>
      </c>
      <c r="AT109" s="198" t="s">
        <v>728</v>
      </c>
      <c r="AU109" s="198" t="s">
        <v>731</v>
      </c>
      <c r="AY109" s="192" t="s">
        <v>733</v>
      </c>
      <c r="BK109" s="199">
        <f>SUM(BK110:BK115)</f>
        <v>0</v>
      </c>
    </row>
    <row r="110" spans="2:65" s="138" customFormat="1" ht="16.5" customHeight="1" x14ac:dyDescent="0.25">
      <c r="B110" s="202"/>
      <c r="C110" s="203" t="s">
        <v>778</v>
      </c>
      <c r="D110" s="203" t="s">
        <v>734</v>
      </c>
      <c r="E110" s="204" t="s">
        <v>779</v>
      </c>
      <c r="F110" s="205" t="s">
        <v>780</v>
      </c>
      <c r="G110" s="206" t="s">
        <v>528</v>
      </c>
      <c r="H110" s="207">
        <v>14.96</v>
      </c>
      <c r="I110" s="208">
        <v>0</v>
      </c>
      <c r="J110" s="208">
        <f>ROUND(I110*H110,2)</f>
        <v>0</v>
      </c>
      <c r="K110" s="205" t="s">
        <v>737</v>
      </c>
      <c r="L110" s="139"/>
      <c r="M110" s="209" t="s">
        <v>439</v>
      </c>
      <c r="N110" s="210" t="s">
        <v>687</v>
      </c>
      <c r="O110" s="211">
        <v>1.3169999999999999</v>
      </c>
      <c r="P110" s="211">
        <f>O110*H110</f>
        <v>19.70232</v>
      </c>
      <c r="Q110" s="211">
        <v>0</v>
      </c>
      <c r="R110" s="211">
        <f>Q110*H110</f>
        <v>0</v>
      </c>
      <c r="S110" s="211">
        <v>0</v>
      </c>
      <c r="T110" s="212">
        <f>S110*H110</f>
        <v>0</v>
      </c>
      <c r="AR110" s="213" t="s">
        <v>738</v>
      </c>
      <c r="AT110" s="213" t="s">
        <v>734</v>
      </c>
      <c r="AU110" s="213" t="s">
        <v>668</v>
      </c>
      <c r="AY110" s="131" t="s">
        <v>733</v>
      </c>
      <c r="BE110" s="214">
        <f>IF(N110="základní",J110,0)</f>
        <v>0</v>
      </c>
      <c r="BF110" s="214">
        <f>IF(N110="snížená",J110,0)</f>
        <v>0</v>
      </c>
      <c r="BG110" s="214">
        <f>IF(N110="zákl. přenesená",J110,0)</f>
        <v>0</v>
      </c>
      <c r="BH110" s="214">
        <f>IF(N110="sníž. přenesená",J110,0)</f>
        <v>0</v>
      </c>
      <c r="BI110" s="214">
        <f>IF(N110="nulová",J110,0)</f>
        <v>0</v>
      </c>
      <c r="BJ110" s="131" t="s">
        <v>731</v>
      </c>
      <c r="BK110" s="214">
        <f>ROUND(I110*H110,2)</f>
        <v>0</v>
      </c>
      <c r="BL110" s="131" t="s">
        <v>738</v>
      </c>
      <c r="BM110" s="213" t="s">
        <v>1733</v>
      </c>
    </row>
    <row r="111" spans="2:65" s="138" customFormat="1" x14ac:dyDescent="0.25">
      <c r="B111" s="139"/>
      <c r="D111" s="215" t="s">
        <v>740</v>
      </c>
      <c r="F111" s="216" t="s">
        <v>782</v>
      </c>
      <c r="L111" s="139"/>
      <c r="M111" s="217"/>
      <c r="T111" s="218"/>
      <c r="AT111" s="131" t="s">
        <v>740</v>
      </c>
      <c r="AU111" s="131" t="s">
        <v>668</v>
      </c>
    </row>
    <row r="112" spans="2:65" s="219" customFormat="1" x14ac:dyDescent="0.25">
      <c r="B112" s="220"/>
      <c r="D112" s="221" t="s">
        <v>742</v>
      </c>
      <c r="E112" s="222" t="s">
        <v>439</v>
      </c>
      <c r="F112" s="223" t="s">
        <v>1734</v>
      </c>
      <c r="H112" s="224">
        <v>14.96</v>
      </c>
      <c r="L112" s="220"/>
      <c r="M112" s="225"/>
      <c r="T112" s="226"/>
      <c r="AT112" s="222" t="s">
        <v>742</v>
      </c>
      <c r="AU112" s="222" t="s">
        <v>668</v>
      </c>
      <c r="AV112" s="219" t="s">
        <v>668</v>
      </c>
      <c r="AW112" s="219" t="s">
        <v>744</v>
      </c>
      <c r="AX112" s="219" t="s">
        <v>731</v>
      </c>
      <c r="AY112" s="222" t="s">
        <v>733</v>
      </c>
    </row>
    <row r="113" spans="2:65" s="138" customFormat="1" ht="21.75" customHeight="1" x14ac:dyDescent="0.25">
      <c r="B113" s="202"/>
      <c r="C113" s="203" t="s">
        <v>784</v>
      </c>
      <c r="D113" s="203" t="s">
        <v>734</v>
      </c>
      <c r="E113" s="204" t="s">
        <v>785</v>
      </c>
      <c r="F113" s="205" t="s">
        <v>786</v>
      </c>
      <c r="G113" s="206" t="s">
        <v>528</v>
      </c>
      <c r="H113" s="207">
        <v>9.6000000000000002E-2</v>
      </c>
      <c r="I113" s="208">
        <v>0</v>
      </c>
      <c r="J113" s="208">
        <f>ROUND(I113*H113,2)</f>
        <v>0</v>
      </c>
      <c r="K113" s="205" t="s">
        <v>737</v>
      </c>
      <c r="L113" s="139"/>
      <c r="M113" s="209" t="s">
        <v>439</v>
      </c>
      <c r="N113" s="210" t="s">
        <v>687</v>
      </c>
      <c r="O113" s="211">
        <v>1.208</v>
      </c>
      <c r="P113" s="211">
        <f>O113*H113</f>
        <v>0.115968</v>
      </c>
      <c r="Q113" s="211">
        <v>0</v>
      </c>
      <c r="R113" s="211">
        <f>Q113*H113</f>
        <v>0</v>
      </c>
      <c r="S113" s="211">
        <v>0</v>
      </c>
      <c r="T113" s="212">
        <f>S113*H113</f>
        <v>0</v>
      </c>
      <c r="AR113" s="213" t="s">
        <v>738</v>
      </c>
      <c r="AT113" s="213" t="s">
        <v>734</v>
      </c>
      <c r="AU113" s="213" t="s">
        <v>668</v>
      </c>
      <c r="AY113" s="131" t="s">
        <v>733</v>
      </c>
      <c r="BE113" s="214">
        <f>IF(N113="základní",J113,0)</f>
        <v>0</v>
      </c>
      <c r="BF113" s="214">
        <f>IF(N113="snížená",J113,0)</f>
        <v>0</v>
      </c>
      <c r="BG113" s="214">
        <f>IF(N113="zákl. přenesená",J113,0)</f>
        <v>0</v>
      </c>
      <c r="BH113" s="214">
        <f>IF(N113="sníž. přenesená",J113,0)</f>
        <v>0</v>
      </c>
      <c r="BI113" s="214">
        <f>IF(N113="nulová",J113,0)</f>
        <v>0</v>
      </c>
      <c r="BJ113" s="131" t="s">
        <v>731</v>
      </c>
      <c r="BK113" s="214">
        <f>ROUND(I113*H113,2)</f>
        <v>0</v>
      </c>
      <c r="BL113" s="131" t="s">
        <v>738</v>
      </c>
      <c r="BM113" s="213" t="s">
        <v>1735</v>
      </c>
    </row>
    <row r="114" spans="2:65" s="138" customFormat="1" x14ac:dyDescent="0.25">
      <c r="B114" s="139"/>
      <c r="D114" s="215" t="s">
        <v>740</v>
      </c>
      <c r="F114" s="216" t="s">
        <v>788</v>
      </c>
      <c r="L114" s="139"/>
      <c r="M114" s="217"/>
      <c r="T114" s="218"/>
      <c r="AT114" s="131" t="s">
        <v>740</v>
      </c>
      <c r="AU114" s="131" t="s">
        <v>668</v>
      </c>
    </row>
    <row r="115" spans="2:65" s="219" customFormat="1" x14ac:dyDescent="0.25">
      <c r="B115" s="220"/>
      <c r="D115" s="221" t="s">
        <v>742</v>
      </c>
      <c r="E115" s="222" t="s">
        <v>439</v>
      </c>
      <c r="F115" s="223" t="s">
        <v>1736</v>
      </c>
      <c r="H115" s="224">
        <v>9.6000000000000002E-2</v>
      </c>
      <c r="L115" s="220"/>
      <c r="M115" s="225"/>
      <c r="T115" s="226"/>
      <c r="AT115" s="222" t="s">
        <v>742</v>
      </c>
      <c r="AU115" s="222" t="s">
        <v>668</v>
      </c>
      <c r="AV115" s="219" t="s">
        <v>668</v>
      </c>
      <c r="AW115" s="219" t="s">
        <v>744</v>
      </c>
      <c r="AX115" s="219" t="s">
        <v>731</v>
      </c>
      <c r="AY115" s="222" t="s">
        <v>733</v>
      </c>
    </row>
    <row r="116" spans="2:65" s="190" customFormat="1" ht="22.95" customHeight="1" x14ac:dyDescent="0.25">
      <c r="B116" s="191"/>
      <c r="D116" s="192" t="s">
        <v>728</v>
      </c>
      <c r="E116" s="200" t="s">
        <v>778</v>
      </c>
      <c r="F116" s="200" t="s">
        <v>790</v>
      </c>
      <c r="J116" s="201">
        <f>BK116</f>
        <v>0</v>
      </c>
      <c r="L116" s="191"/>
      <c r="M116" s="195"/>
      <c r="P116" s="196">
        <f>SUM(P117:P138)</f>
        <v>51.614999999999995</v>
      </c>
      <c r="R116" s="196">
        <f>SUM(R117:R138)</f>
        <v>0.64179703999999982</v>
      </c>
      <c r="T116" s="197">
        <f>SUM(T117:T138)</f>
        <v>0</v>
      </c>
      <c r="AR116" s="192" t="s">
        <v>731</v>
      </c>
      <c r="AT116" s="198" t="s">
        <v>728</v>
      </c>
      <c r="AU116" s="198" t="s">
        <v>731</v>
      </c>
      <c r="AY116" s="192" t="s">
        <v>733</v>
      </c>
      <c r="BK116" s="199">
        <f>SUM(BK117:BK138)</f>
        <v>0</v>
      </c>
    </row>
    <row r="117" spans="2:65" s="138" customFormat="1" ht="24.15" customHeight="1" x14ac:dyDescent="0.25">
      <c r="B117" s="202"/>
      <c r="C117" s="203" t="s">
        <v>791</v>
      </c>
      <c r="D117" s="203" t="s">
        <v>734</v>
      </c>
      <c r="E117" s="204" t="s">
        <v>1737</v>
      </c>
      <c r="F117" s="205" t="s">
        <v>1738</v>
      </c>
      <c r="G117" s="206" t="s">
        <v>530</v>
      </c>
      <c r="H117" s="207">
        <v>15</v>
      </c>
      <c r="I117" s="208">
        <v>0</v>
      </c>
      <c r="J117" s="208">
        <f>ROUND(I117*H117,2)</f>
        <v>0</v>
      </c>
      <c r="K117" s="205" t="s">
        <v>737</v>
      </c>
      <c r="L117" s="139"/>
      <c r="M117" s="209" t="s">
        <v>439</v>
      </c>
      <c r="N117" s="210" t="s">
        <v>687</v>
      </c>
      <c r="O117" s="211">
        <v>0.19</v>
      </c>
      <c r="P117" s="211">
        <f>O117*H117</f>
        <v>2.85</v>
      </c>
      <c r="Q117" s="211">
        <v>1.0000000000000001E-5</v>
      </c>
      <c r="R117" s="211">
        <f>Q117*H117</f>
        <v>1.5000000000000001E-4</v>
      </c>
      <c r="S117" s="211">
        <v>0</v>
      </c>
      <c r="T117" s="212">
        <f>S117*H117</f>
        <v>0</v>
      </c>
      <c r="AR117" s="213" t="s">
        <v>738</v>
      </c>
      <c r="AT117" s="213" t="s">
        <v>734</v>
      </c>
      <c r="AU117" s="213" t="s">
        <v>668</v>
      </c>
      <c r="AY117" s="131" t="s">
        <v>733</v>
      </c>
      <c r="BE117" s="214">
        <f>IF(N117="základní",J117,0)</f>
        <v>0</v>
      </c>
      <c r="BF117" s="214">
        <f>IF(N117="snížená",J117,0)</f>
        <v>0</v>
      </c>
      <c r="BG117" s="214">
        <f>IF(N117="zákl. přenesená",J117,0)</f>
        <v>0</v>
      </c>
      <c r="BH117" s="214">
        <f>IF(N117="sníž. přenesená",J117,0)</f>
        <v>0</v>
      </c>
      <c r="BI117" s="214">
        <f>IF(N117="nulová",J117,0)</f>
        <v>0</v>
      </c>
      <c r="BJ117" s="131" t="s">
        <v>731</v>
      </c>
      <c r="BK117" s="214">
        <f>ROUND(I117*H117,2)</f>
        <v>0</v>
      </c>
      <c r="BL117" s="131" t="s">
        <v>738</v>
      </c>
      <c r="BM117" s="213" t="s">
        <v>1739</v>
      </c>
    </row>
    <row r="118" spans="2:65" s="138" customFormat="1" x14ac:dyDescent="0.25">
      <c r="B118" s="139"/>
      <c r="D118" s="215" t="s">
        <v>740</v>
      </c>
      <c r="F118" s="216" t="s">
        <v>1740</v>
      </c>
      <c r="L118" s="139"/>
      <c r="M118" s="217"/>
      <c r="T118" s="218"/>
      <c r="AT118" s="131" t="s">
        <v>740</v>
      </c>
      <c r="AU118" s="131" t="s">
        <v>668</v>
      </c>
    </row>
    <row r="119" spans="2:65" s="138" customFormat="1" ht="16.5" customHeight="1" x14ac:dyDescent="0.25">
      <c r="B119" s="202"/>
      <c r="C119" s="227" t="s">
        <v>796</v>
      </c>
      <c r="D119" s="227" t="s">
        <v>34</v>
      </c>
      <c r="E119" s="228" t="s">
        <v>1741</v>
      </c>
      <c r="F119" s="229" t="s">
        <v>1742</v>
      </c>
      <c r="G119" s="230" t="s">
        <v>530</v>
      </c>
      <c r="H119" s="231">
        <v>15.45</v>
      </c>
      <c r="I119" s="232">
        <v>0</v>
      </c>
      <c r="J119" s="232">
        <f>ROUND(I119*H119,2)</f>
        <v>0</v>
      </c>
      <c r="K119" s="229" t="s">
        <v>737</v>
      </c>
      <c r="L119" s="233"/>
      <c r="M119" s="234" t="s">
        <v>439</v>
      </c>
      <c r="N119" s="235" t="s">
        <v>687</v>
      </c>
      <c r="O119" s="211">
        <v>0</v>
      </c>
      <c r="P119" s="211">
        <f>O119*H119</f>
        <v>0</v>
      </c>
      <c r="Q119" s="211">
        <v>1.4E-3</v>
      </c>
      <c r="R119" s="211">
        <f>Q119*H119</f>
        <v>2.163E-2</v>
      </c>
      <c r="S119" s="211">
        <v>0</v>
      </c>
      <c r="T119" s="212">
        <f>S119*H119</f>
        <v>0</v>
      </c>
      <c r="AR119" s="213" t="s">
        <v>778</v>
      </c>
      <c r="AT119" s="213" t="s">
        <v>34</v>
      </c>
      <c r="AU119" s="213" t="s">
        <v>668</v>
      </c>
      <c r="AY119" s="131" t="s">
        <v>733</v>
      </c>
      <c r="BE119" s="214">
        <f>IF(N119="základní",J119,0)</f>
        <v>0</v>
      </c>
      <c r="BF119" s="214">
        <f>IF(N119="snížená",J119,0)</f>
        <v>0</v>
      </c>
      <c r="BG119" s="214">
        <f>IF(N119="zákl. přenesená",J119,0)</f>
        <v>0</v>
      </c>
      <c r="BH119" s="214">
        <f>IF(N119="sníž. přenesená",J119,0)</f>
        <v>0</v>
      </c>
      <c r="BI119" s="214">
        <f>IF(N119="nulová",J119,0)</f>
        <v>0</v>
      </c>
      <c r="BJ119" s="131" t="s">
        <v>731</v>
      </c>
      <c r="BK119" s="214">
        <f>ROUND(I119*H119,2)</f>
        <v>0</v>
      </c>
      <c r="BL119" s="131" t="s">
        <v>738</v>
      </c>
      <c r="BM119" s="213" t="s">
        <v>1743</v>
      </c>
    </row>
    <row r="120" spans="2:65" s="219" customFormat="1" x14ac:dyDescent="0.25">
      <c r="B120" s="220"/>
      <c r="D120" s="221" t="s">
        <v>742</v>
      </c>
      <c r="F120" s="223" t="s">
        <v>1744</v>
      </c>
      <c r="H120" s="224">
        <v>15.45</v>
      </c>
      <c r="L120" s="220"/>
      <c r="M120" s="225"/>
      <c r="T120" s="226"/>
      <c r="AT120" s="222" t="s">
        <v>742</v>
      </c>
      <c r="AU120" s="222" t="s">
        <v>668</v>
      </c>
      <c r="AV120" s="219" t="s">
        <v>668</v>
      </c>
      <c r="AW120" s="219" t="s">
        <v>671</v>
      </c>
      <c r="AX120" s="219" t="s">
        <v>731</v>
      </c>
      <c r="AY120" s="222" t="s">
        <v>733</v>
      </c>
    </row>
    <row r="121" spans="2:65" s="138" customFormat="1" ht="16.5" customHeight="1" x14ac:dyDescent="0.25">
      <c r="B121" s="202"/>
      <c r="C121" s="203" t="s">
        <v>801</v>
      </c>
      <c r="D121" s="203" t="s">
        <v>734</v>
      </c>
      <c r="E121" s="204" t="s">
        <v>802</v>
      </c>
      <c r="F121" s="205" t="s">
        <v>803</v>
      </c>
      <c r="G121" s="206" t="s">
        <v>530</v>
      </c>
      <c r="H121" s="207">
        <v>178</v>
      </c>
      <c r="I121" s="208">
        <v>0</v>
      </c>
      <c r="J121" s="208">
        <f>ROUND(I121*H121,2)</f>
        <v>0</v>
      </c>
      <c r="K121" s="205" t="s">
        <v>737</v>
      </c>
      <c r="L121" s="139"/>
      <c r="M121" s="209" t="s">
        <v>439</v>
      </c>
      <c r="N121" s="210" t="s">
        <v>687</v>
      </c>
      <c r="O121" s="211">
        <v>6.6000000000000003E-2</v>
      </c>
      <c r="P121" s="211">
        <f>O121*H121</f>
        <v>11.748000000000001</v>
      </c>
      <c r="Q121" s="211">
        <v>4.4800000000000003E-6</v>
      </c>
      <c r="R121" s="211">
        <f>Q121*H121</f>
        <v>7.9744000000000006E-4</v>
      </c>
      <c r="S121" s="211">
        <v>0</v>
      </c>
      <c r="T121" s="212">
        <f>S121*H121</f>
        <v>0</v>
      </c>
      <c r="AR121" s="213" t="s">
        <v>738</v>
      </c>
      <c r="AT121" s="213" t="s">
        <v>734</v>
      </c>
      <c r="AU121" s="213" t="s">
        <v>668</v>
      </c>
      <c r="AY121" s="131" t="s">
        <v>733</v>
      </c>
      <c r="BE121" s="214">
        <f>IF(N121="základní",J121,0)</f>
        <v>0</v>
      </c>
      <c r="BF121" s="214">
        <f>IF(N121="snížená",J121,0)</f>
        <v>0</v>
      </c>
      <c r="BG121" s="214">
        <f>IF(N121="zákl. přenesená",J121,0)</f>
        <v>0</v>
      </c>
      <c r="BH121" s="214">
        <f>IF(N121="sníž. přenesená",J121,0)</f>
        <v>0</v>
      </c>
      <c r="BI121" s="214">
        <f>IF(N121="nulová",J121,0)</f>
        <v>0</v>
      </c>
      <c r="BJ121" s="131" t="s">
        <v>731</v>
      </c>
      <c r="BK121" s="214">
        <f>ROUND(I121*H121,2)</f>
        <v>0</v>
      </c>
      <c r="BL121" s="131" t="s">
        <v>738</v>
      </c>
      <c r="BM121" s="213" t="s">
        <v>1745</v>
      </c>
    </row>
    <row r="122" spans="2:65" s="138" customFormat="1" x14ac:dyDescent="0.25">
      <c r="B122" s="139"/>
      <c r="D122" s="215" t="s">
        <v>740</v>
      </c>
      <c r="F122" s="216" t="s">
        <v>805</v>
      </c>
      <c r="L122" s="139"/>
      <c r="M122" s="217"/>
      <c r="T122" s="218"/>
      <c r="AT122" s="131" t="s">
        <v>740</v>
      </c>
      <c r="AU122" s="131" t="s">
        <v>668</v>
      </c>
    </row>
    <row r="123" spans="2:65" s="138" customFormat="1" ht="16.5" customHeight="1" x14ac:dyDescent="0.25">
      <c r="B123" s="202"/>
      <c r="C123" s="227" t="s">
        <v>806</v>
      </c>
      <c r="D123" s="227" t="s">
        <v>34</v>
      </c>
      <c r="E123" s="228" t="s">
        <v>807</v>
      </c>
      <c r="F123" s="229" t="s">
        <v>808</v>
      </c>
      <c r="G123" s="230" t="s">
        <v>530</v>
      </c>
      <c r="H123" s="231">
        <v>183.34</v>
      </c>
      <c r="I123" s="232">
        <v>0</v>
      </c>
      <c r="J123" s="232">
        <f>ROUND(I123*H123,2)</f>
        <v>0</v>
      </c>
      <c r="K123" s="229" t="s">
        <v>737</v>
      </c>
      <c r="L123" s="233"/>
      <c r="M123" s="234" t="s">
        <v>439</v>
      </c>
      <c r="N123" s="235" t="s">
        <v>687</v>
      </c>
      <c r="O123" s="211">
        <v>0</v>
      </c>
      <c r="P123" s="211">
        <f>O123*H123</f>
        <v>0</v>
      </c>
      <c r="Q123" s="211">
        <v>2.9399999999999999E-3</v>
      </c>
      <c r="R123" s="211">
        <f>Q123*H123</f>
        <v>0.53901960000000004</v>
      </c>
      <c r="S123" s="211">
        <v>0</v>
      </c>
      <c r="T123" s="212">
        <f>S123*H123</f>
        <v>0</v>
      </c>
      <c r="AR123" s="213" t="s">
        <v>778</v>
      </c>
      <c r="AT123" s="213" t="s">
        <v>34</v>
      </c>
      <c r="AU123" s="213" t="s">
        <v>668</v>
      </c>
      <c r="AY123" s="131" t="s">
        <v>733</v>
      </c>
      <c r="BE123" s="214">
        <f>IF(N123="základní",J123,0)</f>
        <v>0</v>
      </c>
      <c r="BF123" s="214">
        <f>IF(N123="snížená",J123,0)</f>
        <v>0</v>
      </c>
      <c r="BG123" s="214">
        <f>IF(N123="zákl. přenesená",J123,0)</f>
        <v>0</v>
      </c>
      <c r="BH123" s="214">
        <f>IF(N123="sníž. přenesená",J123,0)</f>
        <v>0</v>
      </c>
      <c r="BI123" s="214">
        <f>IF(N123="nulová",J123,0)</f>
        <v>0</v>
      </c>
      <c r="BJ123" s="131" t="s">
        <v>731</v>
      </c>
      <c r="BK123" s="214">
        <f>ROUND(I123*H123,2)</f>
        <v>0</v>
      </c>
      <c r="BL123" s="131" t="s">
        <v>738</v>
      </c>
      <c r="BM123" s="213" t="s">
        <v>1746</v>
      </c>
    </row>
    <row r="124" spans="2:65" s="219" customFormat="1" x14ac:dyDescent="0.25">
      <c r="B124" s="220"/>
      <c r="D124" s="221" t="s">
        <v>742</v>
      </c>
      <c r="F124" s="223" t="s">
        <v>1747</v>
      </c>
      <c r="H124" s="224">
        <v>183.34</v>
      </c>
      <c r="L124" s="220"/>
      <c r="M124" s="225"/>
      <c r="T124" s="226"/>
      <c r="AT124" s="222" t="s">
        <v>742</v>
      </c>
      <c r="AU124" s="222" t="s">
        <v>668</v>
      </c>
      <c r="AV124" s="219" t="s">
        <v>668</v>
      </c>
      <c r="AW124" s="219" t="s">
        <v>671</v>
      </c>
      <c r="AX124" s="219" t="s">
        <v>731</v>
      </c>
      <c r="AY124" s="222" t="s">
        <v>733</v>
      </c>
    </row>
    <row r="125" spans="2:65" s="138" customFormat="1" ht="24.15" customHeight="1" x14ac:dyDescent="0.25">
      <c r="B125" s="202"/>
      <c r="C125" s="203" t="s">
        <v>810</v>
      </c>
      <c r="D125" s="203" t="s">
        <v>734</v>
      </c>
      <c r="E125" s="204" t="s">
        <v>1748</v>
      </c>
      <c r="F125" s="205" t="s">
        <v>1749</v>
      </c>
      <c r="G125" s="206" t="s">
        <v>873</v>
      </c>
      <c r="H125" s="207">
        <v>12</v>
      </c>
      <c r="I125" s="208">
        <v>0</v>
      </c>
      <c r="J125" s="208">
        <f>ROUND(I125*H125,2)</f>
        <v>0</v>
      </c>
      <c r="K125" s="205" t="s">
        <v>737</v>
      </c>
      <c r="L125" s="139"/>
      <c r="M125" s="209" t="s">
        <v>439</v>
      </c>
      <c r="N125" s="210" t="s">
        <v>687</v>
      </c>
      <c r="O125" s="211">
        <v>0.57199999999999995</v>
      </c>
      <c r="P125" s="211">
        <f>O125*H125</f>
        <v>6.863999999999999</v>
      </c>
      <c r="Q125" s="211">
        <v>0</v>
      </c>
      <c r="R125" s="211">
        <f>Q125*H125</f>
        <v>0</v>
      </c>
      <c r="S125" s="211">
        <v>0</v>
      </c>
      <c r="T125" s="212">
        <f>S125*H125</f>
        <v>0</v>
      </c>
      <c r="AR125" s="213" t="s">
        <v>738</v>
      </c>
      <c r="AT125" s="213" t="s">
        <v>734</v>
      </c>
      <c r="AU125" s="213" t="s">
        <v>668</v>
      </c>
      <c r="AY125" s="131" t="s">
        <v>733</v>
      </c>
      <c r="BE125" s="214">
        <f>IF(N125="základní",J125,0)</f>
        <v>0</v>
      </c>
      <c r="BF125" s="214">
        <f>IF(N125="snížená",J125,0)</f>
        <v>0</v>
      </c>
      <c r="BG125" s="214">
        <f>IF(N125="zákl. přenesená",J125,0)</f>
        <v>0</v>
      </c>
      <c r="BH125" s="214">
        <f>IF(N125="sníž. přenesená",J125,0)</f>
        <v>0</v>
      </c>
      <c r="BI125" s="214">
        <f>IF(N125="nulová",J125,0)</f>
        <v>0</v>
      </c>
      <c r="BJ125" s="131" t="s">
        <v>731</v>
      </c>
      <c r="BK125" s="214">
        <f>ROUND(I125*H125,2)</f>
        <v>0</v>
      </c>
      <c r="BL125" s="131" t="s">
        <v>738</v>
      </c>
      <c r="BM125" s="213" t="s">
        <v>1750</v>
      </c>
    </row>
    <row r="126" spans="2:65" s="138" customFormat="1" x14ac:dyDescent="0.25">
      <c r="B126" s="139"/>
      <c r="D126" s="215" t="s">
        <v>740</v>
      </c>
      <c r="F126" s="216" t="s">
        <v>1751</v>
      </c>
      <c r="L126" s="139"/>
      <c r="M126" s="217"/>
      <c r="T126" s="218"/>
      <c r="AT126" s="131" t="s">
        <v>740</v>
      </c>
      <c r="AU126" s="131" t="s">
        <v>668</v>
      </c>
    </row>
    <row r="127" spans="2:65" s="138" customFormat="1" ht="16.5" customHeight="1" x14ac:dyDescent="0.25">
      <c r="B127" s="202"/>
      <c r="C127" s="227" t="s">
        <v>815</v>
      </c>
      <c r="D127" s="227" t="s">
        <v>34</v>
      </c>
      <c r="E127" s="228" t="s">
        <v>1752</v>
      </c>
      <c r="F127" s="229" t="s">
        <v>1753</v>
      </c>
      <c r="G127" s="230" t="s">
        <v>873</v>
      </c>
      <c r="H127" s="231">
        <v>12</v>
      </c>
      <c r="I127" s="232">
        <v>0</v>
      </c>
      <c r="J127" s="232">
        <f>ROUND(I127*H127,2)</f>
        <v>0</v>
      </c>
      <c r="K127" s="229" t="s">
        <v>737</v>
      </c>
      <c r="L127" s="233"/>
      <c r="M127" s="234" t="s">
        <v>439</v>
      </c>
      <c r="N127" s="235" t="s">
        <v>687</v>
      </c>
      <c r="O127" s="211">
        <v>0</v>
      </c>
      <c r="P127" s="211">
        <f>O127*H127</f>
        <v>0</v>
      </c>
      <c r="Q127" s="211">
        <v>3.4000000000000002E-4</v>
      </c>
      <c r="R127" s="211">
        <f>Q127*H127</f>
        <v>4.0800000000000003E-3</v>
      </c>
      <c r="S127" s="211">
        <v>0</v>
      </c>
      <c r="T127" s="212">
        <f>S127*H127</f>
        <v>0</v>
      </c>
      <c r="AR127" s="213" t="s">
        <v>778</v>
      </c>
      <c r="AT127" s="213" t="s">
        <v>34</v>
      </c>
      <c r="AU127" s="213" t="s">
        <v>668</v>
      </c>
      <c r="AY127" s="131" t="s">
        <v>733</v>
      </c>
      <c r="BE127" s="214">
        <f>IF(N127="základní",J127,0)</f>
        <v>0</v>
      </c>
      <c r="BF127" s="214">
        <f>IF(N127="snížená",J127,0)</f>
        <v>0</v>
      </c>
      <c r="BG127" s="214">
        <f>IF(N127="zákl. přenesená",J127,0)</f>
        <v>0</v>
      </c>
      <c r="BH127" s="214">
        <f>IF(N127="sníž. přenesená",J127,0)</f>
        <v>0</v>
      </c>
      <c r="BI127" s="214">
        <f>IF(N127="nulová",J127,0)</f>
        <v>0</v>
      </c>
      <c r="BJ127" s="131" t="s">
        <v>731</v>
      </c>
      <c r="BK127" s="214">
        <f>ROUND(I127*H127,2)</f>
        <v>0</v>
      </c>
      <c r="BL127" s="131" t="s">
        <v>738</v>
      </c>
      <c r="BM127" s="213" t="s">
        <v>1754</v>
      </c>
    </row>
    <row r="128" spans="2:65" s="138" customFormat="1" ht="24.15" customHeight="1" x14ac:dyDescent="0.25">
      <c r="B128" s="202"/>
      <c r="C128" s="203" t="s">
        <v>821</v>
      </c>
      <c r="D128" s="203" t="s">
        <v>734</v>
      </c>
      <c r="E128" s="204" t="s">
        <v>1755</v>
      </c>
      <c r="F128" s="205" t="s">
        <v>1756</v>
      </c>
      <c r="G128" s="206" t="s">
        <v>873</v>
      </c>
      <c r="H128" s="207">
        <v>8</v>
      </c>
      <c r="I128" s="208">
        <v>0</v>
      </c>
      <c r="J128" s="208">
        <f>ROUND(I128*H128,2)</f>
        <v>0</v>
      </c>
      <c r="K128" s="205" t="s">
        <v>737</v>
      </c>
      <c r="L128" s="139"/>
      <c r="M128" s="209" t="s">
        <v>439</v>
      </c>
      <c r="N128" s="210" t="s">
        <v>687</v>
      </c>
      <c r="O128" s="211">
        <v>0.68300000000000005</v>
      </c>
      <c r="P128" s="211">
        <f>O128*H128</f>
        <v>5.4640000000000004</v>
      </c>
      <c r="Q128" s="211">
        <v>0</v>
      </c>
      <c r="R128" s="211">
        <f>Q128*H128</f>
        <v>0</v>
      </c>
      <c r="S128" s="211">
        <v>0</v>
      </c>
      <c r="T128" s="212">
        <f>S128*H128</f>
        <v>0</v>
      </c>
      <c r="AR128" s="213" t="s">
        <v>738</v>
      </c>
      <c r="AT128" s="213" t="s">
        <v>734</v>
      </c>
      <c r="AU128" s="213" t="s">
        <v>668</v>
      </c>
      <c r="AY128" s="131" t="s">
        <v>733</v>
      </c>
      <c r="BE128" s="214">
        <f>IF(N128="základní",J128,0)</f>
        <v>0</v>
      </c>
      <c r="BF128" s="214">
        <f>IF(N128="snížená",J128,0)</f>
        <v>0</v>
      </c>
      <c r="BG128" s="214">
        <f>IF(N128="zákl. přenesená",J128,0)</f>
        <v>0</v>
      </c>
      <c r="BH128" s="214">
        <f>IF(N128="sníž. přenesená",J128,0)</f>
        <v>0</v>
      </c>
      <c r="BI128" s="214">
        <f>IF(N128="nulová",J128,0)</f>
        <v>0</v>
      </c>
      <c r="BJ128" s="131" t="s">
        <v>731</v>
      </c>
      <c r="BK128" s="214">
        <f>ROUND(I128*H128,2)</f>
        <v>0</v>
      </c>
      <c r="BL128" s="131" t="s">
        <v>738</v>
      </c>
      <c r="BM128" s="213" t="s">
        <v>1757</v>
      </c>
    </row>
    <row r="129" spans="2:65" s="138" customFormat="1" x14ac:dyDescent="0.25">
      <c r="B129" s="139"/>
      <c r="D129" s="215" t="s">
        <v>740</v>
      </c>
      <c r="F129" s="216" t="s">
        <v>1758</v>
      </c>
      <c r="L129" s="139"/>
      <c r="M129" s="217"/>
      <c r="T129" s="218"/>
      <c r="AT129" s="131" t="s">
        <v>740</v>
      </c>
      <c r="AU129" s="131" t="s">
        <v>668</v>
      </c>
    </row>
    <row r="130" spans="2:65" s="138" customFormat="1" ht="16.5" customHeight="1" x14ac:dyDescent="0.25">
      <c r="B130" s="202"/>
      <c r="C130" s="227" t="s">
        <v>830</v>
      </c>
      <c r="D130" s="227" t="s">
        <v>34</v>
      </c>
      <c r="E130" s="228" t="s">
        <v>1759</v>
      </c>
      <c r="F130" s="229" t="s">
        <v>1760</v>
      </c>
      <c r="G130" s="230" t="s">
        <v>873</v>
      </c>
      <c r="H130" s="231">
        <v>4</v>
      </c>
      <c r="I130" s="232">
        <v>0</v>
      </c>
      <c r="J130" s="232">
        <f>ROUND(I130*H130,2)</f>
        <v>0</v>
      </c>
      <c r="K130" s="229" t="s">
        <v>737</v>
      </c>
      <c r="L130" s="233"/>
      <c r="M130" s="234" t="s">
        <v>439</v>
      </c>
      <c r="N130" s="235" t="s">
        <v>687</v>
      </c>
      <c r="O130" s="211">
        <v>0</v>
      </c>
      <c r="P130" s="211">
        <f>O130*H130</f>
        <v>0</v>
      </c>
      <c r="Q130" s="211">
        <v>6.4999999999999997E-4</v>
      </c>
      <c r="R130" s="211">
        <f>Q130*H130</f>
        <v>2.5999999999999999E-3</v>
      </c>
      <c r="S130" s="211">
        <v>0</v>
      </c>
      <c r="T130" s="212">
        <f>S130*H130</f>
        <v>0</v>
      </c>
      <c r="AR130" s="213" t="s">
        <v>778</v>
      </c>
      <c r="AT130" s="213" t="s">
        <v>34</v>
      </c>
      <c r="AU130" s="213" t="s">
        <v>668</v>
      </c>
      <c r="AY130" s="131" t="s">
        <v>733</v>
      </c>
      <c r="BE130" s="214">
        <f>IF(N130="základní",J130,0)</f>
        <v>0</v>
      </c>
      <c r="BF130" s="214">
        <f>IF(N130="snížená",J130,0)</f>
        <v>0</v>
      </c>
      <c r="BG130" s="214">
        <f>IF(N130="zákl. přenesená",J130,0)</f>
        <v>0</v>
      </c>
      <c r="BH130" s="214">
        <f>IF(N130="sníž. přenesená",J130,0)</f>
        <v>0</v>
      </c>
      <c r="BI130" s="214">
        <f>IF(N130="nulová",J130,0)</f>
        <v>0</v>
      </c>
      <c r="BJ130" s="131" t="s">
        <v>731</v>
      </c>
      <c r="BK130" s="214">
        <f>ROUND(I130*H130,2)</f>
        <v>0</v>
      </c>
      <c r="BL130" s="131" t="s">
        <v>738</v>
      </c>
      <c r="BM130" s="213" t="s">
        <v>1761</v>
      </c>
    </row>
    <row r="131" spans="2:65" s="138" customFormat="1" ht="16.5" customHeight="1" x14ac:dyDescent="0.25">
      <c r="B131" s="202"/>
      <c r="C131" s="227" t="s">
        <v>835</v>
      </c>
      <c r="D131" s="227" t="s">
        <v>34</v>
      </c>
      <c r="E131" s="228" t="s">
        <v>1762</v>
      </c>
      <c r="F131" s="229" t="s">
        <v>1763</v>
      </c>
      <c r="G131" s="230" t="s">
        <v>873</v>
      </c>
      <c r="H131" s="231">
        <v>4</v>
      </c>
      <c r="I131" s="232">
        <v>0</v>
      </c>
      <c r="J131" s="232">
        <f>ROUND(I131*H131,2)</f>
        <v>0</v>
      </c>
      <c r="K131" s="229" t="s">
        <v>737</v>
      </c>
      <c r="L131" s="233"/>
      <c r="M131" s="234" t="s">
        <v>439</v>
      </c>
      <c r="N131" s="235" t="s">
        <v>687</v>
      </c>
      <c r="O131" s="211">
        <v>0</v>
      </c>
      <c r="P131" s="211">
        <f>O131*H131</f>
        <v>0</v>
      </c>
      <c r="Q131" s="211">
        <v>4.6000000000000001E-4</v>
      </c>
      <c r="R131" s="211">
        <f>Q131*H131</f>
        <v>1.8400000000000001E-3</v>
      </c>
      <c r="S131" s="211">
        <v>0</v>
      </c>
      <c r="T131" s="212">
        <f>S131*H131</f>
        <v>0</v>
      </c>
      <c r="AR131" s="213" t="s">
        <v>778</v>
      </c>
      <c r="AT131" s="213" t="s">
        <v>34</v>
      </c>
      <c r="AU131" s="213" t="s">
        <v>668</v>
      </c>
      <c r="AY131" s="131" t="s">
        <v>733</v>
      </c>
      <c r="BE131" s="214">
        <f>IF(N131="základní",J131,0)</f>
        <v>0</v>
      </c>
      <c r="BF131" s="214">
        <f>IF(N131="snížená",J131,0)</f>
        <v>0</v>
      </c>
      <c r="BG131" s="214">
        <f>IF(N131="zákl. přenesená",J131,0)</f>
        <v>0</v>
      </c>
      <c r="BH131" s="214">
        <f>IF(N131="sníž. přenesená",J131,0)</f>
        <v>0</v>
      </c>
      <c r="BI131" s="214">
        <f>IF(N131="nulová",J131,0)</f>
        <v>0</v>
      </c>
      <c r="BJ131" s="131" t="s">
        <v>731</v>
      </c>
      <c r="BK131" s="214">
        <f>ROUND(I131*H131,2)</f>
        <v>0</v>
      </c>
      <c r="BL131" s="131" t="s">
        <v>738</v>
      </c>
      <c r="BM131" s="213" t="s">
        <v>1764</v>
      </c>
    </row>
    <row r="132" spans="2:65" s="138" customFormat="1" ht="24.15" customHeight="1" x14ac:dyDescent="0.25">
      <c r="B132" s="202"/>
      <c r="C132" s="203" t="s">
        <v>840</v>
      </c>
      <c r="D132" s="203" t="s">
        <v>734</v>
      </c>
      <c r="E132" s="204" t="s">
        <v>1765</v>
      </c>
      <c r="F132" s="205" t="s">
        <v>1766</v>
      </c>
      <c r="G132" s="206" t="s">
        <v>873</v>
      </c>
      <c r="H132" s="207">
        <v>8</v>
      </c>
      <c r="I132" s="208">
        <v>0</v>
      </c>
      <c r="J132" s="208">
        <f>ROUND(I132*H132,2)</f>
        <v>0</v>
      </c>
      <c r="K132" s="205" t="s">
        <v>737</v>
      </c>
      <c r="L132" s="139"/>
      <c r="M132" s="209" t="s">
        <v>439</v>
      </c>
      <c r="N132" s="210" t="s">
        <v>687</v>
      </c>
      <c r="O132" s="211">
        <v>1.1319999999999999</v>
      </c>
      <c r="P132" s="211">
        <f>O132*H132</f>
        <v>9.0559999999999992</v>
      </c>
      <c r="Q132" s="211">
        <v>1.0000000000000001E-5</v>
      </c>
      <c r="R132" s="211">
        <f>Q132*H132</f>
        <v>8.0000000000000007E-5</v>
      </c>
      <c r="S132" s="211">
        <v>0</v>
      </c>
      <c r="T132" s="212">
        <f>S132*H132</f>
        <v>0</v>
      </c>
      <c r="AR132" s="213" t="s">
        <v>738</v>
      </c>
      <c r="AT132" s="213" t="s">
        <v>734</v>
      </c>
      <c r="AU132" s="213" t="s">
        <v>668</v>
      </c>
      <c r="AY132" s="131" t="s">
        <v>733</v>
      </c>
      <c r="BE132" s="214">
        <f>IF(N132="základní",J132,0)</f>
        <v>0</v>
      </c>
      <c r="BF132" s="214">
        <f>IF(N132="snížená",J132,0)</f>
        <v>0</v>
      </c>
      <c r="BG132" s="214">
        <f>IF(N132="zákl. přenesená",J132,0)</f>
        <v>0</v>
      </c>
      <c r="BH132" s="214">
        <f>IF(N132="sníž. přenesená",J132,0)</f>
        <v>0</v>
      </c>
      <c r="BI132" s="214">
        <f>IF(N132="nulová",J132,0)</f>
        <v>0</v>
      </c>
      <c r="BJ132" s="131" t="s">
        <v>731</v>
      </c>
      <c r="BK132" s="214">
        <f>ROUND(I132*H132,2)</f>
        <v>0</v>
      </c>
      <c r="BL132" s="131" t="s">
        <v>738</v>
      </c>
      <c r="BM132" s="213" t="s">
        <v>1767</v>
      </c>
    </row>
    <row r="133" spans="2:65" s="138" customFormat="1" x14ac:dyDescent="0.25">
      <c r="B133" s="139"/>
      <c r="D133" s="215" t="s">
        <v>740</v>
      </c>
      <c r="F133" s="216" t="s">
        <v>1768</v>
      </c>
      <c r="L133" s="139"/>
      <c r="M133" s="217"/>
      <c r="T133" s="218"/>
      <c r="AT133" s="131" t="s">
        <v>740</v>
      </c>
      <c r="AU133" s="131" t="s">
        <v>668</v>
      </c>
    </row>
    <row r="134" spans="2:65" s="138" customFormat="1" ht="16.5" customHeight="1" x14ac:dyDescent="0.25">
      <c r="B134" s="202"/>
      <c r="C134" s="227" t="s">
        <v>845</v>
      </c>
      <c r="D134" s="227" t="s">
        <v>34</v>
      </c>
      <c r="E134" s="228" t="s">
        <v>1769</v>
      </c>
      <c r="F134" s="229" t="s">
        <v>1770</v>
      </c>
      <c r="G134" s="230" t="s">
        <v>873</v>
      </c>
      <c r="H134" s="231">
        <v>8</v>
      </c>
      <c r="I134" s="232">
        <v>0</v>
      </c>
      <c r="J134" s="232">
        <f>ROUND(I134*H134,2)</f>
        <v>0</v>
      </c>
      <c r="K134" s="229" t="s">
        <v>737</v>
      </c>
      <c r="L134" s="233"/>
      <c r="M134" s="234" t="s">
        <v>439</v>
      </c>
      <c r="N134" s="235" t="s">
        <v>687</v>
      </c>
      <c r="O134" s="211">
        <v>0</v>
      </c>
      <c r="P134" s="211">
        <f>O134*H134</f>
        <v>0</v>
      </c>
      <c r="Q134" s="211">
        <v>1.23E-3</v>
      </c>
      <c r="R134" s="211">
        <f>Q134*H134</f>
        <v>9.8399999999999998E-3</v>
      </c>
      <c r="S134" s="211">
        <v>0</v>
      </c>
      <c r="T134" s="212">
        <f>S134*H134</f>
        <v>0</v>
      </c>
      <c r="AR134" s="213" t="s">
        <v>778</v>
      </c>
      <c r="AT134" s="213" t="s">
        <v>34</v>
      </c>
      <c r="AU134" s="213" t="s">
        <v>668</v>
      </c>
      <c r="AY134" s="131" t="s">
        <v>733</v>
      </c>
      <c r="BE134" s="214">
        <f>IF(N134="základní",J134,0)</f>
        <v>0</v>
      </c>
      <c r="BF134" s="214">
        <f>IF(N134="snížená",J134,0)</f>
        <v>0</v>
      </c>
      <c r="BG134" s="214">
        <f>IF(N134="zákl. přenesená",J134,0)</f>
        <v>0</v>
      </c>
      <c r="BH134" s="214">
        <f>IF(N134="sníž. přenesená",J134,0)</f>
        <v>0</v>
      </c>
      <c r="BI134" s="214">
        <f>IF(N134="nulová",J134,0)</f>
        <v>0</v>
      </c>
      <c r="BJ134" s="131" t="s">
        <v>731</v>
      </c>
      <c r="BK134" s="214">
        <f>ROUND(I134*H134,2)</f>
        <v>0</v>
      </c>
      <c r="BL134" s="131" t="s">
        <v>738</v>
      </c>
      <c r="BM134" s="213" t="s">
        <v>1771</v>
      </c>
    </row>
    <row r="135" spans="2:65" s="138" customFormat="1" ht="16.5" customHeight="1" x14ac:dyDescent="0.25">
      <c r="B135" s="202"/>
      <c r="C135" s="203" t="s">
        <v>850</v>
      </c>
      <c r="D135" s="203" t="s">
        <v>734</v>
      </c>
      <c r="E135" s="204" t="s">
        <v>811</v>
      </c>
      <c r="F135" s="205" t="s">
        <v>812</v>
      </c>
      <c r="G135" s="206" t="s">
        <v>530</v>
      </c>
      <c r="H135" s="207">
        <v>193</v>
      </c>
      <c r="I135" s="208">
        <v>0</v>
      </c>
      <c r="J135" s="208">
        <f>ROUND(I135*H135,2)</f>
        <v>0</v>
      </c>
      <c r="K135" s="205" t="s">
        <v>737</v>
      </c>
      <c r="L135" s="139"/>
      <c r="M135" s="209" t="s">
        <v>439</v>
      </c>
      <c r="N135" s="210" t="s">
        <v>687</v>
      </c>
      <c r="O135" s="211">
        <v>5.3999999999999999E-2</v>
      </c>
      <c r="P135" s="211">
        <f>O135*H135</f>
        <v>10.422000000000001</v>
      </c>
      <c r="Q135" s="211">
        <v>1.9000000000000001E-4</v>
      </c>
      <c r="R135" s="211">
        <f>Q135*H135</f>
        <v>3.6670000000000001E-2</v>
      </c>
      <c r="S135" s="211">
        <v>0</v>
      </c>
      <c r="T135" s="212">
        <f>S135*H135</f>
        <v>0</v>
      </c>
      <c r="AR135" s="213" t="s">
        <v>738</v>
      </c>
      <c r="AT135" s="213" t="s">
        <v>734</v>
      </c>
      <c r="AU135" s="213" t="s">
        <v>668</v>
      </c>
      <c r="AY135" s="131" t="s">
        <v>733</v>
      </c>
      <c r="BE135" s="214">
        <f>IF(N135="základní",J135,0)</f>
        <v>0</v>
      </c>
      <c r="BF135" s="214">
        <f>IF(N135="snížená",J135,0)</f>
        <v>0</v>
      </c>
      <c r="BG135" s="214">
        <f>IF(N135="zákl. přenesená",J135,0)</f>
        <v>0</v>
      </c>
      <c r="BH135" s="214">
        <f>IF(N135="sníž. přenesená",J135,0)</f>
        <v>0</v>
      </c>
      <c r="BI135" s="214">
        <f>IF(N135="nulová",J135,0)</f>
        <v>0</v>
      </c>
      <c r="BJ135" s="131" t="s">
        <v>731</v>
      </c>
      <c r="BK135" s="214">
        <f>ROUND(I135*H135,2)</f>
        <v>0</v>
      </c>
      <c r="BL135" s="131" t="s">
        <v>738</v>
      </c>
      <c r="BM135" s="213" t="s">
        <v>1772</v>
      </c>
    </row>
    <row r="136" spans="2:65" s="138" customFormat="1" x14ac:dyDescent="0.25">
      <c r="B136" s="139"/>
      <c r="D136" s="215" t="s">
        <v>740</v>
      </c>
      <c r="F136" s="216" t="s">
        <v>814</v>
      </c>
      <c r="L136" s="139"/>
      <c r="M136" s="217"/>
      <c r="T136" s="218"/>
      <c r="AT136" s="131" t="s">
        <v>740</v>
      </c>
      <c r="AU136" s="131" t="s">
        <v>668</v>
      </c>
    </row>
    <row r="137" spans="2:65" s="138" customFormat="1" ht="16.5" customHeight="1" x14ac:dyDescent="0.25">
      <c r="B137" s="202"/>
      <c r="C137" s="203" t="s">
        <v>855</v>
      </c>
      <c r="D137" s="203" t="s">
        <v>734</v>
      </c>
      <c r="E137" s="204" t="s">
        <v>816</v>
      </c>
      <c r="F137" s="205" t="s">
        <v>817</v>
      </c>
      <c r="G137" s="206" t="s">
        <v>530</v>
      </c>
      <c r="H137" s="207">
        <v>193</v>
      </c>
      <c r="I137" s="208">
        <v>0</v>
      </c>
      <c r="J137" s="208">
        <f>ROUND(I137*H137,2)</f>
        <v>0</v>
      </c>
      <c r="K137" s="205" t="s">
        <v>737</v>
      </c>
      <c r="L137" s="139"/>
      <c r="M137" s="209" t="s">
        <v>439</v>
      </c>
      <c r="N137" s="210" t="s">
        <v>687</v>
      </c>
      <c r="O137" s="211">
        <v>2.7E-2</v>
      </c>
      <c r="P137" s="211">
        <f>O137*H137</f>
        <v>5.2110000000000003</v>
      </c>
      <c r="Q137" s="211">
        <v>1.2999999999999999E-4</v>
      </c>
      <c r="R137" s="211">
        <f>Q137*H137</f>
        <v>2.5089999999999998E-2</v>
      </c>
      <c r="S137" s="211">
        <v>0</v>
      </c>
      <c r="T137" s="212">
        <f>S137*H137</f>
        <v>0</v>
      </c>
      <c r="AR137" s="213" t="s">
        <v>738</v>
      </c>
      <c r="AT137" s="213" t="s">
        <v>734</v>
      </c>
      <c r="AU137" s="213" t="s">
        <v>668</v>
      </c>
      <c r="AY137" s="131" t="s">
        <v>733</v>
      </c>
      <c r="BE137" s="214">
        <f>IF(N137="základní",J137,0)</f>
        <v>0</v>
      </c>
      <c r="BF137" s="214">
        <f>IF(N137="snížená",J137,0)</f>
        <v>0</v>
      </c>
      <c r="BG137" s="214">
        <f>IF(N137="zákl. přenesená",J137,0)</f>
        <v>0</v>
      </c>
      <c r="BH137" s="214">
        <f>IF(N137="sníž. přenesená",J137,0)</f>
        <v>0</v>
      </c>
      <c r="BI137" s="214">
        <f>IF(N137="nulová",J137,0)</f>
        <v>0</v>
      </c>
      <c r="BJ137" s="131" t="s">
        <v>731</v>
      </c>
      <c r="BK137" s="214">
        <f>ROUND(I137*H137,2)</f>
        <v>0</v>
      </c>
      <c r="BL137" s="131" t="s">
        <v>738</v>
      </c>
      <c r="BM137" s="213" t="s">
        <v>1773</v>
      </c>
    </row>
    <row r="138" spans="2:65" s="138" customFormat="1" x14ac:dyDescent="0.25">
      <c r="B138" s="139"/>
      <c r="D138" s="215" t="s">
        <v>740</v>
      </c>
      <c r="F138" s="216" t="s">
        <v>819</v>
      </c>
      <c r="L138" s="139"/>
      <c r="M138" s="217"/>
      <c r="T138" s="218"/>
      <c r="AT138" s="131" t="s">
        <v>740</v>
      </c>
      <c r="AU138" s="131" t="s">
        <v>668</v>
      </c>
    </row>
    <row r="139" spans="2:65" s="190" customFormat="1" ht="22.95" customHeight="1" x14ac:dyDescent="0.25">
      <c r="B139" s="191"/>
      <c r="D139" s="192" t="s">
        <v>728</v>
      </c>
      <c r="E139" s="200" t="s">
        <v>820</v>
      </c>
      <c r="F139" s="200" t="s">
        <v>415</v>
      </c>
      <c r="J139" s="201">
        <f>BK139</f>
        <v>0</v>
      </c>
      <c r="L139" s="191"/>
      <c r="M139" s="195"/>
      <c r="P139" s="196">
        <f>SUM(P140:P141)</f>
        <v>0.95016</v>
      </c>
      <c r="R139" s="196">
        <f>SUM(R140:R141)</f>
        <v>0</v>
      </c>
      <c r="T139" s="197">
        <f>SUM(T140:T141)</f>
        <v>0</v>
      </c>
      <c r="AR139" s="192" t="s">
        <v>731</v>
      </c>
      <c r="AT139" s="198" t="s">
        <v>728</v>
      </c>
      <c r="AU139" s="198" t="s">
        <v>731</v>
      </c>
      <c r="AY139" s="192" t="s">
        <v>733</v>
      </c>
      <c r="BK139" s="199">
        <f>SUM(BK140:BK141)</f>
        <v>0</v>
      </c>
    </row>
    <row r="140" spans="2:65" s="138" customFormat="1" ht="24.15" customHeight="1" x14ac:dyDescent="0.25">
      <c r="B140" s="202"/>
      <c r="C140" s="203" t="s">
        <v>860</v>
      </c>
      <c r="D140" s="203" t="s">
        <v>734</v>
      </c>
      <c r="E140" s="204" t="s">
        <v>822</v>
      </c>
      <c r="F140" s="205" t="s">
        <v>823</v>
      </c>
      <c r="G140" s="206" t="s">
        <v>569</v>
      </c>
      <c r="H140" s="207">
        <v>0.64200000000000002</v>
      </c>
      <c r="I140" s="208">
        <v>0</v>
      </c>
      <c r="J140" s="208">
        <f>ROUND(I140*H140,2)</f>
        <v>0</v>
      </c>
      <c r="K140" s="205" t="s">
        <v>737</v>
      </c>
      <c r="L140" s="139"/>
      <c r="M140" s="209" t="s">
        <v>439</v>
      </c>
      <c r="N140" s="210" t="s">
        <v>687</v>
      </c>
      <c r="O140" s="211">
        <v>1.48</v>
      </c>
      <c r="P140" s="211">
        <f>O140*H140</f>
        <v>0.95016</v>
      </c>
      <c r="Q140" s="211">
        <v>0</v>
      </c>
      <c r="R140" s="211">
        <f>Q140*H140</f>
        <v>0</v>
      </c>
      <c r="S140" s="211">
        <v>0</v>
      </c>
      <c r="T140" s="212">
        <f>S140*H140</f>
        <v>0</v>
      </c>
      <c r="AR140" s="213" t="s">
        <v>738</v>
      </c>
      <c r="AT140" s="213" t="s">
        <v>734</v>
      </c>
      <c r="AU140" s="213" t="s">
        <v>668</v>
      </c>
      <c r="AY140" s="131" t="s">
        <v>733</v>
      </c>
      <c r="BE140" s="214">
        <f>IF(N140="základní",J140,0)</f>
        <v>0</v>
      </c>
      <c r="BF140" s="214">
        <f>IF(N140="snížená",J140,0)</f>
        <v>0</v>
      </c>
      <c r="BG140" s="214">
        <f>IF(N140="zákl. přenesená",J140,0)</f>
        <v>0</v>
      </c>
      <c r="BH140" s="214">
        <f>IF(N140="sníž. přenesená",J140,0)</f>
        <v>0</v>
      </c>
      <c r="BI140" s="214">
        <f>IF(N140="nulová",J140,0)</f>
        <v>0</v>
      </c>
      <c r="BJ140" s="131" t="s">
        <v>731</v>
      </c>
      <c r="BK140" s="214">
        <f>ROUND(I140*H140,2)</f>
        <v>0</v>
      </c>
      <c r="BL140" s="131" t="s">
        <v>738</v>
      </c>
      <c r="BM140" s="213" t="s">
        <v>1774</v>
      </c>
    </row>
    <row r="141" spans="2:65" s="138" customFormat="1" x14ac:dyDescent="0.25">
      <c r="B141" s="139"/>
      <c r="D141" s="215" t="s">
        <v>740</v>
      </c>
      <c r="F141" s="216" t="s">
        <v>825</v>
      </c>
      <c r="L141" s="139"/>
      <c r="M141" s="217"/>
      <c r="T141" s="218"/>
      <c r="AT141" s="131" t="s">
        <v>740</v>
      </c>
      <c r="AU141" s="131" t="s">
        <v>668</v>
      </c>
    </row>
    <row r="142" spans="2:65" s="190" customFormat="1" ht="25.95" customHeight="1" x14ac:dyDescent="0.25">
      <c r="B142" s="191"/>
      <c r="D142" s="192" t="s">
        <v>728</v>
      </c>
      <c r="E142" s="193" t="s">
        <v>826</v>
      </c>
      <c r="F142" s="193" t="s">
        <v>827</v>
      </c>
      <c r="J142" s="194">
        <f>BK142</f>
        <v>0</v>
      </c>
      <c r="L142" s="191"/>
      <c r="M142" s="195"/>
      <c r="P142" s="196">
        <f>P143</f>
        <v>6.7080000000000002</v>
      </c>
      <c r="R142" s="196">
        <f>R143</f>
        <v>1.8000000000000002E-2</v>
      </c>
      <c r="T142" s="197">
        <f>T143</f>
        <v>0</v>
      </c>
      <c r="AR142" s="192" t="s">
        <v>668</v>
      </c>
      <c r="AT142" s="198" t="s">
        <v>728</v>
      </c>
      <c r="AU142" s="198" t="s">
        <v>732</v>
      </c>
      <c r="AY142" s="192" t="s">
        <v>733</v>
      </c>
      <c r="BK142" s="199">
        <f>BK143</f>
        <v>0</v>
      </c>
    </row>
    <row r="143" spans="2:65" s="190" customFormat="1" ht="22.95" customHeight="1" x14ac:dyDescent="0.25">
      <c r="B143" s="191"/>
      <c r="D143" s="192" t="s">
        <v>728</v>
      </c>
      <c r="E143" s="200" t="s">
        <v>828</v>
      </c>
      <c r="F143" s="200" t="s">
        <v>829</v>
      </c>
      <c r="J143" s="201">
        <f>BK143</f>
        <v>0</v>
      </c>
      <c r="L143" s="191"/>
      <c r="M143" s="195"/>
      <c r="P143" s="196">
        <f>SUM(P144:P147)</f>
        <v>6.7080000000000002</v>
      </c>
      <c r="R143" s="196">
        <f>SUM(R144:R147)</f>
        <v>1.8000000000000002E-2</v>
      </c>
      <c r="T143" s="197">
        <f>SUM(T144:T147)</f>
        <v>0</v>
      </c>
      <c r="AR143" s="192" t="s">
        <v>668</v>
      </c>
      <c r="AT143" s="198" t="s">
        <v>728</v>
      </c>
      <c r="AU143" s="198" t="s">
        <v>731</v>
      </c>
      <c r="AY143" s="192" t="s">
        <v>733</v>
      </c>
      <c r="BK143" s="199">
        <f>SUM(BK144:BK147)</f>
        <v>0</v>
      </c>
    </row>
    <row r="144" spans="2:65" s="138" customFormat="1" ht="16.5" customHeight="1" x14ac:dyDescent="0.25">
      <c r="B144" s="202"/>
      <c r="C144" s="203" t="s">
        <v>865</v>
      </c>
      <c r="D144" s="203" t="s">
        <v>734</v>
      </c>
      <c r="E144" s="204" t="s">
        <v>1775</v>
      </c>
      <c r="F144" s="205" t="s">
        <v>1776</v>
      </c>
      <c r="G144" s="206" t="s">
        <v>873</v>
      </c>
      <c r="H144" s="207">
        <v>12</v>
      </c>
      <c r="I144" s="208">
        <v>0</v>
      </c>
      <c r="J144" s="208">
        <f>ROUND(I144*H144,2)</f>
        <v>0</v>
      </c>
      <c r="K144" s="205" t="s">
        <v>737</v>
      </c>
      <c r="L144" s="139"/>
      <c r="M144" s="209" t="s">
        <v>439</v>
      </c>
      <c r="N144" s="210" t="s">
        <v>687</v>
      </c>
      <c r="O144" s="211">
        <v>0.55900000000000005</v>
      </c>
      <c r="P144" s="211">
        <f>O144*H144</f>
        <v>6.7080000000000002</v>
      </c>
      <c r="Q144" s="211">
        <v>1.5E-3</v>
      </c>
      <c r="R144" s="211">
        <f>Q144*H144</f>
        <v>1.8000000000000002E-2</v>
      </c>
      <c r="S144" s="211">
        <v>0</v>
      </c>
      <c r="T144" s="212">
        <f>S144*H144</f>
        <v>0</v>
      </c>
      <c r="AR144" s="213" t="s">
        <v>821</v>
      </c>
      <c r="AT144" s="213" t="s">
        <v>734</v>
      </c>
      <c r="AU144" s="213" t="s">
        <v>668</v>
      </c>
      <c r="AY144" s="131" t="s">
        <v>733</v>
      </c>
      <c r="BE144" s="214">
        <f>IF(N144="základní",J144,0)</f>
        <v>0</v>
      </c>
      <c r="BF144" s="214">
        <f>IF(N144="snížená",J144,0)</f>
        <v>0</v>
      </c>
      <c r="BG144" s="214">
        <f>IF(N144="zákl. přenesená",J144,0)</f>
        <v>0</v>
      </c>
      <c r="BH144" s="214">
        <f>IF(N144="sníž. přenesená",J144,0)</f>
        <v>0</v>
      </c>
      <c r="BI144" s="214">
        <f>IF(N144="nulová",J144,0)</f>
        <v>0</v>
      </c>
      <c r="BJ144" s="131" t="s">
        <v>731</v>
      </c>
      <c r="BK144" s="214">
        <f>ROUND(I144*H144,2)</f>
        <v>0</v>
      </c>
      <c r="BL144" s="131" t="s">
        <v>821</v>
      </c>
      <c r="BM144" s="213" t="s">
        <v>1777</v>
      </c>
    </row>
    <row r="145" spans="2:65" s="138" customFormat="1" x14ac:dyDescent="0.25">
      <c r="B145" s="139"/>
      <c r="D145" s="215" t="s">
        <v>740</v>
      </c>
      <c r="F145" s="216" t="s">
        <v>1778</v>
      </c>
      <c r="L145" s="139"/>
      <c r="M145" s="217"/>
      <c r="T145" s="218"/>
      <c r="AT145" s="131" t="s">
        <v>740</v>
      </c>
      <c r="AU145" s="131" t="s">
        <v>668</v>
      </c>
    </row>
    <row r="146" spans="2:65" s="138" customFormat="1" ht="24.15" customHeight="1" x14ac:dyDescent="0.25">
      <c r="B146" s="202"/>
      <c r="C146" s="203" t="s">
        <v>870</v>
      </c>
      <c r="D146" s="203" t="s">
        <v>734</v>
      </c>
      <c r="E146" s="204" t="s">
        <v>911</v>
      </c>
      <c r="F146" s="205" t="s">
        <v>912</v>
      </c>
      <c r="G146" s="206" t="s">
        <v>472</v>
      </c>
      <c r="H146" s="207">
        <v>0</v>
      </c>
      <c r="I146" s="208">
        <v>1.68</v>
      </c>
      <c r="J146" s="208">
        <f>ROUND(I146*H146,2)</f>
        <v>0</v>
      </c>
      <c r="K146" s="205" t="s">
        <v>737</v>
      </c>
      <c r="L146" s="139"/>
      <c r="M146" s="209" t="s">
        <v>439</v>
      </c>
      <c r="N146" s="210" t="s">
        <v>687</v>
      </c>
      <c r="O146" s="211">
        <v>0</v>
      </c>
      <c r="P146" s="211">
        <f>O146*H146</f>
        <v>0</v>
      </c>
      <c r="Q146" s="211">
        <v>0</v>
      </c>
      <c r="R146" s="211">
        <f>Q146*H146</f>
        <v>0</v>
      </c>
      <c r="S146" s="211">
        <v>0</v>
      </c>
      <c r="T146" s="212">
        <f>S146*H146</f>
        <v>0</v>
      </c>
      <c r="AR146" s="213" t="s">
        <v>821</v>
      </c>
      <c r="AT146" s="213" t="s">
        <v>734</v>
      </c>
      <c r="AU146" s="213" t="s">
        <v>668</v>
      </c>
      <c r="AY146" s="131" t="s">
        <v>733</v>
      </c>
      <c r="BE146" s="214">
        <f>IF(N146="základní",J146,0)</f>
        <v>0</v>
      </c>
      <c r="BF146" s="214">
        <f>IF(N146="snížená",J146,0)</f>
        <v>0</v>
      </c>
      <c r="BG146" s="214">
        <f>IF(N146="zákl. přenesená",J146,0)</f>
        <v>0</v>
      </c>
      <c r="BH146" s="214">
        <f>IF(N146="sníž. přenesená",J146,0)</f>
        <v>0</v>
      </c>
      <c r="BI146" s="214">
        <f>IF(N146="nulová",J146,0)</f>
        <v>0</v>
      </c>
      <c r="BJ146" s="131" t="s">
        <v>731</v>
      </c>
      <c r="BK146" s="214">
        <f>ROUND(I146*H146,2)</f>
        <v>0</v>
      </c>
      <c r="BL146" s="131" t="s">
        <v>821</v>
      </c>
      <c r="BM146" s="213" t="s">
        <v>1779</v>
      </c>
    </row>
    <row r="147" spans="2:65" s="138" customFormat="1" x14ac:dyDescent="0.25">
      <c r="B147" s="139"/>
      <c r="D147" s="215" t="s">
        <v>740</v>
      </c>
      <c r="F147" s="216" t="s">
        <v>914</v>
      </c>
      <c r="L147" s="139"/>
      <c r="M147" s="240"/>
      <c r="N147" s="241"/>
      <c r="O147" s="241"/>
      <c r="P147" s="241"/>
      <c r="Q147" s="241"/>
      <c r="R147" s="241"/>
      <c r="S147" s="241"/>
      <c r="T147" s="242"/>
      <c r="AT147" s="131" t="s">
        <v>740</v>
      </c>
      <c r="AU147" s="131" t="s">
        <v>668</v>
      </c>
    </row>
    <row r="148" spans="2:65" s="138" customFormat="1" ht="6.9" customHeight="1" x14ac:dyDescent="0.25">
      <c r="B148" s="158"/>
      <c r="C148" s="159"/>
      <c r="D148" s="159"/>
      <c r="E148" s="159"/>
      <c r="F148" s="159"/>
      <c r="G148" s="159"/>
      <c r="H148" s="159"/>
      <c r="I148" s="159"/>
      <c r="J148" s="159"/>
      <c r="K148" s="159"/>
      <c r="L148" s="139"/>
    </row>
  </sheetData>
  <autoFilter ref="C85:K147" xr:uid="{00000000-0009-0000-0000-000008000000}"/>
  <mergeCells count="9">
    <mergeCell ref="E50:H50"/>
    <mergeCell ref="E76:H76"/>
    <mergeCell ref="E78:H78"/>
    <mergeCell ref="L2:V2"/>
    <mergeCell ref="E7:H7"/>
    <mergeCell ref="E9:H9"/>
    <mergeCell ref="E18:H18"/>
    <mergeCell ref="E27:H27"/>
    <mergeCell ref="E48:H48"/>
  </mergeCells>
  <hyperlinks>
    <hyperlink ref="F90" r:id="rId1" xr:uid="{00000000-0004-0000-0800-000000000000}"/>
    <hyperlink ref="F93" r:id="rId2" xr:uid="{00000000-0004-0000-0800-000001000000}"/>
    <hyperlink ref="F96" r:id="rId3" xr:uid="{00000000-0004-0000-0800-000002000000}"/>
    <hyperlink ref="F99" r:id="rId4" xr:uid="{00000000-0004-0000-0800-000003000000}"/>
    <hyperlink ref="F101" r:id="rId5" xr:uid="{00000000-0004-0000-0800-000004000000}"/>
    <hyperlink ref="F104" r:id="rId6" xr:uid="{00000000-0004-0000-0800-000005000000}"/>
    <hyperlink ref="F107" r:id="rId7" xr:uid="{00000000-0004-0000-0800-000006000000}"/>
    <hyperlink ref="F111" r:id="rId8" xr:uid="{00000000-0004-0000-0800-000007000000}"/>
    <hyperlink ref="F114" r:id="rId9" xr:uid="{00000000-0004-0000-0800-000008000000}"/>
    <hyperlink ref="F118" r:id="rId10" xr:uid="{00000000-0004-0000-0800-000009000000}"/>
    <hyperlink ref="F122" r:id="rId11" xr:uid="{00000000-0004-0000-0800-00000A000000}"/>
    <hyperlink ref="F126" r:id="rId12" xr:uid="{00000000-0004-0000-0800-00000B000000}"/>
    <hyperlink ref="F129" r:id="rId13" xr:uid="{00000000-0004-0000-0800-00000C000000}"/>
    <hyperlink ref="F133" r:id="rId14" xr:uid="{00000000-0004-0000-0800-00000D000000}"/>
    <hyperlink ref="F136" r:id="rId15" xr:uid="{00000000-0004-0000-0800-00000E000000}"/>
    <hyperlink ref="F138" r:id="rId16" xr:uid="{00000000-0004-0000-0800-00000F000000}"/>
    <hyperlink ref="F141" r:id="rId17" xr:uid="{00000000-0004-0000-0800-000010000000}"/>
    <hyperlink ref="F145" r:id="rId18" xr:uid="{00000000-0004-0000-0800-000011000000}"/>
    <hyperlink ref="F147" r:id="rId19" xr:uid="{00000000-0004-0000-0800-000012000000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12</vt:i4>
      </vt:variant>
    </vt:vector>
  </HeadingPairs>
  <TitlesOfParts>
    <vt:vector size="22" baseType="lpstr">
      <vt:lpstr>SOUHRNNÝ LIST STAVBY</vt:lpstr>
      <vt:lpstr>KRYCÍ LIST</vt:lpstr>
      <vt:lpstr>REKAPITULACE</vt:lpstr>
      <vt:lpstr>ROZPOČET</vt:lpstr>
      <vt:lpstr>HalaSend-ZT - Zdravotní t...</vt:lpstr>
      <vt:lpstr>HalaSend-PL - Vnitřní ply...</vt:lpstr>
      <vt:lpstr>HalaSend-UT - Vytápění</vt:lpstr>
      <vt:lpstr>HalaSend-VPř - Vodovodní ...</vt:lpstr>
      <vt:lpstr>HalaSend-DV - Dešťové vody</vt:lpstr>
      <vt:lpstr>HalaSend-PlPř - Plynovodn...</vt:lpstr>
      <vt:lpstr>'HalaSend-DV - Dešťové vody'!Názvy_tisku</vt:lpstr>
      <vt:lpstr>'HalaSend-PL - Vnitřní ply...'!Názvy_tisku</vt:lpstr>
      <vt:lpstr>'HalaSend-PlPř - Plynovodn...'!Názvy_tisku</vt:lpstr>
      <vt:lpstr>'HalaSend-UT - Vytápění'!Názvy_tisku</vt:lpstr>
      <vt:lpstr>'HalaSend-VPř - Vodovodní ...'!Názvy_tisku</vt:lpstr>
      <vt:lpstr>'HalaSend-ZT - Zdravotní t...'!Názvy_tisku</vt:lpstr>
      <vt:lpstr>'HalaSend-DV - Dešťové vody'!Oblast_tisku</vt:lpstr>
      <vt:lpstr>'HalaSend-PL - Vnitřní ply...'!Oblast_tisku</vt:lpstr>
      <vt:lpstr>'HalaSend-PlPř - Plynovodn...'!Oblast_tisku</vt:lpstr>
      <vt:lpstr>'HalaSend-UT - Vytápění'!Oblast_tisku</vt:lpstr>
      <vt:lpstr>'HalaSend-VPř - Vodovodní ...'!Oblast_tisku</vt:lpstr>
      <vt:lpstr>'HalaSend-ZT - Zdravotní t...'!Oblast_tisku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Ladislav Vokoun</dc:creator>
  <cp:lastModifiedBy>Ondřej Novák</cp:lastModifiedBy>
  <dcterms:created xsi:type="dcterms:W3CDTF">2023-03-14T01:40:05Z</dcterms:created>
  <dcterms:modified xsi:type="dcterms:W3CDTF">2023-05-24T12:57:50Z</dcterms:modified>
</cp:coreProperties>
</file>