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D:\_DATA-PROJEKTY\aquaprocon\2022\BYSTROVANY - Polášek\3.stavba-Bukovany\"/>
    </mc:Choice>
  </mc:AlternateContent>
  <bookViews>
    <workbookView xWindow="0" yWindow="0" windowWidth="0" windowHeight="0"/>
  </bookViews>
  <sheets>
    <sheet name="Rekapitulace stavby" sheetId="1" r:id="rId1"/>
    <sheet name="SO 0.00 - Vedlejší a osta..." sheetId="2" r:id="rId2"/>
    <sheet name="SO 3.01 - 3. stavba - Kan..." sheetId="3" r:id="rId3"/>
  </sheets>
  <definedNames>
    <definedName name="_xlnm.Print_Area" localSheetId="0">'Rekapitulace stavby'!$D$4:$AO$76,'Rekapitulace stavby'!$C$82:$AQ$97</definedName>
    <definedName name="_xlnm.Print_Titles" localSheetId="0">'Rekapitulace stavby'!$92:$92</definedName>
    <definedName name="_xlnm._FilterDatabase" localSheetId="1" hidden="1">'SO 0.00 - Vedlejší a osta...'!$C$119:$K$146</definedName>
    <definedName name="_xlnm.Print_Area" localSheetId="1">'SO 0.00 - Vedlejší a osta...'!$C$4:$J$76,'SO 0.00 - Vedlejší a osta...'!$C$82:$J$101,'SO 0.00 - Vedlejší a osta...'!$C$107:$K$146</definedName>
    <definedName name="_xlnm.Print_Titles" localSheetId="1">'SO 0.00 - Vedlejší a osta...'!$119:$119</definedName>
    <definedName name="_xlnm._FilterDatabase" localSheetId="2" hidden="1">'SO 3.01 - 3. stavba - Kan...'!$C$128:$K$408</definedName>
    <definedName name="_xlnm.Print_Area" localSheetId="2">'SO 3.01 - 3. stavba - Kan...'!$C$4:$J$76,'SO 3.01 - 3. stavba - Kan...'!$C$82:$J$110,'SO 3.01 - 3. stavba - Kan...'!$C$116:$K$408</definedName>
    <definedName name="_xlnm.Print_Titles" localSheetId="2">'SO 3.01 - 3. stavba - Kan...'!$128:$128</definedName>
  </definedNames>
  <calcPr/>
</workbook>
</file>

<file path=xl/calcChain.xml><?xml version="1.0" encoding="utf-8"?>
<calcChain xmlns="http://schemas.openxmlformats.org/spreadsheetml/2006/main">
  <c i="3" l="1" r="J37"/>
  <c r="J36"/>
  <c i="1" r="AY96"/>
  <c i="3" r="J35"/>
  <c i="1" r="AX96"/>
  <c i="3" r="BI406"/>
  <c r="BH406"/>
  <c r="BG406"/>
  <c r="BF406"/>
  <c r="T406"/>
  <c r="T405"/>
  <c r="T404"/>
  <c r="R406"/>
  <c r="R405"/>
  <c r="R404"/>
  <c r="P406"/>
  <c r="P405"/>
  <c r="P404"/>
  <c r="BI402"/>
  <c r="BH402"/>
  <c r="BG402"/>
  <c r="BF402"/>
  <c r="T402"/>
  <c r="T401"/>
  <c r="T400"/>
  <c r="R402"/>
  <c r="R401"/>
  <c r="R400"/>
  <c r="P402"/>
  <c r="P401"/>
  <c r="P400"/>
  <c r="BI398"/>
  <c r="BH398"/>
  <c r="BG398"/>
  <c r="BF398"/>
  <c r="T398"/>
  <c r="T397"/>
  <c r="R398"/>
  <c r="R397"/>
  <c r="P398"/>
  <c r="P397"/>
  <c r="BI394"/>
  <c r="BH394"/>
  <c r="BG394"/>
  <c r="BF394"/>
  <c r="T394"/>
  <c r="R394"/>
  <c r="P394"/>
  <c r="BI390"/>
  <c r="BH390"/>
  <c r="BG390"/>
  <c r="BF390"/>
  <c r="T390"/>
  <c r="R390"/>
  <c r="P390"/>
  <c r="BI387"/>
  <c r="BH387"/>
  <c r="BG387"/>
  <c r="BF387"/>
  <c r="T387"/>
  <c r="R387"/>
  <c r="P387"/>
  <c r="BI384"/>
  <c r="BH384"/>
  <c r="BG384"/>
  <c r="BF384"/>
  <c r="T384"/>
  <c r="R384"/>
  <c r="P384"/>
  <c r="BI380"/>
  <c r="BH380"/>
  <c r="BG380"/>
  <c r="BF380"/>
  <c r="T380"/>
  <c r="R380"/>
  <c r="P380"/>
  <c r="BI378"/>
  <c r="BH378"/>
  <c r="BG378"/>
  <c r="BF378"/>
  <c r="T378"/>
  <c r="R378"/>
  <c r="P378"/>
  <c r="BI376"/>
  <c r="BH376"/>
  <c r="BG376"/>
  <c r="BF376"/>
  <c r="T376"/>
  <c r="R376"/>
  <c r="P376"/>
  <c r="BI374"/>
  <c r="BH374"/>
  <c r="BG374"/>
  <c r="BF374"/>
  <c r="T374"/>
  <c r="R374"/>
  <c r="P374"/>
  <c r="BI371"/>
  <c r="BH371"/>
  <c r="BG371"/>
  <c r="BF371"/>
  <c r="T371"/>
  <c r="R371"/>
  <c r="P371"/>
  <c r="BI368"/>
  <c r="BH368"/>
  <c r="BG368"/>
  <c r="BF368"/>
  <c r="T368"/>
  <c r="R368"/>
  <c r="P368"/>
  <c r="BI366"/>
  <c r="BH366"/>
  <c r="BG366"/>
  <c r="BF366"/>
  <c r="T366"/>
  <c r="R366"/>
  <c r="P366"/>
  <c r="BI364"/>
  <c r="BH364"/>
  <c r="BG364"/>
  <c r="BF364"/>
  <c r="T364"/>
  <c r="R364"/>
  <c r="P364"/>
  <c r="BI362"/>
  <c r="BH362"/>
  <c r="BG362"/>
  <c r="BF362"/>
  <c r="T362"/>
  <c r="R362"/>
  <c r="P362"/>
  <c r="BI360"/>
  <c r="BH360"/>
  <c r="BG360"/>
  <c r="BF360"/>
  <c r="T360"/>
  <c r="R360"/>
  <c r="P360"/>
  <c r="BI358"/>
  <c r="BH358"/>
  <c r="BG358"/>
  <c r="BF358"/>
  <c r="T358"/>
  <c r="R358"/>
  <c r="P358"/>
  <c r="BI356"/>
  <c r="BH356"/>
  <c r="BG356"/>
  <c r="BF356"/>
  <c r="T356"/>
  <c r="R356"/>
  <c r="P356"/>
  <c r="BI354"/>
  <c r="BH354"/>
  <c r="BG354"/>
  <c r="BF354"/>
  <c r="T354"/>
  <c r="R354"/>
  <c r="P354"/>
  <c r="BI352"/>
  <c r="BH352"/>
  <c r="BG352"/>
  <c r="BF352"/>
  <c r="T352"/>
  <c r="R352"/>
  <c r="P352"/>
  <c r="BI351"/>
  <c r="BH351"/>
  <c r="BG351"/>
  <c r="BF351"/>
  <c r="T351"/>
  <c r="R351"/>
  <c r="P351"/>
  <c r="BI350"/>
  <c r="BH350"/>
  <c r="BG350"/>
  <c r="BF350"/>
  <c r="T350"/>
  <c r="R350"/>
  <c r="P350"/>
  <c r="BI349"/>
  <c r="BH349"/>
  <c r="BG349"/>
  <c r="BF349"/>
  <c r="T349"/>
  <c r="R349"/>
  <c r="P349"/>
  <c r="BI346"/>
  <c r="BH346"/>
  <c r="BG346"/>
  <c r="BF346"/>
  <c r="T346"/>
  <c r="R346"/>
  <c r="P346"/>
  <c r="BI344"/>
  <c r="BH344"/>
  <c r="BG344"/>
  <c r="BF344"/>
  <c r="T344"/>
  <c r="R344"/>
  <c r="P344"/>
  <c r="BI342"/>
  <c r="BH342"/>
  <c r="BG342"/>
  <c r="BF342"/>
  <c r="T342"/>
  <c r="R342"/>
  <c r="P342"/>
  <c r="BI340"/>
  <c r="BH340"/>
  <c r="BG340"/>
  <c r="BF340"/>
  <c r="T340"/>
  <c r="R340"/>
  <c r="P340"/>
  <c r="BI338"/>
  <c r="BH338"/>
  <c r="BG338"/>
  <c r="BF338"/>
  <c r="T338"/>
  <c r="R338"/>
  <c r="P338"/>
  <c r="BI336"/>
  <c r="BH336"/>
  <c r="BG336"/>
  <c r="BF336"/>
  <c r="T336"/>
  <c r="R336"/>
  <c r="P336"/>
  <c r="BI334"/>
  <c r="BH334"/>
  <c r="BG334"/>
  <c r="BF334"/>
  <c r="T334"/>
  <c r="R334"/>
  <c r="P334"/>
  <c r="BI332"/>
  <c r="BH332"/>
  <c r="BG332"/>
  <c r="BF332"/>
  <c r="T332"/>
  <c r="R332"/>
  <c r="P332"/>
  <c r="BI322"/>
  <c r="BH322"/>
  <c r="BG322"/>
  <c r="BF322"/>
  <c r="T322"/>
  <c r="R322"/>
  <c r="P322"/>
  <c r="BI319"/>
  <c r="BH319"/>
  <c r="BG319"/>
  <c r="BF319"/>
  <c r="T319"/>
  <c r="R319"/>
  <c r="P319"/>
  <c r="BI316"/>
  <c r="BH316"/>
  <c r="BG316"/>
  <c r="BF316"/>
  <c r="T316"/>
  <c r="R316"/>
  <c r="P316"/>
  <c r="BI315"/>
  <c r="BH315"/>
  <c r="BG315"/>
  <c r="BF315"/>
  <c r="T315"/>
  <c r="R315"/>
  <c r="P315"/>
  <c r="BI313"/>
  <c r="BH313"/>
  <c r="BG313"/>
  <c r="BF313"/>
  <c r="T313"/>
  <c r="R313"/>
  <c r="P313"/>
  <c r="BI312"/>
  <c r="BH312"/>
  <c r="BG312"/>
  <c r="BF312"/>
  <c r="T312"/>
  <c r="R312"/>
  <c r="P312"/>
  <c r="BI310"/>
  <c r="BH310"/>
  <c r="BG310"/>
  <c r="BF310"/>
  <c r="T310"/>
  <c r="R310"/>
  <c r="P310"/>
  <c r="BI303"/>
  <c r="BH303"/>
  <c r="BG303"/>
  <c r="BF303"/>
  <c r="T303"/>
  <c r="R303"/>
  <c r="P303"/>
  <c r="BI299"/>
  <c r="BH299"/>
  <c r="BG299"/>
  <c r="BF299"/>
  <c r="T299"/>
  <c r="R299"/>
  <c r="P299"/>
  <c r="BI296"/>
  <c r="BH296"/>
  <c r="BG296"/>
  <c r="BF296"/>
  <c r="T296"/>
  <c r="R296"/>
  <c r="P296"/>
  <c r="BI292"/>
  <c r="BH292"/>
  <c r="BG292"/>
  <c r="BF292"/>
  <c r="T292"/>
  <c r="R292"/>
  <c r="P292"/>
  <c r="BI287"/>
  <c r="BH287"/>
  <c r="BG287"/>
  <c r="BF287"/>
  <c r="T287"/>
  <c r="R287"/>
  <c r="P287"/>
  <c r="BI284"/>
  <c r="BH284"/>
  <c r="BG284"/>
  <c r="BF284"/>
  <c r="T284"/>
  <c r="R284"/>
  <c r="P284"/>
  <c r="BI281"/>
  <c r="BH281"/>
  <c r="BG281"/>
  <c r="BF281"/>
  <c r="T281"/>
  <c r="R281"/>
  <c r="P281"/>
  <c r="BI277"/>
  <c r="BH277"/>
  <c r="BG277"/>
  <c r="BF277"/>
  <c r="T277"/>
  <c r="T276"/>
  <c r="R277"/>
  <c r="R276"/>
  <c r="P277"/>
  <c r="P276"/>
  <c r="BI273"/>
  <c r="BH273"/>
  <c r="BG273"/>
  <c r="BF273"/>
  <c r="T273"/>
  <c r="R273"/>
  <c r="P273"/>
  <c r="BI270"/>
  <c r="BH270"/>
  <c r="BG270"/>
  <c r="BF270"/>
  <c r="T270"/>
  <c r="R270"/>
  <c r="P270"/>
  <c r="BI267"/>
  <c r="BH267"/>
  <c r="BG267"/>
  <c r="BF267"/>
  <c r="T267"/>
  <c r="R267"/>
  <c r="P267"/>
  <c r="BI264"/>
  <c r="BH264"/>
  <c r="BG264"/>
  <c r="BF264"/>
  <c r="T264"/>
  <c r="R264"/>
  <c r="P264"/>
  <c r="BI261"/>
  <c r="BH261"/>
  <c r="BG261"/>
  <c r="BF261"/>
  <c r="T261"/>
  <c r="R261"/>
  <c r="P261"/>
  <c r="BI258"/>
  <c r="BH258"/>
  <c r="BG258"/>
  <c r="BF258"/>
  <c r="T258"/>
  <c r="R258"/>
  <c r="P258"/>
  <c r="BI255"/>
  <c r="BH255"/>
  <c r="BG255"/>
  <c r="BF255"/>
  <c r="T255"/>
  <c r="R255"/>
  <c r="P255"/>
  <c r="BI246"/>
  <c r="BH246"/>
  <c r="BG246"/>
  <c r="BF246"/>
  <c r="T246"/>
  <c r="R246"/>
  <c r="P246"/>
  <c r="BI243"/>
  <c r="BH243"/>
  <c r="BG243"/>
  <c r="BF243"/>
  <c r="T243"/>
  <c r="R243"/>
  <c r="P243"/>
  <c r="BI240"/>
  <c r="BH240"/>
  <c r="BG240"/>
  <c r="BF240"/>
  <c r="T240"/>
  <c r="R240"/>
  <c r="P240"/>
  <c r="BI237"/>
  <c r="BH237"/>
  <c r="BG237"/>
  <c r="BF237"/>
  <c r="T237"/>
  <c r="R237"/>
  <c r="P237"/>
  <c r="BI232"/>
  <c r="BH232"/>
  <c r="BG232"/>
  <c r="BF232"/>
  <c r="T232"/>
  <c r="R232"/>
  <c r="P232"/>
  <c r="BI227"/>
  <c r="BH227"/>
  <c r="BG227"/>
  <c r="BF227"/>
  <c r="T227"/>
  <c r="R227"/>
  <c r="P227"/>
  <c r="BI224"/>
  <c r="BH224"/>
  <c r="BG224"/>
  <c r="BF224"/>
  <c r="T224"/>
  <c r="R224"/>
  <c r="P224"/>
  <c r="BI221"/>
  <c r="BH221"/>
  <c r="BG221"/>
  <c r="BF221"/>
  <c r="T221"/>
  <c r="R221"/>
  <c r="P221"/>
  <c r="BI214"/>
  <c r="BH214"/>
  <c r="BG214"/>
  <c r="BF214"/>
  <c r="T214"/>
  <c r="R214"/>
  <c r="P214"/>
  <c r="BI211"/>
  <c r="BH211"/>
  <c r="BG211"/>
  <c r="BF211"/>
  <c r="T211"/>
  <c r="R211"/>
  <c r="P211"/>
  <c r="BI208"/>
  <c r="BH208"/>
  <c r="BG208"/>
  <c r="BF208"/>
  <c r="T208"/>
  <c r="R208"/>
  <c r="P208"/>
  <c r="BI205"/>
  <c r="BH205"/>
  <c r="BG205"/>
  <c r="BF205"/>
  <c r="T205"/>
  <c r="R205"/>
  <c r="P205"/>
  <c r="BI202"/>
  <c r="BH202"/>
  <c r="BG202"/>
  <c r="BF202"/>
  <c r="T202"/>
  <c r="R202"/>
  <c r="P202"/>
  <c r="BI199"/>
  <c r="BH199"/>
  <c r="BG199"/>
  <c r="BF199"/>
  <c r="T199"/>
  <c r="R199"/>
  <c r="P199"/>
  <c r="BI196"/>
  <c r="BH196"/>
  <c r="BG196"/>
  <c r="BF196"/>
  <c r="T196"/>
  <c r="R196"/>
  <c r="P196"/>
  <c r="BI193"/>
  <c r="BH193"/>
  <c r="BG193"/>
  <c r="BF193"/>
  <c r="T193"/>
  <c r="R193"/>
  <c r="P193"/>
  <c r="BI191"/>
  <c r="BH191"/>
  <c r="BG191"/>
  <c r="BF191"/>
  <c r="T191"/>
  <c r="R191"/>
  <c r="P191"/>
  <c r="BI189"/>
  <c r="BH189"/>
  <c r="BG189"/>
  <c r="BF189"/>
  <c r="T189"/>
  <c r="R189"/>
  <c r="P189"/>
  <c r="BI187"/>
  <c r="BH187"/>
  <c r="BG187"/>
  <c r="BF187"/>
  <c r="T187"/>
  <c r="R187"/>
  <c r="P187"/>
  <c r="BI185"/>
  <c r="BH185"/>
  <c r="BG185"/>
  <c r="BF185"/>
  <c r="T185"/>
  <c r="R185"/>
  <c r="P185"/>
  <c r="BI183"/>
  <c r="BH183"/>
  <c r="BG183"/>
  <c r="BF183"/>
  <c r="T183"/>
  <c r="R183"/>
  <c r="P183"/>
  <c r="BI181"/>
  <c r="BH181"/>
  <c r="BG181"/>
  <c r="BF181"/>
  <c r="T181"/>
  <c r="R181"/>
  <c r="P181"/>
  <c r="BI179"/>
  <c r="BH179"/>
  <c r="BG179"/>
  <c r="BF179"/>
  <c r="T179"/>
  <c r="R179"/>
  <c r="P179"/>
  <c r="BI177"/>
  <c r="BH177"/>
  <c r="BG177"/>
  <c r="BF177"/>
  <c r="T177"/>
  <c r="R177"/>
  <c r="P177"/>
  <c r="BI174"/>
  <c r="BH174"/>
  <c r="BG174"/>
  <c r="BF174"/>
  <c r="T174"/>
  <c r="R174"/>
  <c r="P174"/>
  <c r="BI171"/>
  <c r="BH171"/>
  <c r="BG171"/>
  <c r="BF171"/>
  <c r="T171"/>
  <c r="R171"/>
  <c r="P171"/>
  <c r="BI164"/>
  <c r="BH164"/>
  <c r="BG164"/>
  <c r="BF164"/>
  <c r="T164"/>
  <c r="R164"/>
  <c r="P164"/>
  <c r="BI158"/>
  <c r="BH158"/>
  <c r="BG158"/>
  <c r="BF158"/>
  <c r="T158"/>
  <c r="R158"/>
  <c r="P158"/>
  <c r="BI155"/>
  <c r="BH155"/>
  <c r="BG155"/>
  <c r="BF155"/>
  <c r="T155"/>
  <c r="R155"/>
  <c r="P155"/>
  <c r="BI152"/>
  <c r="BH152"/>
  <c r="BG152"/>
  <c r="BF152"/>
  <c r="T152"/>
  <c r="R152"/>
  <c r="P152"/>
  <c r="BI149"/>
  <c r="BH149"/>
  <c r="BG149"/>
  <c r="BF149"/>
  <c r="T149"/>
  <c r="R149"/>
  <c r="P149"/>
  <c r="BI146"/>
  <c r="BH146"/>
  <c r="BG146"/>
  <c r="BF146"/>
  <c r="T146"/>
  <c r="R146"/>
  <c r="P146"/>
  <c r="BI143"/>
  <c r="BH143"/>
  <c r="BG143"/>
  <c r="BF143"/>
  <c r="T143"/>
  <c r="R143"/>
  <c r="P143"/>
  <c r="BI141"/>
  <c r="BH141"/>
  <c r="BG141"/>
  <c r="BF141"/>
  <c r="T141"/>
  <c r="R141"/>
  <c r="P141"/>
  <c r="BI139"/>
  <c r="BH139"/>
  <c r="BG139"/>
  <c r="BF139"/>
  <c r="T139"/>
  <c r="R139"/>
  <c r="P139"/>
  <c r="BI137"/>
  <c r="BH137"/>
  <c r="BG137"/>
  <c r="BF137"/>
  <c r="T137"/>
  <c r="R137"/>
  <c r="P137"/>
  <c r="BI134"/>
  <c r="BH134"/>
  <c r="BG134"/>
  <c r="BF134"/>
  <c r="T134"/>
  <c r="R134"/>
  <c r="P134"/>
  <c r="BI132"/>
  <c r="BH132"/>
  <c r="BG132"/>
  <c r="BF132"/>
  <c r="T132"/>
  <c r="R132"/>
  <c r="P132"/>
  <c r="F123"/>
  <c r="E121"/>
  <c r="F89"/>
  <c r="E87"/>
  <c r="J24"/>
  <c r="E24"/>
  <c r="J92"/>
  <c r="J23"/>
  <c r="J21"/>
  <c r="E21"/>
  <c r="J125"/>
  <c r="J20"/>
  <c r="J18"/>
  <c r="E18"/>
  <c r="F126"/>
  <c r="J17"/>
  <c r="J15"/>
  <c r="E15"/>
  <c r="F91"/>
  <c r="J14"/>
  <c r="J12"/>
  <c r="J123"/>
  <c r="E7"/>
  <c r="E119"/>
  <c i="2" r="J37"/>
  <c r="J36"/>
  <c i="1" r="AY95"/>
  <c i="2" r="J35"/>
  <c i="1" r="AX95"/>
  <c i="2" r="BI145"/>
  <c r="BH145"/>
  <c r="BG145"/>
  <c r="BF145"/>
  <c r="T145"/>
  <c r="T144"/>
  <c r="R145"/>
  <c r="R144"/>
  <c r="P145"/>
  <c r="P144"/>
  <c r="BI141"/>
  <c r="BH141"/>
  <c r="BG141"/>
  <c r="BF141"/>
  <c r="T141"/>
  <c r="T140"/>
  <c r="R141"/>
  <c r="R140"/>
  <c r="P141"/>
  <c r="P140"/>
  <c r="BI138"/>
  <c r="BH138"/>
  <c r="BG138"/>
  <c r="BF138"/>
  <c r="T138"/>
  <c r="R138"/>
  <c r="P138"/>
  <c r="BI136"/>
  <c r="BH136"/>
  <c r="BG136"/>
  <c r="BF136"/>
  <c r="T136"/>
  <c r="R136"/>
  <c r="P136"/>
  <c r="BI134"/>
  <c r="BH134"/>
  <c r="BG134"/>
  <c r="BF134"/>
  <c r="T134"/>
  <c r="R134"/>
  <c r="P134"/>
  <c r="BI132"/>
  <c r="BH132"/>
  <c r="BG132"/>
  <c r="BF132"/>
  <c r="T132"/>
  <c r="R132"/>
  <c r="P132"/>
  <c r="BI129"/>
  <c r="BH129"/>
  <c r="BG129"/>
  <c r="BF129"/>
  <c r="T129"/>
  <c r="R129"/>
  <c r="P129"/>
  <c r="BI126"/>
  <c r="BH126"/>
  <c r="BG126"/>
  <c r="BF126"/>
  <c r="T126"/>
  <c r="R126"/>
  <c r="P126"/>
  <c r="BI123"/>
  <c r="BH123"/>
  <c r="BG123"/>
  <c r="BF123"/>
  <c r="T123"/>
  <c r="R123"/>
  <c r="P123"/>
  <c r="F114"/>
  <c r="E112"/>
  <c r="F89"/>
  <c r="E87"/>
  <c r="J24"/>
  <c r="E24"/>
  <c r="J92"/>
  <c r="J23"/>
  <c r="J21"/>
  <c r="E21"/>
  <c r="J116"/>
  <c r="J20"/>
  <c r="J18"/>
  <c r="E18"/>
  <c r="F117"/>
  <c r="J17"/>
  <c r="J15"/>
  <c r="E15"/>
  <c r="F116"/>
  <c r="J14"/>
  <c r="J12"/>
  <c r="J114"/>
  <c r="E7"/>
  <c r="E110"/>
  <c i="1" r="L90"/>
  <c r="AM90"/>
  <c r="AM89"/>
  <c r="L89"/>
  <c r="AM87"/>
  <c r="L87"/>
  <c r="L85"/>
  <c r="L84"/>
  <c i="2" r="BK141"/>
  <c r="J123"/>
  <c r="J132"/>
  <c r="BK126"/>
  <c i="1" r="AS94"/>
  <c i="3" r="BK342"/>
  <c r="J310"/>
  <c r="BK292"/>
  <c r="BK267"/>
  <c r="J246"/>
  <c r="J211"/>
  <c r="J202"/>
  <c r="J189"/>
  <c r="J174"/>
  <c r="J139"/>
  <c r="BK398"/>
  <c r="BK360"/>
  <c r="BK349"/>
  <c r="J342"/>
  <c r="J336"/>
  <c r="J303"/>
  <c r="J292"/>
  <c r="J261"/>
  <c r="BK199"/>
  <c r="BK183"/>
  <c r="J152"/>
  <c r="J394"/>
  <c r="J376"/>
  <c r="J362"/>
  <c r="BK351"/>
  <c r="BK344"/>
  <c r="J316"/>
  <c r="BK287"/>
  <c r="BK261"/>
  <c r="J224"/>
  <c r="J187"/>
  <c r="J164"/>
  <c r="J146"/>
  <c r="BK406"/>
  <c r="BK394"/>
  <c r="J384"/>
  <c r="J352"/>
  <c r="J340"/>
  <c r="J322"/>
  <c r="J277"/>
  <c r="BK246"/>
  <c r="J237"/>
  <c r="BK208"/>
  <c r="BK185"/>
  <c r="J171"/>
  <c r="J155"/>
  <c r="BK134"/>
  <c i="2" r="BK145"/>
  <c r="J145"/>
  <c r="J141"/>
  <c r="BK134"/>
  <c r="BK129"/>
  <c i="3" r="J374"/>
  <c r="J366"/>
  <c r="BK352"/>
  <c r="J334"/>
  <c r="BK303"/>
  <c r="BK277"/>
  <c r="BK258"/>
  <c r="J227"/>
  <c r="J208"/>
  <c r="J199"/>
  <c r="BK187"/>
  <c r="BK158"/>
  <c r="J141"/>
  <c r="J390"/>
  <c r="BK362"/>
  <c r="BK354"/>
  <c r="BK346"/>
  <c r="BK338"/>
  <c r="BK313"/>
  <c r="J281"/>
  <c r="BK191"/>
  <c r="J179"/>
  <c r="BK384"/>
  <c r="J368"/>
  <c r="J356"/>
  <c r="J346"/>
  <c r="J319"/>
  <c r="BK310"/>
  <c r="J264"/>
  <c r="BK227"/>
  <c r="J185"/>
  <c r="BK171"/>
  <c r="J137"/>
  <c r="J406"/>
  <c r="J398"/>
  <c r="BK371"/>
  <c r="J351"/>
  <c r="J332"/>
  <c r="J312"/>
  <c r="J258"/>
  <c r="BK240"/>
  <c r="J214"/>
  <c r="BK202"/>
  <c r="J181"/>
  <c r="J158"/>
  <c r="J143"/>
  <c r="BK132"/>
  <c i="2" r="J136"/>
  <c r="J129"/>
  <c r="BK138"/>
  <c r="J138"/>
  <c r="BK132"/>
  <c i="3" r="BK380"/>
  <c r="BK368"/>
  <c r="BK356"/>
  <c r="J299"/>
  <c r="J270"/>
  <c r="BK264"/>
  <c r="J243"/>
  <c r="BK224"/>
  <c r="BK205"/>
  <c r="J193"/>
  <c r="BK177"/>
  <c r="BK146"/>
  <c r="J402"/>
  <c r="J378"/>
  <c r="J350"/>
  <c r="BK340"/>
  <c r="BK319"/>
  <c r="BK299"/>
  <c r="J287"/>
  <c r="BK270"/>
  <c r="BK196"/>
  <c r="BK181"/>
  <c r="BK143"/>
  <c r="BK390"/>
  <c r="BK374"/>
  <c r="J360"/>
  <c r="J354"/>
  <c r="J338"/>
  <c r="J315"/>
  <c r="J284"/>
  <c r="J240"/>
  <c r="J205"/>
  <c r="J183"/>
  <c r="BK152"/>
  <c r="J132"/>
  <c r="BK402"/>
  <c r="J387"/>
  <c r="BK366"/>
  <c r="BK334"/>
  <c r="J313"/>
  <c r="J273"/>
  <c r="BK243"/>
  <c r="BK221"/>
  <c r="J191"/>
  <c r="J177"/>
  <c r="BK137"/>
  <c i="2" r="J134"/>
  <c r="J126"/>
  <c r="BK136"/>
  <c r="BK123"/>
  <c i="3" r="BK376"/>
  <c r="J371"/>
  <c r="J364"/>
  <c r="BK336"/>
  <c r="BK332"/>
  <c r="BK284"/>
  <c r="J267"/>
  <c r="BK255"/>
  <c r="J232"/>
  <c r="J221"/>
  <c r="J196"/>
  <c r="BK179"/>
  <c r="BK149"/>
  <c r="J134"/>
  <c r="BK387"/>
  <c r="J358"/>
  <c r="J344"/>
  <c r="BK316"/>
  <c r="BK296"/>
  <c r="BK273"/>
  <c r="BK214"/>
  <c r="BK155"/>
  <c r="BK141"/>
  <c r="BK378"/>
  <c r="BK364"/>
  <c r="BK358"/>
  <c r="J349"/>
  <c r="BK322"/>
  <c r="BK312"/>
  <c r="BK281"/>
  <c r="BK237"/>
  <c r="BK189"/>
  <c r="BK174"/>
  <c r="J149"/>
  <c r="J380"/>
  <c r="BK350"/>
  <c r="BK315"/>
  <c r="J296"/>
  <c r="J255"/>
  <c r="BK232"/>
  <c r="BK211"/>
  <c r="BK193"/>
  <c r="BK164"/>
  <c r="BK139"/>
  <c i="2" l="1" r="T122"/>
  <c r="T121"/>
  <c r="T120"/>
  <c i="3" r="P131"/>
  <c r="R280"/>
  <c r="R295"/>
  <c r="BK302"/>
  <c r="J302"/>
  <c r="J102"/>
  <c r="BK373"/>
  <c r="J373"/>
  <c r="J103"/>
  <c r="T383"/>
  <c i="2" r="R122"/>
  <c r="R121"/>
  <c r="R120"/>
  <c i="3" r="T131"/>
  <c r="P280"/>
  <c r="P295"/>
  <c r="T302"/>
  <c r="P373"/>
  <c r="BK383"/>
  <c r="J383"/>
  <c r="J104"/>
  <c i="2" r="BK122"/>
  <c r="J122"/>
  <c r="J98"/>
  <c i="3" r="BK131"/>
  <c r="T280"/>
  <c r="T295"/>
  <c r="P302"/>
  <c r="T373"/>
  <c r="R383"/>
  <c i="2" r="P122"/>
  <c r="P121"/>
  <c r="P120"/>
  <c i="1" r="AU95"/>
  <c i="3" r="R131"/>
  <c r="R130"/>
  <c r="R129"/>
  <c r="BK280"/>
  <c r="J280"/>
  <c r="J100"/>
  <c r="BK295"/>
  <c r="J295"/>
  <c r="J101"/>
  <c r="R302"/>
  <c r="R373"/>
  <c r="P383"/>
  <c r="BK397"/>
  <c r="J397"/>
  <c r="J105"/>
  <c r="BK405"/>
  <c r="BK404"/>
  <c r="J404"/>
  <c r="J108"/>
  <c i="2" r="BK140"/>
  <c r="J140"/>
  <c r="J99"/>
  <c r="BK144"/>
  <c r="J144"/>
  <c r="J100"/>
  <c i="3" r="BK276"/>
  <c r="J276"/>
  <c r="J99"/>
  <c r="BK401"/>
  <c r="BK400"/>
  <c r="J400"/>
  <c r="J106"/>
  <c r="E85"/>
  <c r="J89"/>
  <c r="J91"/>
  <c r="F125"/>
  <c r="J126"/>
  <c r="BE134"/>
  <c r="BE137"/>
  <c r="BE143"/>
  <c r="BE196"/>
  <c r="BE224"/>
  <c r="BE255"/>
  <c r="BE258"/>
  <c r="BE261"/>
  <c r="BE264"/>
  <c r="BE267"/>
  <c r="BE277"/>
  <c r="BE284"/>
  <c r="BE299"/>
  <c r="BE336"/>
  <c r="BE342"/>
  <c r="BE346"/>
  <c r="BE349"/>
  <c r="BE354"/>
  <c r="BE356"/>
  <c r="BE360"/>
  <c r="BE362"/>
  <c r="BE374"/>
  <c r="BE384"/>
  <c r="BE402"/>
  <c r="BE406"/>
  <c r="BE139"/>
  <c r="BE141"/>
  <c r="BE155"/>
  <c r="BE177"/>
  <c r="BE179"/>
  <c r="BE181"/>
  <c r="BE185"/>
  <c r="BE191"/>
  <c r="BE199"/>
  <c r="BE208"/>
  <c r="BE211"/>
  <c r="BE214"/>
  <c r="BE243"/>
  <c r="BE246"/>
  <c r="BE270"/>
  <c r="BE273"/>
  <c r="BE292"/>
  <c r="BE296"/>
  <c r="BE313"/>
  <c r="BE316"/>
  <c r="BE322"/>
  <c r="BE334"/>
  <c r="BE340"/>
  <c r="BE352"/>
  <c r="BE387"/>
  <c r="BE394"/>
  <c r="BE398"/>
  <c r="BE146"/>
  <c r="BE149"/>
  <c r="BE158"/>
  <c r="BE164"/>
  <c r="BE171"/>
  <c r="BE174"/>
  <c r="BE187"/>
  <c r="BE193"/>
  <c r="BE202"/>
  <c r="BE205"/>
  <c r="BE221"/>
  <c r="BE227"/>
  <c r="BE232"/>
  <c r="BE237"/>
  <c r="BE303"/>
  <c r="BE310"/>
  <c r="BE312"/>
  <c r="BE315"/>
  <c r="BE319"/>
  <c r="BE332"/>
  <c r="BE350"/>
  <c r="BE364"/>
  <c r="BE366"/>
  <c r="BE368"/>
  <c r="BE371"/>
  <c r="BE376"/>
  <c r="BE380"/>
  <c r="F92"/>
  <c r="BE132"/>
  <c r="BE152"/>
  <c r="BE183"/>
  <c r="BE189"/>
  <c r="BE240"/>
  <c r="BE281"/>
  <c r="BE287"/>
  <c r="BE338"/>
  <c r="BE344"/>
  <c r="BE351"/>
  <c r="BE358"/>
  <c r="BE378"/>
  <c r="BE390"/>
  <c i="2" r="E85"/>
  <c r="J89"/>
  <c r="F92"/>
  <c r="J117"/>
  <c r="F91"/>
  <c r="BE129"/>
  <c r="BE132"/>
  <c r="BE134"/>
  <c r="BE145"/>
  <c r="J91"/>
  <c r="BE123"/>
  <c r="BE126"/>
  <c r="BE141"/>
  <c r="BE136"/>
  <c r="BE138"/>
  <c r="F34"/>
  <c i="1" r="BA95"/>
  <c i="2" r="J34"/>
  <c i="1" r="AW95"/>
  <c i="3" r="F34"/>
  <c i="1" r="BA96"/>
  <c i="3" r="F36"/>
  <c i="1" r="BC96"/>
  <c i="2" r="F36"/>
  <c i="1" r="BC95"/>
  <c i="3" r="F35"/>
  <c i="1" r="BB96"/>
  <c i="2" r="F37"/>
  <c i="1" r="BD95"/>
  <c i="3" r="F37"/>
  <c i="1" r="BD96"/>
  <c i="2" r="F35"/>
  <c i="1" r="BB95"/>
  <c i="3" r="J34"/>
  <c i="1" r="AW96"/>
  <c i="3" l="1" r="T130"/>
  <c r="T129"/>
  <c r="BK130"/>
  <c r="J130"/>
  <c r="J97"/>
  <c r="P130"/>
  <c r="P129"/>
  <c i="1" r="AU96"/>
  <c i="3" r="J131"/>
  <c r="J98"/>
  <c r="J401"/>
  <c r="J107"/>
  <c r="J405"/>
  <c r="J109"/>
  <c i="2" r="BK121"/>
  <c r="J121"/>
  <c r="J97"/>
  <c i="1" r="AU94"/>
  <c r="BD94"/>
  <c r="W33"/>
  <c r="BC94"/>
  <c r="W32"/>
  <c i="3" r="J33"/>
  <c i="1" r="AV96"/>
  <c r="AT96"/>
  <c i="2" r="F33"/>
  <c i="1" r="AZ95"/>
  <c i="3" r="F33"/>
  <c i="1" r="AZ96"/>
  <c i="2" r="J33"/>
  <c i="1" r="AV95"/>
  <c r="AT95"/>
  <c r="BA94"/>
  <c r="W30"/>
  <c r="BB94"/>
  <c r="AX94"/>
  <c i="2" l="1" r="BK120"/>
  <c r="J120"/>
  <c r="J96"/>
  <c i="3" r="BK129"/>
  <c r="J129"/>
  <c r="J96"/>
  <c i="1" r="W31"/>
  <c r="AW94"/>
  <c r="AK30"/>
  <c r="AY94"/>
  <c r="AZ94"/>
  <c r="W29"/>
  <c i="3" l="1" r="J30"/>
  <c i="1" r="AG96"/>
  <c i="2" r="J30"/>
  <c i="1" r="AG95"/>
  <c r="AV94"/>
  <c r="AK29"/>
  <c i="2" l="1" r="J39"/>
  <c i="3" r="J39"/>
  <c i="1" r="AN96"/>
  <c r="AN95"/>
  <c r="AG94"/>
  <c r="AK26"/>
  <c r="AT94"/>
  <c l="1" r="AN9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<sst xmlns="http://schemas.openxmlformats.org/spreadsheetml/2006/main">
  <si>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</si>
  <si>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</si>
  <si>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</si>
  <si>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</si>
  <si>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{c373a578-0ca0-4780-a155-c7fc601109f4}</t>
  </si>
  <si>
    <t xml:space="preserve">&gt;&gt;  skryté sloupce  &lt;&lt;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</si>
  <si>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</si>
  <si>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</si>
  <si>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</si>
  <si>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</si>
  <si>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</si>
  <si>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0,001</t>
  </si>
  <si>
    <t>Kód:</t>
  </si>
  <si>
    <t>AQUAPROCON</t>
  </si>
  <si>
    <t>Stavba:</t>
  </si>
  <si>
    <t>Bukovany, Bystrovany - ČOV a čerpání OV - (3. stavba Bukovany)</t>
  </si>
  <si>
    <t>KSO:</t>
  </si>
  <si>
    <t>CC-CZ:</t>
  </si>
  <si>
    <t>Místo:</t>
  </si>
  <si>
    <t xml:space="preserve"> </t>
  </si>
  <si>
    <t>Datum:</t>
  </si>
  <si>
    <t>21. 3. 2022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</si>
  <si>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</si>
  <si>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</si>
  <si>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</si>
  <si>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</si>
  <si>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</si>
  <si>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</si>
  <si>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</si>
  <si>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</si>
  <si>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</si>
  <si>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</si>
  <si>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</si>
  <si>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</si>
  <si>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</si>
  <si>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</si>
  <si>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</si>
  <si>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</si>
  <si>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</si>
  <si>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</si>
  <si>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</si>
  <si>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</si>
  <si>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</si>
  <si>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</si>
  <si>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</si>
  <si>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</si>
  <si>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</si>
  <si>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</si>
  <si>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</si>
  <si>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</si>
  <si>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</si>
  <si>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</si>
  <si>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</si>
  <si>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</si>
  <si>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</si>
  <si>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</si>
  <si>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</si>
  <si>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</si>
  <si>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</si>
  <si>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</si>
  <si>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</si>
  <si>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</si>
  <si>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</si>
  <si>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</si>
  <si>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</si>
  <si>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</si>
  <si>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</si>
  <si>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</si>
  <si>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</si>
  <si>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</si>
  <si>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</si>
  <si>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</si>
  <si>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</si>
  <si>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</si>
  <si>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</si>
  <si>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0.00</t>
  </si>
  <si>
    <t>Vedlejší a ostatní náklady</t>
  </si>
  <si>
    <t>STA</t>
  </si>
  <si>
    <t>1</t>
  </si>
  <si>
    <t>{ce0e519d-a26a-4ce1-acca-95bf912f723b}</t>
  </si>
  <si>
    <t>2</t>
  </si>
  <si>
    <t>SO 3.01</t>
  </si>
  <si>
    <t>3. stavba - Kanalizace Bukovany</t>
  </si>
  <si>
    <t>{e38a8743-46f9-4e22-b5bc-638a95c8d1ef}</t>
  </si>
  <si>
    <t>KRYCÍ LIST SOUPISU PRACÍ</t>
  </si>
  <si>
    <t>Objekt:</t>
  </si>
  <si>
    <t>SO 0.00 - Vedlejší a ostatní náklady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</si>
  <si>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</si>
  <si>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</si>
  <si>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</si>
  <si>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</si>
  <si>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</si>
  <si>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</si>
  <si>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</si>
  <si>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</si>
  <si>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</si>
  <si>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</si>
  <si>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</si>
  <si>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</si>
  <si>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</si>
  <si>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</si>
  <si>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</si>
  <si>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</si>
  <si>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</si>
  <si>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</si>
  <si>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</si>
  <si>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</si>
  <si>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</si>
  <si>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</si>
  <si>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</si>
  <si>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</si>
  <si>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</si>
  <si>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</si>
  <si>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</si>
  <si>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</si>
  <si>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</si>
  <si>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011314000</t>
  </si>
  <si>
    <t>Archeologický průzkum</t>
  </si>
  <si>
    <t>kpl</t>
  </si>
  <si>
    <t>CS ÚRS 2022 01</t>
  </si>
  <si>
    <t>1024</t>
  </si>
  <si>
    <t>-1273442111</t>
  </si>
  <si>
    <t>PP</t>
  </si>
  <si>
    <t>Archeologický dohled</t>
  </si>
  <si>
    <t>VV</t>
  </si>
  <si>
    <t>0,0001*10000 'Přepočtené koeficientem množství</t>
  </si>
  <si>
    <t>012203000</t>
  </si>
  <si>
    <t>Geodetické práce při provádění stavby</t>
  </si>
  <si>
    <t>-1065640329</t>
  </si>
  <si>
    <t>"vytyčení podrobných bodů stavby, činnost geodeta v rámci výstavby" 1</t>
  </si>
  <si>
    <t>3</t>
  </si>
  <si>
    <t>012303000</t>
  </si>
  <si>
    <t>Geodetické práce po výstavbě</t>
  </si>
  <si>
    <t>-264568182</t>
  </si>
  <si>
    <t>"geodetické zaměření skutečného provedení stavby" 1</t>
  </si>
  <si>
    <t>4</t>
  </si>
  <si>
    <t>013203000</t>
  </si>
  <si>
    <t>Dokumentace stavby - geometrické plány</t>
  </si>
  <si>
    <t>1955900278</t>
  </si>
  <si>
    <t>Dokumentace stavby bez rozlišení</t>
  </si>
  <si>
    <t>013254000</t>
  </si>
  <si>
    <t>Dokumentace skutečného provedení stavby</t>
  </si>
  <si>
    <t>-868332073</t>
  </si>
  <si>
    <t>6</t>
  </si>
  <si>
    <t>013294000</t>
  </si>
  <si>
    <t>Ostatní dokumentace - kanalizační řád, aktualizace</t>
  </si>
  <si>
    <t>199510264</t>
  </si>
  <si>
    <t>Ostatní dokumentace</t>
  </si>
  <si>
    <t>7</t>
  </si>
  <si>
    <t>013294001</t>
  </si>
  <si>
    <t>Ostatní dokumentace - provozní řád, aktualizace</t>
  </si>
  <si>
    <t>-188415170</t>
  </si>
  <si>
    <t>VRN3</t>
  </si>
  <si>
    <t>Zařízení staveniště</t>
  </si>
  <si>
    <t>8</t>
  </si>
  <si>
    <t>032103000</t>
  </si>
  <si>
    <t>Náklady na stavební buňky</t>
  </si>
  <si>
    <t>-990669200</t>
  </si>
  <si>
    <t>"stavební buňky, mobilní WC, zřízení, údržba, odvoz a úklid po dokončení stavby" 1</t>
  </si>
  <si>
    <t>VRN9</t>
  </si>
  <si>
    <t>Ostatní náklady</t>
  </si>
  <si>
    <t>9</t>
  </si>
  <si>
    <t>091704000</t>
  </si>
  <si>
    <t>Náklady na údržbu - sanace přístupových cest</t>
  </si>
  <si>
    <t>110156361</t>
  </si>
  <si>
    <t>Náklady na údržbu</t>
  </si>
  <si>
    <t>SO 3.01 - 3. stavba - Kanalizace Bukovany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</si>
  <si>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</si>
  <si>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</si>
  <si>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</si>
  <si>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</si>
  <si>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</si>
  <si>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</si>
  <si>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</si>
  <si>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</si>
  <si>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</si>
  <si>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</si>
  <si>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23-M - Montáže potrubí</t>
  </si>
  <si>
    <t>HSV</t>
  </si>
  <si>
    <t>Práce a dodávky HSV</t>
  </si>
  <si>
    <t>Zemní práce</t>
  </si>
  <si>
    <t>111211101</t>
  </si>
  <si>
    <t>Odstranění křovin a stromů průměru kmene do 100 mm i s kořeny sklonu terénu do 1:5 ručně</t>
  </si>
  <si>
    <t>m2</t>
  </si>
  <si>
    <t>908978544</t>
  </si>
  <si>
    <t>Odstranění křovin a stromů s odstraněním kořenů ručně průměru kmene do 100 mm jakékoliv plochy v rovině nebo ve svahu o sklonu do 1:5</t>
  </si>
  <si>
    <t>112101101</t>
  </si>
  <si>
    <t>Odstranění stromů listnatých průměru kmene přes 100 do 300 mm</t>
  </si>
  <si>
    <t>kus</t>
  </si>
  <si>
    <t>-213197278</t>
  </si>
  <si>
    <t>Odstranění stromů s odřezáním kmene a s odvětvením listnatých, průměru kmene přes 100 do 300 mm</t>
  </si>
  <si>
    <t>"kácení stromů, akát, olše" 6</t>
  </si>
  <si>
    <t>112101102</t>
  </si>
  <si>
    <t>Odstranění stromů listnatých průměru kmene přes 300 do 500 mm</t>
  </si>
  <si>
    <t>-652211397</t>
  </si>
  <si>
    <t>Odstranění stromů s odřezáním kmene a s odvětvením listnatých, průměru kmene přes 300 do 500 mm</t>
  </si>
  <si>
    <t>112251101</t>
  </si>
  <si>
    <t>Odstranění pařezů D přes 100 do 300 mm</t>
  </si>
  <si>
    <t>580855233</t>
  </si>
  <si>
    <t>Odstranění pařezů strojně s jejich vykopáním, vytrháním nebo odstřelením průměru přes 100 do 300 mm</t>
  </si>
  <si>
    <t>112251102</t>
  </si>
  <si>
    <t>Odstranění pařezů D přes 300 do 500 mm</t>
  </si>
  <si>
    <t>-62164187</t>
  </si>
  <si>
    <t>Odstranění pařezů strojně s jejich vykopáním, vytrháním nebo odstřelením průměru přes 300 do 500 mm</t>
  </si>
  <si>
    <t>115001105</t>
  </si>
  <si>
    <t>Převedení vody potrubím DN přes 300 do 600</t>
  </si>
  <si>
    <t>m</t>
  </si>
  <si>
    <t>-1422494993</t>
  </si>
  <si>
    <t>Převedení vody potrubím průměru DN přes 300 do 600</t>
  </si>
  <si>
    <t>"provizorní převedení vody z potoka potrubím plast DN 600, vč. demontáže a likvidace po dokončení" 10</t>
  </si>
  <si>
    <t>119001421</t>
  </si>
  <si>
    <t>Dočasné zajištění kabelů a kabelových tratí ze 3 volně ložených kabelů</t>
  </si>
  <si>
    <t>715360620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</si>
  <si>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do 3 kabelů</t>
  </si>
  <si>
    <t>"zajištění kabelů CETIN v rýze" 2*0,9</t>
  </si>
  <si>
    <t>121151115</t>
  </si>
  <si>
    <t>Sejmutí ornice plochy do 500 m2 tl vrstvy přes 250 do 300 mm strojně</t>
  </si>
  <si>
    <t>-1773313806</t>
  </si>
  <si>
    <t>Sejmutí ornice strojně při souvislé ploše přes 100 do 500 m2, tl. vrstvy přes 250 do 300 mm</t>
  </si>
  <si>
    <t>"sejmutí ornice v tl. 30cm s uložením stranou pro zpětné ohumusování" 168,5*0,9</t>
  </si>
  <si>
    <t>129001101</t>
  </si>
  <si>
    <t>Příplatek za ztížení odkopávky nebo prokopávky v blízkosti inženýrských sítí</t>
  </si>
  <si>
    <t>m3</t>
  </si>
  <si>
    <t>-1062734099</t>
  </si>
  <si>
    <t>Příplatek k cenám vykopávek za ztížení vykopávky v blízkosti podzemního vedení nebo výbušnin v horninách jakékoliv třídy</t>
  </si>
  <si>
    <t>"příplatek za ruční hloubení v blízkosti podzemního vedení" 4,75</t>
  </si>
  <si>
    <t>10</t>
  </si>
  <si>
    <t>131251202</t>
  </si>
  <si>
    <t>Hloubení jam zapažených v hornině třídy těžitelnosti I skupiny 3 objem do 50 m3 strojně</t>
  </si>
  <si>
    <t>90447440</t>
  </si>
  <si>
    <t>Hloubení zapažených jam a zářezů strojně s urovnáním dna do předepsaného profilu a spádu v hornině třídy těžitelnosti I skupiny 3 přes 20 do 50 m3</t>
  </si>
  <si>
    <t>"hloubení startovací a koncové jámy protlaku" (2,0*3,0+2,0*2,0)*2,8</t>
  </si>
  <si>
    <t>11</t>
  </si>
  <si>
    <t>132254204</t>
  </si>
  <si>
    <t>Hloubení zapažených rýh š do 2000 mm v hornině třídy těžitelnosti I skupiny 3 objem do 500 m3</t>
  </si>
  <si>
    <t>-1315983330</t>
  </si>
  <si>
    <t>Hloubení zapažených rýh šířky přes 800 do 2 000 mm strojně s urovnáním dna do předepsaného profilu a spádu v hornině třídy těžitelnosti I skupiny 3 přes 100 do 500 m3</t>
  </si>
  <si>
    <t>"hloubení rýh v hor. tř. III, vč. příplatku za lepivost, celkem 99% z celkového objemu" 248,84*0,99</t>
  </si>
  <si>
    <t>"odpočet kubatura sejmuté ornice" -(168,5*0,9*0,3)*0,99</t>
  </si>
  <si>
    <t>"prohloubení pro odovdnění rýhy, úsek mezi ZÚ a L1c" 7,2*0,225*0,99</t>
  </si>
  <si>
    <t>Součet</t>
  </si>
  <si>
    <t>12</t>
  </si>
  <si>
    <t>132454201</t>
  </si>
  <si>
    <t>Hloubení zapažených rýh š do 2000 mm v hornině třídy těžitelnosti II skupiny 5 objem do 20 m3</t>
  </si>
  <si>
    <t>1029554040</t>
  </si>
  <si>
    <t>Hloubení zapažených rýh šířky přes 800 do 2 000 mm strojně s urovnáním dna do předepsaného profilu a spádu v hornině třídy těžitelnosti II skupiny 5 do 20 m3</t>
  </si>
  <si>
    <t>"hloubení rýh v hor. tř. V, celkem 1% z celkového objemu" 248,84*0,01</t>
  </si>
  <si>
    <t>"odpočet kubatura sejmuté ornice" -(168,5*0,9*0,3)*0,01</t>
  </si>
  <si>
    <t>"prohloubení pro pískové lože tl. 10cm" ((330,5-158,8)*0,9*0,1)*0,01</t>
  </si>
  <si>
    <t>"prohloubení pro odovdnění rýhy, úsek mezi ZÚ a L1c" 7,2*0,225*0,01</t>
  </si>
  <si>
    <t>13</t>
  </si>
  <si>
    <t>141721254</t>
  </si>
  <si>
    <t>Řízený zemní protlak délky přes 100 m hl do 6 m s protlačením potrubí vnějšího průměru vrtu přes 140 do 180 mm v hornině třídy I a II skupiny 1 až 4</t>
  </si>
  <si>
    <t>572137250</t>
  </si>
  <si>
    <t>Řízený zemní protlak délky protlaku přes 50 do 100 m v hornině třídy těžitelnosti I a II, skupiny 1 až 4 včetně protlačení trub v hloubce do 6 m vnějšího průměru vrtu přes 140 do 180 mm</t>
  </si>
  <si>
    <t>"řízený protlak, viz příloha D.1.3.4 kladečské schéma výtlaku větev A1b" 158,8</t>
  </si>
  <si>
    <t>14</t>
  </si>
  <si>
    <t>151101101</t>
  </si>
  <si>
    <t>Zřízení příložného pažení a rozepření stěn rýh hl do 2 m</t>
  </si>
  <si>
    <t>-1084890097</t>
  </si>
  <si>
    <t>Zřízení pažení a rozepření stěn rýh pro podzemní vedení příložné pro jakoukoliv mezerovitost, hloubky do 2 m</t>
  </si>
  <si>
    <t>"pažení příložné" 276,5*2</t>
  </si>
  <si>
    <t>151101111</t>
  </si>
  <si>
    <t>Odstranění příložného pažení a rozepření stěn rýh hl do 2 m</t>
  </si>
  <si>
    <t>1238965877</t>
  </si>
  <si>
    <t>Odstranění pažení a rozepření stěn rýh pro podzemní vedení s uložením materiálu na vzdálenost do 3 m od kraje výkopu příložné, hloubky do 2 m</t>
  </si>
  <si>
    <t>16</t>
  </si>
  <si>
    <t>162201401</t>
  </si>
  <si>
    <t>Vodorovné přemístění větví stromů listnatých do 1 km D kmene přes 100 do 300 mm</t>
  </si>
  <si>
    <t>1850934966</t>
  </si>
  <si>
    <t>Vodorovné přemístění větví, kmenů nebo pařezů s naložením, složením a dopravou do 1000 m větví stromů listnatých, průměru kmene přes 100 do 300 mm</t>
  </si>
  <si>
    <t>17</t>
  </si>
  <si>
    <t>162201402</t>
  </si>
  <si>
    <t>Vodorovné přemístění větví stromů listnatých do 1 km D kmene přes 300 do 500 mm</t>
  </si>
  <si>
    <t>-699124407</t>
  </si>
  <si>
    <t>Vodorovné přemístění větví, kmenů nebo pařezů s naložením, složením a dopravou do 1000 m větví stromů listnatých, průměru kmene přes 300 do 500 mm</t>
  </si>
  <si>
    <t>18</t>
  </si>
  <si>
    <t>162201411</t>
  </si>
  <si>
    <t>Vodorovné přemístění kmenů stromů listnatých do 1 km D kmene přes 100 do 300 mm</t>
  </si>
  <si>
    <t>710279575</t>
  </si>
  <si>
    <t>Vodorovné přemístění větví, kmenů nebo pařezů s naložením, složením a dopravou do 1000 m kmenů stromů listnatých, průměru přes 100 do 300 mm</t>
  </si>
  <si>
    <t>19</t>
  </si>
  <si>
    <t>162201412</t>
  </si>
  <si>
    <t>Vodorovné přemístění kmenů stromů listnatých do 1 km D kmene přes 300 do 500 mm</t>
  </si>
  <si>
    <t>-1415182423</t>
  </si>
  <si>
    <t>Vodorovné přemístění větví, kmenů nebo pařezů s naložením, složením a dopravou do 1000 m kmenů stromů listnatých, průměru přes 300 do 500 mm</t>
  </si>
  <si>
    <t>20</t>
  </si>
  <si>
    <t>162201421</t>
  </si>
  <si>
    <t>Vodorovné přemístění pařezů do 1 km D přes 100 do 300 mm</t>
  </si>
  <si>
    <t>-298125163</t>
  </si>
  <si>
    <t>Vodorovné přemístění větví, kmenů nebo pařezů s naložením, složením a dopravou do 1000 m pařezů kmenů, průměru přes 100 do 300 mm</t>
  </si>
  <si>
    <t>162201422</t>
  </si>
  <si>
    <t>Vodorovné přemístění pařezů do 1 km D přes 300 do 500 mm</t>
  </si>
  <si>
    <t>-272971102</t>
  </si>
  <si>
    <t>Vodorovné přemístění větví, kmenů nebo pařezů s naložením, složením a dopravou do 1000 m pařezů kmenů, průměru přes 300 do 500 mm</t>
  </si>
  <si>
    <t>22</t>
  </si>
  <si>
    <t>162301501</t>
  </si>
  <si>
    <t>Vodorovné přemístění křovin do 5 km D kmene do 100 mm</t>
  </si>
  <si>
    <t>-474989295</t>
  </si>
  <si>
    <t>Vodorovné přemístění smýcených křovin do průměru kmene 100 mm na vzdálenost do 5 000 m</t>
  </si>
  <si>
    <t>23</t>
  </si>
  <si>
    <t>162301931</t>
  </si>
  <si>
    <t>Příplatek k vodorovnému přemístění větví stromů listnatých D kmene přes 100 do 300 mm ZKD 1 km</t>
  </si>
  <si>
    <t>-1349532397</t>
  </si>
  <si>
    <t>Vodorovné přemístění větví, kmenů nebo pařezů s naložením, složením a dopravou Příplatek k cenám za každých dalších i započatých 1000 m přes 1000 m větví stromů listnatých, průměru kmene přes 100 do 300 mm</t>
  </si>
  <si>
    <t>"příplatek za odvoz na skládku VZD do 10 km" 6*9</t>
  </si>
  <si>
    <t>24</t>
  </si>
  <si>
    <t>162301932</t>
  </si>
  <si>
    <t>Příplatek k vodorovnému přemístění větví stromů listnatých D kmene přes 300 do 500 mm ZKD 1 km</t>
  </si>
  <si>
    <t>-775618501</t>
  </si>
  <si>
    <t>Vodorovné přemístění větví, kmenů nebo pařezů s naložením, složením a dopravou Příplatek k cenám za každých dalších i započatých 1000 m přes 1000 m větví stromů listnatých, průměru kmene přes 300 do 500 mm</t>
  </si>
  <si>
    <t>"příplatek za odvoz na skládku VZD do 10 km" 1*9</t>
  </si>
  <si>
    <t>25</t>
  </si>
  <si>
    <t>162301951</t>
  </si>
  <si>
    <t>Příplatek k vodorovnému přemístění kmenů stromů listnatých D kmene přes 100 do 300 mm ZKD 1 km</t>
  </si>
  <si>
    <t>-499750866</t>
  </si>
  <si>
    <t>Vodorovné přemístění větví, kmenů nebo pařezů s naložením, složením a dopravou Příplatek k cenám za každých dalších i započatých 1000 m přes 1000 m kmenů stromů listnatých, o průměru přes 100 do 300 mm</t>
  </si>
  <si>
    <t>26</t>
  </si>
  <si>
    <t>162301952</t>
  </si>
  <si>
    <t>Příplatek k vodorovnému přemístění kmenů stromů listnatých D kmene přes 300 do 500 mm ZKD 1 km</t>
  </si>
  <si>
    <t>451894336</t>
  </si>
  <si>
    <t>Vodorovné přemístění větví, kmenů nebo pařezů s naložením, složením a dopravou Příplatek k cenám za každých dalších i započatých 1000 m přes 1000 m kmenů stromů listnatých, o průměru přes 300 do 500 mm</t>
  </si>
  <si>
    <t>27</t>
  </si>
  <si>
    <t>162301971</t>
  </si>
  <si>
    <t>Příplatek k vodorovnému přemístění pařezů D přes 100 do 300 mm ZKD 1 km</t>
  </si>
  <si>
    <t>-1179752974</t>
  </si>
  <si>
    <t>Vodorovné přemístění větví, kmenů nebo pařezů s naložením, složením a dopravou Příplatek k cenám za každých dalších i započatých 1000 m přes 1000 m pařezů kmenů, průměru přes 100 do 300 mm</t>
  </si>
  <si>
    <t>28</t>
  </si>
  <si>
    <t>162301972</t>
  </si>
  <si>
    <t>Příplatek k vodorovnému přemístění pařezů D přes 300 do 500 mm ZKD 1 km</t>
  </si>
  <si>
    <t>-1691127154</t>
  </si>
  <si>
    <t>Vodorovné přemístění větví, kmenů nebo pařezů s naložením, složením a dopravou Příplatek k cenám za každých dalších i započatých 1000 m přes 1000 m pařezů kmenů, průměru přes 300 do 500 mm</t>
  </si>
  <si>
    <t>29</t>
  </si>
  <si>
    <t>162301981</t>
  </si>
  <si>
    <t>Příplatek k vodorovnému přemístění křovin D kmene do 100 mm ZKD 1 km</t>
  </si>
  <si>
    <t>853901972</t>
  </si>
  <si>
    <t>Vodorovné přemístění smýcených křovin Příplatek k ceně za každých dalších i započatých 1 000 m</t>
  </si>
  <si>
    <t>"příplatek za odvoz na skládku VZD do 10 km" 11*5</t>
  </si>
  <si>
    <t>30</t>
  </si>
  <si>
    <t>162351103</t>
  </si>
  <si>
    <t>Vodorovné přemístění přes 50 do 500 m výkopku/sypaniny z horniny třídy těžitelnosti I skupiny 1 až 3</t>
  </si>
  <si>
    <t>-1455035850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</si>
  <si>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</si>
  <si>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"přesun štěrkopísku a kameniva v rámci stavby"</t>
  </si>
  <si>
    <t>"štěrkopísek pro obsyp" 61,812</t>
  </si>
  <si>
    <t>"lože rýhy pro odvodnění" 1,62</t>
  </si>
  <si>
    <t>"lože pod potrubí" 18,453</t>
  </si>
  <si>
    <t>31</t>
  </si>
  <si>
    <t>162751117</t>
  </si>
  <si>
    <t>Vodorovné přemístění přes 9 000 do 10000 m výkopku/sypaniny z horniny třídy těžitelnosti I skupiny 1 až 3</t>
  </si>
  <si>
    <t>1300237125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</si>
  <si>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</si>
  <si>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"odvoz přebytečné zeminy z hloubení na skládku, vytlačená kubatura lože, hor. tř. 3" (15,453+1,62)*0,99</t>
  </si>
  <si>
    <t>32</t>
  </si>
  <si>
    <t>162751137</t>
  </si>
  <si>
    <t>Vodorovné přemístění přes 9 000 do 10000 m výkopku/sypaniny z horniny třídy těžitelnosti II skupiny 4 a 5</t>
  </si>
  <si>
    <t>126478512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</si>
  <si>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</si>
  <si>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"odvoz přebytečné zeminy z hloubení na skládku, vytlačená kubatura lože, hor. tř. 5" (15,453+1,62)*0,01</t>
  </si>
  <si>
    <t>33</t>
  </si>
  <si>
    <t>167151111</t>
  </si>
  <si>
    <t>Nakládání výkopku z hornin třídy těžitelnosti I skupiny 1 až 3 přes 100 m3</t>
  </si>
  <si>
    <t>1710061089</t>
  </si>
  <si>
    <t>Nakládání, skládání a překládání neulehlého výkopku nebo sypaniny strojně nakládání, množství přes 100 m3, z hornin třídy těžitelnosti I, skupiny 1 až 3</t>
  </si>
  <si>
    <t>"naložení přebytečné zeminy na dopravní prostředek"</t>
  </si>
  <si>
    <t>34</t>
  </si>
  <si>
    <t>167151112</t>
  </si>
  <si>
    <t>Nakládání výkopku z hornin třídy těžitelnosti II skupiny 4 a 5 přes 100 m3</t>
  </si>
  <si>
    <t>-834802553</t>
  </si>
  <si>
    <t>Nakládání, skládání a překládání neulehlého výkopku nebo sypaniny strojně nakládání, množství přes 100 m3, z hornin třídy těžitelnosti II, skupiny 4 a 5</t>
  </si>
  <si>
    <t>35</t>
  </si>
  <si>
    <t>171153101</t>
  </si>
  <si>
    <t>Zemní hrázky melioračních kanálů z horniny třídy těžitelnosti I a II skupiny 1 až 4</t>
  </si>
  <si>
    <t>-1776039093</t>
  </si>
  <si>
    <t>Zemní hrázky přívodních a odpadních melioračních kanálů zhutňované po vrstvách tloušťky 200 mm s přemístěním sypaniny do 20 m nebo s jejím přehozením do 3 m z hornin třídy těžitelnosti I a II, skupiny 1 až 4</t>
  </si>
  <si>
    <t>"zemní hrázky pro usměrnění toku po dobu výstavby" 4,0*1,0*1,0</t>
  </si>
  <si>
    <t>36</t>
  </si>
  <si>
    <t>171201221</t>
  </si>
  <si>
    <t>Poplatek za uložení na skládce (skládkovné) zeminy a kamení kód odpadu 17 05 04</t>
  </si>
  <si>
    <t>t</t>
  </si>
  <si>
    <t>-1553555609</t>
  </si>
  <si>
    <t>Poplatek za uložení stavebního odpadu na skládce (skládkovné) zeminy a kamení zatříděného do Katalogu odpadů pod kódem 17 05 04</t>
  </si>
  <si>
    <t>"odvoz přebytečné zeminy z hloubení na skládku, vytlačená kubatura lože, hor. tř. 3 a 5" (15,453+1,62)*1,8</t>
  </si>
  <si>
    <t>37</t>
  </si>
  <si>
    <t>171251201</t>
  </si>
  <si>
    <t>Uložení sypaniny na skládky nebo meziskládky</t>
  </si>
  <si>
    <t>1199965890</t>
  </si>
  <si>
    <t>Uložení sypaniny na skládky nebo meziskládky bez hutnění s upravením uložené sypaniny do předepsaného tvaru</t>
  </si>
  <si>
    <t>"odvoz přebytečné zeminy z hloubení na skládku, vytlačená kubatura lože, hor. tř. 3 a 5" (15,453+1,62)</t>
  </si>
  <si>
    <t>38</t>
  </si>
  <si>
    <t>174151101</t>
  </si>
  <si>
    <t>Zásyp jam, šachet rýh nebo kolem objektů sypaninou se zhutněním</t>
  </si>
  <si>
    <t>-365957214</t>
  </si>
  <si>
    <t>Zásyp sypaninou z jakékoliv horniny strojně s uložením výkopku ve vrstvách se zhutněním jam, šachet, rýh nebo kolem objektů v těchto vykopávkách</t>
  </si>
  <si>
    <t>"zásyp rýhy původním materiálem"</t>
  </si>
  <si>
    <t>"celková kubatura hloubení rýh" 202,916+2,204+28</t>
  </si>
  <si>
    <t>"odpočet lože" -15,453</t>
  </si>
  <si>
    <t>"odpočet lože odvodňované rýhy" -1,62</t>
  </si>
  <si>
    <t>"odpočet obsyp" -61,812</t>
  </si>
  <si>
    <t>"zásyp starotovací a koncové jámy protlaku původním materiálem" 28</t>
  </si>
  <si>
    <t>39</t>
  </si>
  <si>
    <t>175151101</t>
  </si>
  <si>
    <t>Obsypání potrubí strojně sypaninou bez prohození, uloženou do 3 m</t>
  </si>
  <si>
    <t>352161035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</si>
  <si>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</si>
  <si>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"obsyp štěrkopískem zrno max. 20" (330,5-158,8)*0,9*0,4</t>
  </si>
  <si>
    <t>41</t>
  </si>
  <si>
    <t>181411131</t>
  </si>
  <si>
    <t>Založení parkového trávníku výsevem pl do 1000 m2 v rovině a ve svahu do 1:5</t>
  </si>
  <si>
    <t>-1705432893</t>
  </si>
  <si>
    <t>Založení trávníku na půdě předem připravené plochy do 1000 m2 výsevem včetně utažení parkového v rovině nebo na svahu do 1:5</t>
  </si>
  <si>
    <t>"založení trávníku na ohumusovaných plochách" 151,65</t>
  </si>
  <si>
    <t>42</t>
  </si>
  <si>
    <t>M</t>
  </si>
  <si>
    <t>00572410</t>
  </si>
  <si>
    <t>osivo směs travní parková</t>
  </si>
  <si>
    <t>kg</t>
  </si>
  <si>
    <t>2131627663</t>
  </si>
  <si>
    <t>151,65*0,02 'Přepočtené koeficientem množství</t>
  </si>
  <si>
    <t>43</t>
  </si>
  <si>
    <t>181951111</t>
  </si>
  <si>
    <t>Úprava pláně v hornině třídy těžitelnosti I skupiny 1 až 3 bez zhutnění strojně</t>
  </si>
  <si>
    <t>-1371460399</t>
  </si>
  <si>
    <t>Úprava pláně vyrovnáním výškových rozdílů strojně v hornině třídy těžitelnosti I, skupiny 1 až 3 bez zhutnění</t>
  </si>
  <si>
    <t>"úprava terénu před ohumusováním" 168,5*0,9</t>
  </si>
  <si>
    <t>44</t>
  </si>
  <si>
    <t>182112121</t>
  </si>
  <si>
    <t>Svahování v zářezech v hornině třídy těžitelnosti I skupiny 3 ručně</t>
  </si>
  <si>
    <t>368879400</t>
  </si>
  <si>
    <t>Svahování trvalých svahů do projektovaných profilů ručně s potřebným přemístěním výkopku při svahování v zářezech v hornině třídy těžitelnosti I skupiny 3</t>
  </si>
  <si>
    <t>"úprava svahu potoka v místě překopu" 20</t>
  </si>
  <si>
    <t>45</t>
  </si>
  <si>
    <t>182351125</t>
  </si>
  <si>
    <t>Rozprostření ornice pl přes 100 do 500 m2 ve svahu přes 1:5 tl vrstvy přes 250 do 300 mm strojně</t>
  </si>
  <si>
    <t>304916581</t>
  </si>
  <si>
    <t>Rozprostření a urovnání ornice ve svahu sklonu přes 1:5 strojně při souvislé ploše přes 100 do 500 m2, tl. vrstvy přes 250 do 300 mm</t>
  </si>
  <si>
    <t>"zpětné ohumusování původním materiálem uloženým v místě, podél rýhy, tl. 30cm" 168,5*0,9</t>
  </si>
  <si>
    <t>46</t>
  </si>
  <si>
    <t>185804312</t>
  </si>
  <si>
    <t>Zalití rostlin vodou plocha přes 20 m2</t>
  </si>
  <si>
    <t>-742394227</t>
  </si>
  <si>
    <t>Zalití rostlin vodou plochy záhonů jednotlivě přes 20 m2</t>
  </si>
  <si>
    <t>"zalití osetých ploch, spotřeba 20 l/m2, 3x po dobu stavby, vodou z vodního toku" 151,65*0,02*3</t>
  </si>
  <si>
    <t>Zakládání</t>
  </si>
  <si>
    <t>47</t>
  </si>
  <si>
    <t>212755214</t>
  </si>
  <si>
    <t>Trativody z drenážních trubek plastových flexibilních D 100 mm bez lože</t>
  </si>
  <si>
    <t>-831934469</t>
  </si>
  <si>
    <t>Trativody bez lože z drenážních trubek plastových flexibilních D 100 mm</t>
  </si>
  <si>
    <t>"drenážní potrubí ve dně rýhy, viz příloha D.1.3.5 vzorový příčný řez uložením výtlaku - plastové potrubí PE" 7,2</t>
  </si>
  <si>
    <t>Vodorovné konstrukce</t>
  </si>
  <si>
    <t>48</t>
  </si>
  <si>
    <t>451315135</t>
  </si>
  <si>
    <t>Podkladní nebo výplňová vrstva z betonu C 16/20 tl do 200 mm</t>
  </si>
  <si>
    <t>455039753</t>
  </si>
  <si>
    <t xml:space="preserve">Podkladní a výplňové vrstvy z betonu prostého  tloušťky do 200 mm, z betonu C 16/20</t>
  </si>
  <si>
    <t>"podkladní beton tl. 20cm z C16/20, viz příloha D.1.3.3 křížení bezejmenného vodního toku a oprava stávajícího propustku" 7,6*2,7*0,2</t>
  </si>
  <si>
    <t>49</t>
  </si>
  <si>
    <t>451541111</t>
  </si>
  <si>
    <t>Lože pod potrubí otevřený výkop ze štěrkodrtě</t>
  </si>
  <si>
    <t>-1233997358</t>
  </si>
  <si>
    <t>Lože pod potrubí, stoky a drobné objekty v otevřeném výkopu ze štěrkodrtě 0-63 mm</t>
  </si>
  <si>
    <t>"štěrková vrstva odvodňované rýhy fr. 32-63" 7,2*0,225</t>
  </si>
  <si>
    <t>50</t>
  </si>
  <si>
    <t>451573111</t>
  </si>
  <si>
    <t>Lože pod potrubí otevřený výkop ze štěrkopísku</t>
  </si>
  <si>
    <t>259452026</t>
  </si>
  <si>
    <t>Lože pod potrubí, stoky a drobné objekty v otevřeném výkopu z písku a štěrkopísku do 63 mm</t>
  </si>
  <si>
    <t>"štěrkopískové lože tl. 10cm pod potrubí" (330,5-158,8)*0,9*0,1</t>
  </si>
  <si>
    <t>"štěrkopískové lože tl. 30cm do startovacích jam"(2,0*3,0+2,0*2,0)*0,3</t>
  </si>
  <si>
    <t>51</t>
  </si>
  <si>
    <t>465513257</t>
  </si>
  <si>
    <t>Dlažba svahu z upraveného lomového žulového kamene tl 250 mm do lože C 25/30 pl přes 10 m2</t>
  </si>
  <si>
    <t>587180888</t>
  </si>
  <si>
    <t xml:space="preserve">Dlažba svahu u mostních opěr z upraveného lomového žulového kamene  s vyspárováním maltou MC 25, šíře spáry 15 mm do betonového lože C 25/30 tloušťky 250 mm, plochy přes 10 m2</t>
  </si>
  <si>
    <t>"dlažba z lomového kamene tl. 20cm do betonu tl. 10cm, viz příloha D.1.3.3 křížení bezmenného vodního toku a oprava stávajícího propustku" 12,54</t>
  </si>
  <si>
    <t>Komunikace pozemní</t>
  </si>
  <si>
    <t>52</t>
  </si>
  <si>
    <t>591241111</t>
  </si>
  <si>
    <t>Kladení dlažby z kostek drobných z kamene na MC tl 50 mm</t>
  </si>
  <si>
    <t>-689275687</t>
  </si>
  <si>
    <t xml:space="preserve">Kladení dlažby z kostek  s provedením lože do tl. 50 mm, s vyplněním spár, s dvojím beraněním a se smetením přebytečného materiálu na krajnici drobných z kamene, do lože z cementové malty</t>
  </si>
  <si>
    <t>"opevnění plochy kolem poklopu z kostek žulových 10x10 do bet. lože" 0,6*0,6</t>
  </si>
  <si>
    <t>53</t>
  </si>
  <si>
    <t>58381007</t>
  </si>
  <si>
    <t>kostka štípaná dlažební žula drobná 8/10</t>
  </si>
  <si>
    <t>1032992042</t>
  </si>
  <si>
    <t>0,36*1,02 'Přepočtené koeficientem množství</t>
  </si>
  <si>
    <t>Trubní vedení</t>
  </si>
  <si>
    <t>54</t>
  </si>
  <si>
    <t>857241131</t>
  </si>
  <si>
    <t>Montáž litinových tvarovek jednoosých hrdlových otevřený výkop s integrovaným těsněním DN 80</t>
  </si>
  <si>
    <t>-1604202773</t>
  </si>
  <si>
    <t>Montáž litinových tvarovek na potrubí litinovém tlakovém jednoosých na potrubí z trub hrdlových v otevřeném výkopu, kanálu nebo v šachtě s integrovaným těsněním DN 80</t>
  </si>
  <si>
    <t>"příruba s jištěním proti posunu" 1</t>
  </si>
  <si>
    <t>"zaslepovací příruba" 1</t>
  </si>
  <si>
    <t>"příruba s jištěním proti posunu hrdlo-příruba D75/dn80" 1</t>
  </si>
  <si>
    <t>"multitoleranční spojka hrdlo-hrdlo" 1</t>
  </si>
  <si>
    <t>55</t>
  </si>
  <si>
    <t>HWL.125407500000</t>
  </si>
  <si>
    <t>PŘÍRUBA S JIŠTĚNÍM PROTI POSUVU d75/DN65 - hrdlo - příruba</t>
  </si>
  <si>
    <t>963160685</t>
  </si>
  <si>
    <t>JIŠTĚNÍ PROTI POSUVU 75 PN10</t>
  </si>
  <si>
    <t>56</t>
  </si>
  <si>
    <t>HWL.553008007516</t>
  </si>
  <si>
    <t>PŘÍRUBA S JIŠTĚNÍM PROTI POSUNU d75/DN80 - hrdlo - příruba</t>
  </si>
  <si>
    <t>1883429133</t>
  </si>
  <si>
    <t>57</t>
  </si>
  <si>
    <t>AVK.501765</t>
  </si>
  <si>
    <t>tvarovka litinová, zaslepovací příruba, DN 65</t>
  </si>
  <si>
    <t>606115414</t>
  </si>
  <si>
    <t>AVK tvarovka litinová, X, zaslepovací příruba, DN 65</t>
  </si>
  <si>
    <t>58</t>
  </si>
  <si>
    <t>HWL.125411000000</t>
  </si>
  <si>
    <t xml:space="preserve">MULTITOLERANČNÍ SPOJKA S JIŠTĚNÍ PROTI POSUVU DN 100 </t>
  </si>
  <si>
    <t>865560274</t>
  </si>
  <si>
    <t>59</t>
  </si>
  <si>
    <t>871234201</t>
  </si>
  <si>
    <t>Montáž kanalizačního potrubí z PE SDR11 otevřený výkop sklon do 20 % svařovaných na tupo D 75x6,8 mm</t>
  </si>
  <si>
    <t>-1710263245</t>
  </si>
  <si>
    <t>Montáž kanalizačního potrubí z plastů z polyetylenu PE 100 svařovaných na tupo v otevřeném výkopu ve sklonu do 20 % SDR 11/PN16 D 75 x 6,8 mm</t>
  </si>
  <si>
    <t>"potrubí PE 100 RC SDR d75X6,8mm, viz příloha D.1.3.4 kladečské schéma výtlaku větev A1b" 330,5</t>
  </si>
  <si>
    <t>60</t>
  </si>
  <si>
    <t>28613383</t>
  </si>
  <si>
    <t>potrubí kanalizační tlakové PE100 SDR11 návin se signalizační vrstvou 75x6,8mm</t>
  </si>
  <si>
    <t>744988004</t>
  </si>
  <si>
    <t>330,5*1,015 'Přepočtené koeficientem množství</t>
  </si>
  <si>
    <t>61</t>
  </si>
  <si>
    <t>877235201</t>
  </si>
  <si>
    <t>Montáž elektrospojek na kanalizačním potrubí z PE trub d 75</t>
  </si>
  <si>
    <t>1988977951</t>
  </si>
  <si>
    <t>Montáž tvarovek na kanalizačním plastovém potrubí z polyetylenu PE 100 elektrotvarovek SDR 11/PN16 spojek nebo oblouků d 75</t>
  </si>
  <si>
    <t>"oblouk 45st" 3</t>
  </si>
  <si>
    <t>"obloiuk 30st" 2</t>
  </si>
  <si>
    <t>"oblouk 22st" 4</t>
  </si>
  <si>
    <t>"oblouk 11st" 3</t>
  </si>
  <si>
    <t>"elektrospojka" 25</t>
  </si>
  <si>
    <t>62</t>
  </si>
  <si>
    <t>WVN.FF485706W</t>
  </si>
  <si>
    <t>Elektrospojka PE100 SDR11 75</t>
  </si>
  <si>
    <t>-335861186</t>
  </si>
  <si>
    <t>63</t>
  </si>
  <si>
    <t>WVN.FF051012W</t>
  </si>
  <si>
    <t>Oblouk 45° PE100 SDR11 75</t>
  </si>
  <si>
    <t>-1985661659</t>
  </si>
  <si>
    <t>64</t>
  </si>
  <si>
    <t>WVN.FF061012W</t>
  </si>
  <si>
    <t>Oblouk 30° PE100 SDR11 75</t>
  </si>
  <si>
    <t>1299329256</t>
  </si>
  <si>
    <t>65</t>
  </si>
  <si>
    <t>WVN.FF081012W</t>
  </si>
  <si>
    <t>Oblouk 22° PE100 SDR11 75</t>
  </si>
  <si>
    <t>1144798876</t>
  </si>
  <si>
    <t>66</t>
  </si>
  <si>
    <t>WVN.FF091012W</t>
  </si>
  <si>
    <t>Oblouk 11° PE100 SDR11 75</t>
  </si>
  <si>
    <t>-127975068</t>
  </si>
  <si>
    <t>67</t>
  </si>
  <si>
    <t>877235210</t>
  </si>
  <si>
    <t>Montáž elektrokolen 45° na kanalizačním potrubí z PE trub d 75</t>
  </si>
  <si>
    <t>-539759760</t>
  </si>
  <si>
    <t>Montáž tvarovek na kanalizačním plastovém potrubí z polyetylenu PE 100 elektrotvarovek SDR 11/PN16 kolen 45° d 75</t>
  </si>
  <si>
    <t>68</t>
  </si>
  <si>
    <t>28614947</t>
  </si>
  <si>
    <t>elektrokoleno 45° PE 100 PN16 D 75mm</t>
  </si>
  <si>
    <t>953231498</t>
  </si>
  <si>
    <t>69</t>
  </si>
  <si>
    <t>891242122</t>
  </si>
  <si>
    <t>Montáž kanalizačních šoupátek otevřený výkop DN 80</t>
  </si>
  <si>
    <t>-98614501</t>
  </si>
  <si>
    <t>Montáž kanalizačních armatur na potrubí šoupátek v otevřeném výkopu nebo v šachtách s osazením zemní soupravy (bez poklopů) DN 80</t>
  </si>
  <si>
    <t>"šoupátko přírubové, viz příloha D.1.3.4 kladečské schéma výtlaku větev A1b" 1</t>
  </si>
  <si>
    <t>70</t>
  </si>
  <si>
    <t>42221453</t>
  </si>
  <si>
    <t xml:space="preserve">šoupátko odpadní TLT PN10 DN80 </t>
  </si>
  <si>
    <t>1021954313</t>
  </si>
  <si>
    <t>71</t>
  </si>
  <si>
    <t>HWL.381015004600</t>
  </si>
  <si>
    <t>PAS NAVRT. PRO POTRUBÍ d160 S PŘÍRUB. VÝSTUPEM dn 80</t>
  </si>
  <si>
    <t>747362066</t>
  </si>
  <si>
    <t>72</t>
  </si>
  <si>
    <t>HWL.R52008000002</t>
  </si>
  <si>
    <t>SOUP.ZEM.TEL+POKLOP dl. 1,00-2,65 80 (1,00-2,65 m)</t>
  </si>
  <si>
    <t>sada</t>
  </si>
  <si>
    <t>939247982</t>
  </si>
  <si>
    <t>73</t>
  </si>
  <si>
    <t>892241111</t>
  </si>
  <si>
    <t>Tlaková zkouška vodou potrubí DN do 80</t>
  </si>
  <si>
    <t>-1744458657</t>
  </si>
  <si>
    <t>Tlakové zkoušky vodou na potrubí DN do 80</t>
  </si>
  <si>
    <t>74</t>
  </si>
  <si>
    <t>892273922</t>
  </si>
  <si>
    <t>Proplach potrubí jednoduchý DN do 125</t>
  </si>
  <si>
    <t>-2118508702</t>
  </si>
  <si>
    <t>Proplach vodovodního potrubí při opravách jednoduchý (bez dezinfekce) DN od 80 do 125</t>
  </si>
  <si>
    <t>75</t>
  </si>
  <si>
    <t>892372111</t>
  </si>
  <si>
    <t>Zabezpečení konců potrubí DN do 300 při tlakových zkouškách vodou</t>
  </si>
  <si>
    <t>-1215497345</t>
  </si>
  <si>
    <t>Tlakové zkoušky vodou zabezpečení konců potrubí při tlakových zkouškách DN do 300</t>
  </si>
  <si>
    <t>76</t>
  </si>
  <si>
    <t>899713111</t>
  </si>
  <si>
    <t>Orientační tabulky na sloupku betonovém nebo ocelovém</t>
  </si>
  <si>
    <t>1415840604</t>
  </si>
  <si>
    <t>Orientační tabulky na vodovodních a kanalizačních řadech na sloupku ocelovém nebo betonovém</t>
  </si>
  <si>
    <t>77</t>
  </si>
  <si>
    <t>899721111</t>
  </si>
  <si>
    <t>Signalizační vodič DN do 150 mm na potrubí</t>
  </si>
  <si>
    <t>1341006585</t>
  </si>
  <si>
    <t>Signalizační vodič na potrubí DN do 150 mm</t>
  </si>
  <si>
    <t>78</t>
  </si>
  <si>
    <t>10.067.614</t>
  </si>
  <si>
    <t>Spojka smršťovací</t>
  </si>
  <si>
    <t>-964515133</t>
  </si>
  <si>
    <t>79</t>
  </si>
  <si>
    <t>899722111</t>
  </si>
  <si>
    <t>Krytí potrubí z plastů výstražnou fólií z PVC 20 cm</t>
  </si>
  <si>
    <t>238705483</t>
  </si>
  <si>
    <t>Krytí potrubí z plastů výstražnou fólií z PVC šířky 20 cm</t>
  </si>
  <si>
    <t>80</t>
  </si>
  <si>
    <t>899913133</t>
  </si>
  <si>
    <t>Uzavírací manžeta chráničky potrubí DN 80 x 150</t>
  </si>
  <si>
    <t>1873982985</t>
  </si>
  <si>
    <t xml:space="preserve">Koncové uzavírací manžety chrániček  DN potrubí x DN chráničky DN 80 x 150</t>
  </si>
  <si>
    <t>81</t>
  </si>
  <si>
    <t>899914111</t>
  </si>
  <si>
    <t>Montáž ocelové chráničky D 159 x 10 mm</t>
  </si>
  <si>
    <t>610356923</t>
  </si>
  <si>
    <t>Montáž ocelové chráničky v otevřeném výkopu vnějšího průměru D 159 x 10 mm</t>
  </si>
  <si>
    <t>"chránička 159x8mm, viz příloha D.1.3.4 kladečské schéma výtlaku větev A1b" 3,2</t>
  </si>
  <si>
    <t>82</t>
  </si>
  <si>
    <t>55283924</t>
  </si>
  <si>
    <t>trubka ocelová bezešvá hladká jakost 11 353 159x8,0mm</t>
  </si>
  <si>
    <t>790466355</t>
  </si>
  <si>
    <t>Ostatní konstrukce a práce, bourání</t>
  </si>
  <si>
    <t>83</t>
  </si>
  <si>
    <t>919411121</t>
  </si>
  <si>
    <t>Čelo propustku z betonu prostého pro propustek z C30/37 XC4, XF3, XA1</t>
  </si>
  <si>
    <t>-1523885682</t>
  </si>
  <si>
    <t>"čelo propustku vč. bednění a jeho odstranění, vč. výztuže, viz příloha D.1.3.3 křížení bezejmenného vodního toku a oprava stávajícího propustku" 2</t>
  </si>
  <si>
    <t>84</t>
  </si>
  <si>
    <t>919521180</t>
  </si>
  <si>
    <t>Zřízení silničního propustku z trub betonových nebo ŽB DN 1000</t>
  </si>
  <si>
    <t>1687809379</t>
  </si>
  <si>
    <t xml:space="preserve">Zřízení silničního propustku z trub betonových nebo železobetonových  DN 1000 mm</t>
  </si>
  <si>
    <t>85</t>
  </si>
  <si>
    <t>59383452</t>
  </si>
  <si>
    <t>propust rámová 1,00x1,00x2,00m, vč. těsnění</t>
  </si>
  <si>
    <t>-1265310336</t>
  </si>
  <si>
    <t>propust rámová 1,00x1,00x2,00m</t>
  </si>
  <si>
    <t>86</t>
  </si>
  <si>
    <t>966008113</t>
  </si>
  <si>
    <t>Bourání trubního propustku DN přes 500 do 800</t>
  </si>
  <si>
    <t>-983955210</t>
  </si>
  <si>
    <t xml:space="preserve">Bourání trubního propustku  s odklizením a uložením vybouraného materiálu na skládku na vzdálenost do 3 m nebo s naložením na dopravní prostředek z trub DN přes 500 do 800 mm</t>
  </si>
  <si>
    <t>"vybourání trubního propustku DN 800 vč. čel, podkladního betonu a obetonování, naložení na dopravní prostředek, objem. hmot. suti 2,4 t/m3" 11,97</t>
  </si>
  <si>
    <t>997</t>
  </si>
  <si>
    <t>Přesun sutě</t>
  </si>
  <si>
    <t>87</t>
  </si>
  <si>
    <t>997013811</t>
  </si>
  <si>
    <t>Poplatek za uložení na skládce (skládkovné) stavebního odpadu dřevěného kód odpadu 17 02 01</t>
  </si>
  <si>
    <t>1916419369</t>
  </si>
  <si>
    <t>Poplatek za uložení stavebního odpadu na skládce (skládkovné) dřevěného zatříděného do Katalogu odpadů pod kódem 17 02 01</t>
  </si>
  <si>
    <t>"poplatek za uložení stromů a křovin, kvalifikovaný odhad" 5,6</t>
  </si>
  <si>
    <t>88</t>
  </si>
  <si>
    <t>997221551</t>
  </si>
  <si>
    <t>Vodorovná doprava suti ze sypkých materiálů do 1 km</t>
  </si>
  <si>
    <t>-26922179</t>
  </si>
  <si>
    <t xml:space="preserve">Vodorovná doprava suti  bez naložení, ale se složením a s hrubým urovnáním ze sypkých materiálů, na vzdálenost do 1 km</t>
  </si>
  <si>
    <t>"vybourání trubního propustku DN 800 vč. čel, podkladního betonu a obetonování, naložení na dopravní prostředek, objem. hmot. suti 2,4 t/m3" 11,97*2,4</t>
  </si>
  <si>
    <t>89</t>
  </si>
  <si>
    <t>997221559</t>
  </si>
  <si>
    <t>Příplatek ZKD 1 km u vodorovné dopravy suti ze sypkých materiálů</t>
  </si>
  <si>
    <t>2096086814</t>
  </si>
  <si>
    <t xml:space="preserve">Vodorovná doprava suti  bez naložení, ale se složením a s hrubým urovnáním Příplatek k ceně za každý další i započatý 1 km přes 1 km</t>
  </si>
  <si>
    <t>"vybourání trubního propustku DN 800 vč. čel, podkladního betonu a obetonování, objem. hmot. suti 2,4 t/m3" 11,97*2,4*9</t>
  </si>
  <si>
    <t>90</t>
  </si>
  <si>
    <t>997221862</t>
  </si>
  <si>
    <t>Poplatek za uložení stavebního odpadu na recyklační skládce (skládkovné) z armovaného betonu pod kódem 17 01 01</t>
  </si>
  <si>
    <t>1710049299</t>
  </si>
  <si>
    <t>Poplatek za uložení stavebního odpadu na recyklační skládce (skládkovné) z armovaného betonu zatříděného do Katalogu odpadů pod kódem 17 01 01</t>
  </si>
  <si>
    <t>"vybourání trubního propustku DN 800 vč. čel, podkladního betonu a obetonování, objem. hmot. suti 2,4 t/m3" 11,97*2,4</t>
  </si>
  <si>
    <t>998</t>
  </si>
  <si>
    <t>Přesun hmot</t>
  </si>
  <si>
    <t>91</t>
  </si>
  <si>
    <t>998276101</t>
  </si>
  <si>
    <t>Přesun hmot pro trubní vedení z trub z plastických hmot otevřený výkop</t>
  </si>
  <si>
    <t>1716129483</t>
  </si>
  <si>
    <t>Přesun hmot pro trubní vedení hloubené z trub z plastických hmot nebo sklolaminátových pro vodovody nebo kanalizace v otevřeném výkopu dopravní vzdálenost do 15 m</t>
  </si>
  <si>
    <t>Práce a dodávky M</t>
  </si>
  <si>
    <t>23-M</t>
  </si>
  <si>
    <t>Montáže potrubí</t>
  </si>
  <si>
    <t>92</t>
  </si>
  <si>
    <t>230200117</t>
  </si>
  <si>
    <t>Nasunutí potrubní sekce do ocelové chráničky DN 80</t>
  </si>
  <si>
    <t>-1088822511</t>
  </si>
  <si>
    <t>Nasunutí potrubní sekce do chráničky jmenovitá světlost nasouvaného potrubí DN 80</t>
  </si>
  <si>
    <t>93</t>
  </si>
  <si>
    <t>-1512333600</t>
  </si>
  <si>
    <t>"vytyčení směru řízeného protlaku" 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</si>
</sst>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1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5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right" vertical="center"/>
    </xf>
    <xf numFmtId="0" fontId="20" fillId="4" borderId="8" xfId="0" applyFont="1" applyFill="1" applyBorder="1" applyAlignment="1">
      <alignment horizontal="left" vertical="center"/>
    </xf>
    <xf numFmtId="0" fontId="20" fillId="4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0" fillId="0" borderId="0" xfId="0" applyProtection="1"/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0" borderId="14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="1" customFormat="1" ht="36.96" customHeight="1">
      <c r="AR2" s="17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1"/>
      <c r="D4" s="22" t="s">
        <v>9</v>
      </c>
      <c r="AR4" s="21"/>
      <c r="AS4" s="23" t="s">
        <v>10</v>
      </c>
      <c r="BS4" s="18" t="s">
        <v>11</v>
      </c>
    </row>
    <row r="5" s="1" customFormat="1" ht="12" customHeight="1">
      <c r="B5" s="21"/>
      <c r="D5" s="24" t="s">
        <v>12</v>
      </c>
      <c r="K5" s="25" t="s">
        <v>13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1"/>
      <c r="BS5" s="18" t="s">
        <v>6</v>
      </c>
    </row>
    <row r="6" s="1" customFormat="1" ht="36.96" customHeight="1">
      <c r="B6" s="21"/>
      <c r="D6" s="26" t="s">
        <v>14</v>
      </c>
      <c r="K6" s="27" t="s">
        <v>15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1"/>
      <c r="BS6" s="18" t="s">
        <v>6</v>
      </c>
    </row>
    <row r="7" s="1" customFormat="1" ht="12" customHeight="1">
      <c r="B7" s="21"/>
      <c r="D7" s="28" t="s">
        <v>16</v>
      </c>
      <c r="K7" s="25" t="s">
        <v>1</v>
      </c>
      <c r="AK7" s="28" t="s">
        <v>17</v>
      </c>
      <c r="AN7" s="25" t="s">
        <v>1</v>
      </c>
      <c r="AR7" s="21"/>
      <c r="BS7" s="18" t="s">
        <v>6</v>
      </c>
    </row>
    <row r="8" s="1" customFormat="1" ht="12" customHeight="1">
      <c r="B8" s="21"/>
      <c r="D8" s="28" t="s">
        <v>18</v>
      </c>
      <c r="K8" s="25" t="s">
        <v>19</v>
      </c>
      <c r="AK8" s="28" t="s">
        <v>20</v>
      </c>
      <c r="AN8" s="25" t="s">
        <v>21</v>
      </c>
      <c r="AR8" s="21"/>
      <c r="BS8" s="18" t="s">
        <v>6</v>
      </c>
    </row>
    <row r="9" s="1" customFormat="1" ht="14.4" customHeight="1">
      <c r="B9" s="21"/>
      <c r="AR9" s="21"/>
      <c r="BS9" s="18" t="s">
        <v>6</v>
      </c>
    </row>
    <row r="10" s="1" customFormat="1" ht="12" customHeight="1">
      <c r="B10" s="21"/>
      <c r="D10" s="28" t="s">
        <v>22</v>
      </c>
      <c r="AK10" s="28" t="s">
        <v>23</v>
      </c>
      <c r="AN10" s="25" t="s">
        <v>1</v>
      </c>
      <c r="AR10" s="21"/>
      <c r="BS10" s="18" t="s">
        <v>6</v>
      </c>
    </row>
    <row r="11" s="1" customFormat="1" ht="18.48" customHeight="1">
      <c r="B11" s="21"/>
      <c r="E11" s="25" t="s">
        <v>19</v>
      </c>
      <c r="AK11" s="28" t="s">
        <v>24</v>
      </c>
      <c r="AN11" s="25" t="s">
        <v>1</v>
      </c>
      <c r="AR11" s="21"/>
      <c r="BS11" s="18" t="s">
        <v>6</v>
      </c>
    </row>
    <row r="12" s="1" customFormat="1" ht="6.96" customHeight="1">
      <c r="B12" s="21"/>
      <c r="AR12" s="21"/>
      <c r="BS12" s="18" t="s">
        <v>6</v>
      </c>
    </row>
    <row r="13" s="1" customFormat="1" ht="12" customHeight="1">
      <c r="B13" s="21"/>
      <c r="D13" s="28" t="s">
        <v>25</v>
      </c>
      <c r="AK13" s="28" t="s">
        <v>23</v>
      </c>
      <c r="AN13" s="25" t="s">
        <v>1</v>
      </c>
      <c r="AR13" s="21"/>
      <c r="BS13" s="18" t="s">
        <v>6</v>
      </c>
    </row>
    <row r="14">
      <c r="B14" s="21"/>
      <c r="E14" s="25" t="s">
        <v>19</v>
      </c>
      <c r="AK14" s="28" t="s">
        <v>24</v>
      </c>
      <c r="AN14" s="25" t="s">
        <v>1</v>
      </c>
      <c r="AR14" s="21"/>
      <c r="BS14" s="18" t="s">
        <v>6</v>
      </c>
    </row>
    <row r="15" s="1" customFormat="1" ht="6.96" customHeight="1">
      <c r="B15" s="21"/>
      <c r="AR15" s="21"/>
      <c r="BS15" s="18" t="s">
        <v>3</v>
      </c>
    </row>
    <row r="16" s="1" customFormat="1" ht="12" customHeight="1">
      <c r="B16" s="21"/>
      <c r="D16" s="28" t="s">
        <v>26</v>
      </c>
      <c r="AK16" s="28" t="s">
        <v>23</v>
      </c>
      <c r="AN16" s="25" t="s">
        <v>1</v>
      </c>
      <c r="AR16" s="21"/>
      <c r="BS16" s="18" t="s">
        <v>3</v>
      </c>
    </row>
    <row r="17" s="1" customFormat="1" ht="18.48" customHeight="1">
      <c r="B17" s="21"/>
      <c r="E17" s="25" t="s">
        <v>19</v>
      </c>
      <c r="AK17" s="28" t="s">
        <v>24</v>
      </c>
      <c r="AN17" s="25" t="s">
        <v>1</v>
      </c>
      <c r="AR17" s="21"/>
      <c r="BS17" s="18" t="s">
        <v>27</v>
      </c>
    </row>
    <row r="18" s="1" customFormat="1" ht="6.96" customHeight="1">
      <c r="B18" s="21"/>
      <c r="AR18" s="21"/>
      <c r="BS18" s="18" t="s">
        <v>6</v>
      </c>
    </row>
    <row r="19" s="1" customFormat="1" ht="12" customHeight="1">
      <c r="B19" s="21"/>
      <c r="D19" s="28" t="s">
        <v>28</v>
      </c>
      <c r="AK19" s="28" t="s">
        <v>23</v>
      </c>
      <c r="AN19" s="25" t="s">
        <v>1</v>
      </c>
      <c r="AR19" s="21"/>
      <c r="BS19" s="18" t="s">
        <v>6</v>
      </c>
    </row>
    <row r="20" s="1" customFormat="1" ht="18.48" customHeight="1">
      <c r="B20" s="21"/>
      <c r="E20" s="25" t="s">
        <v>19</v>
      </c>
      <c r="AK20" s="28" t="s">
        <v>24</v>
      </c>
      <c r="AN20" s="25" t="s">
        <v>1</v>
      </c>
      <c r="AR20" s="21"/>
      <c r="BS20" s="18" t="s">
        <v>27</v>
      </c>
    </row>
    <row r="21" s="1" customFormat="1" ht="6.96" customHeight="1">
      <c r="B21" s="21"/>
      <c r="AR21" s="21"/>
    </row>
    <row r="22" s="1" customFormat="1" ht="12" customHeight="1">
      <c r="B22" s="21"/>
      <c r="D22" s="28" t="s">
        <v>29</v>
      </c>
      <c r="AR22" s="21"/>
    </row>
    <row r="23" s="1" customFormat="1" ht="16.5" customHeight="1">
      <c r="B23" s="21"/>
      <c r="E23" s="29" t="s">
        <v>1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R23" s="21"/>
    </row>
    <row r="24" s="1" customFormat="1" ht="6.96" customHeight="1">
      <c r="B24" s="21"/>
      <c r="AR24" s="21"/>
    </row>
    <row r="25" s="1" customFormat="1" ht="6.96" customHeight="1">
      <c r="B25" s="21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21"/>
    </row>
    <row r="26" s="2" customFormat="1" ht="25.92" customHeight="1">
      <c r="A26" s="31"/>
      <c r="B26" s="32"/>
      <c r="C26" s="31"/>
      <c r="D26" s="33" t="s">
        <v>30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5">
        <f>ROUND(AG94,2)</f>
        <v>1302387.98</v>
      </c>
      <c r="AL26" s="34"/>
      <c r="AM26" s="34"/>
      <c r="AN26" s="34"/>
      <c r="AO26" s="34"/>
      <c r="AP26" s="31"/>
      <c r="AQ26" s="31"/>
      <c r="AR26" s="32"/>
      <c r="BE26" s="31"/>
    </row>
    <row r="27" s="2" customFormat="1" ht="6.96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BE27" s="31"/>
    </row>
    <row r="28" s="2" customForma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36" t="s">
        <v>31</v>
      </c>
      <c r="M28" s="36"/>
      <c r="N28" s="36"/>
      <c r="O28" s="36"/>
      <c r="P28" s="36"/>
      <c r="Q28" s="31"/>
      <c r="R28" s="31"/>
      <c r="S28" s="31"/>
      <c r="T28" s="31"/>
      <c r="U28" s="31"/>
      <c r="V28" s="31"/>
      <c r="W28" s="36" t="s">
        <v>32</v>
      </c>
      <c r="X28" s="36"/>
      <c r="Y28" s="36"/>
      <c r="Z28" s="36"/>
      <c r="AA28" s="36"/>
      <c r="AB28" s="36"/>
      <c r="AC28" s="36"/>
      <c r="AD28" s="36"/>
      <c r="AE28" s="36"/>
      <c r="AF28" s="31"/>
      <c r="AG28" s="31"/>
      <c r="AH28" s="31"/>
      <c r="AI28" s="31"/>
      <c r="AJ28" s="31"/>
      <c r="AK28" s="36" t="s">
        <v>33</v>
      </c>
      <c r="AL28" s="36"/>
      <c r="AM28" s="36"/>
      <c r="AN28" s="36"/>
      <c r="AO28" s="36"/>
      <c r="AP28" s="31"/>
      <c r="AQ28" s="31"/>
      <c r="AR28" s="32"/>
      <c r="BE28" s="31"/>
    </row>
    <row r="29" s="3" customFormat="1" ht="14.4" customHeight="1">
      <c r="A29" s="3"/>
      <c r="B29" s="37"/>
      <c r="C29" s="3"/>
      <c r="D29" s="28" t="s">
        <v>34</v>
      </c>
      <c r="E29" s="3"/>
      <c r="F29" s="28" t="s">
        <v>35</v>
      </c>
      <c r="G29" s="3"/>
      <c r="H29" s="3"/>
      <c r="I29" s="3"/>
      <c r="J29" s="3"/>
      <c r="K29" s="3"/>
      <c r="L29" s="38">
        <v>0.20999999999999999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9">
        <f>ROUND(AZ94, 2)</f>
        <v>1302387.98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9">
        <f>ROUND(AV94, 2)</f>
        <v>273501.47999999998</v>
      </c>
      <c r="AL29" s="3"/>
      <c r="AM29" s="3"/>
      <c r="AN29" s="3"/>
      <c r="AO29" s="3"/>
      <c r="AP29" s="3"/>
      <c r="AQ29" s="3"/>
      <c r="AR29" s="37"/>
      <c r="BE29" s="3"/>
    </row>
    <row r="30" s="3" customFormat="1" ht="14.4" customHeight="1">
      <c r="A30" s="3"/>
      <c r="B30" s="37"/>
      <c r="C30" s="3"/>
      <c r="D30" s="3"/>
      <c r="E30" s="3"/>
      <c r="F30" s="28" t="s">
        <v>36</v>
      </c>
      <c r="G30" s="3"/>
      <c r="H30" s="3"/>
      <c r="I30" s="3"/>
      <c r="J30" s="3"/>
      <c r="K30" s="3"/>
      <c r="L30" s="38">
        <v>0.14999999999999999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9">
        <f>ROUND(BA94, 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9">
        <f>ROUND(AW94, 2)</f>
        <v>0</v>
      </c>
      <c r="AL30" s="3"/>
      <c r="AM30" s="3"/>
      <c r="AN30" s="3"/>
      <c r="AO30" s="3"/>
      <c r="AP30" s="3"/>
      <c r="AQ30" s="3"/>
      <c r="AR30" s="37"/>
      <c r="BE30" s="3"/>
    </row>
    <row r="31" hidden="1" s="3" customFormat="1" ht="14.4" customHeight="1">
      <c r="A31" s="3"/>
      <c r="B31" s="37"/>
      <c r="C31" s="3"/>
      <c r="D31" s="3"/>
      <c r="E31" s="3"/>
      <c r="F31" s="28" t="s">
        <v>37</v>
      </c>
      <c r="G31" s="3"/>
      <c r="H31" s="3"/>
      <c r="I31" s="3"/>
      <c r="J31" s="3"/>
      <c r="K31" s="3"/>
      <c r="L31" s="38">
        <v>0.20999999999999999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9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9">
        <v>0</v>
      </c>
      <c r="AL31" s="3"/>
      <c r="AM31" s="3"/>
      <c r="AN31" s="3"/>
      <c r="AO31" s="3"/>
      <c r="AP31" s="3"/>
      <c r="AQ31" s="3"/>
      <c r="AR31" s="37"/>
      <c r="BE31" s="3"/>
    </row>
    <row r="32" hidden="1" s="3" customFormat="1" ht="14.4" customHeight="1">
      <c r="A32" s="3"/>
      <c r="B32" s="37"/>
      <c r="C32" s="3"/>
      <c r="D32" s="3"/>
      <c r="E32" s="3"/>
      <c r="F32" s="28" t="s">
        <v>38</v>
      </c>
      <c r="G32" s="3"/>
      <c r="H32" s="3"/>
      <c r="I32" s="3"/>
      <c r="J32" s="3"/>
      <c r="K32" s="3"/>
      <c r="L32" s="38">
        <v>0.14999999999999999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9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9">
        <v>0</v>
      </c>
      <c r="AL32" s="3"/>
      <c r="AM32" s="3"/>
      <c r="AN32" s="3"/>
      <c r="AO32" s="3"/>
      <c r="AP32" s="3"/>
      <c r="AQ32" s="3"/>
      <c r="AR32" s="37"/>
      <c r="BE32" s="3"/>
    </row>
    <row r="33" hidden="1" s="3" customFormat="1" ht="14.4" customHeight="1">
      <c r="A33" s="3"/>
      <c r="B33" s="37"/>
      <c r="C33" s="3"/>
      <c r="D33" s="3"/>
      <c r="E33" s="3"/>
      <c r="F33" s="28" t="s">
        <v>39</v>
      </c>
      <c r="G33" s="3"/>
      <c r="H33" s="3"/>
      <c r="I33" s="3"/>
      <c r="J33" s="3"/>
      <c r="K33" s="3"/>
      <c r="L33" s="38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9">
        <f>ROUND(BD94, 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9">
        <v>0</v>
      </c>
      <c r="AL33" s="3"/>
      <c r="AM33" s="3"/>
      <c r="AN33" s="3"/>
      <c r="AO33" s="3"/>
      <c r="AP33" s="3"/>
      <c r="AQ33" s="3"/>
      <c r="AR33" s="37"/>
      <c r="BE33" s="3"/>
    </row>
    <row r="34" s="2" customFormat="1" ht="6.96" customHeight="1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BE34" s="31"/>
    </row>
    <row r="35" s="2" customFormat="1" ht="25.92" customHeight="1">
      <c r="A35" s="31"/>
      <c r="B35" s="32"/>
      <c r="C35" s="40"/>
      <c r="D35" s="41" t="s">
        <v>40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41</v>
      </c>
      <c r="U35" s="42"/>
      <c r="V35" s="42"/>
      <c r="W35" s="42"/>
      <c r="X35" s="44" t="s">
        <v>42</v>
      </c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5">
        <f>SUM(AK26:AK33)</f>
        <v>1575889.46</v>
      </c>
      <c r="AL35" s="42"/>
      <c r="AM35" s="42"/>
      <c r="AN35" s="42"/>
      <c r="AO35" s="46"/>
      <c r="AP35" s="40"/>
      <c r="AQ35" s="40"/>
      <c r="AR35" s="32"/>
      <c r="BE35" s="31"/>
    </row>
    <row r="36" s="2" customFormat="1" ht="6.96" customHeight="1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BE36" s="31"/>
    </row>
    <row r="37" s="2" customFormat="1" ht="14.4" customHeight="1">
      <c r="A37" s="31"/>
      <c r="B37" s="3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BE37" s="31"/>
    </row>
    <row r="38" s="1" customFormat="1" ht="14.4" customHeight="1">
      <c r="B38" s="21"/>
      <c r="AR38" s="21"/>
    </row>
    <row r="39" s="1" customFormat="1" ht="14.4" customHeight="1">
      <c r="B39" s="21"/>
      <c r="AR39" s="21"/>
    </row>
    <row r="40" s="1" customFormat="1" ht="14.4" customHeight="1">
      <c r="B40" s="21"/>
      <c r="AR40" s="21"/>
    </row>
    <row r="41" s="1" customFormat="1" ht="14.4" customHeight="1">
      <c r="B41" s="21"/>
      <c r="AR41" s="21"/>
    </row>
    <row r="42" s="1" customFormat="1" ht="14.4" customHeight="1">
      <c r="B42" s="21"/>
      <c r="AR42" s="21"/>
    </row>
    <row r="43" s="1" customFormat="1" ht="14.4" customHeight="1">
      <c r="B43" s="21"/>
      <c r="AR43" s="21"/>
    </row>
    <row r="44" s="1" customFormat="1" ht="14.4" customHeight="1">
      <c r="B44" s="21"/>
      <c r="AR44" s="21"/>
    </row>
    <row r="45" s="1" customFormat="1" ht="14.4" customHeight="1">
      <c r="B45" s="21"/>
      <c r="AR45" s="21"/>
    </row>
    <row r="46" s="1" customFormat="1" ht="14.4" customHeight="1">
      <c r="B46" s="21"/>
      <c r="AR46" s="21"/>
    </row>
    <row r="47" s="1" customFormat="1" ht="14.4" customHeight="1">
      <c r="B47" s="21"/>
      <c r="AR47" s="21"/>
    </row>
    <row r="48" s="1" customFormat="1" ht="14.4" customHeight="1">
      <c r="B48" s="21"/>
      <c r="AR48" s="21"/>
    </row>
    <row r="49" s="2" customFormat="1" ht="14.4" customHeight="1">
      <c r="B49" s="47"/>
      <c r="D49" s="48" t="s">
        <v>43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44</v>
      </c>
      <c r="AI49" s="49"/>
      <c r="AJ49" s="49"/>
      <c r="AK49" s="49"/>
      <c r="AL49" s="49"/>
      <c r="AM49" s="49"/>
      <c r="AN49" s="49"/>
      <c r="AO49" s="49"/>
      <c r="AR49" s="47"/>
    </row>
    <row r="50">
      <c r="B50" s="21"/>
      <c r="AR50" s="21"/>
    </row>
    <row r="51">
      <c r="B51" s="21"/>
      <c r="AR51" s="21"/>
    </row>
    <row r="52">
      <c r="B52" s="21"/>
      <c r="AR52" s="21"/>
    </row>
    <row r="53">
      <c r="B53" s="21"/>
      <c r="AR53" s="21"/>
    </row>
    <row r="54">
      <c r="B54" s="21"/>
      <c r="AR54" s="21"/>
    </row>
    <row r="55">
      <c r="B55" s="21"/>
      <c r="AR55" s="21"/>
    </row>
    <row r="56">
      <c r="B56" s="21"/>
      <c r="AR56" s="21"/>
    </row>
    <row r="57">
      <c r="B57" s="21"/>
      <c r="AR57" s="21"/>
    </row>
    <row r="58">
      <c r="B58" s="21"/>
      <c r="AR58" s="21"/>
    </row>
    <row r="59">
      <c r="B59" s="21"/>
      <c r="AR59" s="21"/>
    </row>
    <row r="60" s="2" customFormat="1">
      <c r="A60" s="31"/>
      <c r="B60" s="32"/>
      <c r="C60" s="31"/>
      <c r="D60" s="50" t="s">
        <v>45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50" t="s">
        <v>46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50" t="s">
        <v>45</v>
      </c>
      <c r="AI60" s="34"/>
      <c r="AJ60" s="34"/>
      <c r="AK60" s="34"/>
      <c r="AL60" s="34"/>
      <c r="AM60" s="50" t="s">
        <v>46</v>
      </c>
      <c r="AN60" s="34"/>
      <c r="AO60" s="34"/>
      <c r="AP60" s="31"/>
      <c r="AQ60" s="31"/>
      <c r="AR60" s="32"/>
      <c r="BE60" s="31"/>
    </row>
    <row r="61">
      <c r="B61" s="21"/>
      <c r="AR61" s="21"/>
    </row>
    <row r="62">
      <c r="B62" s="21"/>
      <c r="AR62" s="21"/>
    </row>
    <row r="63">
      <c r="B63" s="21"/>
      <c r="AR63" s="21"/>
    </row>
    <row r="64" s="2" customFormat="1">
      <c r="A64" s="31"/>
      <c r="B64" s="32"/>
      <c r="C64" s="31"/>
      <c r="D64" s="48" t="s">
        <v>47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48" t="s">
        <v>48</v>
      </c>
      <c r="AI64" s="51"/>
      <c r="AJ64" s="51"/>
      <c r="AK64" s="51"/>
      <c r="AL64" s="51"/>
      <c r="AM64" s="51"/>
      <c r="AN64" s="51"/>
      <c r="AO64" s="51"/>
      <c r="AP64" s="31"/>
      <c r="AQ64" s="31"/>
      <c r="AR64" s="32"/>
      <c r="BE64" s="31"/>
    </row>
    <row r="65">
      <c r="B65" s="21"/>
      <c r="AR65" s="21"/>
    </row>
    <row r="66">
      <c r="B66" s="21"/>
      <c r="AR66" s="21"/>
    </row>
    <row r="67">
      <c r="B67" s="21"/>
      <c r="AR67" s="21"/>
    </row>
    <row r="68">
      <c r="B68" s="21"/>
      <c r="AR68" s="21"/>
    </row>
    <row r="69">
      <c r="B69" s="21"/>
      <c r="AR69" s="21"/>
    </row>
    <row r="70">
      <c r="B70" s="21"/>
      <c r="AR70" s="21"/>
    </row>
    <row r="71">
      <c r="B71" s="21"/>
      <c r="AR71" s="21"/>
    </row>
    <row r="72">
      <c r="B72" s="21"/>
      <c r="AR72" s="21"/>
    </row>
    <row r="73">
      <c r="B73" s="21"/>
      <c r="AR73" s="21"/>
    </row>
    <row r="74">
      <c r="B74" s="21"/>
      <c r="AR74" s="21"/>
    </row>
    <row r="75" s="2" customFormat="1">
      <c r="A75" s="31"/>
      <c r="B75" s="32"/>
      <c r="C75" s="31"/>
      <c r="D75" s="50" t="s">
        <v>45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50" t="s">
        <v>46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50" t="s">
        <v>45</v>
      </c>
      <c r="AI75" s="34"/>
      <c r="AJ75" s="34"/>
      <c r="AK75" s="34"/>
      <c r="AL75" s="34"/>
      <c r="AM75" s="50" t="s">
        <v>46</v>
      </c>
      <c r="AN75" s="34"/>
      <c r="AO75" s="34"/>
      <c r="AP75" s="31"/>
      <c r="AQ75" s="31"/>
      <c r="AR75" s="32"/>
      <c r="BE75" s="31"/>
    </row>
    <row r="76" s="2" customFormat="1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2"/>
      <c r="BE76" s="31"/>
    </row>
    <row r="77" s="2" customFormat="1" ht="6.96" customHeight="1">
      <c r="A77" s="31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32"/>
      <c r="BE77" s="31"/>
    </row>
    <row r="81" s="2" customFormat="1" ht="6.96" customHeight="1">
      <c r="A81" s="31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32"/>
      <c r="BE81" s="31"/>
    </row>
    <row r="82" s="2" customFormat="1" ht="24.96" customHeight="1">
      <c r="A82" s="31"/>
      <c r="B82" s="32"/>
      <c r="C82" s="22" t="s">
        <v>49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2"/>
      <c r="BE82" s="31"/>
    </row>
    <row r="83" s="2" customFormat="1" ht="6.96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2"/>
      <c r="BE83" s="31"/>
    </row>
    <row r="84" s="4" customFormat="1" ht="12" customHeight="1">
      <c r="A84" s="4"/>
      <c r="B84" s="56"/>
      <c r="C84" s="28" t="s">
        <v>12</v>
      </c>
      <c r="D84" s="4"/>
      <c r="E84" s="4"/>
      <c r="F84" s="4"/>
      <c r="G84" s="4"/>
      <c r="H84" s="4"/>
      <c r="I84" s="4"/>
      <c r="J84" s="4"/>
      <c r="K84" s="4"/>
      <c r="L84" s="4" t="str">
        <f>K5</f>
        <v>AQUAPROCON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56"/>
      <c r="BE84" s="4"/>
    </row>
    <row r="85" s="5" customFormat="1" ht="36.96" customHeight="1">
      <c r="A85" s="5"/>
      <c r="B85" s="57"/>
      <c r="C85" s="58" t="s">
        <v>14</v>
      </c>
      <c r="D85" s="5"/>
      <c r="E85" s="5"/>
      <c r="F85" s="5"/>
      <c r="G85" s="5"/>
      <c r="H85" s="5"/>
      <c r="I85" s="5"/>
      <c r="J85" s="5"/>
      <c r="K85" s="5"/>
      <c r="L85" s="59" t="str">
        <f>K6</f>
        <v>Bukovany, Bystrovany - ČOV a čerpání OV - (3. stavba Bukovany)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7"/>
      <c r="BE85" s="5"/>
    </row>
    <row r="86" s="2" customFormat="1" ht="6.96" customHeight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2"/>
      <c r="BE86" s="31"/>
    </row>
    <row r="87" s="2" customFormat="1" ht="12" customHeight="1">
      <c r="A87" s="31"/>
      <c r="B87" s="32"/>
      <c r="C87" s="28" t="s">
        <v>18</v>
      </c>
      <c r="D87" s="31"/>
      <c r="E87" s="31"/>
      <c r="F87" s="31"/>
      <c r="G87" s="31"/>
      <c r="H87" s="31"/>
      <c r="I87" s="31"/>
      <c r="J87" s="31"/>
      <c r="K87" s="31"/>
      <c r="L87" s="60" t="str">
        <f>IF(K8="","",K8)</f>
        <v xml:space="preserve"> 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8" t="s">
        <v>20</v>
      </c>
      <c r="AJ87" s="31"/>
      <c r="AK87" s="31"/>
      <c r="AL87" s="31"/>
      <c r="AM87" s="61" t="str">
        <f>IF(AN8= "","",AN8)</f>
        <v>21. 3. 2022</v>
      </c>
      <c r="AN87" s="61"/>
      <c r="AO87" s="31"/>
      <c r="AP87" s="31"/>
      <c r="AQ87" s="31"/>
      <c r="AR87" s="32"/>
      <c r="BE87" s="31"/>
    </row>
    <row r="88" s="2" customFormat="1" ht="6.96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2"/>
      <c r="BE88" s="31"/>
    </row>
    <row r="89" s="2" customFormat="1" ht="15.15" customHeight="1">
      <c r="A89" s="31"/>
      <c r="B89" s="32"/>
      <c r="C89" s="28" t="s">
        <v>22</v>
      </c>
      <c r="D89" s="31"/>
      <c r="E89" s="31"/>
      <c r="F89" s="31"/>
      <c r="G89" s="31"/>
      <c r="H89" s="31"/>
      <c r="I89" s="31"/>
      <c r="J89" s="31"/>
      <c r="K89" s="31"/>
      <c r="L89" s="4" t="str">
        <f>IF(E11= "","",E11)</f>
        <v xml:space="preserve"> 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8" t="s">
        <v>26</v>
      </c>
      <c r="AJ89" s="31"/>
      <c r="AK89" s="31"/>
      <c r="AL89" s="31"/>
      <c r="AM89" s="62" t="str">
        <f>IF(E17="","",E17)</f>
        <v xml:space="preserve"> </v>
      </c>
      <c r="AN89" s="4"/>
      <c r="AO89" s="4"/>
      <c r="AP89" s="4"/>
      <c r="AQ89" s="31"/>
      <c r="AR89" s="32"/>
      <c r="AS89" s="63" t="s">
        <v>50</v>
      </c>
      <c r="AT89" s="64"/>
      <c r="AU89" s="65"/>
      <c r="AV89" s="65"/>
      <c r="AW89" s="65"/>
      <c r="AX89" s="65"/>
      <c r="AY89" s="65"/>
      <c r="AZ89" s="65"/>
      <c r="BA89" s="65"/>
      <c r="BB89" s="65"/>
      <c r="BC89" s="65"/>
      <c r="BD89" s="66"/>
      <c r="BE89" s="31"/>
    </row>
    <row r="90" s="2" customFormat="1" ht="15.15" customHeight="1">
      <c r="A90" s="31"/>
      <c r="B90" s="32"/>
      <c r="C90" s="28" t="s">
        <v>25</v>
      </c>
      <c r="D90" s="31"/>
      <c r="E90" s="31"/>
      <c r="F90" s="31"/>
      <c r="G90" s="31"/>
      <c r="H90" s="31"/>
      <c r="I90" s="31"/>
      <c r="J90" s="31"/>
      <c r="K90" s="31"/>
      <c r="L90" s="4" t="str">
        <f>IF(E14="","",E14)</f>
        <v xml:space="preserve"> </v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8" t="s">
        <v>28</v>
      </c>
      <c r="AJ90" s="31"/>
      <c r="AK90" s="31"/>
      <c r="AL90" s="31"/>
      <c r="AM90" s="62" t="str">
        <f>IF(E20="","",E20)</f>
        <v xml:space="preserve"> </v>
      </c>
      <c r="AN90" s="4"/>
      <c r="AO90" s="4"/>
      <c r="AP90" s="4"/>
      <c r="AQ90" s="31"/>
      <c r="AR90" s="32"/>
      <c r="AS90" s="67"/>
      <c r="AT90" s="68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1"/>
    </row>
    <row r="91" s="2" customFormat="1" ht="10.8" customHeight="1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2"/>
      <c r="AS91" s="67"/>
      <c r="AT91" s="68"/>
      <c r="AU91" s="69"/>
      <c r="AV91" s="69"/>
      <c r="AW91" s="69"/>
      <c r="AX91" s="69"/>
      <c r="AY91" s="69"/>
      <c r="AZ91" s="69"/>
      <c r="BA91" s="69"/>
      <c r="BB91" s="69"/>
      <c r="BC91" s="69"/>
      <c r="BD91" s="70"/>
      <c r="BE91" s="31"/>
    </row>
    <row r="92" s="2" customFormat="1" ht="29.28" customHeight="1">
      <c r="A92" s="31"/>
      <c r="B92" s="32"/>
      <c r="C92" s="71" t="s">
        <v>51</v>
      </c>
      <c r="D92" s="72"/>
      <c r="E92" s="72"/>
      <c r="F92" s="72"/>
      <c r="G92" s="72"/>
      <c r="H92" s="73"/>
      <c r="I92" s="74" t="s">
        <v>52</v>
      </c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5" t="s">
        <v>53</v>
      </c>
      <c r="AH92" s="72"/>
      <c r="AI92" s="72"/>
      <c r="AJ92" s="72"/>
      <c r="AK92" s="72"/>
      <c r="AL92" s="72"/>
      <c r="AM92" s="72"/>
      <c r="AN92" s="74" t="s">
        <v>54</v>
      </c>
      <c r="AO92" s="72"/>
      <c r="AP92" s="76"/>
      <c r="AQ92" s="77" t="s">
        <v>55</v>
      </c>
      <c r="AR92" s="32"/>
      <c r="AS92" s="78" t="s">
        <v>56</v>
      </c>
      <c r="AT92" s="79" t="s">
        <v>57</v>
      </c>
      <c r="AU92" s="79" t="s">
        <v>58</v>
      </c>
      <c r="AV92" s="79" t="s">
        <v>59</v>
      </c>
      <c r="AW92" s="79" t="s">
        <v>60</v>
      </c>
      <c r="AX92" s="79" t="s">
        <v>61</v>
      </c>
      <c r="AY92" s="79" t="s">
        <v>62</v>
      </c>
      <c r="AZ92" s="79" t="s">
        <v>63</v>
      </c>
      <c r="BA92" s="79" t="s">
        <v>64</v>
      </c>
      <c r="BB92" s="79" t="s">
        <v>65</v>
      </c>
      <c r="BC92" s="79" t="s">
        <v>66</v>
      </c>
      <c r="BD92" s="80" t="s">
        <v>67</v>
      </c>
      <c r="BE92" s="31"/>
    </row>
    <row r="93" s="2" customFormat="1" ht="10.8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2"/>
      <c r="AS93" s="81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3"/>
      <c r="BE93" s="31"/>
    </row>
    <row r="94" s="6" customFormat="1" ht="32.4" customHeight="1">
      <c r="A94" s="6"/>
      <c r="B94" s="84"/>
      <c r="C94" s="85" t="s">
        <v>68</v>
      </c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7">
        <f>ROUND(SUM(AG95:AG96),2)</f>
        <v>1302387.98</v>
      </c>
      <c r="AH94" s="87"/>
      <c r="AI94" s="87"/>
      <c r="AJ94" s="87"/>
      <c r="AK94" s="87"/>
      <c r="AL94" s="87"/>
      <c r="AM94" s="87"/>
      <c r="AN94" s="88">
        <f>SUM(AG94,AT94)</f>
        <v>1575889.46</v>
      </c>
      <c r="AO94" s="88"/>
      <c r="AP94" s="88"/>
      <c r="AQ94" s="89" t="s">
        <v>1</v>
      </c>
      <c r="AR94" s="84"/>
      <c r="AS94" s="90">
        <f>ROUND(SUM(AS95:AS96),2)</f>
        <v>0</v>
      </c>
      <c r="AT94" s="91">
        <f>ROUND(SUM(AV94:AW94),2)</f>
        <v>273501.47999999998</v>
      </c>
      <c r="AU94" s="92">
        <f>ROUND(SUM(AU95:AU96),5)</f>
        <v>1227.6932999999999</v>
      </c>
      <c r="AV94" s="91">
        <f>ROUND(AZ94*L29,2)</f>
        <v>273501.47999999998</v>
      </c>
      <c r="AW94" s="91">
        <f>ROUND(BA94*L30,2)</f>
        <v>0</v>
      </c>
      <c r="AX94" s="91">
        <f>ROUND(BB94*L29,2)</f>
        <v>0</v>
      </c>
      <c r="AY94" s="91">
        <f>ROUND(BC94*L30,2)</f>
        <v>0</v>
      </c>
      <c r="AZ94" s="91">
        <f>ROUND(SUM(AZ95:AZ96),2)</f>
        <v>1302387.98</v>
      </c>
      <c r="BA94" s="91">
        <f>ROUND(SUM(BA95:BA96),2)</f>
        <v>0</v>
      </c>
      <c r="BB94" s="91">
        <f>ROUND(SUM(BB95:BB96),2)</f>
        <v>0</v>
      </c>
      <c r="BC94" s="91">
        <f>ROUND(SUM(BC95:BC96),2)</f>
        <v>0</v>
      </c>
      <c r="BD94" s="93">
        <f>ROUND(SUM(BD95:BD96),2)</f>
        <v>0</v>
      </c>
      <c r="BE94" s="6"/>
      <c r="BS94" s="94" t="s">
        <v>69</v>
      </c>
      <c r="BT94" s="94" t="s">
        <v>70</v>
      </c>
      <c r="BU94" s="95" t="s">
        <v>71</v>
      </c>
      <c r="BV94" s="94" t="s">
        <v>72</v>
      </c>
      <c r="BW94" s="94" t="s">
        <v>4</v>
      </c>
      <c r="BX94" s="94" t="s">
        <v>73</v>
      </c>
      <c r="CL94" s="94" t="s">
        <v>1</v>
      </c>
    </row>
    <row r="95" s="7" customFormat="1" ht="24.75" customHeight="1">
      <c r="A95" s="96" t="s">
        <v>74</v>
      </c>
      <c r="B95" s="97"/>
      <c r="C95" s="98"/>
      <c r="D95" s="99" t="s">
        <v>75</v>
      </c>
      <c r="E95" s="99"/>
      <c r="F95" s="99"/>
      <c r="G95" s="99"/>
      <c r="H95" s="99"/>
      <c r="I95" s="100"/>
      <c r="J95" s="99" t="s">
        <v>76</v>
      </c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101">
        <f>'SO 0.00 - Vedlejší a osta...'!J30</f>
        <v>118000</v>
      </c>
      <c r="AH95" s="100"/>
      <c r="AI95" s="100"/>
      <c r="AJ95" s="100"/>
      <c r="AK95" s="100"/>
      <c r="AL95" s="100"/>
      <c r="AM95" s="100"/>
      <c r="AN95" s="101">
        <f>SUM(AG95,AT95)</f>
        <v>142780</v>
      </c>
      <c r="AO95" s="100"/>
      <c r="AP95" s="100"/>
      <c r="AQ95" s="102" t="s">
        <v>77</v>
      </c>
      <c r="AR95" s="97"/>
      <c r="AS95" s="103">
        <v>0</v>
      </c>
      <c r="AT95" s="104">
        <f>ROUND(SUM(AV95:AW95),2)</f>
        <v>24780</v>
      </c>
      <c r="AU95" s="105">
        <f>'SO 0.00 - Vedlejší a osta...'!P120</f>
        <v>0</v>
      </c>
      <c r="AV95" s="104">
        <f>'SO 0.00 - Vedlejší a osta...'!J33</f>
        <v>24780</v>
      </c>
      <c r="AW95" s="104">
        <f>'SO 0.00 - Vedlejší a osta...'!J34</f>
        <v>0</v>
      </c>
      <c r="AX95" s="104">
        <f>'SO 0.00 - Vedlejší a osta...'!J35</f>
        <v>0</v>
      </c>
      <c r="AY95" s="104">
        <f>'SO 0.00 - Vedlejší a osta...'!J36</f>
        <v>0</v>
      </c>
      <c r="AZ95" s="104">
        <f>'SO 0.00 - Vedlejší a osta...'!F33</f>
        <v>118000</v>
      </c>
      <c r="BA95" s="104">
        <f>'SO 0.00 - Vedlejší a osta...'!F34</f>
        <v>0</v>
      </c>
      <c r="BB95" s="104">
        <f>'SO 0.00 - Vedlejší a osta...'!F35</f>
        <v>0</v>
      </c>
      <c r="BC95" s="104">
        <f>'SO 0.00 - Vedlejší a osta...'!F36</f>
        <v>0</v>
      </c>
      <c r="BD95" s="106">
        <f>'SO 0.00 - Vedlejší a osta...'!F37</f>
        <v>0</v>
      </c>
      <c r="BE95" s="7"/>
      <c r="BT95" s="107" t="s">
        <v>78</v>
      </c>
      <c r="BV95" s="107" t="s">
        <v>72</v>
      </c>
      <c r="BW95" s="107" t="s">
        <v>79</v>
      </c>
      <c r="BX95" s="107" t="s">
        <v>4</v>
      </c>
      <c r="CL95" s="107" t="s">
        <v>1</v>
      </c>
      <c r="CM95" s="107" t="s">
        <v>80</v>
      </c>
    </row>
    <row r="96" s="7" customFormat="1" ht="24.75" customHeight="1">
      <c r="A96" s="96" t="s">
        <v>74</v>
      </c>
      <c r="B96" s="97"/>
      <c r="C96" s="98"/>
      <c r="D96" s="99" t="s">
        <v>81</v>
      </c>
      <c r="E96" s="99"/>
      <c r="F96" s="99"/>
      <c r="G96" s="99"/>
      <c r="H96" s="99"/>
      <c r="I96" s="100"/>
      <c r="J96" s="99" t="s">
        <v>82</v>
      </c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101">
        <f>'SO 3.01 - 3. stavba - Kan...'!J30</f>
        <v>1184387.98</v>
      </c>
      <c r="AH96" s="100"/>
      <c r="AI96" s="100"/>
      <c r="AJ96" s="100"/>
      <c r="AK96" s="100"/>
      <c r="AL96" s="100"/>
      <c r="AM96" s="100"/>
      <c r="AN96" s="101">
        <f>SUM(AG96,AT96)</f>
        <v>1433109.46</v>
      </c>
      <c r="AO96" s="100"/>
      <c r="AP96" s="100"/>
      <c r="AQ96" s="102" t="s">
        <v>77</v>
      </c>
      <c r="AR96" s="97"/>
      <c r="AS96" s="108">
        <v>0</v>
      </c>
      <c r="AT96" s="109">
        <f>ROUND(SUM(AV96:AW96),2)</f>
        <v>248721.48000000001</v>
      </c>
      <c r="AU96" s="110">
        <f>'SO 3.01 - 3. stavba - Kan...'!P129</f>
        <v>1227.6933000000001</v>
      </c>
      <c r="AV96" s="109">
        <f>'SO 3.01 - 3. stavba - Kan...'!J33</f>
        <v>248721.48000000001</v>
      </c>
      <c r="AW96" s="109">
        <f>'SO 3.01 - 3. stavba - Kan...'!J34</f>
        <v>0</v>
      </c>
      <c r="AX96" s="109">
        <f>'SO 3.01 - 3. stavba - Kan...'!J35</f>
        <v>0</v>
      </c>
      <c r="AY96" s="109">
        <f>'SO 3.01 - 3. stavba - Kan...'!J36</f>
        <v>0</v>
      </c>
      <c r="AZ96" s="109">
        <f>'SO 3.01 - 3. stavba - Kan...'!F33</f>
        <v>1184387.98</v>
      </c>
      <c r="BA96" s="109">
        <f>'SO 3.01 - 3. stavba - Kan...'!F34</f>
        <v>0</v>
      </c>
      <c r="BB96" s="109">
        <f>'SO 3.01 - 3. stavba - Kan...'!F35</f>
        <v>0</v>
      </c>
      <c r="BC96" s="109">
        <f>'SO 3.01 - 3. stavba - Kan...'!F36</f>
        <v>0</v>
      </c>
      <c r="BD96" s="111">
        <f>'SO 3.01 - 3. stavba - Kan...'!F37</f>
        <v>0</v>
      </c>
      <c r="BE96" s="7"/>
      <c r="BT96" s="107" t="s">
        <v>78</v>
      </c>
      <c r="BV96" s="107" t="s">
        <v>72</v>
      </c>
      <c r="BW96" s="107" t="s">
        <v>83</v>
      </c>
      <c r="BX96" s="107" t="s">
        <v>4</v>
      </c>
      <c r="CL96" s="107" t="s">
        <v>1</v>
      </c>
      <c r="CM96" s="107" t="s">
        <v>80</v>
      </c>
    </row>
    <row r="97" s="2" customFormat="1" ht="30" customHeight="1">
      <c r="A97" s="31"/>
      <c r="B97" s="32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2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  <row r="98" s="2" customFormat="1" ht="6.96" customHeight="1">
      <c r="A98" s="31"/>
      <c r="B98" s="52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32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</row>
  </sheetData>
  <mergeCells count="44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SO 0.00 - Vedlejší a osta...'!C2" display="/"/>
    <hyperlink ref="A96" location="'SO 3.01 - 3. stavba - Kan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1">
      <c r="A1" s="112"/>
    </row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79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80</v>
      </c>
    </row>
    <row r="4" s="1" customFormat="1" ht="24.96" customHeight="1">
      <c r="B4" s="21"/>
      <c r="D4" s="22" t="s">
        <v>84</v>
      </c>
      <c r="L4" s="21"/>
      <c r="M4" s="113" t="s">
        <v>10</v>
      </c>
      <c r="AT4" s="18" t="s">
        <v>3</v>
      </c>
    </row>
    <row r="5" s="1" customFormat="1" ht="6.96" customHeight="1">
      <c r="B5" s="21"/>
      <c r="L5" s="21"/>
    </row>
    <row r="6" s="1" customFormat="1" ht="12" customHeight="1">
      <c r="B6" s="21"/>
      <c r="D6" s="28" t="s">
        <v>14</v>
      </c>
      <c r="L6" s="21"/>
    </row>
    <row r="7" s="1" customFormat="1" ht="16.5" customHeight="1">
      <c r="B7" s="21"/>
      <c r="E7" s="114" t="str">
        <f>'Rekapitulace stavby'!K6</f>
        <v>Bukovany, Bystrovany - ČOV a čerpání OV - (3. stavba Bukovany)</v>
      </c>
      <c r="F7" s="28"/>
      <c r="G7" s="28"/>
      <c r="H7" s="28"/>
      <c r="L7" s="21"/>
    </row>
    <row r="8" s="2" customFormat="1" ht="12" customHeight="1">
      <c r="A8" s="31"/>
      <c r="B8" s="32"/>
      <c r="C8" s="31"/>
      <c r="D8" s="28" t="s">
        <v>85</v>
      </c>
      <c r="E8" s="31"/>
      <c r="F8" s="31"/>
      <c r="G8" s="31"/>
      <c r="H8" s="31"/>
      <c r="I8" s="31"/>
      <c r="J8" s="31"/>
      <c r="K8" s="31"/>
      <c r="L8" s="47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="2" customFormat="1" ht="16.5" customHeight="1">
      <c r="A9" s="31"/>
      <c r="B9" s="32"/>
      <c r="C9" s="31"/>
      <c r="D9" s="31"/>
      <c r="E9" s="59" t="s">
        <v>86</v>
      </c>
      <c r="F9" s="31"/>
      <c r="G9" s="31"/>
      <c r="H9" s="31"/>
      <c r="I9" s="31"/>
      <c r="J9" s="31"/>
      <c r="K9" s="31"/>
      <c r="L9" s="47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="2" customFormat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7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="2" customFormat="1" ht="12" customHeight="1">
      <c r="A11" s="31"/>
      <c r="B11" s="32"/>
      <c r="C11" s="31"/>
      <c r="D11" s="28" t="s">
        <v>16</v>
      </c>
      <c r="E11" s="31"/>
      <c r="F11" s="25" t="s">
        <v>1</v>
      </c>
      <c r="G11" s="31"/>
      <c r="H11" s="31"/>
      <c r="I11" s="28" t="s">
        <v>17</v>
      </c>
      <c r="J11" s="25" t="s">
        <v>1</v>
      </c>
      <c r="K11" s="31"/>
      <c r="L11" s="47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="2" customFormat="1" ht="12" customHeight="1">
      <c r="A12" s="31"/>
      <c r="B12" s="32"/>
      <c r="C12" s="31"/>
      <c r="D12" s="28" t="s">
        <v>18</v>
      </c>
      <c r="E12" s="31"/>
      <c r="F12" s="25" t="s">
        <v>19</v>
      </c>
      <c r="G12" s="31"/>
      <c r="H12" s="31"/>
      <c r="I12" s="28" t="s">
        <v>20</v>
      </c>
      <c r="J12" s="61" t="str">
        <f>'Rekapitulace stavby'!AN8</f>
        <v>21. 3. 2022</v>
      </c>
      <c r="K12" s="31"/>
      <c r="L12" s="47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="2" customFormat="1" ht="10.8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7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="2" customFormat="1" ht="12" customHeight="1">
      <c r="A14" s="31"/>
      <c r="B14" s="32"/>
      <c r="C14" s="31"/>
      <c r="D14" s="28" t="s">
        <v>22</v>
      </c>
      <c r="E14" s="31"/>
      <c r="F14" s="31"/>
      <c r="G14" s="31"/>
      <c r="H14" s="31"/>
      <c r="I14" s="28" t="s">
        <v>23</v>
      </c>
      <c r="J14" s="25" t="str">
        <f>IF('Rekapitulace stavby'!AN10="","",'Rekapitulace stavby'!AN10)</f>
        <v/>
      </c>
      <c r="K14" s="31"/>
      <c r="L14" s="47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="2" customFormat="1" ht="18" customHeight="1">
      <c r="A15" s="31"/>
      <c r="B15" s="32"/>
      <c r="C15" s="31"/>
      <c r="D15" s="31"/>
      <c r="E15" s="25" t="str">
        <f>IF('Rekapitulace stavby'!E11="","",'Rekapitulace stavby'!E11)</f>
        <v xml:space="preserve"> </v>
      </c>
      <c r="F15" s="31"/>
      <c r="G15" s="31"/>
      <c r="H15" s="31"/>
      <c r="I15" s="28" t="s">
        <v>24</v>
      </c>
      <c r="J15" s="25" t="str">
        <f>IF('Rekapitulace stavby'!AN11="","",'Rekapitulace stavby'!AN11)</f>
        <v/>
      </c>
      <c r="K15" s="31"/>
      <c r="L15" s="47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="2" customFormat="1" ht="6.96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7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="2" customFormat="1" ht="12" customHeight="1">
      <c r="A17" s="31"/>
      <c r="B17" s="32"/>
      <c r="C17" s="31"/>
      <c r="D17" s="28" t="s">
        <v>25</v>
      </c>
      <c r="E17" s="31"/>
      <c r="F17" s="31"/>
      <c r="G17" s="31"/>
      <c r="H17" s="31"/>
      <c r="I17" s="28" t="s">
        <v>23</v>
      </c>
      <c r="J17" s="25" t="str">
        <f>'Rekapitulace stavby'!AN13</f>
        <v/>
      </c>
      <c r="K17" s="31"/>
      <c r="L17" s="47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="2" customFormat="1" ht="18" customHeight="1">
      <c r="A18" s="31"/>
      <c r="B18" s="32"/>
      <c r="C18" s="31"/>
      <c r="D18" s="31"/>
      <c r="E18" s="25" t="str">
        <f>'Rekapitulace stavby'!E14</f>
        <v xml:space="preserve"> </v>
      </c>
      <c r="F18" s="25"/>
      <c r="G18" s="25"/>
      <c r="H18" s="25"/>
      <c r="I18" s="28" t="s">
        <v>24</v>
      </c>
      <c r="J18" s="25" t="str">
        <f>'Rekapitulace stavby'!AN14</f>
        <v/>
      </c>
      <c r="K18" s="31"/>
      <c r="L18" s="47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="2" customFormat="1" ht="6.96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7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="2" customFormat="1" ht="12" customHeight="1">
      <c r="A20" s="31"/>
      <c r="B20" s="32"/>
      <c r="C20" s="31"/>
      <c r="D20" s="28" t="s">
        <v>26</v>
      </c>
      <c r="E20" s="31"/>
      <c r="F20" s="31"/>
      <c r="G20" s="31"/>
      <c r="H20" s="31"/>
      <c r="I20" s="28" t="s">
        <v>23</v>
      </c>
      <c r="J20" s="25" t="str">
        <f>IF('Rekapitulace stavby'!AN16="","",'Rekapitulace stavby'!AN16)</f>
        <v/>
      </c>
      <c r="K20" s="31"/>
      <c r="L20" s="47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="2" customFormat="1" ht="18" customHeight="1">
      <c r="A21" s="31"/>
      <c r="B21" s="32"/>
      <c r="C21" s="31"/>
      <c r="D21" s="31"/>
      <c r="E21" s="25" t="str">
        <f>IF('Rekapitulace stavby'!E17="","",'Rekapitulace stavby'!E17)</f>
        <v xml:space="preserve"> </v>
      </c>
      <c r="F21" s="31"/>
      <c r="G21" s="31"/>
      <c r="H21" s="31"/>
      <c r="I21" s="28" t="s">
        <v>24</v>
      </c>
      <c r="J21" s="25" t="str">
        <f>IF('Rekapitulace stavby'!AN17="","",'Rekapitulace stavby'!AN17)</f>
        <v/>
      </c>
      <c r="K21" s="31"/>
      <c r="L21" s="47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="2" customFormat="1" ht="6.96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7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="2" customFormat="1" ht="12" customHeight="1">
      <c r="A23" s="31"/>
      <c r="B23" s="32"/>
      <c r="C23" s="31"/>
      <c r="D23" s="28" t="s">
        <v>28</v>
      </c>
      <c r="E23" s="31"/>
      <c r="F23" s="31"/>
      <c r="G23" s="31"/>
      <c r="H23" s="31"/>
      <c r="I23" s="28" t="s">
        <v>23</v>
      </c>
      <c r="J23" s="25" t="str">
        <f>IF('Rekapitulace stavby'!AN19="","",'Rekapitulace stavby'!AN19)</f>
        <v/>
      </c>
      <c r="K23" s="31"/>
      <c r="L23" s="47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="2" customFormat="1" ht="18" customHeight="1">
      <c r="A24" s="31"/>
      <c r="B24" s="32"/>
      <c r="C24" s="31"/>
      <c r="D24" s="31"/>
      <c r="E24" s="25" t="str">
        <f>IF('Rekapitulace stavby'!E20="","",'Rekapitulace stavby'!E20)</f>
        <v xml:space="preserve"> </v>
      </c>
      <c r="F24" s="31"/>
      <c r="G24" s="31"/>
      <c r="H24" s="31"/>
      <c r="I24" s="28" t="s">
        <v>24</v>
      </c>
      <c r="J24" s="25" t="str">
        <f>IF('Rekapitulace stavby'!AN20="","",'Rekapitulace stavby'!AN20)</f>
        <v/>
      </c>
      <c r="K24" s="31"/>
      <c r="L24" s="47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="2" customFormat="1" ht="6.96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7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="2" customFormat="1" ht="12" customHeight="1">
      <c r="A26" s="31"/>
      <c r="B26" s="32"/>
      <c r="C26" s="31"/>
      <c r="D26" s="28" t="s">
        <v>29</v>
      </c>
      <c r="E26" s="31"/>
      <c r="F26" s="31"/>
      <c r="G26" s="31"/>
      <c r="H26" s="31"/>
      <c r="I26" s="31"/>
      <c r="J26" s="31"/>
      <c r="K26" s="31"/>
      <c r="L26" s="47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="8" customFormat="1" ht="16.5" customHeight="1">
      <c r="A27" s="115"/>
      <c r="B27" s="116"/>
      <c r="C27" s="115"/>
      <c r="D27" s="115"/>
      <c r="E27" s="29" t="s">
        <v>1</v>
      </c>
      <c r="F27" s="29"/>
      <c r="G27" s="29"/>
      <c r="H27" s="29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="2" customFormat="1" ht="6.96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7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="2" customFormat="1" ht="6.96" customHeight="1">
      <c r="A29" s="31"/>
      <c r="B29" s="32"/>
      <c r="C29" s="31"/>
      <c r="D29" s="82"/>
      <c r="E29" s="82"/>
      <c r="F29" s="82"/>
      <c r="G29" s="82"/>
      <c r="H29" s="82"/>
      <c r="I29" s="82"/>
      <c r="J29" s="82"/>
      <c r="K29" s="82"/>
      <c r="L29" s="47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="2" customFormat="1" ht="25.44" customHeight="1">
      <c r="A30" s="31"/>
      <c r="B30" s="32"/>
      <c r="C30" s="31"/>
      <c r="D30" s="118" t="s">
        <v>30</v>
      </c>
      <c r="E30" s="31"/>
      <c r="F30" s="31"/>
      <c r="G30" s="31"/>
      <c r="H30" s="31"/>
      <c r="I30" s="31"/>
      <c r="J30" s="88">
        <f>ROUND(J120, 2)</f>
        <v>118000</v>
      </c>
      <c r="K30" s="31"/>
      <c r="L30" s="47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="2" customFormat="1" ht="6.96" customHeight="1">
      <c r="A31" s="31"/>
      <c r="B31" s="32"/>
      <c r="C31" s="31"/>
      <c r="D31" s="82"/>
      <c r="E31" s="82"/>
      <c r="F31" s="82"/>
      <c r="G31" s="82"/>
      <c r="H31" s="82"/>
      <c r="I31" s="82"/>
      <c r="J31" s="82"/>
      <c r="K31" s="82"/>
      <c r="L31" s="47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="2" customFormat="1" ht="14.4" customHeight="1">
      <c r="A32" s="31"/>
      <c r="B32" s="32"/>
      <c r="C32" s="31"/>
      <c r="D32" s="31"/>
      <c r="E32" s="31"/>
      <c r="F32" s="36" t="s">
        <v>32</v>
      </c>
      <c r="G32" s="31"/>
      <c r="H32" s="31"/>
      <c r="I32" s="36" t="s">
        <v>31</v>
      </c>
      <c r="J32" s="36" t="s">
        <v>33</v>
      </c>
      <c r="K32" s="31"/>
      <c r="L32" s="47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="2" customFormat="1" ht="14.4" customHeight="1">
      <c r="A33" s="31"/>
      <c r="B33" s="32"/>
      <c r="C33" s="31"/>
      <c r="D33" s="119" t="s">
        <v>34</v>
      </c>
      <c r="E33" s="28" t="s">
        <v>35</v>
      </c>
      <c r="F33" s="120">
        <f>ROUND((SUM(BE120:BE146)),  2)</f>
        <v>118000</v>
      </c>
      <c r="G33" s="31"/>
      <c r="H33" s="31"/>
      <c r="I33" s="121">
        <v>0.20999999999999999</v>
      </c>
      <c r="J33" s="120">
        <f>ROUND(((SUM(BE120:BE146))*I33),  2)</f>
        <v>24780</v>
      </c>
      <c r="K33" s="31"/>
      <c r="L33" s="47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="2" customFormat="1" ht="14.4" customHeight="1">
      <c r="A34" s="31"/>
      <c r="B34" s="32"/>
      <c r="C34" s="31"/>
      <c r="D34" s="31"/>
      <c r="E34" s="28" t="s">
        <v>36</v>
      </c>
      <c r="F34" s="120">
        <f>ROUND((SUM(BF120:BF146)),  2)</f>
        <v>0</v>
      </c>
      <c r="G34" s="31"/>
      <c r="H34" s="31"/>
      <c r="I34" s="121">
        <v>0.14999999999999999</v>
      </c>
      <c r="J34" s="120">
        <f>ROUND(((SUM(BF120:BF146))*I34),  2)</f>
        <v>0</v>
      </c>
      <c r="K34" s="31"/>
      <c r="L34" s="47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hidden="1" s="2" customFormat="1" ht="14.4" customHeight="1">
      <c r="A35" s="31"/>
      <c r="B35" s="32"/>
      <c r="C35" s="31"/>
      <c r="D35" s="31"/>
      <c r="E35" s="28" t="s">
        <v>37</v>
      </c>
      <c r="F35" s="120">
        <f>ROUND((SUM(BG120:BG146)),  2)</f>
        <v>0</v>
      </c>
      <c r="G35" s="31"/>
      <c r="H35" s="31"/>
      <c r="I35" s="121">
        <v>0.20999999999999999</v>
      </c>
      <c r="J35" s="120">
        <f>0</f>
        <v>0</v>
      </c>
      <c r="K35" s="31"/>
      <c r="L35" s="47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hidden="1" s="2" customFormat="1" ht="14.4" customHeight="1">
      <c r="A36" s="31"/>
      <c r="B36" s="32"/>
      <c r="C36" s="31"/>
      <c r="D36" s="31"/>
      <c r="E36" s="28" t="s">
        <v>38</v>
      </c>
      <c r="F36" s="120">
        <f>ROUND((SUM(BH120:BH146)),  2)</f>
        <v>0</v>
      </c>
      <c r="G36" s="31"/>
      <c r="H36" s="31"/>
      <c r="I36" s="121">
        <v>0.14999999999999999</v>
      </c>
      <c r="J36" s="120">
        <f>0</f>
        <v>0</v>
      </c>
      <c r="K36" s="31"/>
      <c r="L36" s="47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hidden="1" s="2" customFormat="1" ht="14.4" customHeight="1">
      <c r="A37" s="31"/>
      <c r="B37" s="32"/>
      <c r="C37" s="31"/>
      <c r="D37" s="31"/>
      <c r="E37" s="28" t="s">
        <v>39</v>
      </c>
      <c r="F37" s="120">
        <f>ROUND((SUM(BI120:BI146)),  2)</f>
        <v>0</v>
      </c>
      <c r="G37" s="31"/>
      <c r="H37" s="31"/>
      <c r="I37" s="121">
        <v>0</v>
      </c>
      <c r="J37" s="120">
        <f>0</f>
        <v>0</v>
      </c>
      <c r="K37" s="31"/>
      <c r="L37" s="47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="2" customFormat="1" ht="6.96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7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="2" customFormat="1" ht="25.44" customHeight="1">
      <c r="A39" s="31"/>
      <c r="B39" s="32"/>
      <c r="C39" s="122"/>
      <c r="D39" s="123" t="s">
        <v>40</v>
      </c>
      <c r="E39" s="73"/>
      <c r="F39" s="73"/>
      <c r="G39" s="124" t="s">
        <v>41</v>
      </c>
      <c r="H39" s="125" t="s">
        <v>42</v>
      </c>
      <c r="I39" s="73"/>
      <c r="J39" s="126">
        <f>SUM(J30:J37)</f>
        <v>142780</v>
      </c>
      <c r="K39" s="127"/>
      <c r="L39" s="47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="2" customFormat="1" ht="14.4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7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47"/>
      <c r="D50" s="48" t="s">
        <v>43</v>
      </c>
      <c r="E50" s="49"/>
      <c r="F50" s="49"/>
      <c r="G50" s="48" t="s">
        <v>44</v>
      </c>
      <c r="H50" s="49"/>
      <c r="I50" s="49"/>
      <c r="J50" s="49"/>
      <c r="K50" s="49"/>
      <c r="L50" s="47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1"/>
      <c r="B61" s="32"/>
      <c r="C61" s="31"/>
      <c r="D61" s="50" t="s">
        <v>45</v>
      </c>
      <c r="E61" s="34"/>
      <c r="F61" s="128" t="s">
        <v>46</v>
      </c>
      <c r="G61" s="50" t="s">
        <v>45</v>
      </c>
      <c r="H61" s="34"/>
      <c r="I61" s="34"/>
      <c r="J61" s="129" t="s">
        <v>46</v>
      </c>
      <c r="K61" s="34"/>
      <c r="L61" s="47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1"/>
      <c r="B65" s="32"/>
      <c r="C65" s="31"/>
      <c r="D65" s="48" t="s">
        <v>47</v>
      </c>
      <c r="E65" s="51"/>
      <c r="F65" s="51"/>
      <c r="G65" s="48" t="s">
        <v>48</v>
      </c>
      <c r="H65" s="51"/>
      <c r="I65" s="51"/>
      <c r="J65" s="51"/>
      <c r="K65" s="51"/>
      <c r="L65" s="47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1"/>
      <c r="B76" s="32"/>
      <c r="C76" s="31"/>
      <c r="D76" s="50" t="s">
        <v>45</v>
      </c>
      <c r="E76" s="34"/>
      <c r="F76" s="128" t="s">
        <v>46</v>
      </c>
      <c r="G76" s="50" t="s">
        <v>45</v>
      </c>
      <c r="H76" s="34"/>
      <c r="I76" s="34"/>
      <c r="J76" s="129" t="s">
        <v>46</v>
      </c>
      <c r="K76" s="34"/>
      <c r="L76" s="47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="2" customFormat="1" ht="14.4" customHeight="1">
      <c r="A77" s="31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47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="2" customFormat="1" ht="6.96" customHeight="1">
      <c r="A81" s="31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47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="2" customFormat="1" ht="24.96" customHeight="1">
      <c r="A82" s="31"/>
      <c r="B82" s="32"/>
      <c r="C82" s="22" t="s">
        <v>87</v>
      </c>
      <c r="D82" s="31"/>
      <c r="E82" s="31"/>
      <c r="F82" s="31"/>
      <c r="G82" s="31"/>
      <c r="H82" s="31"/>
      <c r="I82" s="31"/>
      <c r="J82" s="31"/>
      <c r="K82" s="31"/>
      <c r="L82" s="47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="2" customFormat="1" ht="6.96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7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="2" customFormat="1" ht="12" customHeight="1">
      <c r="A84" s="31"/>
      <c r="B84" s="32"/>
      <c r="C84" s="28" t="s">
        <v>14</v>
      </c>
      <c r="D84" s="31"/>
      <c r="E84" s="31"/>
      <c r="F84" s="31"/>
      <c r="G84" s="31"/>
      <c r="H84" s="31"/>
      <c r="I84" s="31"/>
      <c r="J84" s="31"/>
      <c r="K84" s="31"/>
      <c r="L84" s="47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="2" customFormat="1" ht="16.5" customHeight="1">
      <c r="A85" s="31"/>
      <c r="B85" s="32"/>
      <c r="C85" s="31"/>
      <c r="D85" s="31"/>
      <c r="E85" s="114" t="str">
        <f>E7</f>
        <v>Bukovany, Bystrovany - ČOV a čerpání OV - (3. stavba Bukovany)</v>
      </c>
      <c r="F85" s="28"/>
      <c r="G85" s="28"/>
      <c r="H85" s="28"/>
      <c r="I85" s="31"/>
      <c r="J85" s="31"/>
      <c r="K85" s="31"/>
      <c r="L85" s="47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="2" customFormat="1" ht="12" customHeight="1">
      <c r="A86" s="31"/>
      <c r="B86" s="32"/>
      <c r="C86" s="28" t="s">
        <v>85</v>
      </c>
      <c r="D86" s="31"/>
      <c r="E86" s="31"/>
      <c r="F86" s="31"/>
      <c r="G86" s="31"/>
      <c r="H86" s="31"/>
      <c r="I86" s="31"/>
      <c r="J86" s="31"/>
      <c r="K86" s="31"/>
      <c r="L86" s="47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="2" customFormat="1" ht="16.5" customHeight="1">
      <c r="A87" s="31"/>
      <c r="B87" s="32"/>
      <c r="C87" s="31"/>
      <c r="D87" s="31"/>
      <c r="E87" s="59" t="str">
        <f>E9</f>
        <v>SO 0.00 - Vedlejší a ostatní náklady</v>
      </c>
      <c r="F87" s="31"/>
      <c r="G87" s="31"/>
      <c r="H87" s="31"/>
      <c r="I87" s="31"/>
      <c r="J87" s="31"/>
      <c r="K87" s="31"/>
      <c r="L87" s="47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="2" customFormat="1" ht="6.96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7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="2" customFormat="1" ht="12" customHeight="1">
      <c r="A89" s="31"/>
      <c r="B89" s="32"/>
      <c r="C89" s="28" t="s">
        <v>18</v>
      </c>
      <c r="D89" s="31"/>
      <c r="E89" s="31"/>
      <c r="F89" s="25" t="str">
        <f>F12</f>
        <v xml:space="preserve"> </v>
      </c>
      <c r="G89" s="31"/>
      <c r="H89" s="31"/>
      <c r="I89" s="28" t="s">
        <v>20</v>
      </c>
      <c r="J89" s="61" t="str">
        <f>IF(J12="","",J12)</f>
        <v>21. 3. 2022</v>
      </c>
      <c r="K89" s="31"/>
      <c r="L89" s="47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="2" customFormat="1" ht="6.96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7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="2" customFormat="1" ht="15.15" customHeight="1">
      <c r="A91" s="31"/>
      <c r="B91" s="32"/>
      <c r="C91" s="28" t="s">
        <v>22</v>
      </c>
      <c r="D91" s="31"/>
      <c r="E91" s="31"/>
      <c r="F91" s="25" t="str">
        <f>E15</f>
        <v xml:space="preserve"> </v>
      </c>
      <c r="G91" s="31"/>
      <c r="H91" s="31"/>
      <c r="I91" s="28" t="s">
        <v>26</v>
      </c>
      <c r="J91" s="29" t="str">
        <f>E21</f>
        <v xml:space="preserve"> </v>
      </c>
      <c r="K91" s="31"/>
      <c r="L91" s="47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="2" customFormat="1" ht="15.15" customHeight="1">
      <c r="A92" s="31"/>
      <c r="B92" s="32"/>
      <c r="C92" s="28" t="s">
        <v>25</v>
      </c>
      <c r="D92" s="31"/>
      <c r="E92" s="31"/>
      <c r="F92" s="25" t="str">
        <f>IF(E18="","",E18)</f>
        <v xml:space="preserve"> </v>
      </c>
      <c r="G92" s="31"/>
      <c r="H92" s="31"/>
      <c r="I92" s="28" t="s">
        <v>28</v>
      </c>
      <c r="J92" s="29" t="str">
        <f>E24</f>
        <v xml:space="preserve"> </v>
      </c>
      <c r="K92" s="31"/>
      <c r="L92" s="47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="2" customFormat="1" ht="10.32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7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="2" customFormat="1" ht="29.28" customHeight="1">
      <c r="A94" s="31"/>
      <c r="B94" s="32"/>
      <c r="C94" s="130" t="s">
        <v>88</v>
      </c>
      <c r="D94" s="122"/>
      <c r="E94" s="122"/>
      <c r="F94" s="122"/>
      <c r="G94" s="122"/>
      <c r="H94" s="122"/>
      <c r="I94" s="122"/>
      <c r="J94" s="131" t="s">
        <v>89</v>
      </c>
      <c r="K94" s="122"/>
      <c r="L94" s="47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="2" customFormat="1" ht="10.32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7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="2" customFormat="1" ht="22.8" customHeight="1">
      <c r="A96" s="31"/>
      <c r="B96" s="32"/>
      <c r="C96" s="132" t="s">
        <v>90</v>
      </c>
      <c r="D96" s="31"/>
      <c r="E96" s="31"/>
      <c r="F96" s="31"/>
      <c r="G96" s="31"/>
      <c r="H96" s="31"/>
      <c r="I96" s="31"/>
      <c r="J96" s="88">
        <f>J120</f>
        <v>118000</v>
      </c>
      <c r="K96" s="31"/>
      <c r="L96" s="47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8" t="s">
        <v>91</v>
      </c>
    </row>
    <row r="97" s="9" customFormat="1" ht="24.96" customHeight="1">
      <c r="A97" s="9"/>
      <c r="B97" s="133"/>
      <c r="C97" s="9"/>
      <c r="D97" s="134" t="s">
        <v>92</v>
      </c>
      <c r="E97" s="135"/>
      <c r="F97" s="135"/>
      <c r="G97" s="135"/>
      <c r="H97" s="135"/>
      <c r="I97" s="135"/>
      <c r="J97" s="136">
        <f>J121</f>
        <v>118000</v>
      </c>
      <c r="K97" s="9"/>
      <c r="L97" s="13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37"/>
      <c r="C98" s="10"/>
      <c r="D98" s="138" t="s">
        <v>93</v>
      </c>
      <c r="E98" s="139"/>
      <c r="F98" s="139"/>
      <c r="G98" s="139"/>
      <c r="H98" s="139"/>
      <c r="I98" s="139"/>
      <c r="J98" s="140">
        <f>J122</f>
        <v>88000</v>
      </c>
      <c r="K98" s="10"/>
      <c r="L98" s="13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37"/>
      <c r="C99" s="10"/>
      <c r="D99" s="138" t="s">
        <v>94</v>
      </c>
      <c r="E99" s="139"/>
      <c r="F99" s="139"/>
      <c r="G99" s="139"/>
      <c r="H99" s="139"/>
      <c r="I99" s="139"/>
      <c r="J99" s="140">
        <f>J140</f>
        <v>20000</v>
      </c>
      <c r="K99" s="10"/>
      <c r="L99" s="13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37"/>
      <c r="C100" s="10"/>
      <c r="D100" s="138" t="s">
        <v>95</v>
      </c>
      <c r="E100" s="139"/>
      <c r="F100" s="139"/>
      <c r="G100" s="139"/>
      <c r="H100" s="139"/>
      <c r="I100" s="139"/>
      <c r="J100" s="140">
        <f>J144</f>
        <v>10000</v>
      </c>
      <c r="K100" s="10"/>
      <c r="L100" s="13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2" customFormat="1" ht="21.84" customHeight="1">
      <c r="A101" s="31"/>
      <c r="B101" s="32"/>
      <c r="C101" s="31"/>
      <c r="D101" s="31"/>
      <c r="E101" s="31"/>
      <c r="F101" s="31"/>
      <c r="G101" s="31"/>
      <c r="H101" s="31"/>
      <c r="I101" s="31"/>
      <c r="J101" s="31"/>
      <c r="K101" s="31"/>
      <c r="L101" s="47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s="2" customFormat="1" ht="6.96" customHeight="1">
      <c r="A102" s="31"/>
      <c r="B102" s="52"/>
      <c r="C102" s="53"/>
      <c r="D102" s="53"/>
      <c r="E102" s="53"/>
      <c r="F102" s="53"/>
      <c r="G102" s="53"/>
      <c r="H102" s="53"/>
      <c r="I102" s="53"/>
      <c r="J102" s="53"/>
      <c r="K102" s="53"/>
      <c r="L102" s="47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6" s="2" customFormat="1" ht="6.96" customHeight="1">
      <c r="A106" s="31"/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47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="2" customFormat="1" ht="24.96" customHeight="1">
      <c r="A107" s="31"/>
      <c r="B107" s="32"/>
      <c r="C107" s="22" t="s">
        <v>96</v>
      </c>
      <c r="D107" s="31"/>
      <c r="E107" s="31"/>
      <c r="F107" s="31"/>
      <c r="G107" s="31"/>
      <c r="H107" s="31"/>
      <c r="I107" s="31"/>
      <c r="J107" s="31"/>
      <c r="K107" s="31"/>
      <c r="L107" s="47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="2" customFormat="1" ht="6.96" customHeight="1">
      <c r="A108" s="31"/>
      <c r="B108" s="32"/>
      <c r="C108" s="31"/>
      <c r="D108" s="31"/>
      <c r="E108" s="31"/>
      <c r="F108" s="31"/>
      <c r="G108" s="31"/>
      <c r="H108" s="31"/>
      <c r="I108" s="31"/>
      <c r="J108" s="31"/>
      <c r="K108" s="31"/>
      <c r="L108" s="47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="2" customFormat="1" ht="12" customHeight="1">
      <c r="A109" s="31"/>
      <c r="B109" s="32"/>
      <c r="C109" s="28" t="s">
        <v>14</v>
      </c>
      <c r="D109" s="31"/>
      <c r="E109" s="31"/>
      <c r="F109" s="31"/>
      <c r="G109" s="31"/>
      <c r="H109" s="31"/>
      <c r="I109" s="31"/>
      <c r="J109" s="31"/>
      <c r="K109" s="31"/>
      <c r="L109" s="47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="2" customFormat="1" ht="16.5" customHeight="1">
      <c r="A110" s="31"/>
      <c r="B110" s="32"/>
      <c r="C110" s="31"/>
      <c r="D110" s="31"/>
      <c r="E110" s="114" t="str">
        <f>E7</f>
        <v>Bukovany, Bystrovany - ČOV a čerpání OV - (3. stavba Bukovany)</v>
      </c>
      <c r="F110" s="28"/>
      <c r="G110" s="28"/>
      <c r="H110" s="28"/>
      <c r="I110" s="31"/>
      <c r="J110" s="31"/>
      <c r="K110" s="31"/>
      <c r="L110" s="47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="2" customFormat="1" ht="12" customHeight="1">
      <c r="A111" s="31"/>
      <c r="B111" s="32"/>
      <c r="C111" s="28" t="s">
        <v>85</v>
      </c>
      <c r="D111" s="31"/>
      <c r="E111" s="31"/>
      <c r="F111" s="31"/>
      <c r="G111" s="31"/>
      <c r="H111" s="31"/>
      <c r="I111" s="31"/>
      <c r="J111" s="31"/>
      <c r="K111" s="31"/>
      <c r="L111" s="47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="2" customFormat="1" ht="16.5" customHeight="1">
      <c r="A112" s="31"/>
      <c r="B112" s="32"/>
      <c r="C112" s="31"/>
      <c r="D112" s="31"/>
      <c r="E112" s="59" t="str">
        <f>E9</f>
        <v>SO 0.00 - Vedlejší a ostatní náklady</v>
      </c>
      <c r="F112" s="31"/>
      <c r="G112" s="31"/>
      <c r="H112" s="31"/>
      <c r="I112" s="31"/>
      <c r="J112" s="31"/>
      <c r="K112" s="31"/>
      <c r="L112" s="47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="2" customFormat="1" ht="6.96" customHeight="1">
      <c r="A113" s="31"/>
      <c r="B113" s="32"/>
      <c r="C113" s="31"/>
      <c r="D113" s="31"/>
      <c r="E113" s="31"/>
      <c r="F113" s="31"/>
      <c r="G113" s="31"/>
      <c r="H113" s="31"/>
      <c r="I113" s="31"/>
      <c r="J113" s="31"/>
      <c r="K113" s="31"/>
      <c r="L113" s="47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="2" customFormat="1" ht="12" customHeight="1">
      <c r="A114" s="31"/>
      <c r="B114" s="32"/>
      <c r="C114" s="28" t="s">
        <v>18</v>
      </c>
      <c r="D114" s="31"/>
      <c r="E114" s="31"/>
      <c r="F114" s="25" t="str">
        <f>F12</f>
        <v xml:space="preserve"> </v>
      </c>
      <c r="G114" s="31"/>
      <c r="H114" s="31"/>
      <c r="I114" s="28" t="s">
        <v>20</v>
      </c>
      <c r="J114" s="61" t="str">
        <f>IF(J12="","",J12)</f>
        <v>21. 3. 2022</v>
      </c>
      <c r="K114" s="31"/>
      <c r="L114" s="47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="2" customFormat="1" ht="6.96" customHeight="1">
      <c r="A115" s="31"/>
      <c r="B115" s="32"/>
      <c r="C115" s="31"/>
      <c r="D115" s="31"/>
      <c r="E115" s="31"/>
      <c r="F115" s="31"/>
      <c r="G115" s="31"/>
      <c r="H115" s="31"/>
      <c r="I115" s="31"/>
      <c r="J115" s="31"/>
      <c r="K115" s="31"/>
      <c r="L115" s="47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="2" customFormat="1" ht="15.15" customHeight="1">
      <c r="A116" s="31"/>
      <c r="B116" s="32"/>
      <c r="C116" s="28" t="s">
        <v>22</v>
      </c>
      <c r="D116" s="31"/>
      <c r="E116" s="31"/>
      <c r="F116" s="25" t="str">
        <f>E15</f>
        <v xml:space="preserve"> </v>
      </c>
      <c r="G116" s="31"/>
      <c r="H116" s="31"/>
      <c r="I116" s="28" t="s">
        <v>26</v>
      </c>
      <c r="J116" s="29" t="str">
        <f>E21</f>
        <v xml:space="preserve"> </v>
      </c>
      <c r="K116" s="31"/>
      <c r="L116" s="47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="2" customFormat="1" ht="15.15" customHeight="1">
      <c r="A117" s="31"/>
      <c r="B117" s="32"/>
      <c r="C117" s="28" t="s">
        <v>25</v>
      </c>
      <c r="D117" s="31"/>
      <c r="E117" s="31"/>
      <c r="F117" s="25" t="str">
        <f>IF(E18="","",E18)</f>
        <v xml:space="preserve"> </v>
      </c>
      <c r="G117" s="31"/>
      <c r="H117" s="31"/>
      <c r="I117" s="28" t="s">
        <v>28</v>
      </c>
      <c r="J117" s="29" t="str">
        <f>E24</f>
        <v xml:space="preserve"> </v>
      </c>
      <c r="K117" s="31"/>
      <c r="L117" s="47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="2" customFormat="1" ht="10.32" customHeight="1">
      <c r="A118" s="31"/>
      <c r="B118" s="32"/>
      <c r="C118" s="31"/>
      <c r="D118" s="31"/>
      <c r="E118" s="31"/>
      <c r="F118" s="31"/>
      <c r="G118" s="31"/>
      <c r="H118" s="31"/>
      <c r="I118" s="31"/>
      <c r="J118" s="31"/>
      <c r="K118" s="31"/>
      <c r="L118" s="47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="11" customFormat="1" ht="29.28" customHeight="1">
      <c r="A119" s="141"/>
      <c r="B119" s="142"/>
      <c r="C119" s="143" t="s">
        <v>97</v>
      </c>
      <c r="D119" s="144" t="s">
        <v>55</v>
      </c>
      <c r="E119" s="144" t="s">
        <v>51</v>
      </c>
      <c r="F119" s="144" t="s">
        <v>52</v>
      </c>
      <c r="G119" s="144" t="s">
        <v>98</v>
      </c>
      <c r="H119" s="144" t="s">
        <v>99</v>
      </c>
      <c r="I119" s="144" t="s">
        <v>100</v>
      </c>
      <c r="J119" s="144" t="s">
        <v>89</v>
      </c>
      <c r="K119" s="145" t="s">
        <v>101</v>
      </c>
      <c r="L119" s="146"/>
      <c r="M119" s="78" t="s">
        <v>1</v>
      </c>
      <c r="N119" s="79" t="s">
        <v>34</v>
      </c>
      <c r="O119" s="79" t="s">
        <v>102</v>
      </c>
      <c r="P119" s="79" t="s">
        <v>103</v>
      </c>
      <c r="Q119" s="79" t="s">
        <v>104</v>
      </c>
      <c r="R119" s="79" t="s">
        <v>105</v>
      </c>
      <c r="S119" s="79" t="s">
        <v>106</v>
      </c>
      <c r="T119" s="80" t="s">
        <v>107</v>
      </c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</row>
    <row r="120" s="2" customFormat="1" ht="22.8" customHeight="1">
      <c r="A120" s="31"/>
      <c r="B120" s="32"/>
      <c r="C120" s="85" t="s">
        <v>108</v>
      </c>
      <c r="D120" s="31"/>
      <c r="E120" s="31"/>
      <c r="F120" s="31"/>
      <c r="G120" s="31"/>
      <c r="H120" s="31"/>
      <c r="I120" s="31"/>
      <c r="J120" s="147">
        <f>BK120</f>
        <v>118000</v>
      </c>
      <c r="K120" s="31"/>
      <c r="L120" s="32"/>
      <c r="M120" s="81"/>
      <c r="N120" s="65"/>
      <c r="O120" s="82"/>
      <c r="P120" s="148">
        <f>P121</f>
        <v>0</v>
      </c>
      <c r="Q120" s="82"/>
      <c r="R120" s="148">
        <f>R121</f>
        <v>0</v>
      </c>
      <c r="S120" s="82"/>
      <c r="T120" s="149">
        <f>T121</f>
        <v>0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T120" s="18" t="s">
        <v>69</v>
      </c>
      <c r="AU120" s="18" t="s">
        <v>91</v>
      </c>
      <c r="BK120" s="150">
        <f>BK121</f>
        <v>118000</v>
      </c>
    </row>
    <row r="121" s="12" customFormat="1" ht="25.92" customHeight="1">
      <c r="A121" s="12"/>
      <c r="B121" s="151"/>
      <c r="C121" s="12"/>
      <c r="D121" s="152" t="s">
        <v>69</v>
      </c>
      <c r="E121" s="153" t="s">
        <v>109</v>
      </c>
      <c r="F121" s="153" t="s">
        <v>110</v>
      </c>
      <c r="G121" s="12"/>
      <c r="H121" s="12"/>
      <c r="I121" s="12"/>
      <c r="J121" s="154">
        <f>BK121</f>
        <v>118000</v>
      </c>
      <c r="K121" s="12"/>
      <c r="L121" s="151"/>
      <c r="M121" s="155"/>
      <c r="N121" s="156"/>
      <c r="O121" s="156"/>
      <c r="P121" s="157">
        <f>P122+P140+P144</f>
        <v>0</v>
      </c>
      <c r="Q121" s="156"/>
      <c r="R121" s="157">
        <f>R122+R140+R144</f>
        <v>0</v>
      </c>
      <c r="S121" s="156"/>
      <c r="T121" s="158">
        <f>T122+T140+T144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52" t="s">
        <v>111</v>
      </c>
      <c r="AT121" s="159" t="s">
        <v>69</v>
      </c>
      <c r="AU121" s="159" t="s">
        <v>70</v>
      </c>
      <c r="AY121" s="152" t="s">
        <v>112</v>
      </c>
      <c r="BK121" s="160">
        <f>BK122+BK140+BK144</f>
        <v>118000</v>
      </c>
    </row>
    <row r="122" s="12" customFormat="1" ht="22.8" customHeight="1">
      <c r="A122" s="12"/>
      <c r="B122" s="151"/>
      <c r="C122" s="12"/>
      <c r="D122" s="152" t="s">
        <v>69</v>
      </c>
      <c r="E122" s="161" t="s">
        <v>113</v>
      </c>
      <c r="F122" s="161" t="s">
        <v>114</v>
      </c>
      <c r="G122" s="12"/>
      <c r="H122" s="12"/>
      <c r="I122" s="12"/>
      <c r="J122" s="162">
        <f>BK122</f>
        <v>88000</v>
      </c>
      <c r="K122" s="12"/>
      <c r="L122" s="151"/>
      <c r="M122" s="155"/>
      <c r="N122" s="156"/>
      <c r="O122" s="156"/>
      <c r="P122" s="157">
        <f>SUM(P123:P139)</f>
        <v>0</v>
      </c>
      <c r="Q122" s="156"/>
      <c r="R122" s="157">
        <f>SUM(R123:R139)</f>
        <v>0</v>
      </c>
      <c r="S122" s="156"/>
      <c r="T122" s="158">
        <f>SUM(T123:T139)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52" t="s">
        <v>111</v>
      </c>
      <c r="AT122" s="159" t="s">
        <v>69</v>
      </c>
      <c r="AU122" s="159" t="s">
        <v>78</v>
      </c>
      <c r="AY122" s="152" t="s">
        <v>112</v>
      </c>
      <c r="BK122" s="160">
        <f>SUM(BK123:BK139)</f>
        <v>88000</v>
      </c>
    </row>
    <row r="123" s="2" customFormat="1" ht="16.5" customHeight="1">
      <c r="A123" s="31"/>
      <c r="B123" s="163"/>
      <c r="C123" s="164" t="s">
        <v>78</v>
      </c>
      <c r="D123" s="164" t="s">
        <v>115</v>
      </c>
      <c r="E123" s="165" t="s">
        <v>116</v>
      </c>
      <c r="F123" s="166" t="s">
        <v>117</v>
      </c>
      <c r="G123" s="167" t="s">
        <v>118</v>
      </c>
      <c r="H123" s="168">
        <v>1</v>
      </c>
      <c r="I123" s="169">
        <v>10000</v>
      </c>
      <c r="J123" s="169">
        <f>ROUND(I123*H123,2)</f>
        <v>10000</v>
      </c>
      <c r="K123" s="166" t="s">
        <v>119</v>
      </c>
      <c r="L123" s="32"/>
      <c r="M123" s="170" t="s">
        <v>1</v>
      </c>
      <c r="N123" s="171" t="s">
        <v>35</v>
      </c>
      <c r="O123" s="172">
        <v>0</v>
      </c>
      <c r="P123" s="172">
        <f>O123*H123</f>
        <v>0</v>
      </c>
      <c r="Q123" s="172">
        <v>0</v>
      </c>
      <c r="R123" s="172">
        <f>Q123*H123</f>
        <v>0</v>
      </c>
      <c r="S123" s="172">
        <v>0</v>
      </c>
      <c r="T123" s="173">
        <f>S123*H123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174" t="s">
        <v>120</v>
      </c>
      <c r="AT123" s="174" t="s">
        <v>115</v>
      </c>
      <c r="AU123" s="174" t="s">
        <v>80</v>
      </c>
      <c r="AY123" s="18" t="s">
        <v>112</v>
      </c>
      <c r="BE123" s="175">
        <f>IF(N123="základní",J123,0)</f>
        <v>10000</v>
      </c>
      <c r="BF123" s="175">
        <f>IF(N123="snížená",J123,0)</f>
        <v>0</v>
      </c>
      <c r="BG123" s="175">
        <f>IF(N123="zákl. přenesená",J123,0)</f>
        <v>0</v>
      </c>
      <c r="BH123" s="175">
        <f>IF(N123="sníž. přenesená",J123,0)</f>
        <v>0</v>
      </c>
      <c r="BI123" s="175">
        <f>IF(N123="nulová",J123,0)</f>
        <v>0</v>
      </c>
      <c r="BJ123" s="18" t="s">
        <v>78</v>
      </c>
      <c r="BK123" s="175">
        <f>ROUND(I123*H123,2)</f>
        <v>10000</v>
      </c>
      <c r="BL123" s="18" t="s">
        <v>120</v>
      </c>
      <c r="BM123" s="174" t="s">
        <v>121</v>
      </c>
    </row>
    <row r="124" s="2" customFormat="1">
      <c r="A124" s="31"/>
      <c r="B124" s="32"/>
      <c r="C124" s="31"/>
      <c r="D124" s="176" t="s">
        <v>122</v>
      </c>
      <c r="E124" s="31"/>
      <c r="F124" s="177" t="s">
        <v>123</v>
      </c>
      <c r="G124" s="31"/>
      <c r="H124" s="31"/>
      <c r="I124" s="31"/>
      <c r="J124" s="31"/>
      <c r="K124" s="31"/>
      <c r="L124" s="32"/>
      <c r="M124" s="178"/>
      <c r="N124" s="179"/>
      <c r="O124" s="69"/>
      <c r="P124" s="69"/>
      <c r="Q124" s="69"/>
      <c r="R124" s="69"/>
      <c r="S124" s="69"/>
      <c r="T124" s="70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T124" s="18" t="s">
        <v>122</v>
      </c>
      <c r="AU124" s="18" t="s">
        <v>80</v>
      </c>
    </row>
    <row r="125" s="13" customFormat="1">
      <c r="A125" s="13"/>
      <c r="B125" s="180"/>
      <c r="C125" s="13"/>
      <c r="D125" s="176" t="s">
        <v>124</v>
      </c>
      <c r="E125" s="13"/>
      <c r="F125" s="181" t="s">
        <v>125</v>
      </c>
      <c r="G125" s="13"/>
      <c r="H125" s="182">
        <v>1</v>
      </c>
      <c r="I125" s="13"/>
      <c r="J125" s="13"/>
      <c r="K125" s="13"/>
      <c r="L125" s="180"/>
      <c r="M125" s="183"/>
      <c r="N125" s="184"/>
      <c r="O125" s="184"/>
      <c r="P125" s="184"/>
      <c r="Q125" s="184"/>
      <c r="R125" s="184"/>
      <c r="S125" s="184"/>
      <c r="T125" s="18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186" t="s">
        <v>124</v>
      </c>
      <c r="AU125" s="186" t="s">
        <v>80</v>
      </c>
      <c r="AV125" s="13" t="s">
        <v>80</v>
      </c>
      <c r="AW125" s="13" t="s">
        <v>3</v>
      </c>
      <c r="AX125" s="13" t="s">
        <v>78</v>
      </c>
      <c r="AY125" s="186" t="s">
        <v>112</v>
      </c>
    </row>
    <row r="126" s="2" customFormat="1" ht="16.5" customHeight="1">
      <c r="A126" s="31"/>
      <c r="B126" s="163"/>
      <c r="C126" s="164" t="s">
        <v>80</v>
      </c>
      <c r="D126" s="164" t="s">
        <v>115</v>
      </c>
      <c r="E126" s="165" t="s">
        <v>126</v>
      </c>
      <c r="F126" s="166" t="s">
        <v>127</v>
      </c>
      <c r="G126" s="167" t="s">
        <v>118</v>
      </c>
      <c r="H126" s="168">
        <v>1</v>
      </c>
      <c r="I126" s="169">
        <v>5000</v>
      </c>
      <c r="J126" s="169">
        <f>ROUND(I126*H126,2)</f>
        <v>5000</v>
      </c>
      <c r="K126" s="166" t="s">
        <v>119</v>
      </c>
      <c r="L126" s="32"/>
      <c r="M126" s="170" t="s">
        <v>1</v>
      </c>
      <c r="N126" s="171" t="s">
        <v>35</v>
      </c>
      <c r="O126" s="172">
        <v>0</v>
      </c>
      <c r="P126" s="172">
        <f>O126*H126</f>
        <v>0</v>
      </c>
      <c r="Q126" s="172">
        <v>0</v>
      </c>
      <c r="R126" s="172">
        <f>Q126*H126</f>
        <v>0</v>
      </c>
      <c r="S126" s="172">
        <v>0</v>
      </c>
      <c r="T126" s="173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74" t="s">
        <v>120</v>
      </c>
      <c r="AT126" s="174" t="s">
        <v>115</v>
      </c>
      <c r="AU126" s="174" t="s">
        <v>80</v>
      </c>
      <c r="AY126" s="18" t="s">
        <v>112</v>
      </c>
      <c r="BE126" s="175">
        <f>IF(N126="základní",J126,0)</f>
        <v>5000</v>
      </c>
      <c r="BF126" s="175">
        <f>IF(N126="snížená",J126,0)</f>
        <v>0</v>
      </c>
      <c r="BG126" s="175">
        <f>IF(N126="zákl. přenesená",J126,0)</f>
        <v>0</v>
      </c>
      <c r="BH126" s="175">
        <f>IF(N126="sníž. přenesená",J126,0)</f>
        <v>0</v>
      </c>
      <c r="BI126" s="175">
        <f>IF(N126="nulová",J126,0)</f>
        <v>0</v>
      </c>
      <c r="BJ126" s="18" t="s">
        <v>78</v>
      </c>
      <c r="BK126" s="175">
        <f>ROUND(I126*H126,2)</f>
        <v>5000</v>
      </c>
      <c r="BL126" s="18" t="s">
        <v>120</v>
      </c>
      <c r="BM126" s="174" t="s">
        <v>128</v>
      </c>
    </row>
    <row r="127" s="2" customFormat="1">
      <c r="A127" s="31"/>
      <c r="B127" s="32"/>
      <c r="C127" s="31"/>
      <c r="D127" s="176" t="s">
        <v>122</v>
      </c>
      <c r="E127" s="31"/>
      <c r="F127" s="177" t="s">
        <v>127</v>
      </c>
      <c r="G127" s="31"/>
      <c r="H127" s="31"/>
      <c r="I127" s="31"/>
      <c r="J127" s="31"/>
      <c r="K127" s="31"/>
      <c r="L127" s="32"/>
      <c r="M127" s="178"/>
      <c r="N127" s="179"/>
      <c r="O127" s="69"/>
      <c r="P127" s="69"/>
      <c r="Q127" s="69"/>
      <c r="R127" s="69"/>
      <c r="S127" s="69"/>
      <c r="T127" s="70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8" t="s">
        <v>122</v>
      </c>
      <c r="AU127" s="18" t="s">
        <v>80</v>
      </c>
    </row>
    <row r="128" s="13" customFormat="1">
      <c r="A128" s="13"/>
      <c r="B128" s="180"/>
      <c r="C128" s="13"/>
      <c r="D128" s="176" t="s">
        <v>124</v>
      </c>
      <c r="E128" s="186" t="s">
        <v>1</v>
      </c>
      <c r="F128" s="181" t="s">
        <v>129</v>
      </c>
      <c r="G128" s="13"/>
      <c r="H128" s="182">
        <v>1</v>
      </c>
      <c r="I128" s="13"/>
      <c r="J128" s="13"/>
      <c r="K128" s="13"/>
      <c r="L128" s="180"/>
      <c r="M128" s="183"/>
      <c r="N128" s="184"/>
      <c r="O128" s="184"/>
      <c r="P128" s="184"/>
      <c r="Q128" s="184"/>
      <c r="R128" s="184"/>
      <c r="S128" s="184"/>
      <c r="T128" s="18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86" t="s">
        <v>124</v>
      </c>
      <c r="AU128" s="186" t="s">
        <v>80</v>
      </c>
      <c r="AV128" s="13" t="s">
        <v>80</v>
      </c>
      <c r="AW128" s="13" t="s">
        <v>27</v>
      </c>
      <c r="AX128" s="13" t="s">
        <v>78</v>
      </c>
      <c r="AY128" s="186" t="s">
        <v>112</v>
      </c>
    </row>
    <row r="129" s="2" customFormat="1" ht="16.5" customHeight="1">
      <c r="A129" s="31"/>
      <c r="B129" s="163"/>
      <c r="C129" s="164" t="s">
        <v>130</v>
      </c>
      <c r="D129" s="164" t="s">
        <v>115</v>
      </c>
      <c r="E129" s="165" t="s">
        <v>131</v>
      </c>
      <c r="F129" s="166" t="s">
        <v>132</v>
      </c>
      <c r="G129" s="167" t="s">
        <v>118</v>
      </c>
      <c r="H129" s="168">
        <v>1</v>
      </c>
      <c r="I129" s="169">
        <v>8000</v>
      </c>
      <c r="J129" s="169">
        <f>ROUND(I129*H129,2)</f>
        <v>8000</v>
      </c>
      <c r="K129" s="166" t="s">
        <v>119</v>
      </c>
      <c r="L129" s="32"/>
      <c r="M129" s="170" t="s">
        <v>1</v>
      </c>
      <c r="N129" s="171" t="s">
        <v>35</v>
      </c>
      <c r="O129" s="172">
        <v>0</v>
      </c>
      <c r="P129" s="172">
        <f>O129*H129</f>
        <v>0</v>
      </c>
      <c r="Q129" s="172">
        <v>0</v>
      </c>
      <c r="R129" s="172">
        <f>Q129*H129</f>
        <v>0</v>
      </c>
      <c r="S129" s="172">
        <v>0</v>
      </c>
      <c r="T129" s="173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74" t="s">
        <v>120</v>
      </c>
      <c r="AT129" s="174" t="s">
        <v>115</v>
      </c>
      <c r="AU129" s="174" t="s">
        <v>80</v>
      </c>
      <c r="AY129" s="18" t="s">
        <v>112</v>
      </c>
      <c r="BE129" s="175">
        <f>IF(N129="základní",J129,0)</f>
        <v>8000</v>
      </c>
      <c r="BF129" s="175">
        <f>IF(N129="snížená",J129,0)</f>
        <v>0</v>
      </c>
      <c r="BG129" s="175">
        <f>IF(N129="zákl. přenesená",J129,0)</f>
        <v>0</v>
      </c>
      <c r="BH129" s="175">
        <f>IF(N129="sníž. přenesená",J129,0)</f>
        <v>0</v>
      </c>
      <c r="BI129" s="175">
        <f>IF(N129="nulová",J129,0)</f>
        <v>0</v>
      </c>
      <c r="BJ129" s="18" t="s">
        <v>78</v>
      </c>
      <c r="BK129" s="175">
        <f>ROUND(I129*H129,2)</f>
        <v>8000</v>
      </c>
      <c r="BL129" s="18" t="s">
        <v>120</v>
      </c>
      <c r="BM129" s="174" t="s">
        <v>133</v>
      </c>
    </row>
    <row r="130" s="2" customFormat="1">
      <c r="A130" s="31"/>
      <c r="B130" s="32"/>
      <c r="C130" s="31"/>
      <c r="D130" s="176" t="s">
        <v>122</v>
      </c>
      <c r="E130" s="31"/>
      <c r="F130" s="177" t="s">
        <v>132</v>
      </c>
      <c r="G130" s="31"/>
      <c r="H130" s="31"/>
      <c r="I130" s="31"/>
      <c r="J130" s="31"/>
      <c r="K130" s="31"/>
      <c r="L130" s="32"/>
      <c r="M130" s="178"/>
      <c r="N130" s="179"/>
      <c r="O130" s="69"/>
      <c r="P130" s="69"/>
      <c r="Q130" s="69"/>
      <c r="R130" s="69"/>
      <c r="S130" s="69"/>
      <c r="T130" s="70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T130" s="18" t="s">
        <v>122</v>
      </c>
      <c r="AU130" s="18" t="s">
        <v>80</v>
      </c>
    </row>
    <row r="131" s="13" customFormat="1">
      <c r="A131" s="13"/>
      <c r="B131" s="180"/>
      <c r="C131" s="13"/>
      <c r="D131" s="176" t="s">
        <v>124</v>
      </c>
      <c r="E131" s="186" t="s">
        <v>1</v>
      </c>
      <c r="F131" s="181" t="s">
        <v>134</v>
      </c>
      <c r="G131" s="13"/>
      <c r="H131" s="182">
        <v>1</v>
      </c>
      <c r="I131" s="13"/>
      <c r="J131" s="13"/>
      <c r="K131" s="13"/>
      <c r="L131" s="180"/>
      <c r="M131" s="183"/>
      <c r="N131" s="184"/>
      <c r="O131" s="184"/>
      <c r="P131" s="184"/>
      <c r="Q131" s="184"/>
      <c r="R131" s="184"/>
      <c r="S131" s="184"/>
      <c r="T131" s="18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86" t="s">
        <v>124</v>
      </c>
      <c r="AU131" s="186" t="s">
        <v>80</v>
      </c>
      <c r="AV131" s="13" t="s">
        <v>80</v>
      </c>
      <c r="AW131" s="13" t="s">
        <v>27</v>
      </c>
      <c r="AX131" s="13" t="s">
        <v>78</v>
      </c>
      <c r="AY131" s="186" t="s">
        <v>112</v>
      </c>
    </row>
    <row r="132" s="2" customFormat="1" ht="16.5" customHeight="1">
      <c r="A132" s="31"/>
      <c r="B132" s="163"/>
      <c r="C132" s="164" t="s">
        <v>135</v>
      </c>
      <c r="D132" s="164" t="s">
        <v>115</v>
      </c>
      <c r="E132" s="165" t="s">
        <v>136</v>
      </c>
      <c r="F132" s="166" t="s">
        <v>137</v>
      </c>
      <c r="G132" s="167" t="s">
        <v>118</v>
      </c>
      <c r="H132" s="168">
        <v>1</v>
      </c>
      <c r="I132" s="169">
        <v>10000</v>
      </c>
      <c r="J132" s="169">
        <f>ROUND(I132*H132,2)</f>
        <v>10000</v>
      </c>
      <c r="K132" s="166" t="s">
        <v>119</v>
      </c>
      <c r="L132" s="32"/>
      <c r="M132" s="170" t="s">
        <v>1</v>
      </c>
      <c r="N132" s="171" t="s">
        <v>35</v>
      </c>
      <c r="O132" s="172">
        <v>0</v>
      </c>
      <c r="P132" s="172">
        <f>O132*H132</f>
        <v>0</v>
      </c>
      <c r="Q132" s="172">
        <v>0</v>
      </c>
      <c r="R132" s="172">
        <f>Q132*H132</f>
        <v>0</v>
      </c>
      <c r="S132" s="172">
        <v>0</v>
      </c>
      <c r="T132" s="173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74" t="s">
        <v>120</v>
      </c>
      <c r="AT132" s="174" t="s">
        <v>115</v>
      </c>
      <c r="AU132" s="174" t="s">
        <v>80</v>
      </c>
      <c r="AY132" s="18" t="s">
        <v>112</v>
      </c>
      <c r="BE132" s="175">
        <f>IF(N132="základní",J132,0)</f>
        <v>10000</v>
      </c>
      <c r="BF132" s="175">
        <f>IF(N132="snížená",J132,0)</f>
        <v>0</v>
      </c>
      <c r="BG132" s="175">
        <f>IF(N132="zákl. přenesená",J132,0)</f>
        <v>0</v>
      </c>
      <c r="BH132" s="175">
        <f>IF(N132="sníž. přenesená",J132,0)</f>
        <v>0</v>
      </c>
      <c r="BI132" s="175">
        <f>IF(N132="nulová",J132,0)</f>
        <v>0</v>
      </c>
      <c r="BJ132" s="18" t="s">
        <v>78</v>
      </c>
      <c r="BK132" s="175">
        <f>ROUND(I132*H132,2)</f>
        <v>10000</v>
      </c>
      <c r="BL132" s="18" t="s">
        <v>120</v>
      </c>
      <c r="BM132" s="174" t="s">
        <v>138</v>
      </c>
    </row>
    <row r="133" s="2" customFormat="1">
      <c r="A133" s="31"/>
      <c r="B133" s="32"/>
      <c r="C133" s="31"/>
      <c r="D133" s="176" t="s">
        <v>122</v>
      </c>
      <c r="E133" s="31"/>
      <c r="F133" s="177" t="s">
        <v>139</v>
      </c>
      <c r="G133" s="31"/>
      <c r="H133" s="31"/>
      <c r="I133" s="31"/>
      <c r="J133" s="31"/>
      <c r="K133" s="31"/>
      <c r="L133" s="32"/>
      <c r="M133" s="178"/>
      <c r="N133" s="179"/>
      <c r="O133" s="69"/>
      <c r="P133" s="69"/>
      <c r="Q133" s="69"/>
      <c r="R133" s="69"/>
      <c r="S133" s="69"/>
      <c r="T133" s="70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T133" s="18" t="s">
        <v>122</v>
      </c>
      <c r="AU133" s="18" t="s">
        <v>80</v>
      </c>
    </row>
    <row r="134" s="2" customFormat="1" ht="16.5" customHeight="1">
      <c r="A134" s="31"/>
      <c r="B134" s="163"/>
      <c r="C134" s="164" t="s">
        <v>111</v>
      </c>
      <c r="D134" s="164" t="s">
        <v>115</v>
      </c>
      <c r="E134" s="165" t="s">
        <v>140</v>
      </c>
      <c r="F134" s="166" t="s">
        <v>141</v>
      </c>
      <c r="G134" s="167" t="s">
        <v>118</v>
      </c>
      <c r="H134" s="168">
        <v>1</v>
      </c>
      <c r="I134" s="169">
        <v>30000</v>
      </c>
      <c r="J134" s="169">
        <f>ROUND(I134*H134,2)</f>
        <v>30000</v>
      </c>
      <c r="K134" s="166" t="s">
        <v>119</v>
      </c>
      <c r="L134" s="32"/>
      <c r="M134" s="170" t="s">
        <v>1</v>
      </c>
      <c r="N134" s="171" t="s">
        <v>35</v>
      </c>
      <c r="O134" s="172">
        <v>0</v>
      </c>
      <c r="P134" s="172">
        <f>O134*H134</f>
        <v>0</v>
      </c>
      <c r="Q134" s="172">
        <v>0</v>
      </c>
      <c r="R134" s="172">
        <f>Q134*H134</f>
        <v>0</v>
      </c>
      <c r="S134" s="172">
        <v>0</v>
      </c>
      <c r="T134" s="173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74" t="s">
        <v>120</v>
      </c>
      <c r="AT134" s="174" t="s">
        <v>115</v>
      </c>
      <c r="AU134" s="174" t="s">
        <v>80</v>
      </c>
      <c r="AY134" s="18" t="s">
        <v>112</v>
      </c>
      <c r="BE134" s="175">
        <f>IF(N134="základní",J134,0)</f>
        <v>30000</v>
      </c>
      <c r="BF134" s="175">
        <f>IF(N134="snížená",J134,0)</f>
        <v>0</v>
      </c>
      <c r="BG134" s="175">
        <f>IF(N134="zákl. přenesená",J134,0)</f>
        <v>0</v>
      </c>
      <c r="BH134" s="175">
        <f>IF(N134="sníž. přenesená",J134,0)</f>
        <v>0</v>
      </c>
      <c r="BI134" s="175">
        <f>IF(N134="nulová",J134,0)</f>
        <v>0</v>
      </c>
      <c r="BJ134" s="18" t="s">
        <v>78</v>
      </c>
      <c r="BK134" s="175">
        <f>ROUND(I134*H134,2)</f>
        <v>30000</v>
      </c>
      <c r="BL134" s="18" t="s">
        <v>120</v>
      </c>
      <c r="BM134" s="174" t="s">
        <v>142</v>
      </c>
    </row>
    <row r="135" s="2" customFormat="1">
      <c r="A135" s="31"/>
      <c r="B135" s="32"/>
      <c r="C135" s="31"/>
      <c r="D135" s="176" t="s">
        <v>122</v>
      </c>
      <c r="E135" s="31"/>
      <c r="F135" s="177" t="s">
        <v>141</v>
      </c>
      <c r="G135" s="31"/>
      <c r="H135" s="31"/>
      <c r="I135" s="31"/>
      <c r="J135" s="31"/>
      <c r="K135" s="31"/>
      <c r="L135" s="32"/>
      <c r="M135" s="178"/>
      <c r="N135" s="179"/>
      <c r="O135" s="69"/>
      <c r="P135" s="69"/>
      <c r="Q135" s="69"/>
      <c r="R135" s="69"/>
      <c r="S135" s="69"/>
      <c r="T135" s="70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T135" s="18" t="s">
        <v>122</v>
      </c>
      <c r="AU135" s="18" t="s">
        <v>80</v>
      </c>
    </row>
    <row r="136" s="2" customFormat="1" ht="21.75" customHeight="1">
      <c r="A136" s="31"/>
      <c r="B136" s="163"/>
      <c r="C136" s="164" t="s">
        <v>143</v>
      </c>
      <c r="D136" s="164" t="s">
        <v>115</v>
      </c>
      <c r="E136" s="165" t="s">
        <v>144</v>
      </c>
      <c r="F136" s="166" t="s">
        <v>145</v>
      </c>
      <c r="G136" s="167" t="s">
        <v>118</v>
      </c>
      <c r="H136" s="168">
        <v>1</v>
      </c>
      <c r="I136" s="169">
        <v>10000</v>
      </c>
      <c r="J136" s="169">
        <f>ROUND(I136*H136,2)</f>
        <v>10000</v>
      </c>
      <c r="K136" s="166" t="s">
        <v>119</v>
      </c>
      <c r="L136" s="32"/>
      <c r="M136" s="170" t="s">
        <v>1</v>
      </c>
      <c r="N136" s="171" t="s">
        <v>35</v>
      </c>
      <c r="O136" s="172">
        <v>0</v>
      </c>
      <c r="P136" s="172">
        <f>O136*H136</f>
        <v>0</v>
      </c>
      <c r="Q136" s="172">
        <v>0</v>
      </c>
      <c r="R136" s="172">
        <f>Q136*H136</f>
        <v>0</v>
      </c>
      <c r="S136" s="172">
        <v>0</v>
      </c>
      <c r="T136" s="173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74" t="s">
        <v>120</v>
      </c>
      <c r="AT136" s="174" t="s">
        <v>115</v>
      </c>
      <c r="AU136" s="174" t="s">
        <v>80</v>
      </c>
      <c r="AY136" s="18" t="s">
        <v>112</v>
      </c>
      <c r="BE136" s="175">
        <f>IF(N136="základní",J136,0)</f>
        <v>10000</v>
      </c>
      <c r="BF136" s="175">
        <f>IF(N136="snížená",J136,0)</f>
        <v>0</v>
      </c>
      <c r="BG136" s="175">
        <f>IF(N136="zákl. přenesená",J136,0)</f>
        <v>0</v>
      </c>
      <c r="BH136" s="175">
        <f>IF(N136="sníž. přenesená",J136,0)</f>
        <v>0</v>
      </c>
      <c r="BI136" s="175">
        <f>IF(N136="nulová",J136,0)</f>
        <v>0</v>
      </c>
      <c r="BJ136" s="18" t="s">
        <v>78</v>
      </c>
      <c r="BK136" s="175">
        <f>ROUND(I136*H136,2)</f>
        <v>10000</v>
      </c>
      <c r="BL136" s="18" t="s">
        <v>120</v>
      </c>
      <c r="BM136" s="174" t="s">
        <v>146</v>
      </c>
    </row>
    <row r="137" s="2" customFormat="1">
      <c r="A137" s="31"/>
      <c r="B137" s="32"/>
      <c r="C137" s="31"/>
      <c r="D137" s="176" t="s">
        <v>122</v>
      </c>
      <c r="E137" s="31"/>
      <c r="F137" s="177" t="s">
        <v>147</v>
      </c>
      <c r="G137" s="31"/>
      <c r="H137" s="31"/>
      <c r="I137" s="31"/>
      <c r="J137" s="31"/>
      <c r="K137" s="31"/>
      <c r="L137" s="32"/>
      <c r="M137" s="178"/>
      <c r="N137" s="179"/>
      <c r="O137" s="69"/>
      <c r="P137" s="69"/>
      <c r="Q137" s="69"/>
      <c r="R137" s="69"/>
      <c r="S137" s="69"/>
      <c r="T137" s="70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T137" s="18" t="s">
        <v>122</v>
      </c>
      <c r="AU137" s="18" t="s">
        <v>80</v>
      </c>
    </row>
    <row r="138" s="2" customFormat="1" ht="16.5" customHeight="1">
      <c r="A138" s="31"/>
      <c r="B138" s="163"/>
      <c r="C138" s="164" t="s">
        <v>148</v>
      </c>
      <c r="D138" s="164" t="s">
        <v>115</v>
      </c>
      <c r="E138" s="165" t="s">
        <v>149</v>
      </c>
      <c r="F138" s="166" t="s">
        <v>150</v>
      </c>
      <c r="G138" s="167" t="s">
        <v>118</v>
      </c>
      <c r="H138" s="168">
        <v>1</v>
      </c>
      <c r="I138" s="169">
        <v>15000</v>
      </c>
      <c r="J138" s="169">
        <f>ROUND(I138*H138,2)</f>
        <v>15000</v>
      </c>
      <c r="K138" s="166" t="s">
        <v>1</v>
      </c>
      <c r="L138" s="32"/>
      <c r="M138" s="170" t="s">
        <v>1</v>
      </c>
      <c r="N138" s="171" t="s">
        <v>35</v>
      </c>
      <c r="O138" s="172">
        <v>0</v>
      </c>
      <c r="P138" s="172">
        <f>O138*H138</f>
        <v>0</v>
      </c>
      <c r="Q138" s="172">
        <v>0</v>
      </c>
      <c r="R138" s="172">
        <f>Q138*H138</f>
        <v>0</v>
      </c>
      <c r="S138" s="172">
        <v>0</v>
      </c>
      <c r="T138" s="173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74" t="s">
        <v>120</v>
      </c>
      <c r="AT138" s="174" t="s">
        <v>115</v>
      </c>
      <c r="AU138" s="174" t="s">
        <v>80</v>
      </c>
      <c r="AY138" s="18" t="s">
        <v>112</v>
      </c>
      <c r="BE138" s="175">
        <f>IF(N138="základní",J138,0)</f>
        <v>15000</v>
      </c>
      <c r="BF138" s="175">
        <f>IF(N138="snížená",J138,0)</f>
        <v>0</v>
      </c>
      <c r="BG138" s="175">
        <f>IF(N138="zákl. přenesená",J138,0)</f>
        <v>0</v>
      </c>
      <c r="BH138" s="175">
        <f>IF(N138="sníž. přenesená",J138,0)</f>
        <v>0</v>
      </c>
      <c r="BI138" s="175">
        <f>IF(N138="nulová",J138,0)</f>
        <v>0</v>
      </c>
      <c r="BJ138" s="18" t="s">
        <v>78</v>
      </c>
      <c r="BK138" s="175">
        <f>ROUND(I138*H138,2)</f>
        <v>15000</v>
      </c>
      <c r="BL138" s="18" t="s">
        <v>120</v>
      </c>
      <c r="BM138" s="174" t="s">
        <v>151</v>
      </c>
    </row>
    <row r="139" s="2" customFormat="1">
      <c r="A139" s="31"/>
      <c r="B139" s="32"/>
      <c r="C139" s="31"/>
      <c r="D139" s="176" t="s">
        <v>122</v>
      </c>
      <c r="E139" s="31"/>
      <c r="F139" s="177" t="s">
        <v>147</v>
      </c>
      <c r="G139" s="31"/>
      <c r="H139" s="31"/>
      <c r="I139" s="31"/>
      <c r="J139" s="31"/>
      <c r="K139" s="31"/>
      <c r="L139" s="32"/>
      <c r="M139" s="178"/>
      <c r="N139" s="179"/>
      <c r="O139" s="69"/>
      <c r="P139" s="69"/>
      <c r="Q139" s="69"/>
      <c r="R139" s="69"/>
      <c r="S139" s="69"/>
      <c r="T139" s="70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T139" s="18" t="s">
        <v>122</v>
      </c>
      <c r="AU139" s="18" t="s">
        <v>80</v>
      </c>
    </row>
    <row r="140" s="12" customFormat="1" ht="22.8" customHeight="1">
      <c r="A140" s="12"/>
      <c r="B140" s="151"/>
      <c r="C140" s="12"/>
      <c r="D140" s="152" t="s">
        <v>69</v>
      </c>
      <c r="E140" s="161" t="s">
        <v>152</v>
      </c>
      <c r="F140" s="161" t="s">
        <v>153</v>
      </c>
      <c r="G140" s="12"/>
      <c r="H140" s="12"/>
      <c r="I140" s="12"/>
      <c r="J140" s="162">
        <f>BK140</f>
        <v>20000</v>
      </c>
      <c r="K140" s="12"/>
      <c r="L140" s="151"/>
      <c r="M140" s="155"/>
      <c r="N140" s="156"/>
      <c r="O140" s="156"/>
      <c r="P140" s="157">
        <f>SUM(P141:P143)</f>
        <v>0</v>
      </c>
      <c r="Q140" s="156"/>
      <c r="R140" s="157">
        <f>SUM(R141:R143)</f>
        <v>0</v>
      </c>
      <c r="S140" s="156"/>
      <c r="T140" s="158">
        <f>SUM(T141:T143)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52" t="s">
        <v>111</v>
      </c>
      <c r="AT140" s="159" t="s">
        <v>69</v>
      </c>
      <c r="AU140" s="159" t="s">
        <v>78</v>
      </c>
      <c r="AY140" s="152" t="s">
        <v>112</v>
      </c>
      <c r="BK140" s="160">
        <f>SUM(BK141:BK143)</f>
        <v>20000</v>
      </c>
    </row>
    <row r="141" s="2" customFormat="1" ht="16.5" customHeight="1">
      <c r="A141" s="31"/>
      <c r="B141" s="163"/>
      <c r="C141" s="164" t="s">
        <v>154</v>
      </c>
      <c r="D141" s="164" t="s">
        <v>115</v>
      </c>
      <c r="E141" s="165" t="s">
        <v>155</v>
      </c>
      <c r="F141" s="166" t="s">
        <v>156</v>
      </c>
      <c r="G141" s="167" t="s">
        <v>118</v>
      </c>
      <c r="H141" s="168">
        <v>1</v>
      </c>
      <c r="I141" s="169">
        <v>20000</v>
      </c>
      <c r="J141" s="169">
        <f>ROUND(I141*H141,2)</f>
        <v>20000</v>
      </c>
      <c r="K141" s="166" t="s">
        <v>119</v>
      </c>
      <c r="L141" s="32"/>
      <c r="M141" s="170" t="s">
        <v>1</v>
      </c>
      <c r="N141" s="171" t="s">
        <v>35</v>
      </c>
      <c r="O141" s="172">
        <v>0</v>
      </c>
      <c r="P141" s="172">
        <f>O141*H141</f>
        <v>0</v>
      </c>
      <c r="Q141" s="172">
        <v>0</v>
      </c>
      <c r="R141" s="172">
        <f>Q141*H141</f>
        <v>0</v>
      </c>
      <c r="S141" s="172">
        <v>0</v>
      </c>
      <c r="T141" s="173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74" t="s">
        <v>120</v>
      </c>
      <c r="AT141" s="174" t="s">
        <v>115</v>
      </c>
      <c r="AU141" s="174" t="s">
        <v>80</v>
      </c>
      <c r="AY141" s="18" t="s">
        <v>112</v>
      </c>
      <c r="BE141" s="175">
        <f>IF(N141="základní",J141,0)</f>
        <v>20000</v>
      </c>
      <c r="BF141" s="175">
        <f>IF(N141="snížená",J141,0)</f>
        <v>0</v>
      </c>
      <c r="BG141" s="175">
        <f>IF(N141="zákl. přenesená",J141,0)</f>
        <v>0</v>
      </c>
      <c r="BH141" s="175">
        <f>IF(N141="sníž. přenesená",J141,0)</f>
        <v>0</v>
      </c>
      <c r="BI141" s="175">
        <f>IF(N141="nulová",J141,0)</f>
        <v>0</v>
      </c>
      <c r="BJ141" s="18" t="s">
        <v>78</v>
      </c>
      <c r="BK141" s="175">
        <f>ROUND(I141*H141,2)</f>
        <v>20000</v>
      </c>
      <c r="BL141" s="18" t="s">
        <v>120</v>
      </c>
      <c r="BM141" s="174" t="s">
        <v>157</v>
      </c>
    </row>
    <row r="142" s="2" customFormat="1">
      <c r="A142" s="31"/>
      <c r="B142" s="32"/>
      <c r="C142" s="31"/>
      <c r="D142" s="176" t="s">
        <v>122</v>
      </c>
      <c r="E142" s="31"/>
      <c r="F142" s="177" t="s">
        <v>156</v>
      </c>
      <c r="G142" s="31"/>
      <c r="H142" s="31"/>
      <c r="I142" s="31"/>
      <c r="J142" s="31"/>
      <c r="K142" s="31"/>
      <c r="L142" s="32"/>
      <c r="M142" s="178"/>
      <c r="N142" s="179"/>
      <c r="O142" s="69"/>
      <c r="P142" s="69"/>
      <c r="Q142" s="69"/>
      <c r="R142" s="69"/>
      <c r="S142" s="69"/>
      <c r="T142" s="70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T142" s="18" t="s">
        <v>122</v>
      </c>
      <c r="AU142" s="18" t="s">
        <v>80</v>
      </c>
    </row>
    <row r="143" s="13" customFormat="1">
      <c r="A143" s="13"/>
      <c r="B143" s="180"/>
      <c r="C143" s="13"/>
      <c r="D143" s="176" t="s">
        <v>124</v>
      </c>
      <c r="E143" s="186" t="s">
        <v>1</v>
      </c>
      <c r="F143" s="181" t="s">
        <v>158</v>
      </c>
      <c r="G143" s="13"/>
      <c r="H143" s="182">
        <v>1</v>
      </c>
      <c r="I143" s="13"/>
      <c r="J143" s="13"/>
      <c r="K143" s="13"/>
      <c r="L143" s="180"/>
      <c r="M143" s="183"/>
      <c r="N143" s="184"/>
      <c r="O143" s="184"/>
      <c r="P143" s="184"/>
      <c r="Q143" s="184"/>
      <c r="R143" s="184"/>
      <c r="S143" s="184"/>
      <c r="T143" s="18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86" t="s">
        <v>124</v>
      </c>
      <c r="AU143" s="186" t="s">
        <v>80</v>
      </c>
      <c r="AV143" s="13" t="s">
        <v>80</v>
      </c>
      <c r="AW143" s="13" t="s">
        <v>27</v>
      </c>
      <c r="AX143" s="13" t="s">
        <v>78</v>
      </c>
      <c r="AY143" s="186" t="s">
        <v>112</v>
      </c>
    </row>
    <row r="144" s="12" customFormat="1" ht="22.8" customHeight="1">
      <c r="A144" s="12"/>
      <c r="B144" s="151"/>
      <c r="C144" s="12"/>
      <c r="D144" s="152" t="s">
        <v>69</v>
      </c>
      <c r="E144" s="161" t="s">
        <v>159</v>
      </c>
      <c r="F144" s="161" t="s">
        <v>160</v>
      </c>
      <c r="G144" s="12"/>
      <c r="H144" s="12"/>
      <c r="I144" s="12"/>
      <c r="J144" s="162">
        <f>BK144</f>
        <v>10000</v>
      </c>
      <c r="K144" s="12"/>
      <c r="L144" s="151"/>
      <c r="M144" s="155"/>
      <c r="N144" s="156"/>
      <c r="O144" s="156"/>
      <c r="P144" s="157">
        <f>SUM(P145:P146)</f>
        <v>0</v>
      </c>
      <c r="Q144" s="156"/>
      <c r="R144" s="157">
        <f>SUM(R145:R146)</f>
        <v>0</v>
      </c>
      <c r="S144" s="156"/>
      <c r="T144" s="158">
        <f>SUM(T145:T146)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52" t="s">
        <v>111</v>
      </c>
      <c r="AT144" s="159" t="s">
        <v>69</v>
      </c>
      <c r="AU144" s="159" t="s">
        <v>78</v>
      </c>
      <c r="AY144" s="152" t="s">
        <v>112</v>
      </c>
      <c r="BK144" s="160">
        <f>SUM(BK145:BK146)</f>
        <v>10000</v>
      </c>
    </row>
    <row r="145" s="2" customFormat="1" ht="16.5" customHeight="1">
      <c r="A145" s="31"/>
      <c r="B145" s="163"/>
      <c r="C145" s="164" t="s">
        <v>161</v>
      </c>
      <c r="D145" s="164" t="s">
        <v>115</v>
      </c>
      <c r="E145" s="165" t="s">
        <v>162</v>
      </c>
      <c r="F145" s="166" t="s">
        <v>163</v>
      </c>
      <c r="G145" s="167" t="s">
        <v>118</v>
      </c>
      <c r="H145" s="168">
        <v>1</v>
      </c>
      <c r="I145" s="169">
        <v>10000</v>
      </c>
      <c r="J145" s="169">
        <f>ROUND(I145*H145,2)</f>
        <v>10000</v>
      </c>
      <c r="K145" s="166" t="s">
        <v>119</v>
      </c>
      <c r="L145" s="32"/>
      <c r="M145" s="170" t="s">
        <v>1</v>
      </c>
      <c r="N145" s="171" t="s">
        <v>35</v>
      </c>
      <c r="O145" s="172">
        <v>0</v>
      </c>
      <c r="P145" s="172">
        <f>O145*H145</f>
        <v>0</v>
      </c>
      <c r="Q145" s="172">
        <v>0</v>
      </c>
      <c r="R145" s="172">
        <f>Q145*H145</f>
        <v>0</v>
      </c>
      <c r="S145" s="172">
        <v>0</v>
      </c>
      <c r="T145" s="173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74" t="s">
        <v>120</v>
      </c>
      <c r="AT145" s="174" t="s">
        <v>115</v>
      </c>
      <c r="AU145" s="174" t="s">
        <v>80</v>
      </c>
      <c r="AY145" s="18" t="s">
        <v>112</v>
      </c>
      <c r="BE145" s="175">
        <f>IF(N145="základní",J145,0)</f>
        <v>10000</v>
      </c>
      <c r="BF145" s="175">
        <f>IF(N145="snížená",J145,0)</f>
        <v>0</v>
      </c>
      <c r="BG145" s="175">
        <f>IF(N145="zákl. přenesená",J145,0)</f>
        <v>0</v>
      </c>
      <c r="BH145" s="175">
        <f>IF(N145="sníž. přenesená",J145,0)</f>
        <v>0</v>
      </c>
      <c r="BI145" s="175">
        <f>IF(N145="nulová",J145,0)</f>
        <v>0</v>
      </c>
      <c r="BJ145" s="18" t="s">
        <v>78</v>
      </c>
      <c r="BK145" s="175">
        <f>ROUND(I145*H145,2)</f>
        <v>10000</v>
      </c>
      <c r="BL145" s="18" t="s">
        <v>120</v>
      </c>
      <c r="BM145" s="174" t="s">
        <v>164</v>
      </c>
    </row>
    <row r="146" s="2" customFormat="1">
      <c r="A146" s="31"/>
      <c r="B146" s="32"/>
      <c r="C146" s="31"/>
      <c r="D146" s="176" t="s">
        <v>122</v>
      </c>
      <c r="E146" s="31"/>
      <c r="F146" s="177" t="s">
        <v>165</v>
      </c>
      <c r="G146" s="31"/>
      <c r="H146" s="31"/>
      <c r="I146" s="31"/>
      <c r="J146" s="31"/>
      <c r="K146" s="31"/>
      <c r="L146" s="32"/>
      <c r="M146" s="187"/>
      <c r="N146" s="188"/>
      <c r="O146" s="189"/>
      <c r="P146" s="189"/>
      <c r="Q146" s="189"/>
      <c r="R146" s="189"/>
      <c r="S146" s="189"/>
      <c r="T146" s="190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T146" s="18" t="s">
        <v>122</v>
      </c>
      <c r="AU146" s="18" t="s">
        <v>80</v>
      </c>
    </row>
    <row r="147" s="2" customFormat="1" ht="6.96" customHeight="1">
      <c r="A147" s="31"/>
      <c r="B147" s="52"/>
      <c r="C147" s="53"/>
      <c r="D147" s="53"/>
      <c r="E147" s="53"/>
      <c r="F147" s="53"/>
      <c r="G147" s="53"/>
      <c r="H147" s="53"/>
      <c r="I147" s="53"/>
      <c r="J147" s="53"/>
      <c r="K147" s="53"/>
      <c r="L147" s="32"/>
      <c r="M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</row>
  </sheetData>
  <autoFilter ref="C119:K146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1">
      <c r="A1" s="112"/>
    </row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83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80</v>
      </c>
    </row>
    <row r="4" s="1" customFormat="1" ht="24.96" customHeight="1">
      <c r="B4" s="21"/>
      <c r="D4" s="22" t="s">
        <v>84</v>
      </c>
      <c r="L4" s="21"/>
      <c r="M4" s="113" t="s">
        <v>10</v>
      </c>
      <c r="AT4" s="18" t="s">
        <v>3</v>
      </c>
    </row>
    <row r="5" s="1" customFormat="1" ht="6.96" customHeight="1">
      <c r="B5" s="21"/>
      <c r="L5" s="21"/>
    </row>
    <row r="6" s="1" customFormat="1" ht="12" customHeight="1">
      <c r="B6" s="21"/>
      <c r="D6" s="28" t="s">
        <v>14</v>
      </c>
      <c r="L6" s="21"/>
    </row>
    <row r="7" s="1" customFormat="1" ht="16.5" customHeight="1">
      <c r="B7" s="21"/>
      <c r="E7" s="114" t="str">
        <f>'Rekapitulace stavby'!K6</f>
        <v>Bukovany, Bystrovany - ČOV a čerpání OV - (3. stavba Bukovany)</v>
      </c>
      <c r="F7" s="28"/>
      <c r="G7" s="28"/>
      <c r="H7" s="28"/>
      <c r="L7" s="21"/>
    </row>
    <row r="8" s="2" customFormat="1" ht="12" customHeight="1">
      <c r="A8" s="31"/>
      <c r="B8" s="32"/>
      <c r="C8" s="31"/>
      <c r="D8" s="28" t="s">
        <v>85</v>
      </c>
      <c r="E8" s="31"/>
      <c r="F8" s="31"/>
      <c r="G8" s="31"/>
      <c r="H8" s="31"/>
      <c r="I8" s="31"/>
      <c r="J8" s="31"/>
      <c r="K8" s="31"/>
      <c r="L8" s="47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="2" customFormat="1" ht="16.5" customHeight="1">
      <c r="A9" s="31"/>
      <c r="B9" s="32"/>
      <c r="C9" s="31"/>
      <c r="D9" s="31"/>
      <c r="E9" s="59" t="s">
        <v>166</v>
      </c>
      <c r="F9" s="31"/>
      <c r="G9" s="31"/>
      <c r="H9" s="31"/>
      <c r="I9" s="31"/>
      <c r="J9" s="31"/>
      <c r="K9" s="31"/>
      <c r="L9" s="47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="2" customFormat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7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="2" customFormat="1" ht="12" customHeight="1">
      <c r="A11" s="31"/>
      <c r="B11" s="32"/>
      <c r="C11" s="31"/>
      <c r="D11" s="28" t="s">
        <v>16</v>
      </c>
      <c r="E11" s="31"/>
      <c r="F11" s="25" t="s">
        <v>1</v>
      </c>
      <c r="G11" s="31"/>
      <c r="H11" s="31"/>
      <c r="I11" s="28" t="s">
        <v>17</v>
      </c>
      <c r="J11" s="25" t="s">
        <v>1</v>
      </c>
      <c r="K11" s="31"/>
      <c r="L11" s="47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="2" customFormat="1" ht="12" customHeight="1">
      <c r="A12" s="31"/>
      <c r="B12" s="32"/>
      <c r="C12" s="31"/>
      <c r="D12" s="28" t="s">
        <v>18</v>
      </c>
      <c r="E12" s="31"/>
      <c r="F12" s="25" t="s">
        <v>19</v>
      </c>
      <c r="G12" s="31"/>
      <c r="H12" s="31"/>
      <c r="I12" s="28" t="s">
        <v>20</v>
      </c>
      <c r="J12" s="61" t="str">
        <f>'Rekapitulace stavby'!AN8</f>
        <v>21. 3. 2022</v>
      </c>
      <c r="K12" s="31"/>
      <c r="L12" s="47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="2" customFormat="1" ht="10.8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7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="2" customFormat="1" ht="12" customHeight="1">
      <c r="A14" s="31"/>
      <c r="B14" s="32"/>
      <c r="C14" s="31"/>
      <c r="D14" s="28" t="s">
        <v>22</v>
      </c>
      <c r="E14" s="31"/>
      <c r="F14" s="31"/>
      <c r="G14" s="31"/>
      <c r="H14" s="31"/>
      <c r="I14" s="28" t="s">
        <v>23</v>
      </c>
      <c r="J14" s="25" t="str">
        <f>IF('Rekapitulace stavby'!AN10="","",'Rekapitulace stavby'!AN10)</f>
        <v/>
      </c>
      <c r="K14" s="31"/>
      <c r="L14" s="47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="2" customFormat="1" ht="18" customHeight="1">
      <c r="A15" s="31"/>
      <c r="B15" s="32"/>
      <c r="C15" s="31"/>
      <c r="D15" s="31"/>
      <c r="E15" s="25" t="str">
        <f>IF('Rekapitulace stavby'!E11="","",'Rekapitulace stavby'!E11)</f>
        <v xml:space="preserve"> </v>
      </c>
      <c r="F15" s="31"/>
      <c r="G15" s="31"/>
      <c r="H15" s="31"/>
      <c r="I15" s="28" t="s">
        <v>24</v>
      </c>
      <c r="J15" s="25" t="str">
        <f>IF('Rekapitulace stavby'!AN11="","",'Rekapitulace stavby'!AN11)</f>
        <v/>
      </c>
      <c r="K15" s="31"/>
      <c r="L15" s="47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="2" customFormat="1" ht="6.96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7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="2" customFormat="1" ht="12" customHeight="1">
      <c r="A17" s="31"/>
      <c r="B17" s="32"/>
      <c r="C17" s="31"/>
      <c r="D17" s="28" t="s">
        <v>25</v>
      </c>
      <c r="E17" s="31"/>
      <c r="F17" s="31"/>
      <c r="G17" s="31"/>
      <c r="H17" s="31"/>
      <c r="I17" s="28" t="s">
        <v>23</v>
      </c>
      <c r="J17" s="25" t="str">
        <f>'Rekapitulace stavby'!AN13</f>
        <v/>
      </c>
      <c r="K17" s="31"/>
      <c r="L17" s="47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="2" customFormat="1" ht="18" customHeight="1">
      <c r="A18" s="31"/>
      <c r="B18" s="32"/>
      <c r="C18" s="31"/>
      <c r="D18" s="31"/>
      <c r="E18" s="25" t="str">
        <f>'Rekapitulace stavby'!E14</f>
        <v xml:space="preserve"> </v>
      </c>
      <c r="F18" s="25"/>
      <c r="G18" s="25"/>
      <c r="H18" s="25"/>
      <c r="I18" s="28" t="s">
        <v>24</v>
      </c>
      <c r="J18" s="25" t="str">
        <f>'Rekapitulace stavby'!AN14</f>
        <v/>
      </c>
      <c r="K18" s="31"/>
      <c r="L18" s="47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="2" customFormat="1" ht="6.96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7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="2" customFormat="1" ht="12" customHeight="1">
      <c r="A20" s="31"/>
      <c r="B20" s="32"/>
      <c r="C20" s="31"/>
      <c r="D20" s="28" t="s">
        <v>26</v>
      </c>
      <c r="E20" s="31"/>
      <c r="F20" s="31"/>
      <c r="G20" s="31"/>
      <c r="H20" s="31"/>
      <c r="I20" s="28" t="s">
        <v>23</v>
      </c>
      <c r="J20" s="25" t="str">
        <f>IF('Rekapitulace stavby'!AN16="","",'Rekapitulace stavby'!AN16)</f>
        <v/>
      </c>
      <c r="K20" s="31"/>
      <c r="L20" s="47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="2" customFormat="1" ht="18" customHeight="1">
      <c r="A21" s="31"/>
      <c r="B21" s="32"/>
      <c r="C21" s="31"/>
      <c r="D21" s="31"/>
      <c r="E21" s="25" t="str">
        <f>IF('Rekapitulace stavby'!E17="","",'Rekapitulace stavby'!E17)</f>
        <v xml:space="preserve"> </v>
      </c>
      <c r="F21" s="31"/>
      <c r="G21" s="31"/>
      <c r="H21" s="31"/>
      <c r="I21" s="28" t="s">
        <v>24</v>
      </c>
      <c r="J21" s="25" t="str">
        <f>IF('Rekapitulace stavby'!AN17="","",'Rekapitulace stavby'!AN17)</f>
        <v/>
      </c>
      <c r="K21" s="31"/>
      <c r="L21" s="47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="2" customFormat="1" ht="6.96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7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="2" customFormat="1" ht="12" customHeight="1">
      <c r="A23" s="31"/>
      <c r="B23" s="32"/>
      <c r="C23" s="31"/>
      <c r="D23" s="28" t="s">
        <v>28</v>
      </c>
      <c r="E23" s="31"/>
      <c r="F23" s="31"/>
      <c r="G23" s="31"/>
      <c r="H23" s="31"/>
      <c r="I23" s="28" t="s">
        <v>23</v>
      </c>
      <c r="J23" s="25" t="str">
        <f>IF('Rekapitulace stavby'!AN19="","",'Rekapitulace stavby'!AN19)</f>
        <v/>
      </c>
      <c r="K23" s="31"/>
      <c r="L23" s="47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="2" customFormat="1" ht="18" customHeight="1">
      <c r="A24" s="31"/>
      <c r="B24" s="32"/>
      <c r="C24" s="31"/>
      <c r="D24" s="31"/>
      <c r="E24" s="25" t="str">
        <f>IF('Rekapitulace stavby'!E20="","",'Rekapitulace stavby'!E20)</f>
        <v xml:space="preserve"> </v>
      </c>
      <c r="F24" s="31"/>
      <c r="G24" s="31"/>
      <c r="H24" s="31"/>
      <c r="I24" s="28" t="s">
        <v>24</v>
      </c>
      <c r="J24" s="25" t="str">
        <f>IF('Rekapitulace stavby'!AN20="","",'Rekapitulace stavby'!AN20)</f>
        <v/>
      </c>
      <c r="K24" s="31"/>
      <c r="L24" s="47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="2" customFormat="1" ht="6.96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7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="2" customFormat="1" ht="12" customHeight="1">
      <c r="A26" s="31"/>
      <c r="B26" s="32"/>
      <c r="C26" s="31"/>
      <c r="D26" s="28" t="s">
        <v>29</v>
      </c>
      <c r="E26" s="31"/>
      <c r="F26" s="31"/>
      <c r="G26" s="31"/>
      <c r="H26" s="31"/>
      <c r="I26" s="31"/>
      <c r="J26" s="31"/>
      <c r="K26" s="31"/>
      <c r="L26" s="47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="8" customFormat="1" ht="16.5" customHeight="1">
      <c r="A27" s="115"/>
      <c r="B27" s="116"/>
      <c r="C27" s="115"/>
      <c r="D27" s="115"/>
      <c r="E27" s="29" t="s">
        <v>1</v>
      </c>
      <c r="F27" s="29"/>
      <c r="G27" s="29"/>
      <c r="H27" s="29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="2" customFormat="1" ht="6.96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7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="2" customFormat="1" ht="6.96" customHeight="1">
      <c r="A29" s="31"/>
      <c r="B29" s="32"/>
      <c r="C29" s="31"/>
      <c r="D29" s="82"/>
      <c r="E29" s="82"/>
      <c r="F29" s="82"/>
      <c r="G29" s="82"/>
      <c r="H29" s="82"/>
      <c r="I29" s="82"/>
      <c r="J29" s="82"/>
      <c r="K29" s="82"/>
      <c r="L29" s="47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="2" customFormat="1" ht="25.44" customHeight="1">
      <c r="A30" s="31"/>
      <c r="B30" s="32"/>
      <c r="C30" s="31"/>
      <c r="D30" s="118" t="s">
        <v>30</v>
      </c>
      <c r="E30" s="31"/>
      <c r="F30" s="31"/>
      <c r="G30" s="31"/>
      <c r="H30" s="31"/>
      <c r="I30" s="31"/>
      <c r="J30" s="88">
        <f>ROUND(J129, 2)</f>
        <v>1184387.98</v>
      </c>
      <c r="K30" s="31"/>
      <c r="L30" s="47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="2" customFormat="1" ht="6.96" customHeight="1">
      <c r="A31" s="31"/>
      <c r="B31" s="32"/>
      <c r="C31" s="31"/>
      <c r="D31" s="82"/>
      <c r="E31" s="82"/>
      <c r="F31" s="82"/>
      <c r="G31" s="82"/>
      <c r="H31" s="82"/>
      <c r="I31" s="82"/>
      <c r="J31" s="82"/>
      <c r="K31" s="82"/>
      <c r="L31" s="47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="2" customFormat="1" ht="14.4" customHeight="1">
      <c r="A32" s="31"/>
      <c r="B32" s="32"/>
      <c r="C32" s="31"/>
      <c r="D32" s="31"/>
      <c r="E32" s="31"/>
      <c r="F32" s="36" t="s">
        <v>32</v>
      </c>
      <c r="G32" s="31"/>
      <c r="H32" s="31"/>
      <c r="I32" s="36" t="s">
        <v>31</v>
      </c>
      <c r="J32" s="36" t="s">
        <v>33</v>
      </c>
      <c r="K32" s="31"/>
      <c r="L32" s="47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="2" customFormat="1" ht="14.4" customHeight="1">
      <c r="A33" s="31"/>
      <c r="B33" s="32"/>
      <c r="C33" s="31"/>
      <c r="D33" s="119" t="s">
        <v>34</v>
      </c>
      <c r="E33" s="28" t="s">
        <v>35</v>
      </c>
      <c r="F33" s="120">
        <f>ROUND((SUM(BE129:BE408)),  2)</f>
        <v>1184387.98</v>
      </c>
      <c r="G33" s="31"/>
      <c r="H33" s="31"/>
      <c r="I33" s="121">
        <v>0.20999999999999999</v>
      </c>
      <c r="J33" s="120">
        <f>ROUND(((SUM(BE129:BE408))*I33),  2)</f>
        <v>248721.48000000001</v>
      </c>
      <c r="K33" s="31"/>
      <c r="L33" s="47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="2" customFormat="1" ht="14.4" customHeight="1">
      <c r="A34" s="31"/>
      <c r="B34" s="32"/>
      <c r="C34" s="31"/>
      <c r="D34" s="31"/>
      <c r="E34" s="28" t="s">
        <v>36</v>
      </c>
      <c r="F34" s="120">
        <f>ROUND((SUM(BF129:BF408)),  2)</f>
        <v>0</v>
      </c>
      <c r="G34" s="31"/>
      <c r="H34" s="31"/>
      <c r="I34" s="121">
        <v>0.14999999999999999</v>
      </c>
      <c r="J34" s="120">
        <f>ROUND(((SUM(BF129:BF408))*I34),  2)</f>
        <v>0</v>
      </c>
      <c r="K34" s="31"/>
      <c r="L34" s="47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hidden="1" s="2" customFormat="1" ht="14.4" customHeight="1">
      <c r="A35" s="31"/>
      <c r="B35" s="32"/>
      <c r="C35" s="31"/>
      <c r="D35" s="31"/>
      <c r="E35" s="28" t="s">
        <v>37</v>
      </c>
      <c r="F35" s="120">
        <f>ROUND((SUM(BG129:BG408)),  2)</f>
        <v>0</v>
      </c>
      <c r="G35" s="31"/>
      <c r="H35" s="31"/>
      <c r="I35" s="121">
        <v>0.20999999999999999</v>
      </c>
      <c r="J35" s="120">
        <f>0</f>
        <v>0</v>
      </c>
      <c r="K35" s="31"/>
      <c r="L35" s="47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hidden="1" s="2" customFormat="1" ht="14.4" customHeight="1">
      <c r="A36" s="31"/>
      <c r="B36" s="32"/>
      <c r="C36" s="31"/>
      <c r="D36" s="31"/>
      <c r="E36" s="28" t="s">
        <v>38</v>
      </c>
      <c r="F36" s="120">
        <f>ROUND((SUM(BH129:BH408)),  2)</f>
        <v>0</v>
      </c>
      <c r="G36" s="31"/>
      <c r="H36" s="31"/>
      <c r="I36" s="121">
        <v>0.14999999999999999</v>
      </c>
      <c r="J36" s="120">
        <f>0</f>
        <v>0</v>
      </c>
      <c r="K36" s="31"/>
      <c r="L36" s="47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hidden="1" s="2" customFormat="1" ht="14.4" customHeight="1">
      <c r="A37" s="31"/>
      <c r="B37" s="32"/>
      <c r="C37" s="31"/>
      <c r="D37" s="31"/>
      <c r="E37" s="28" t="s">
        <v>39</v>
      </c>
      <c r="F37" s="120">
        <f>ROUND((SUM(BI129:BI408)),  2)</f>
        <v>0</v>
      </c>
      <c r="G37" s="31"/>
      <c r="H37" s="31"/>
      <c r="I37" s="121">
        <v>0</v>
      </c>
      <c r="J37" s="120">
        <f>0</f>
        <v>0</v>
      </c>
      <c r="K37" s="31"/>
      <c r="L37" s="47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="2" customFormat="1" ht="6.96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7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="2" customFormat="1" ht="25.44" customHeight="1">
      <c r="A39" s="31"/>
      <c r="B39" s="32"/>
      <c r="C39" s="122"/>
      <c r="D39" s="123" t="s">
        <v>40</v>
      </c>
      <c r="E39" s="73"/>
      <c r="F39" s="73"/>
      <c r="G39" s="124" t="s">
        <v>41</v>
      </c>
      <c r="H39" s="125" t="s">
        <v>42</v>
      </c>
      <c r="I39" s="73"/>
      <c r="J39" s="126">
        <f>SUM(J30:J37)</f>
        <v>1433109.46</v>
      </c>
      <c r="K39" s="127"/>
      <c r="L39" s="47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="2" customFormat="1" ht="14.4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7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47"/>
      <c r="D50" s="48" t="s">
        <v>43</v>
      </c>
      <c r="E50" s="49"/>
      <c r="F50" s="49"/>
      <c r="G50" s="48" t="s">
        <v>44</v>
      </c>
      <c r="H50" s="49"/>
      <c r="I50" s="49"/>
      <c r="J50" s="49"/>
      <c r="K50" s="49"/>
      <c r="L50" s="47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1"/>
      <c r="B61" s="32"/>
      <c r="C61" s="31"/>
      <c r="D61" s="50" t="s">
        <v>45</v>
      </c>
      <c r="E61" s="34"/>
      <c r="F61" s="128" t="s">
        <v>46</v>
      </c>
      <c r="G61" s="50" t="s">
        <v>45</v>
      </c>
      <c r="H61" s="34"/>
      <c r="I61" s="34"/>
      <c r="J61" s="129" t="s">
        <v>46</v>
      </c>
      <c r="K61" s="34"/>
      <c r="L61" s="47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1"/>
      <c r="B65" s="32"/>
      <c r="C65" s="31"/>
      <c r="D65" s="48" t="s">
        <v>47</v>
      </c>
      <c r="E65" s="51"/>
      <c r="F65" s="51"/>
      <c r="G65" s="48" t="s">
        <v>48</v>
      </c>
      <c r="H65" s="51"/>
      <c r="I65" s="51"/>
      <c r="J65" s="51"/>
      <c r="K65" s="51"/>
      <c r="L65" s="47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1"/>
      <c r="B76" s="32"/>
      <c r="C76" s="31"/>
      <c r="D76" s="50" t="s">
        <v>45</v>
      </c>
      <c r="E76" s="34"/>
      <c r="F76" s="128" t="s">
        <v>46</v>
      </c>
      <c r="G76" s="50" t="s">
        <v>45</v>
      </c>
      <c r="H76" s="34"/>
      <c r="I76" s="34"/>
      <c r="J76" s="129" t="s">
        <v>46</v>
      </c>
      <c r="K76" s="34"/>
      <c r="L76" s="47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="2" customFormat="1" ht="14.4" customHeight="1">
      <c r="A77" s="31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47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="2" customFormat="1" ht="6.96" customHeight="1">
      <c r="A81" s="31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47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="2" customFormat="1" ht="24.96" customHeight="1">
      <c r="A82" s="31"/>
      <c r="B82" s="32"/>
      <c r="C82" s="22" t="s">
        <v>87</v>
      </c>
      <c r="D82" s="31"/>
      <c r="E82" s="31"/>
      <c r="F82" s="31"/>
      <c r="G82" s="31"/>
      <c r="H82" s="31"/>
      <c r="I82" s="31"/>
      <c r="J82" s="31"/>
      <c r="K82" s="31"/>
      <c r="L82" s="47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="2" customFormat="1" ht="6.96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7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="2" customFormat="1" ht="12" customHeight="1">
      <c r="A84" s="31"/>
      <c r="B84" s="32"/>
      <c r="C84" s="28" t="s">
        <v>14</v>
      </c>
      <c r="D84" s="31"/>
      <c r="E84" s="31"/>
      <c r="F84" s="31"/>
      <c r="G84" s="31"/>
      <c r="H84" s="31"/>
      <c r="I84" s="31"/>
      <c r="J84" s="31"/>
      <c r="K84" s="31"/>
      <c r="L84" s="47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="2" customFormat="1" ht="16.5" customHeight="1">
      <c r="A85" s="31"/>
      <c r="B85" s="32"/>
      <c r="C85" s="31"/>
      <c r="D85" s="31"/>
      <c r="E85" s="114" t="str">
        <f>E7</f>
        <v>Bukovany, Bystrovany - ČOV a čerpání OV - (3. stavba Bukovany)</v>
      </c>
      <c r="F85" s="28"/>
      <c r="G85" s="28"/>
      <c r="H85" s="28"/>
      <c r="I85" s="31"/>
      <c r="J85" s="31"/>
      <c r="K85" s="31"/>
      <c r="L85" s="47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="2" customFormat="1" ht="12" customHeight="1">
      <c r="A86" s="31"/>
      <c r="B86" s="32"/>
      <c r="C86" s="28" t="s">
        <v>85</v>
      </c>
      <c r="D86" s="31"/>
      <c r="E86" s="31"/>
      <c r="F86" s="31"/>
      <c r="G86" s="31"/>
      <c r="H86" s="31"/>
      <c r="I86" s="31"/>
      <c r="J86" s="31"/>
      <c r="K86" s="31"/>
      <c r="L86" s="47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="2" customFormat="1" ht="16.5" customHeight="1">
      <c r="A87" s="31"/>
      <c r="B87" s="32"/>
      <c r="C87" s="31"/>
      <c r="D87" s="31"/>
      <c r="E87" s="59" t="str">
        <f>E9</f>
        <v>SO 3.01 - 3. stavba - Kanalizace Bukovany</v>
      </c>
      <c r="F87" s="31"/>
      <c r="G87" s="31"/>
      <c r="H87" s="31"/>
      <c r="I87" s="31"/>
      <c r="J87" s="31"/>
      <c r="K87" s="31"/>
      <c r="L87" s="47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="2" customFormat="1" ht="6.96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7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="2" customFormat="1" ht="12" customHeight="1">
      <c r="A89" s="31"/>
      <c r="B89" s="32"/>
      <c r="C89" s="28" t="s">
        <v>18</v>
      </c>
      <c r="D89" s="31"/>
      <c r="E89" s="31"/>
      <c r="F89" s="25" t="str">
        <f>F12</f>
        <v xml:space="preserve"> </v>
      </c>
      <c r="G89" s="31"/>
      <c r="H89" s="31"/>
      <c r="I89" s="28" t="s">
        <v>20</v>
      </c>
      <c r="J89" s="61" t="str">
        <f>IF(J12="","",J12)</f>
        <v>21. 3. 2022</v>
      </c>
      <c r="K89" s="31"/>
      <c r="L89" s="47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="2" customFormat="1" ht="6.96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7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="2" customFormat="1" ht="15.15" customHeight="1">
      <c r="A91" s="31"/>
      <c r="B91" s="32"/>
      <c r="C91" s="28" t="s">
        <v>22</v>
      </c>
      <c r="D91" s="31"/>
      <c r="E91" s="31"/>
      <c r="F91" s="25" t="str">
        <f>E15</f>
        <v xml:space="preserve"> </v>
      </c>
      <c r="G91" s="31"/>
      <c r="H91" s="31"/>
      <c r="I91" s="28" t="s">
        <v>26</v>
      </c>
      <c r="J91" s="29" t="str">
        <f>E21</f>
        <v xml:space="preserve"> </v>
      </c>
      <c r="K91" s="31"/>
      <c r="L91" s="47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="2" customFormat="1" ht="15.15" customHeight="1">
      <c r="A92" s="31"/>
      <c r="B92" s="32"/>
      <c r="C92" s="28" t="s">
        <v>25</v>
      </c>
      <c r="D92" s="31"/>
      <c r="E92" s="31"/>
      <c r="F92" s="25" t="str">
        <f>IF(E18="","",E18)</f>
        <v xml:space="preserve"> </v>
      </c>
      <c r="G92" s="31"/>
      <c r="H92" s="31"/>
      <c r="I92" s="28" t="s">
        <v>28</v>
      </c>
      <c r="J92" s="29" t="str">
        <f>E24</f>
        <v xml:space="preserve"> </v>
      </c>
      <c r="K92" s="31"/>
      <c r="L92" s="47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="2" customFormat="1" ht="10.32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7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="2" customFormat="1" ht="29.28" customHeight="1">
      <c r="A94" s="31"/>
      <c r="B94" s="32"/>
      <c r="C94" s="130" t="s">
        <v>88</v>
      </c>
      <c r="D94" s="122"/>
      <c r="E94" s="122"/>
      <c r="F94" s="122"/>
      <c r="G94" s="122"/>
      <c r="H94" s="122"/>
      <c r="I94" s="122"/>
      <c r="J94" s="131" t="s">
        <v>89</v>
      </c>
      <c r="K94" s="122"/>
      <c r="L94" s="47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="2" customFormat="1" ht="10.32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7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="2" customFormat="1" ht="22.8" customHeight="1">
      <c r="A96" s="31"/>
      <c r="B96" s="32"/>
      <c r="C96" s="132" t="s">
        <v>90</v>
      </c>
      <c r="D96" s="31"/>
      <c r="E96" s="31"/>
      <c r="F96" s="31"/>
      <c r="G96" s="31"/>
      <c r="H96" s="31"/>
      <c r="I96" s="31"/>
      <c r="J96" s="88">
        <f>J129</f>
        <v>1184387.9800000002</v>
      </c>
      <c r="K96" s="31"/>
      <c r="L96" s="47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8" t="s">
        <v>91</v>
      </c>
    </row>
    <row r="97" s="9" customFormat="1" ht="24.96" customHeight="1">
      <c r="A97" s="9"/>
      <c r="B97" s="133"/>
      <c r="C97" s="9"/>
      <c r="D97" s="134" t="s">
        <v>167</v>
      </c>
      <c r="E97" s="135"/>
      <c r="F97" s="135"/>
      <c r="G97" s="135"/>
      <c r="H97" s="135"/>
      <c r="I97" s="135"/>
      <c r="J97" s="136">
        <f>J130</f>
        <v>1168787.9800000002</v>
      </c>
      <c r="K97" s="9"/>
      <c r="L97" s="13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37"/>
      <c r="C98" s="10"/>
      <c r="D98" s="138" t="s">
        <v>168</v>
      </c>
      <c r="E98" s="139"/>
      <c r="F98" s="139"/>
      <c r="G98" s="139"/>
      <c r="H98" s="139"/>
      <c r="I98" s="139"/>
      <c r="J98" s="140">
        <f>J131</f>
        <v>586195.18000000005</v>
      </c>
      <c r="K98" s="10"/>
      <c r="L98" s="13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37"/>
      <c r="C99" s="10"/>
      <c r="D99" s="138" t="s">
        <v>169</v>
      </c>
      <c r="E99" s="139"/>
      <c r="F99" s="139"/>
      <c r="G99" s="139"/>
      <c r="H99" s="139"/>
      <c r="I99" s="139"/>
      <c r="J99" s="140">
        <f>J276</f>
        <v>459.36000000000001</v>
      </c>
      <c r="K99" s="10"/>
      <c r="L99" s="13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37"/>
      <c r="C100" s="10"/>
      <c r="D100" s="138" t="s">
        <v>170</v>
      </c>
      <c r="E100" s="139"/>
      <c r="F100" s="139"/>
      <c r="G100" s="139"/>
      <c r="H100" s="139"/>
      <c r="I100" s="139"/>
      <c r="J100" s="140">
        <f>J280</f>
        <v>57127.269999999997</v>
      </c>
      <c r="K100" s="10"/>
      <c r="L100" s="13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37"/>
      <c r="C101" s="10"/>
      <c r="D101" s="138" t="s">
        <v>171</v>
      </c>
      <c r="E101" s="139"/>
      <c r="F101" s="139"/>
      <c r="G101" s="139"/>
      <c r="H101" s="139"/>
      <c r="I101" s="139"/>
      <c r="J101" s="140">
        <f>J295</f>
        <v>516.21000000000004</v>
      </c>
      <c r="K101" s="10"/>
      <c r="L101" s="13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37"/>
      <c r="C102" s="10"/>
      <c r="D102" s="138" t="s">
        <v>172</v>
      </c>
      <c r="E102" s="139"/>
      <c r="F102" s="139"/>
      <c r="G102" s="139"/>
      <c r="H102" s="139"/>
      <c r="I102" s="139"/>
      <c r="J102" s="140">
        <f>J302</f>
        <v>259504.56</v>
      </c>
      <c r="K102" s="10"/>
      <c r="L102" s="13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37"/>
      <c r="C103" s="10"/>
      <c r="D103" s="138" t="s">
        <v>173</v>
      </c>
      <c r="E103" s="139"/>
      <c r="F103" s="139"/>
      <c r="G103" s="139"/>
      <c r="H103" s="139"/>
      <c r="I103" s="139"/>
      <c r="J103" s="140">
        <f>J373</f>
        <v>171024.29999999999</v>
      </c>
      <c r="K103" s="10"/>
      <c r="L103" s="13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37"/>
      <c r="C104" s="10"/>
      <c r="D104" s="138" t="s">
        <v>174</v>
      </c>
      <c r="E104" s="139"/>
      <c r="F104" s="139"/>
      <c r="G104" s="139"/>
      <c r="H104" s="139"/>
      <c r="I104" s="139"/>
      <c r="J104" s="140">
        <f>J383</f>
        <v>23254.860000000001</v>
      </c>
      <c r="K104" s="10"/>
      <c r="L104" s="13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37"/>
      <c r="C105" s="10"/>
      <c r="D105" s="138" t="s">
        <v>175</v>
      </c>
      <c r="E105" s="139"/>
      <c r="F105" s="139"/>
      <c r="G105" s="139"/>
      <c r="H105" s="139"/>
      <c r="I105" s="139"/>
      <c r="J105" s="140">
        <f>J397</f>
        <v>70706.240000000005</v>
      </c>
      <c r="K105" s="10"/>
      <c r="L105" s="13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4.96" customHeight="1">
      <c r="A106" s="9"/>
      <c r="B106" s="133"/>
      <c r="C106" s="9"/>
      <c r="D106" s="134" t="s">
        <v>176</v>
      </c>
      <c r="E106" s="135"/>
      <c r="F106" s="135"/>
      <c r="G106" s="135"/>
      <c r="H106" s="135"/>
      <c r="I106" s="135"/>
      <c r="J106" s="136">
        <f>J400</f>
        <v>5600</v>
      </c>
      <c r="K106" s="9"/>
      <c r="L106" s="133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10" customFormat="1" ht="19.92" customHeight="1">
      <c r="A107" s="10"/>
      <c r="B107" s="137"/>
      <c r="C107" s="10"/>
      <c r="D107" s="138" t="s">
        <v>177</v>
      </c>
      <c r="E107" s="139"/>
      <c r="F107" s="139"/>
      <c r="G107" s="139"/>
      <c r="H107" s="139"/>
      <c r="I107" s="139"/>
      <c r="J107" s="140">
        <f>J401</f>
        <v>5600</v>
      </c>
      <c r="K107" s="10"/>
      <c r="L107" s="13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9" customFormat="1" ht="24.96" customHeight="1">
      <c r="A108" s="9"/>
      <c r="B108" s="133"/>
      <c r="C108" s="9"/>
      <c r="D108" s="134" t="s">
        <v>92</v>
      </c>
      <c r="E108" s="135"/>
      <c r="F108" s="135"/>
      <c r="G108" s="135"/>
      <c r="H108" s="135"/>
      <c r="I108" s="135"/>
      <c r="J108" s="136">
        <f>J404</f>
        <v>10000</v>
      </c>
      <c r="K108" s="9"/>
      <c r="L108" s="133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="10" customFormat="1" ht="19.92" customHeight="1">
      <c r="A109" s="10"/>
      <c r="B109" s="137"/>
      <c r="C109" s="10"/>
      <c r="D109" s="138" t="s">
        <v>93</v>
      </c>
      <c r="E109" s="139"/>
      <c r="F109" s="139"/>
      <c r="G109" s="139"/>
      <c r="H109" s="139"/>
      <c r="I109" s="139"/>
      <c r="J109" s="140">
        <f>J405</f>
        <v>10000</v>
      </c>
      <c r="K109" s="10"/>
      <c r="L109" s="13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2" customFormat="1" ht="21.84" customHeight="1">
      <c r="A110" s="31"/>
      <c r="B110" s="32"/>
      <c r="C110" s="31"/>
      <c r="D110" s="31"/>
      <c r="E110" s="31"/>
      <c r="F110" s="31"/>
      <c r="G110" s="31"/>
      <c r="H110" s="31"/>
      <c r="I110" s="31"/>
      <c r="J110" s="31"/>
      <c r="K110" s="31"/>
      <c r="L110" s="47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="2" customFormat="1" ht="6.96" customHeight="1">
      <c r="A111" s="31"/>
      <c r="B111" s="52"/>
      <c r="C111" s="53"/>
      <c r="D111" s="53"/>
      <c r="E111" s="53"/>
      <c r="F111" s="53"/>
      <c r="G111" s="53"/>
      <c r="H111" s="53"/>
      <c r="I111" s="53"/>
      <c r="J111" s="53"/>
      <c r="K111" s="53"/>
      <c r="L111" s="47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5" s="2" customFormat="1" ht="6.96" customHeight="1">
      <c r="A115" s="31"/>
      <c r="B115" s="54"/>
      <c r="C115" s="55"/>
      <c r="D115" s="55"/>
      <c r="E115" s="55"/>
      <c r="F115" s="55"/>
      <c r="G115" s="55"/>
      <c r="H115" s="55"/>
      <c r="I115" s="55"/>
      <c r="J115" s="55"/>
      <c r="K115" s="55"/>
      <c r="L115" s="47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="2" customFormat="1" ht="24.96" customHeight="1">
      <c r="A116" s="31"/>
      <c r="B116" s="32"/>
      <c r="C116" s="22" t="s">
        <v>96</v>
      </c>
      <c r="D116" s="31"/>
      <c r="E116" s="31"/>
      <c r="F116" s="31"/>
      <c r="G116" s="31"/>
      <c r="H116" s="31"/>
      <c r="I116" s="31"/>
      <c r="J116" s="31"/>
      <c r="K116" s="31"/>
      <c r="L116" s="47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="2" customFormat="1" ht="6.96" customHeight="1">
      <c r="A117" s="31"/>
      <c r="B117" s="32"/>
      <c r="C117" s="31"/>
      <c r="D117" s="31"/>
      <c r="E117" s="31"/>
      <c r="F117" s="31"/>
      <c r="G117" s="31"/>
      <c r="H117" s="31"/>
      <c r="I117" s="31"/>
      <c r="J117" s="31"/>
      <c r="K117" s="31"/>
      <c r="L117" s="47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="2" customFormat="1" ht="12" customHeight="1">
      <c r="A118" s="31"/>
      <c r="B118" s="32"/>
      <c r="C118" s="28" t="s">
        <v>14</v>
      </c>
      <c r="D118" s="31"/>
      <c r="E118" s="31"/>
      <c r="F118" s="31"/>
      <c r="G118" s="31"/>
      <c r="H118" s="31"/>
      <c r="I118" s="31"/>
      <c r="J118" s="31"/>
      <c r="K118" s="31"/>
      <c r="L118" s="47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="2" customFormat="1" ht="16.5" customHeight="1">
      <c r="A119" s="31"/>
      <c r="B119" s="32"/>
      <c r="C119" s="31"/>
      <c r="D119" s="31"/>
      <c r="E119" s="114" t="str">
        <f>E7</f>
        <v>Bukovany, Bystrovany - ČOV a čerpání OV - (3. stavba Bukovany)</v>
      </c>
      <c r="F119" s="28"/>
      <c r="G119" s="28"/>
      <c r="H119" s="28"/>
      <c r="I119" s="31"/>
      <c r="J119" s="31"/>
      <c r="K119" s="31"/>
      <c r="L119" s="47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="2" customFormat="1" ht="12" customHeight="1">
      <c r="A120" s="31"/>
      <c r="B120" s="32"/>
      <c r="C120" s="28" t="s">
        <v>85</v>
      </c>
      <c r="D120" s="31"/>
      <c r="E120" s="31"/>
      <c r="F120" s="31"/>
      <c r="G120" s="31"/>
      <c r="H120" s="31"/>
      <c r="I120" s="31"/>
      <c r="J120" s="31"/>
      <c r="K120" s="31"/>
      <c r="L120" s="47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="2" customFormat="1" ht="16.5" customHeight="1">
      <c r="A121" s="31"/>
      <c r="B121" s="32"/>
      <c r="C121" s="31"/>
      <c r="D121" s="31"/>
      <c r="E121" s="59" t="str">
        <f>E9</f>
        <v>SO 3.01 - 3. stavba - Kanalizace Bukovany</v>
      </c>
      <c r="F121" s="31"/>
      <c r="G121" s="31"/>
      <c r="H121" s="31"/>
      <c r="I121" s="31"/>
      <c r="J121" s="31"/>
      <c r="K121" s="31"/>
      <c r="L121" s="47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="2" customFormat="1" ht="6.96" customHeight="1">
      <c r="A122" s="31"/>
      <c r="B122" s="32"/>
      <c r="C122" s="31"/>
      <c r="D122" s="31"/>
      <c r="E122" s="31"/>
      <c r="F122" s="31"/>
      <c r="G122" s="31"/>
      <c r="H122" s="31"/>
      <c r="I122" s="31"/>
      <c r="J122" s="31"/>
      <c r="K122" s="31"/>
      <c r="L122" s="47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="2" customFormat="1" ht="12" customHeight="1">
      <c r="A123" s="31"/>
      <c r="B123" s="32"/>
      <c r="C123" s="28" t="s">
        <v>18</v>
      </c>
      <c r="D123" s="31"/>
      <c r="E123" s="31"/>
      <c r="F123" s="25" t="str">
        <f>F12</f>
        <v xml:space="preserve"> </v>
      </c>
      <c r="G123" s="31"/>
      <c r="H123" s="31"/>
      <c r="I123" s="28" t="s">
        <v>20</v>
      </c>
      <c r="J123" s="61" t="str">
        <f>IF(J12="","",J12)</f>
        <v>21. 3. 2022</v>
      </c>
      <c r="K123" s="31"/>
      <c r="L123" s="47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="2" customFormat="1" ht="6.96" customHeight="1">
      <c r="A124" s="31"/>
      <c r="B124" s="32"/>
      <c r="C124" s="31"/>
      <c r="D124" s="31"/>
      <c r="E124" s="31"/>
      <c r="F124" s="31"/>
      <c r="G124" s="31"/>
      <c r="H124" s="31"/>
      <c r="I124" s="31"/>
      <c r="J124" s="31"/>
      <c r="K124" s="31"/>
      <c r="L124" s="47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="2" customFormat="1" ht="15.15" customHeight="1">
      <c r="A125" s="31"/>
      <c r="B125" s="32"/>
      <c r="C125" s="28" t="s">
        <v>22</v>
      </c>
      <c r="D125" s="31"/>
      <c r="E125" s="31"/>
      <c r="F125" s="25" t="str">
        <f>E15</f>
        <v xml:space="preserve"> </v>
      </c>
      <c r="G125" s="31"/>
      <c r="H125" s="31"/>
      <c r="I125" s="28" t="s">
        <v>26</v>
      </c>
      <c r="J125" s="29" t="str">
        <f>E21</f>
        <v xml:space="preserve"> </v>
      </c>
      <c r="K125" s="31"/>
      <c r="L125" s="47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="2" customFormat="1" ht="15.15" customHeight="1">
      <c r="A126" s="31"/>
      <c r="B126" s="32"/>
      <c r="C126" s="28" t="s">
        <v>25</v>
      </c>
      <c r="D126" s="31"/>
      <c r="E126" s="31"/>
      <c r="F126" s="25" t="str">
        <f>IF(E18="","",E18)</f>
        <v xml:space="preserve"> </v>
      </c>
      <c r="G126" s="31"/>
      <c r="H126" s="31"/>
      <c r="I126" s="28" t="s">
        <v>28</v>
      </c>
      <c r="J126" s="29" t="str">
        <f>E24</f>
        <v xml:space="preserve"> </v>
      </c>
      <c r="K126" s="31"/>
      <c r="L126" s="47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="2" customFormat="1" ht="10.32" customHeight="1">
      <c r="A127" s="31"/>
      <c r="B127" s="32"/>
      <c r="C127" s="31"/>
      <c r="D127" s="31"/>
      <c r="E127" s="31"/>
      <c r="F127" s="31"/>
      <c r="G127" s="31"/>
      <c r="H127" s="31"/>
      <c r="I127" s="31"/>
      <c r="J127" s="31"/>
      <c r="K127" s="31"/>
      <c r="L127" s="47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="11" customFormat="1" ht="29.28" customHeight="1">
      <c r="A128" s="141"/>
      <c r="B128" s="142"/>
      <c r="C128" s="143" t="s">
        <v>97</v>
      </c>
      <c r="D128" s="144" t="s">
        <v>55</v>
      </c>
      <c r="E128" s="144" t="s">
        <v>51</v>
      </c>
      <c r="F128" s="144" t="s">
        <v>52</v>
      </c>
      <c r="G128" s="144" t="s">
        <v>98</v>
      </c>
      <c r="H128" s="144" t="s">
        <v>99</v>
      </c>
      <c r="I128" s="144" t="s">
        <v>100</v>
      </c>
      <c r="J128" s="144" t="s">
        <v>89</v>
      </c>
      <c r="K128" s="145" t="s">
        <v>101</v>
      </c>
      <c r="L128" s="146"/>
      <c r="M128" s="78" t="s">
        <v>1</v>
      </c>
      <c r="N128" s="79" t="s">
        <v>34</v>
      </c>
      <c r="O128" s="79" t="s">
        <v>102</v>
      </c>
      <c r="P128" s="79" t="s">
        <v>103</v>
      </c>
      <c r="Q128" s="79" t="s">
        <v>104</v>
      </c>
      <c r="R128" s="79" t="s">
        <v>105</v>
      </c>
      <c r="S128" s="79" t="s">
        <v>106</v>
      </c>
      <c r="T128" s="80" t="s">
        <v>107</v>
      </c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</row>
    <row r="129" s="2" customFormat="1" ht="22.8" customHeight="1">
      <c r="A129" s="31"/>
      <c r="B129" s="32"/>
      <c r="C129" s="85" t="s">
        <v>108</v>
      </c>
      <c r="D129" s="31"/>
      <c r="E129" s="31"/>
      <c r="F129" s="31"/>
      <c r="G129" s="31"/>
      <c r="H129" s="31"/>
      <c r="I129" s="31"/>
      <c r="J129" s="147">
        <f>BK129</f>
        <v>1184387.9800000002</v>
      </c>
      <c r="K129" s="31"/>
      <c r="L129" s="32"/>
      <c r="M129" s="81"/>
      <c r="N129" s="65"/>
      <c r="O129" s="82"/>
      <c r="P129" s="148">
        <f>P130+P400+P404</f>
        <v>1227.6933000000001</v>
      </c>
      <c r="Q129" s="82"/>
      <c r="R129" s="148">
        <f>R130+R400+R404</f>
        <v>66.719706259999995</v>
      </c>
      <c r="S129" s="82"/>
      <c r="T129" s="149">
        <f>T130+T400+T404</f>
        <v>24.630350000000004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T129" s="18" t="s">
        <v>69</v>
      </c>
      <c r="AU129" s="18" t="s">
        <v>91</v>
      </c>
      <c r="BK129" s="150">
        <f>BK130+BK400+BK404</f>
        <v>1184387.9800000002</v>
      </c>
    </row>
    <row r="130" s="12" customFormat="1" ht="25.92" customHeight="1">
      <c r="A130" s="12"/>
      <c r="B130" s="151"/>
      <c r="C130" s="12"/>
      <c r="D130" s="152" t="s">
        <v>69</v>
      </c>
      <c r="E130" s="153" t="s">
        <v>178</v>
      </c>
      <c r="F130" s="153" t="s">
        <v>179</v>
      </c>
      <c r="G130" s="12"/>
      <c r="H130" s="12"/>
      <c r="I130" s="12"/>
      <c r="J130" s="154">
        <f>BK130</f>
        <v>1168787.9800000002</v>
      </c>
      <c r="K130" s="12"/>
      <c r="L130" s="151"/>
      <c r="M130" s="155"/>
      <c r="N130" s="156"/>
      <c r="O130" s="156"/>
      <c r="P130" s="157">
        <f>P131+P276+P280+P295+P302+P373+P383+P397</f>
        <v>1226.2181000000001</v>
      </c>
      <c r="Q130" s="156"/>
      <c r="R130" s="157">
        <f>R131+R276+R280+R295+R302+R373+R383+R397</f>
        <v>66.703994260000002</v>
      </c>
      <c r="S130" s="156"/>
      <c r="T130" s="158">
        <f>T131+T276+T280+T295+T302+T373+T383+T397</f>
        <v>24.630350000000004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52" t="s">
        <v>78</v>
      </c>
      <c r="AT130" s="159" t="s">
        <v>69</v>
      </c>
      <c r="AU130" s="159" t="s">
        <v>70</v>
      </c>
      <c r="AY130" s="152" t="s">
        <v>112</v>
      </c>
      <c r="BK130" s="160">
        <f>BK131+BK276+BK280+BK295+BK302+BK373+BK383+BK397</f>
        <v>1168787.9800000002</v>
      </c>
    </row>
    <row r="131" s="12" customFormat="1" ht="22.8" customHeight="1">
      <c r="A131" s="12"/>
      <c r="B131" s="151"/>
      <c r="C131" s="12"/>
      <c r="D131" s="152" t="s">
        <v>69</v>
      </c>
      <c r="E131" s="161" t="s">
        <v>78</v>
      </c>
      <c r="F131" s="161" t="s">
        <v>180</v>
      </c>
      <c r="G131" s="12"/>
      <c r="H131" s="12"/>
      <c r="I131" s="12"/>
      <c r="J131" s="162">
        <f>BK131</f>
        <v>586195.18000000005</v>
      </c>
      <c r="K131" s="12"/>
      <c r="L131" s="151"/>
      <c r="M131" s="155"/>
      <c r="N131" s="156"/>
      <c r="O131" s="156"/>
      <c r="P131" s="157">
        <f>SUM(P132:P275)</f>
        <v>748.38231300000007</v>
      </c>
      <c r="Q131" s="156"/>
      <c r="R131" s="157">
        <f>SUM(R132:R275)</f>
        <v>1.3249530000000001</v>
      </c>
      <c r="S131" s="156"/>
      <c r="T131" s="158">
        <f>SUM(T132:T275)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52" t="s">
        <v>78</v>
      </c>
      <c r="AT131" s="159" t="s">
        <v>69</v>
      </c>
      <c r="AU131" s="159" t="s">
        <v>78</v>
      </c>
      <c r="AY131" s="152" t="s">
        <v>112</v>
      </c>
      <c r="BK131" s="160">
        <f>SUM(BK132:BK275)</f>
        <v>586195.18000000005</v>
      </c>
    </row>
    <row r="132" s="2" customFormat="1" ht="33" customHeight="1">
      <c r="A132" s="31"/>
      <c r="B132" s="163"/>
      <c r="C132" s="164" t="s">
        <v>78</v>
      </c>
      <c r="D132" s="164" t="s">
        <v>115</v>
      </c>
      <c r="E132" s="165" t="s">
        <v>181</v>
      </c>
      <c r="F132" s="166" t="s">
        <v>182</v>
      </c>
      <c r="G132" s="167" t="s">
        <v>183</v>
      </c>
      <c r="H132" s="168">
        <v>11</v>
      </c>
      <c r="I132" s="169">
        <v>108</v>
      </c>
      <c r="J132" s="169">
        <f>ROUND(I132*H132,2)</f>
        <v>1188</v>
      </c>
      <c r="K132" s="166" t="s">
        <v>119</v>
      </c>
      <c r="L132" s="32"/>
      <c r="M132" s="170" t="s">
        <v>1</v>
      </c>
      <c r="N132" s="171" t="s">
        <v>35</v>
      </c>
      <c r="O132" s="172">
        <v>0.34799999999999998</v>
      </c>
      <c r="P132" s="172">
        <f>O132*H132</f>
        <v>3.8279999999999998</v>
      </c>
      <c r="Q132" s="172">
        <v>0</v>
      </c>
      <c r="R132" s="172">
        <f>Q132*H132</f>
        <v>0</v>
      </c>
      <c r="S132" s="172">
        <v>0</v>
      </c>
      <c r="T132" s="173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74" t="s">
        <v>135</v>
      </c>
      <c r="AT132" s="174" t="s">
        <v>115</v>
      </c>
      <c r="AU132" s="174" t="s">
        <v>80</v>
      </c>
      <c r="AY132" s="18" t="s">
        <v>112</v>
      </c>
      <c r="BE132" s="175">
        <f>IF(N132="základní",J132,0)</f>
        <v>1188</v>
      </c>
      <c r="BF132" s="175">
        <f>IF(N132="snížená",J132,0)</f>
        <v>0</v>
      </c>
      <c r="BG132" s="175">
        <f>IF(N132="zákl. přenesená",J132,0)</f>
        <v>0</v>
      </c>
      <c r="BH132" s="175">
        <f>IF(N132="sníž. přenesená",J132,0)</f>
        <v>0</v>
      </c>
      <c r="BI132" s="175">
        <f>IF(N132="nulová",J132,0)</f>
        <v>0</v>
      </c>
      <c r="BJ132" s="18" t="s">
        <v>78</v>
      </c>
      <c r="BK132" s="175">
        <f>ROUND(I132*H132,2)</f>
        <v>1188</v>
      </c>
      <c r="BL132" s="18" t="s">
        <v>135</v>
      </c>
      <c r="BM132" s="174" t="s">
        <v>184</v>
      </c>
    </row>
    <row r="133" s="2" customFormat="1">
      <c r="A133" s="31"/>
      <c r="B133" s="32"/>
      <c r="C133" s="31"/>
      <c r="D133" s="176" t="s">
        <v>122</v>
      </c>
      <c r="E133" s="31"/>
      <c r="F133" s="177" t="s">
        <v>185</v>
      </c>
      <c r="G133" s="31"/>
      <c r="H133" s="31"/>
      <c r="I133" s="31"/>
      <c r="J133" s="31"/>
      <c r="K133" s="31"/>
      <c r="L133" s="32"/>
      <c r="M133" s="178"/>
      <c r="N133" s="179"/>
      <c r="O133" s="69"/>
      <c r="P133" s="69"/>
      <c r="Q133" s="69"/>
      <c r="R133" s="69"/>
      <c r="S133" s="69"/>
      <c r="T133" s="70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T133" s="18" t="s">
        <v>122</v>
      </c>
      <c r="AU133" s="18" t="s">
        <v>80</v>
      </c>
    </row>
    <row r="134" s="2" customFormat="1" ht="24.15" customHeight="1">
      <c r="A134" s="31"/>
      <c r="B134" s="163"/>
      <c r="C134" s="164" t="s">
        <v>80</v>
      </c>
      <c r="D134" s="164" t="s">
        <v>115</v>
      </c>
      <c r="E134" s="165" t="s">
        <v>186</v>
      </c>
      <c r="F134" s="166" t="s">
        <v>187</v>
      </c>
      <c r="G134" s="167" t="s">
        <v>188</v>
      </c>
      <c r="H134" s="168">
        <v>6</v>
      </c>
      <c r="I134" s="169">
        <v>185</v>
      </c>
      <c r="J134" s="169">
        <f>ROUND(I134*H134,2)</f>
        <v>1110</v>
      </c>
      <c r="K134" s="166" t="s">
        <v>119</v>
      </c>
      <c r="L134" s="32"/>
      <c r="M134" s="170" t="s">
        <v>1</v>
      </c>
      <c r="N134" s="171" t="s">
        <v>35</v>
      </c>
      <c r="O134" s="172">
        <v>0.48999999999999999</v>
      </c>
      <c r="P134" s="172">
        <f>O134*H134</f>
        <v>2.9399999999999999</v>
      </c>
      <c r="Q134" s="172">
        <v>0</v>
      </c>
      <c r="R134" s="172">
        <f>Q134*H134</f>
        <v>0</v>
      </c>
      <c r="S134" s="172">
        <v>0</v>
      </c>
      <c r="T134" s="173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74" t="s">
        <v>135</v>
      </c>
      <c r="AT134" s="174" t="s">
        <v>115</v>
      </c>
      <c r="AU134" s="174" t="s">
        <v>80</v>
      </c>
      <c r="AY134" s="18" t="s">
        <v>112</v>
      </c>
      <c r="BE134" s="175">
        <f>IF(N134="základní",J134,0)</f>
        <v>1110</v>
      </c>
      <c r="BF134" s="175">
        <f>IF(N134="snížená",J134,0)</f>
        <v>0</v>
      </c>
      <c r="BG134" s="175">
        <f>IF(N134="zákl. přenesená",J134,0)</f>
        <v>0</v>
      </c>
      <c r="BH134" s="175">
        <f>IF(N134="sníž. přenesená",J134,0)</f>
        <v>0</v>
      </c>
      <c r="BI134" s="175">
        <f>IF(N134="nulová",J134,0)</f>
        <v>0</v>
      </c>
      <c r="BJ134" s="18" t="s">
        <v>78</v>
      </c>
      <c r="BK134" s="175">
        <f>ROUND(I134*H134,2)</f>
        <v>1110</v>
      </c>
      <c r="BL134" s="18" t="s">
        <v>135</v>
      </c>
      <c r="BM134" s="174" t="s">
        <v>189</v>
      </c>
    </row>
    <row r="135" s="2" customFormat="1">
      <c r="A135" s="31"/>
      <c r="B135" s="32"/>
      <c r="C135" s="31"/>
      <c r="D135" s="176" t="s">
        <v>122</v>
      </c>
      <c r="E135" s="31"/>
      <c r="F135" s="177" t="s">
        <v>190</v>
      </c>
      <c r="G135" s="31"/>
      <c r="H135" s="31"/>
      <c r="I135" s="31"/>
      <c r="J135" s="31"/>
      <c r="K135" s="31"/>
      <c r="L135" s="32"/>
      <c r="M135" s="178"/>
      <c r="N135" s="179"/>
      <c r="O135" s="69"/>
      <c r="P135" s="69"/>
      <c r="Q135" s="69"/>
      <c r="R135" s="69"/>
      <c r="S135" s="69"/>
      <c r="T135" s="70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T135" s="18" t="s">
        <v>122</v>
      </c>
      <c r="AU135" s="18" t="s">
        <v>80</v>
      </c>
    </row>
    <row r="136" s="13" customFormat="1">
      <c r="A136" s="13"/>
      <c r="B136" s="180"/>
      <c r="C136" s="13"/>
      <c r="D136" s="176" t="s">
        <v>124</v>
      </c>
      <c r="E136" s="186" t="s">
        <v>1</v>
      </c>
      <c r="F136" s="181" t="s">
        <v>191</v>
      </c>
      <c r="G136" s="13"/>
      <c r="H136" s="182">
        <v>6</v>
      </c>
      <c r="I136" s="13"/>
      <c r="J136" s="13"/>
      <c r="K136" s="13"/>
      <c r="L136" s="180"/>
      <c r="M136" s="183"/>
      <c r="N136" s="184"/>
      <c r="O136" s="184"/>
      <c r="P136" s="184"/>
      <c r="Q136" s="184"/>
      <c r="R136" s="184"/>
      <c r="S136" s="184"/>
      <c r="T136" s="18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86" t="s">
        <v>124</v>
      </c>
      <c r="AU136" s="186" t="s">
        <v>80</v>
      </c>
      <c r="AV136" s="13" t="s">
        <v>80</v>
      </c>
      <c r="AW136" s="13" t="s">
        <v>27</v>
      </c>
      <c r="AX136" s="13" t="s">
        <v>78</v>
      </c>
      <c r="AY136" s="186" t="s">
        <v>112</v>
      </c>
    </row>
    <row r="137" s="2" customFormat="1" ht="24.15" customHeight="1">
      <c r="A137" s="31"/>
      <c r="B137" s="163"/>
      <c r="C137" s="164" t="s">
        <v>130</v>
      </c>
      <c r="D137" s="164" t="s">
        <v>115</v>
      </c>
      <c r="E137" s="165" t="s">
        <v>192</v>
      </c>
      <c r="F137" s="166" t="s">
        <v>193</v>
      </c>
      <c r="G137" s="167" t="s">
        <v>188</v>
      </c>
      <c r="H137" s="168">
        <v>1</v>
      </c>
      <c r="I137" s="169">
        <v>332</v>
      </c>
      <c r="J137" s="169">
        <f>ROUND(I137*H137,2)</f>
        <v>332</v>
      </c>
      <c r="K137" s="166" t="s">
        <v>119</v>
      </c>
      <c r="L137" s="32"/>
      <c r="M137" s="170" t="s">
        <v>1</v>
      </c>
      <c r="N137" s="171" t="s">
        <v>35</v>
      </c>
      <c r="O137" s="172">
        <v>0.88</v>
      </c>
      <c r="P137" s="172">
        <f>O137*H137</f>
        <v>0.88</v>
      </c>
      <c r="Q137" s="172">
        <v>0</v>
      </c>
      <c r="R137" s="172">
        <f>Q137*H137</f>
        <v>0</v>
      </c>
      <c r="S137" s="172">
        <v>0</v>
      </c>
      <c r="T137" s="173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74" t="s">
        <v>135</v>
      </c>
      <c r="AT137" s="174" t="s">
        <v>115</v>
      </c>
      <c r="AU137" s="174" t="s">
        <v>80</v>
      </c>
      <c r="AY137" s="18" t="s">
        <v>112</v>
      </c>
      <c r="BE137" s="175">
        <f>IF(N137="základní",J137,0)</f>
        <v>332</v>
      </c>
      <c r="BF137" s="175">
        <f>IF(N137="snížená",J137,0)</f>
        <v>0</v>
      </c>
      <c r="BG137" s="175">
        <f>IF(N137="zákl. přenesená",J137,0)</f>
        <v>0</v>
      </c>
      <c r="BH137" s="175">
        <f>IF(N137="sníž. přenesená",J137,0)</f>
        <v>0</v>
      </c>
      <c r="BI137" s="175">
        <f>IF(N137="nulová",J137,0)</f>
        <v>0</v>
      </c>
      <c r="BJ137" s="18" t="s">
        <v>78</v>
      </c>
      <c r="BK137" s="175">
        <f>ROUND(I137*H137,2)</f>
        <v>332</v>
      </c>
      <c r="BL137" s="18" t="s">
        <v>135</v>
      </c>
      <c r="BM137" s="174" t="s">
        <v>194</v>
      </c>
    </row>
    <row r="138" s="2" customFormat="1">
      <c r="A138" s="31"/>
      <c r="B138" s="32"/>
      <c r="C138" s="31"/>
      <c r="D138" s="176" t="s">
        <v>122</v>
      </c>
      <c r="E138" s="31"/>
      <c r="F138" s="177" t="s">
        <v>195</v>
      </c>
      <c r="G138" s="31"/>
      <c r="H138" s="31"/>
      <c r="I138" s="31"/>
      <c r="J138" s="31"/>
      <c r="K138" s="31"/>
      <c r="L138" s="32"/>
      <c r="M138" s="178"/>
      <c r="N138" s="179"/>
      <c r="O138" s="69"/>
      <c r="P138" s="69"/>
      <c r="Q138" s="69"/>
      <c r="R138" s="69"/>
      <c r="S138" s="69"/>
      <c r="T138" s="70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T138" s="18" t="s">
        <v>122</v>
      </c>
      <c r="AU138" s="18" t="s">
        <v>80</v>
      </c>
    </row>
    <row r="139" s="2" customFormat="1" ht="16.5" customHeight="1">
      <c r="A139" s="31"/>
      <c r="B139" s="163"/>
      <c r="C139" s="164" t="s">
        <v>135</v>
      </c>
      <c r="D139" s="164" t="s">
        <v>115</v>
      </c>
      <c r="E139" s="165" t="s">
        <v>196</v>
      </c>
      <c r="F139" s="166" t="s">
        <v>197</v>
      </c>
      <c r="G139" s="167" t="s">
        <v>188</v>
      </c>
      <c r="H139" s="168">
        <v>6</v>
      </c>
      <c r="I139" s="169">
        <v>372</v>
      </c>
      <c r="J139" s="169">
        <f>ROUND(I139*H139,2)</f>
        <v>2232</v>
      </c>
      <c r="K139" s="166" t="s">
        <v>119</v>
      </c>
      <c r="L139" s="32"/>
      <c r="M139" s="170" t="s">
        <v>1</v>
      </c>
      <c r="N139" s="171" t="s">
        <v>35</v>
      </c>
      <c r="O139" s="172">
        <v>0.38900000000000001</v>
      </c>
      <c r="P139" s="172">
        <f>O139*H139</f>
        <v>2.3340000000000001</v>
      </c>
      <c r="Q139" s="172">
        <v>0</v>
      </c>
      <c r="R139" s="172">
        <f>Q139*H139</f>
        <v>0</v>
      </c>
      <c r="S139" s="172">
        <v>0</v>
      </c>
      <c r="T139" s="173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74" t="s">
        <v>135</v>
      </c>
      <c r="AT139" s="174" t="s">
        <v>115</v>
      </c>
      <c r="AU139" s="174" t="s">
        <v>80</v>
      </c>
      <c r="AY139" s="18" t="s">
        <v>112</v>
      </c>
      <c r="BE139" s="175">
        <f>IF(N139="základní",J139,0)</f>
        <v>2232</v>
      </c>
      <c r="BF139" s="175">
        <f>IF(N139="snížená",J139,0)</f>
        <v>0</v>
      </c>
      <c r="BG139" s="175">
        <f>IF(N139="zákl. přenesená",J139,0)</f>
        <v>0</v>
      </c>
      <c r="BH139" s="175">
        <f>IF(N139="sníž. přenesená",J139,0)</f>
        <v>0</v>
      </c>
      <c r="BI139" s="175">
        <f>IF(N139="nulová",J139,0)</f>
        <v>0</v>
      </c>
      <c r="BJ139" s="18" t="s">
        <v>78</v>
      </c>
      <c r="BK139" s="175">
        <f>ROUND(I139*H139,2)</f>
        <v>2232</v>
      </c>
      <c r="BL139" s="18" t="s">
        <v>135</v>
      </c>
      <c r="BM139" s="174" t="s">
        <v>198</v>
      </c>
    </row>
    <row r="140" s="2" customFormat="1">
      <c r="A140" s="31"/>
      <c r="B140" s="32"/>
      <c r="C140" s="31"/>
      <c r="D140" s="176" t="s">
        <v>122</v>
      </c>
      <c r="E140" s="31"/>
      <c r="F140" s="177" t="s">
        <v>199</v>
      </c>
      <c r="G140" s="31"/>
      <c r="H140" s="31"/>
      <c r="I140" s="31"/>
      <c r="J140" s="31"/>
      <c r="K140" s="31"/>
      <c r="L140" s="32"/>
      <c r="M140" s="178"/>
      <c r="N140" s="179"/>
      <c r="O140" s="69"/>
      <c r="P140" s="69"/>
      <c r="Q140" s="69"/>
      <c r="R140" s="69"/>
      <c r="S140" s="69"/>
      <c r="T140" s="70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T140" s="18" t="s">
        <v>122</v>
      </c>
      <c r="AU140" s="18" t="s">
        <v>80</v>
      </c>
    </row>
    <row r="141" s="2" customFormat="1" ht="16.5" customHeight="1">
      <c r="A141" s="31"/>
      <c r="B141" s="163"/>
      <c r="C141" s="164" t="s">
        <v>111</v>
      </c>
      <c r="D141" s="164" t="s">
        <v>115</v>
      </c>
      <c r="E141" s="165" t="s">
        <v>200</v>
      </c>
      <c r="F141" s="166" t="s">
        <v>201</v>
      </c>
      <c r="G141" s="167" t="s">
        <v>188</v>
      </c>
      <c r="H141" s="168">
        <v>1</v>
      </c>
      <c r="I141" s="169">
        <v>705</v>
      </c>
      <c r="J141" s="169">
        <f>ROUND(I141*H141,2)</f>
        <v>705</v>
      </c>
      <c r="K141" s="166" t="s">
        <v>119</v>
      </c>
      <c r="L141" s="32"/>
      <c r="M141" s="170" t="s">
        <v>1</v>
      </c>
      <c r="N141" s="171" t="s">
        <v>35</v>
      </c>
      <c r="O141" s="172">
        <v>0.73399999999999999</v>
      </c>
      <c r="P141" s="172">
        <f>O141*H141</f>
        <v>0.73399999999999999</v>
      </c>
      <c r="Q141" s="172">
        <v>0</v>
      </c>
      <c r="R141" s="172">
        <f>Q141*H141</f>
        <v>0</v>
      </c>
      <c r="S141" s="172">
        <v>0</v>
      </c>
      <c r="T141" s="173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74" t="s">
        <v>135</v>
      </c>
      <c r="AT141" s="174" t="s">
        <v>115</v>
      </c>
      <c r="AU141" s="174" t="s">
        <v>80</v>
      </c>
      <c r="AY141" s="18" t="s">
        <v>112</v>
      </c>
      <c r="BE141" s="175">
        <f>IF(N141="základní",J141,0)</f>
        <v>705</v>
      </c>
      <c r="BF141" s="175">
        <f>IF(N141="snížená",J141,0)</f>
        <v>0</v>
      </c>
      <c r="BG141" s="175">
        <f>IF(N141="zákl. přenesená",J141,0)</f>
        <v>0</v>
      </c>
      <c r="BH141" s="175">
        <f>IF(N141="sníž. přenesená",J141,0)</f>
        <v>0</v>
      </c>
      <c r="BI141" s="175">
        <f>IF(N141="nulová",J141,0)</f>
        <v>0</v>
      </c>
      <c r="BJ141" s="18" t="s">
        <v>78</v>
      </c>
      <c r="BK141" s="175">
        <f>ROUND(I141*H141,2)</f>
        <v>705</v>
      </c>
      <c r="BL141" s="18" t="s">
        <v>135</v>
      </c>
      <c r="BM141" s="174" t="s">
        <v>202</v>
      </c>
    </row>
    <row r="142" s="2" customFormat="1">
      <c r="A142" s="31"/>
      <c r="B142" s="32"/>
      <c r="C142" s="31"/>
      <c r="D142" s="176" t="s">
        <v>122</v>
      </c>
      <c r="E142" s="31"/>
      <c r="F142" s="177" t="s">
        <v>203</v>
      </c>
      <c r="G142" s="31"/>
      <c r="H142" s="31"/>
      <c r="I142" s="31"/>
      <c r="J142" s="31"/>
      <c r="K142" s="31"/>
      <c r="L142" s="32"/>
      <c r="M142" s="178"/>
      <c r="N142" s="179"/>
      <c r="O142" s="69"/>
      <c r="P142" s="69"/>
      <c r="Q142" s="69"/>
      <c r="R142" s="69"/>
      <c r="S142" s="69"/>
      <c r="T142" s="70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T142" s="18" t="s">
        <v>122</v>
      </c>
      <c r="AU142" s="18" t="s">
        <v>80</v>
      </c>
    </row>
    <row r="143" s="2" customFormat="1" ht="16.5" customHeight="1">
      <c r="A143" s="31"/>
      <c r="B143" s="163"/>
      <c r="C143" s="164" t="s">
        <v>143</v>
      </c>
      <c r="D143" s="164" t="s">
        <v>115</v>
      </c>
      <c r="E143" s="165" t="s">
        <v>204</v>
      </c>
      <c r="F143" s="166" t="s">
        <v>205</v>
      </c>
      <c r="G143" s="167" t="s">
        <v>206</v>
      </c>
      <c r="H143" s="168">
        <v>10</v>
      </c>
      <c r="I143" s="169">
        <v>1410</v>
      </c>
      <c r="J143" s="169">
        <f>ROUND(I143*H143,2)</f>
        <v>14100</v>
      </c>
      <c r="K143" s="166" t="s">
        <v>119</v>
      </c>
      <c r="L143" s="32"/>
      <c r="M143" s="170" t="s">
        <v>1</v>
      </c>
      <c r="N143" s="171" t="s">
        <v>35</v>
      </c>
      <c r="O143" s="172">
        <v>0.57299999999999995</v>
      </c>
      <c r="P143" s="172">
        <f>O143*H143</f>
        <v>5.7299999999999995</v>
      </c>
      <c r="Q143" s="172">
        <v>0.021930000000000002</v>
      </c>
      <c r="R143" s="172">
        <f>Q143*H143</f>
        <v>0.21930000000000002</v>
      </c>
      <c r="S143" s="172">
        <v>0</v>
      </c>
      <c r="T143" s="173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74" t="s">
        <v>135</v>
      </c>
      <c r="AT143" s="174" t="s">
        <v>115</v>
      </c>
      <c r="AU143" s="174" t="s">
        <v>80</v>
      </c>
      <c r="AY143" s="18" t="s">
        <v>112</v>
      </c>
      <c r="BE143" s="175">
        <f>IF(N143="základní",J143,0)</f>
        <v>14100</v>
      </c>
      <c r="BF143" s="175">
        <f>IF(N143="snížená",J143,0)</f>
        <v>0</v>
      </c>
      <c r="BG143" s="175">
        <f>IF(N143="zákl. přenesená",J143,0)</f>
        <v>0</v>
      </c>
      <c r="BH143" s="175">
        <f>IF(N143="sníž. přenesená",J143,0)</f>
        <v>0</v>
      </c>
      <c r="BI143" s="175">
        <f>IF(N143="nulová",J143,0)</f>
        <v>0</v>
      </c>
      <c r="BJ143" s="18" t="s">
        <v>78</v>
      </c>
      <c r="BK143" s="175">
        <f>ROUND(I143*H143,2)</f>
        <v>14100</v>
      </c>
      <c r="BL143" s="18" t="s">
        <v>135</v>
      </c>
      <c r="BM143" s="174" t="s">
        <v>207</v>
      </c>
    </row>
    <row r="144" s="2" customFormat="1">
      <c r="A144" s="31"/>
      <c r="B144" s="32"/>
      <c r="C144" s="31"/>
      <c r="D144" s="176" t="s">
        <v>122</v>
      </c>
      <c r="E144" s="31"/>
      <c r="F144" s="177" t="s">
        <v>208</v>
      </c>
      <c r="G144" s="31"/>
      <c r="H144" s="31"/>
      <c r="I144" s="31"/>
      <c r="J144" s="31"/>
      <c r="K144" s="31"/>
      <c r="L144" s="32"/>
      <c r="M144" s="178"/>
      <c r="N144" s="179"/>
      <c r="O144" s="69"/>
      <c r="P144" s="69"/>
      <c r="Q144" s="69"/>
      <c r="R144" s="69"/>
      <c r="S144" s="69"/>
      <c r="T144" s="70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T144" s="18" t="s">
        <v>122</v>
      </c>
      <c r="AU144" s="18" t="s">
        <v>80</v>
      </c>
    </row>
    <row r="145" s="13" customFormat="1">
      <c r="A145" s="13"/>
      <c r="B145" s="180"/>
      <c r="C145" s="13"/>
      <c r="D145" s="176" t="s">
        <v>124</v>
      </c>
      <c r="E145" s="186" t="s">
        <v>1</v>
      </c>
      <c r="F145" s="181" t="s">
        <v>209</v>
      </c>
      <c r="G145" s="13"/>
      <c r="H145" s="182">
        <v>10</v>
      </c>
      <c r="I145" s="13"/>
      <c r="J145" s="13"/>
      <c r="K145" s="13"/>
      <c r="L145" s="180"/>
      <c r="M145" s="183"/>
      <c r="N145" s="184"/>
      <c r="O145" s="184"/>
      <c r="P145" s="184"/>
      <c r="Q145" s="184"/>
      <c r="R145" s="184"/>
      <c r="S145" s="184"/>
      <c r="T145" s="185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86" t="s">
        <v>124</v>
      </c>
      <c r="AU145" s="186" t="s">
        <v>80</v>
      </c>
      <c r="AV145" s="13" t="s">
        <v>80</v>
      </c>
      <c r="AW145" s="13" t="s">
        <v>27</v>
      </c>
      <c r="AX145" s="13" t="s">
        <v>78</v>
      </c>
      <c r="AY145" s="186" t="s">
        <v>112</v>
      </c>
    </row>
    <row r="146" s="2" customFormat="1" ht="24.15" customHeight="1">
      <c r="A146" s="31"/>
      <c r="B146" s="163"/>
      <c r="C146" s="164" t="s">
        <v>148</v>
      </c>
      <c r="D146" s="164" t="s">
        <v>115</v>
      </c>
      <c r="E146" s="165" t="s">
        <v>210</v>
      </c>
      <c r="F146" s="166" t="s">
        <v>211</v>
      </c>
      <c r="G146" s="167" t="s">
        <v>206</v>
      </c>
      <c r="H146" s="168">
        <v>1.8</v>
      </c>
      <c r="I146" s="169">
        <v>296</v>
      </c>
      <c r="J146" s="169">
        <f>ROUND(I146*H146,2)</f>
        <v>532.79999999999995</v>
      </c>
      <c r="K146" s="166" t="s">
        <v>119</v>
      </c>
      <c r="L146" s="32"/>
      <c r="M146" s="170" t="s">
        <v>1</v>
      </c>
      <c r="N146" s="171" t="s">
        <v>35</v>
      </c>
      <c r="O146" s="172">
        <v>0.54700000000000004</v>
      </c>
      <c r="P146" s="172">
        <f>O146*H146</f>
        <v>0.98460000000000014</v>
      </c>
      <c r="Q146" s="172">
        <v>0.036900000000000002</v>
      </c>
      <c r="R146" s="172">
        <f>Q146*H146</f>
        <v>0.066420000000000007</v>
      </c>
      <c r="S146" s="172">
        <v>0</v>
      </c>
      <c r="T146" s="173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74" t="s">
        <v>135</v>
      </c>
      <c r="AT146" s="174" t="s">
        <v>115</v>
      </c>
      <c r="AU146" s="174" t="s">
        <v>80</v>
      </c>
      <c r="AY146" s="18" t="s">
        <v>112</v>
      </c>
      <c r="BE146" s="175">
        <f>IF(N146="základní",J146,0)</f>
        <v>532.79999999999995</v>
      </c>
      <c r="BF146" s="175">
        <f>IF(N146="snížená",J146,0)</f>
        <v>0</v>
      </c>
      <c r="BG146" s="175">
        <f>IF(N146="zákl. přenesená",J146,0)</f>
        <v>0</v>
      </c>
      <c r="BH146" s="175">
        <f>IF(N146="sníž. přenesená",J146,0)</f>
        <v>0</v>
      </c>
      <c r="BI146" s="175">
        <f>IF(N146="nulová",J146,0)</f>
        <v>0</v>
      </c>
      <c r="BJ146" s="18" t="s">
        <v>78</v>
      </c>
      <c r="BK146" s="175">
        <f>ROUND(I146*H146,2)</f>
        <v>532.79999999999995</v>
      </c>
      <c r="BL146" s="18" t="s">
        <v>135</v>
      </c>
      <c r="BM146" s="174" t="s">
        <v>212</v>
      </c>
    </row>
    <row r="147" s="2" customFormat="1">
      <c r="A147" s="31"/>
      <c r="B147" s="32"/>
      <c r="C147" s="31"/>
      <c r="D147" s="176" t="s">
        <v>122</v>
      </c>
      <c r="E147" s="31"/>
      <c r="F147" s="177" t="s">
        <v>213</v>
      </c>
      <c r="G147" s="31"/>
      <c r="H147" s="31"/>
      <c r="I147" s="31"/>
      <c r="J147" s="31"/>
      <c r="K147" s="31"/>
      <c r="L147" s="32"/>
      <c r="M147" s="178"/>
      <c r="N147" s="179"/>
      <c r="O147" s="69"/>
      <c r="P147" s="69"/>
      <c r="Q147" s="69"/>
      <c r="R147" s="69"/>
      <c r="S147" s="69"/>
      <c r="T147" s="70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T147" s="18" t="s">
        <v>122</v>
      </c>
      <c r="AU147" s="18" t="s">
        <v>80</v>
      </c>
    </row>
    <row r="148" s="13" customFormat="1">
      <c r="A148" s="13"/>
      <c r="B148" s="180"/>
      <c r="C148" s="13"/>
      <c r="D148" s="176" t="s">
        <v>124</v>
      </c>
      <c r="E148" s="186" t="s">
        <v>1</v>
      </c>
      <c r="F148" s="181" t="s">
        <v>214</v>
      </c>
      <c r="G148" s="13"/>
      <c r="H148" s="182">
        <v>1.8</v>
      </c>
      <c r="I148" s="13"/>
      <c r="J148" s="13"/>
      <c r="K148" s="13"/>
      <c r="L148" s="180"/>
      <c r="M148" s="183"/>
      <c r="N148" s="184"/>
      <c r="O148" s="184"/>
      <c r="P148" s="184"/>
      <c r="Q148" s="184"/>
      <c r="R148" s="184"/>
      <c r="S148" s="184"/>
      <c r="T148" s="18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86" t="s">
        <v>124</v>
      </c>
      <c r="AU148" s="186" t="s">
        <v>80</v>
      </c>
      <c r="AV148" s="13" t="s">
        <v>80</v>
      </c>
      <c r="AW148" s="13" t="s">
        <v>27</v>
      </c>
      <c r="AX148" s="13" t="s">
        <v>78</v>
      </c>
      <c r="AY148" s="186" t="s">
        <v>112</v>
      </c>
    </row>
    <row r="149" s="2" customFormat="1" ht="24.15" customHeight="1">
      <c r="A149" s="31"/>
      <c r="B149" s="163"/>
      <c r="C149" s="164" t="s">
        <v>154</v>
      </c>
      <c r="D149" s="164" t="s">
        <v>115</v>
      </c>
      <c r="E149" s="165" t="s">
        <v>215</v>
      </c>
      <c r="F149" s="166" t="s">
        <v>216</v>
      </c>
      <c r="G149" s="167" t="s">
        <v>183</v>
      </c>
      <c r="H149" s="168">
        <v>151.65000000000001</v>
      </c>
      <c r="I149" s="169">
        <v>35.399999999999999</v>
      </c>
      <c r="J149" s="169">
        <f>ROUND(I149*H149,2)</f>
        <v>5368.4099999999999</v>
      </c>
      <c r="K149" s="166" t="s">
        <v>119</v>
      </c>
      <c r="L149" s="32"/>
      <c r="M149" s="170" t="s">
        <v>1</v>
      </c>
      <c r="N149" s="171" t="s">
        <v>35</v>
      </c>
      <c r="O149" s="172">
        <v>0.034000000000000002</v>
      </c>
      <c r="P149" s="172">
        <f>O149*H149</f>
        <v>5.1561000000000003</v>
      </c>
      <c r="Q149" s="172">
        <v>0</v>
      </c>
      <c r="R149" s="172">
        <f>Q149*H149</f>
        <v>0</v>
      </c>
      <c r="S149" s="172">
        <v>0</v>
      </c>
      <c r="T149" s="173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74" t="s">
        <v>135</v>
      </c>
      <c r="AT149" s="174" t="s">
        <v>115</v>
      </c>
      <c r="AU149" s="174" t="s">
        <v>80</v>
      </c>
      <c r="AY149" s="18" t="s">
        <v>112</v>
      </c>
      <c r="BE149" s="175">
        <f>IF(N149="základní",J149,0)</f>
        <v>5368.4099999999999</v>
      </c>
      <c r="BF149" s="175">
        <f>IF(N149="snížená",J149,0)</f>
        <v>0</v>
      </c>
      <c r="BG149" s="175">
        <f>IF(N149="zákl. přenesená",J149,0)</f>
        <v>0</v>
      </c>
      <c r="BH149" s="175">
        <f>IF(N149="sníž. přenesená",J149,0)</f>
        <v>0</v>
      </c>
      <c r="BI149" s="175">
        <f>IF(N149="nulová",J149,0)</f>
        <v>0</v>
      </c>
      <c r="BJ149" s="18" t="s">
        <v>78</v>
      </c>
      <c r="BK149" s="175">
        <f>ROUND(I149*H149,2)</f>
        <v>5368.4099999999999</v>
      </c>
      <c r="BL149" s="18" t="s">
        <v>135</v>
      </c>
      <c r="BM149" s="174" t="s">
        <v>217</v>
      </c>
    </row>
    <row r="150" s="2" customFormat="1">
      <c r="A150" s="31"/>
      <c r="B150" s="32"/>
      <c r="C150" s="31"/>
      <c r="D150" s="176" t="s">
        <v>122</v>
      </c>
      <c r="E150" s="31"/>
      <c r="F150" s="177" t="s">
        <v>218</v>
      </c>
      <c r="G150" s="31"/>
      <c r="H150" s="31"/>
      <c r="I150" s="31"/>
      <c r="J150" s="31"/>
      <c r="K150" s="31"/>
      <c r="L150" s="32"/>
      <c r="M150" s="178"/>
      <c r="N150" s="179"/>
      <c r="O150" s="69"/>
      <c r="P150" s="69"/>
      <c r="Q150" s="69"/>
      <c r="R150" s="69"/>
      <c r="S150" s="69"/>
      <c r="T150" s="70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T150" s="18" t="s">
        <v>122</v>
      </c>
      <c r="AU150" s="18" t="s">
        <v>80</v>
      </c>
    </row>
    <row r="151" s="13" customFormat="1">
      <c r="A151" s="13"/>
      <c r="B151" s="180"/>
      <c r="C151" s="13"/>
      <c r="D151" s="176" t="s">
        <v>124</v>
      </c>
      <c r="E151" s="186" t="s">
        <v>1</v>
      </c>
      <c r="F151" s="181" t="s">
        <v>219</v>
      </c>
      <c r="G151" s="13"/>
      <c r="H151" s="182">
        <v>151.65000000000001</v>
      </c>
      <c r="I151" s="13"/>
      <c r="J151" s="13"/>
      <c r="K151" s="13"/>
      <c r="L151" s="180"/>
      <c r="M151" s="183"/>
      <c r="N151" s="184"/>
      <c r="O151" s="184"/>
      <c r="P151" s="184"/>
      <c r="Q151" s="184"/>
      <c r="R151" s="184"/>
      <c r="S151" s="184"/>
      <c r="T151" s="18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86" t="s">
        <v>124</v>
      </c>
      <c r="AU151" s="186" t="s">
        <v>80</v>
      </c>
      <c r="AV151" s="13" t="s">
        <v>80</v>
      </c>
      <c r="AW151" s="13" t="s">
        <v>27</v>
      </c>
      <c r="AX151" s="13" t="s">
        <v>78</v>
      </c>
      <c r="AY151" s="186" t="s">
        <v>112</v>
      </c>
    </row>
    <row r="152" s="2" customFormat="1" ht="24.15" customHeight="1">
      <c r="A152" s="31"/>
      <c r="B152" s="163"/>
      <c r="C152" s="164" t="s">
        <v>161</v>
      </c>
      <c r="D152" s="164" t="s">
        <v>115</v>
      </c>
      <c r="E152" s="165" t="s">
        <v>220</v>
      </c>
      <c r="F152" s="166" t="s">
        <v>221</v>
      </c>
      <c r="G152" s="167" t="s">
        <v>222</v>
      </c>
      <c r="H152" s="168">
        <v>4.75</v>
      </c>
      <c r="I152" s="169">
        <v>479</v>
      </c>
      <c r="J152" s="169">
        <f>ROUND(I152*H152,2)</f>
        <v>2275.25</v>
      </c>
      <c r="K152" s="166" t="s">
        <v>119</v>
      </c>
      <c r="L152" s="32"/>
      <c r="M152" s="170" t="s">
        <v>1</v>
      </c>
      <c r="N152" s="171" t="s">
        <v>35</v>
      </c>
      <c r="O152" s="172">
        <v>1.548</v>
      </c>
      <c r="P152" s="172">
        <f>O152*H152</f>
        <v>7.3529999999999998</v>
      </c>
      <c r="Q152" s="172">
        <v>0</v>
      </c>
      <c r="R152" s="172">
        <f>Q152*H152</f>
        <v>0</v>
      </c>
      <c r="S152" s="172">
        <v>0</v>
      </c>
      <c r="T152" s="173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74" t="s">
        <v>135</v>
      </c>
      <c r="AT152" s="174" t="s">
        <v>115</v>
      </c>
      <c r="AU152" s="174" t="s">
        <v>80</v>
      </c>
      <c r="AY152" s="18" t="s">
        <v>112</v>
      </c>
      <c r="BE152" s="175">
        <f>IF(N152="základní",J152,0)</f>
        <v>2275.25</v>
      </c>
      <c r="BF152" s="175">
        <f>IF(N152="snížená",J152,0)</f>
        <v>0</v>
      </c>
      <c r="BG152" s="175">
        <f>IF(N152="zákl. přenesená",J152,0)</f>
        <v>0</v>
      </c>
      <c r="BH152" s="175">
        <f>IF(N152="sníž. přenesená",J152,0)</f>
        <v>0</v>
      </c>
      <c r="BI152" s="175">
        <f>IF(N152="nulová",J152,0)</f>
        <v>0</v>
      </c>
      <c r="BJ152" s="18" t="s">
        <v>78</v>
      </c>
      <c r="BK152" s="175">
        <f>ROUND(I152*H152,2)</f>
        <v>2275.25</v>
      </c>
      <c r="BL152" s="18" t="s">
        <v>135</v>
      </c>
      <c r="BM152" s="174" t="s">
        <v>223</v>
      </c>
    </row>
    <row r="153" s="2" customFormat="1">
      <c r="A153" s="31"/>
      <c r="B153" s="32"/>
      <c r="C153" s="31"/>
      <c r="D153" s="176" t="s">
        <v>122</v>
      </c>
      <c r="E153" s="31"/>
      <c r="F153" s="177" t="s">
        <v>224</v>
      </c>
      <c r="G153" s="31"/>
      <c r="H153" s="31"/>
      <c r="I153" s="31"/>
      <c r="J153" s="31"/>
      <c r="K153" s="31"/>
      <c r="L153" s="32"/>
      <c r="M153" s="178"/>
      <c r="N153" s="179"/>
      <c r="O153" s="69"/>
      <c r="P153" s="69"/>
      <c r="Q153" s="69"/>
      <c r="R153" s="69"/>
      <c r="S153" s="69"/>
      <c r="T153" s="70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T153" s="18" t="s">
        <v>122</v>
      </c>
      <c r="AU153" s="18" t="s">
        <v>80</v>
      </c>
    </row>
    <row r="154" s="13" customFormat="1">
      <c r="A154" s="13"/>
      <c r="B154" s="180"/>
      <c r="C154" s="13"/>
      <c r="D154" s="176" t="s">
        <v>124</v>
      </c>
      <c r="E154" s="186" t="s">
        <v>1</v>
      </c>
      <c r="F154" s="181" t="s">
        <v>225</v>
      </c>
      <c r="G154" s="13"/>
      <c r="H154" s="182">
        <v>4.75</v>
      </c>
      <c r="I154" s="13"/>
      <c r="J154" s="13"/>
      <c r="K154" s="13"/>
      <c r="L154" s="180"/>
      <c r="M154" s="183"/>
      <c r="N154" s="184"/>
      <c r="O154" s="184"/>
      <c r="P154" s="184"/>
      <c r="Q154" s="184"/>
      <c r="R154" s="184"/>
      <c r="S154" s="184"/>
      <c r="T154" s="18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86" t="s">
        <v>124</v>
      </c>
      <c r="AU154" s="186" t="s">
        <v>80</v>
      </c>
      <c r="AV154" s="13" t="s">
        <v>80</v>
      </c>
      <c r="AW154" s="13" t="s">
        <v>27</v>
      </c>
      <c r="AX154" s="13" t="s">
        <v>78</v>
      </c>
      <c r="AY154" s="186" t="s">
        <v>112</v>
      </c>
    </row>
    <row r="155" s="2" customFormat="1" ht="24.15" customHeight="1">
      <c r="A155" s="31"/>
      <c r="B155" s="163"/>
      <c r="C155" s="164" t="s">
        <v>226</v>
      </c>
      <c r="D155" s="164" t="s">
        <v>115</v>
      </c>
      <c r="E155" s="165" t="s">
        <v>227</v>
      </c>
      <c r="F155" s="166" t="s">
        <v>228</v>
      </c>
      <c r="G155" s="167" t="s">
        <v>222</v>
      </c>
      <c r="H155" s="168">
        <v>28</v>
      </c>
      <c r="I155" s="169">
        <v>663</v>
      </c>
      <c r="J155" s="169">
        <f>ROUND(I155*H155,2)</f>
        <v>18564</v>
      </c>
      <c r="K155" s="166" t="s">
        <v>119</v>
      </c>
      <c r="L155" s="32"/>
      <c r="M155" s="170" t="s">
        <v>1</v>
      </c>
      <c r="N155" s="171" t="s">
        <v>35</v>
      </c>
      <c r="O155" s="172">
        <v>0.96799999999999997</v>
      </c>
      <c r="P155" s="172">
        <f>O155*H155</f>
        <v>27.103999999999999</v>
      </c>
      <c r="Q155" s="172">
        <v>0</v>
      </c>
      <c r="R155" s="172">
        <f>Q155*H155</f>
        <v>0</v>
      </c>
      <c r="S155" s="172">
        <v>0</v>
      </c>
      <c r="T155" s="173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74" t="s">
        <v>135</v>
      </c>
      <c r="AT155" s="174" t="s">
        <v>115</v>
      </c>
      <c r="AU155" s="174" t="s">
        <v>80</v>
      </c>
      <c r="AY155" s="18" t="s">
        <v>112</v>
      </c>
      <c r="BE155" s="175">
        <f>IF(N155="základní",J155,0)</f>
        <v>18564</v>
      </c>
      <c r="BF155" s="175">
        <f>IF(N155="snížená",J155,0)</f>
        <v>0</v>
      </c>
      <c r="BG155" s="175">
        <f>IF(N155="zákl. přenesená",J155,0)</f>
        <v>0</v>
      </c>
      <c r="BH155" s="175">
        <f>IF(N155="sníž. přenesená",J155,0)</f>
        <v>0</v>
      </c>
      <c r="BI155" s="175">
        <f>IF(N155="nulová",J155,0)</f>
        <v>0</v>
      </c>
      <c r="BJ155" s="18" t="s">
        <v>78</v>
      </c>
      <c r="BK155" s="175">
        <f>ROUND(I155*H155,2)</f>
        <v>18564</v>
      </c>
      <c r="BL155" s="18" t="s">
        <v>135</v>
      </c>
      <c r="BM155" s="174" t="s">
        <v>229</v>
      </c>
    </row>
    <row r="156" s="2" customFormat="1">
      <c r="A156" s="31"/>
      <c r="B156" s="32"/>
      <c r="C156" s="31"/>
      <c r="D156" s="176" t="s">
        <v>122</v>
      </c>
      <c r="E156" s="31"/>
      <c r="F156" s="177" t="s">
        <v>230</v>
      </c>
      <c r="G156" s="31"/>
      <c r="H156" s="31"/>
      <c r="I156" s="31"/>
      <c r="J156" s="31"/>
      <c r="K156" s="31"/>
      <c r="L156" s="32"/>
      <c r="M156" s="178"/>
      <c r="N156" s="179"/>
      <c r="O156" s="69"/>
      <c r="P156" s="69"/>
      <c r="Q156" s="69"/>
      <c r="R156" s="69"/>
      <c r="S156" s="69"/>
      <c r="T156" s="70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T156" s="18" t="s">
        <v>122</v>
      </c>
      <c r="AU156" s="18" t="s">
        <v>80</v>
      </c>
    </row>
    <row r="157" s="13" customFormat="1">
      <c r="A157" s="13"/>
      <c r="B157" s="180"/>
      <c r="C157" s="13"/>
      <c r="D157" s="176" t="s">
        <v>124</v>
      </c>
      <c r="E157" s="186" t="s">
        <v>1</v>
      </c>
      <c r="F157" s="181" t="s">
        <v>231</v>
      </c>
      <c r="G157" s="13"/>
      <c r="H157" s="182">
        <v>28</v>
      </c>
      <c r="I157" s="13"/>
      <c r="J157" s="13"/>
      <c r="K157" s="13"/>
      <c r="L157" s="180"/>
      <c r="M157" s="183"/>
      <c r="N157" s="184"/>
      <c r="O157" s="184"/>
      <c r="P157" s="184"/>
      <c r="Q157" s="184"/>
      <c r="R157" s="184"/>
      <c r="S157" s="184"/>
      <c r="T157" s="18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86" t="s">
        <v>124</v>
      </c>
      <c r="AU157" s="186" t="s">
        <v>80</v>
      </c>
      <c r="AV157" s="13" t="s">
        <v>80</v>
      </c>
      <c r="AW157" s="13" t="s">
        <v>27</v>
      </c>
      <c r="AX157" s="13" t="s">
        <v>78</v>
      </c>
      <c r="AY157" s="186" t="s">
        <v>112</v>
      </c>
    </row>
    <row r="158" s="2" customFormat="1" ht="33" customHeight="1">
      <c r="A158" s="31"/>
      <c r="B158" s="163"/>
      <c r="C158" s="164" t="s">
        <v>232</v>
      </c>
      <c r="D158" s="164" t="s">
        <v>115</v>
      </c>
      <c r="E158" s="165" t="s">
        <v>233</v>
      </c>
      <c r="F158" s="166" t="s">
        <v>234</v>
      </c>
      <c r="G158" s="167" t="s">
        <v>222</v>
      </c>
      <c r="H158" s="168">
        <v>202.916</v>
      </c>
      <c r="I158" s="169">
        <v>491</v>
      </c>
      <c r="J158" s="169">
        <f>ROUND(I158*H158,2)</f>
        <v>99631.759999999995</v>
      </c>
      <c r="K158" s="166" t="s">
        <v>119</v>
      </c>
      <c r="L158" s="32"/>
      <c r="M158" s="170" t="s">
        <v>1</v>
      </c>
      <c r="N158" s="171" t="s">
        <v>35</v>
      </c>
      <c r="O158" s="172">
        <v>0.71999999999999997</v>
      </c>
      <c r="P158" s="172">
        <f>O158*H158</f>
        <v>146.09951999999998</v>
      </c>
      <c r="Q158" s="172">
        <v>0</v>
      </c>
      <c r="R158" s="172">
        <f>Q158*H158</f>
        <v>0</v>
      </c>
      <c r="S158" s="172">
        <v>0</v>
      </c>
      <c r="T158" s="173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74" t="s">
        <v>135</v>
      </c>
      <c r="AT158" s="174" t="s">
        <v>115</v>
      </c>
      <c r="AU158" s="174" t="s">
        <v>80</v>
      </c>
      <c r="AY158" s="18" t="s">
        <v>112</v>
      </c>
      <c r="BE158" s="175">
        <f>IF(N158="základní",J158,0)</f>
        <v>99631.759999999995</v>
      </c>
      <c r="BF158" s="175">
        <f>IF(N158="snížená",J158,0)</f>
        <v>0</v>
      </c>
      <c r="BG158" s="175">
        <f>IF(N158="zákl. přenesená",J158,0)</f>
        <v>0</v>
      </c>
      <c r="BH158" s="175">
        <f>IF(N158="sníž. přenesená",J158,0)</f>
        <v>0</v>
      </c>
      <c r="BI158" s="175">
        <f>IF(N158="nulová",J158,0)</f>
        <v>0</v>
      </c>
      <c r="BJ158" s="18" t="s">
        <v>78</v>
      </c>
      <c r="BK158" s="175">
        <f>ROUND(I158*H158,2)</f>
        <v>99631.759999999995</v>
      </c>
      <c r="BL158" s="18" t="s">
        <v>135</v>
      </c>
      <c r="BM158" s="174" t="s">
        <v>235</v>
      </c>
    </row>
    <row r="159" s="2" customFormat="1">
      <c r="A159" s="31"/>
      <c r="B159" s="32"/>
      <c r="C159" s="31"/>
      <c r="D159" s="176" t="s">
        <v>122</v>
      </c>
      <c r="E159" s="31"/>
      <c r="F159" s="177" t="s">
        <v>236</v>
      </c>
      <c r="G159" s="31"/>
      <c r="H159" s="31"/>
      <c r="I159" s="31"/>
      <c r="J159" s="31"/>
      <c r="K159" s="31"/>
      <c r="L159" s="32"/>
      <c r="M159" s="178"/>
      <c r="N159" s="179"/>
      <c r="O159" s="69"/>
      <c r="P159" s="69"/>
      <c r="Q159" s="69"/>
      <c r="R159" s="69"/>
      <c r="S159" s="69"/>
      <c r="T159" s="70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T159" s="18" t="s">
        <v>122</v>
      </c>
      <c r="AU159" s="18" t="s">
        <v>80</v>
      </c>
    </row>
    <row r="160" s="13" customFormat="1">
      <c r="A160" s="13"/>
      <c r="B160" s="180"/>
      <c r="C160" s="13"/>
      <c r="D160" s="176" t="s">
        <v>124</v>
      </c>
      <c r="E160" s="186" t="s">
        <v>1</v>
      </c>
      <c r="F160" s="181" t="s">
        <v>237</v>
      </c>
      <c r="G160" s="13"/>
      <c r="H160" s="182">
        <v>246.352</v>
      </c>
      <c r="I160" s="13"/>
      <c r="J160" s="13"/>
      <c r="K160" s="13"/>
      <c r="L160" s="180"/>
      <c r="M160" s="183"/>
      <c r="N160" s="184"/>
      <c r="O160" s="184"/>
      <c r="P160" s="184"/>
      <c r="Q160" s="184"/>
      <c r="R160" s="184"/>
      <c r="S160" s="184"/>
      <c r="T160" s="18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86" t="s">
        <v>124</v>
      </c>
      <c r="AU160" s="186" t="s">
        <v>80</v>
      </c>
      <c r="AV160" s="13" t="s">
        <v>80</v>
      </c>
      <c r="AW160" s="13" t="s">
        <v>27</v>
      </c>
      <c r="AX160" s="13" t="s">
        <v>70</v>
      </c>
      <c r="AY160" s="186" t="s">
        <v>112</v>
      </c>
    </row>
    <row r="161" s="13" customFormat="1">
      <c r="A161" s="13"/>
      <c r="B161" s="180"/>
      <c r="C161" s="13"/>
      <c r="D161" s="176" t="s">
        <v>124</v>
      </c>
      <c r="E161" s="186" t="s">
        <v>1</v>
      </c>
      <c r="F161" s="181" t="s">
        <v>238</v>
      </c>
      <c r="G161" s="13"/>
      <c r="H161" s="182">
        <v>-45.039999999999999</v>
      </c>
      <c r="I161" s="13"/>
      <c r="J161" s="13"/>
      <c r="K161" s="13"/>
      <c r="L161" s="180"/>
      <c r="M161" s="183"/>
      <c r="N161" s="184"/>
      <c r="O161" s="184"/>
      <c r="P161" s="184"/>
      <c r="Q161" s="184"/>
      <c r="R161" s="184"/>
      <c r="S161" s="184"/>
      <c r="T161" s="18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86" t="s">
        <v>124</v>
      </c>
      <c r="AU161" s="186" t="s">
        <v>80</v>
      </c>
      <c r="AV161" s="13" t="s">
        <v>80</v>
      </c>
      <c r="AW161" s="13" t="s">
        <v>27</v>
      </c>
      <c r="AX161" s="13" t="s">
        <v>70</v>
      </c>
      <c r="AY161" s="186" t="s">
        <v>112</v>
      </c>
    </row>
    <row r="162" s="13" customFormat="1">
      <c r="A162" s="13"/>
      <c r="B162" s="180"/>
      <c r="C162" s="13"/>
      <c r="D162" s="176" t="s">
        <v>124</v>
      </c>
      <c r="E162" s="186" t="s">
        <v>1</v>
      </c>
      <c r="F162" s="181" t="s">
        <v>239</v>
      </c>
      <c r="G162" s="13"/>
      <c r="H162" s="182">
        <v>1.6040000000000001</v>
      </c>
      <c r="I162" s="13"/>
      <c r="J162" s="13"/>
      <c r="K162" s="13"/>
      <c r="L162" s="180"/>
      <c r="M162" s="183"/>
      <c r="N162" s="184"/>
      <c r="O162" s="184"/>
      <c r="P162" s="184"/>
      <c r="Q162" s="184"/>
      <c r="R162" s="184"/>
      <c r="S162" s="184"/>
      <c r="T162" s="18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86" t="s">
        <v>124</v>
      </c>
      <c r="AU162" s="186" t="s">
        <v>80</v>
      </c>
      <c r="AV162" s="13" t="s">
        <v>80</v>
      </c>
      <c r="AW162" s="13" t="s">
        <v>27</v>
      </c>
      <c r="AX162" s="13" t="s">
        <v>70</v>
      </c>
      <c r="AY162" s="186" t="s">
        <v>112</v>
      </c>
    </row>
    <row r="163" s="14" customFormat="1">
      <c r="A163" s="14"/>
      <c r="B163" s="191"/>
      <c r="C163" s="14"/>
      <c r="D163" s="176" t="s">
        <v>124</v>
      </c>
      <c r="E163" s="192" t="s">
        <v>1</v>
      </c>
      <c r="F163" s="193" t="s">
        <v>240</v>
      </c>
      <c r="G163" s="14"/>
      <c r="H163" s="194">
        <v>202.916</v>
      </c>
      <c r="I163" s="14"/>
      <c r="J163" s="14"/>
      <c r="K163" s="14"/>
      <c r="L163" s="191"/>
      <c r="M163" s="195"/>
      <c r="N163" s="196"/>
      <c r="O163" s="196"/>
      <c r="P163" s="196"/>
      <c r="Q163" s="196"/>
      <c r="R163" s="196"/>
      <c r="S163" s="196"/>
      <c r="T163" s="197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192" t="s">
        <v>124</v>
      </c>
      <c r="AU163" s="192" t="s">
        <v>80</v>
      </c>
      <c r="AV163" s="14" t="s">
        <v>135</v>
      </c>
      <c r="AW163" s="14" t="s">
        <v>27</v>
      </c>
      <c r="AX163" s="14" t="s">
        <v>78</v>
      </c>
      <c r="AY163" s="192" t="s">
        <v>112</v>
      </c>
    </row>
    <row r="164" s="2" customFormat="1" ht="33" customHeight="1">
      <c r="A164" s="31"/>
      <c r="B164" s="163"/>
      <c r="C164" s="164" t="s">
        <v>241</v>
      </c>
      <c r="D164" s="164" t="s">
        <v>115</v>
      </c>
      <c r="E164" s="165" t="s">
        <v>242</v>
      </c>
      <c r="F164" s="166" t="s">
        <v>243</v>
      </c>
      <c r="G164" s="167" t="s">
        <v>222</v>
      </c>
      <c r="H164" s="168">
        <v>2.2040000000000002</v>
      </c>
      <c r="I164" s="169">
        <v>2050</v>
      </c>
      <c r="J164" s="169">
        <f>ROUND(I164*H164,2)</f>
        <v>4518.1999999999998</v>
      </c>
      <c r="K164" s="166" t="s">
        <v>119</v>
      </c>
      <c r="L164" s="32"/>
      <c r="M164" s="170" t="s">
        <v>1</v>
      </c>
      <c r="N164" s="171" t="s">
        <v>35</v>
      </c>
      <c r="O164" s="172">
        <v>2.7360000000000002</v>
      </c>
      <c r="P164" s="172">
        <f>O164*H164</f>
        <v>6.0301440000000008</v>
      </c>
      <c r="Q164" s="172">
        <v>0</v>
      </c>
      <c r="R164" s="172">
        <f>Q164*H164</f>
        <v>0</v>
      </c>
      <c r="S164" s="172">
        <v>0</v>
      </c>
      <c r="T164" s="173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74" t="s">
        <v>135</v>
      </c>
      <c r="AT164" s="174" t="s">
        <v>115</v>
      </c>
      <c r="AU164" s="174" t="s">
        <v>80</v>
      </c>
      <c r="AY164" s="18" t="s">
        <v>112</v>
      </c>
      <c r="BE164" s="175">
        <f>IF(N164="základní",J164,0)</f>
        <v>4518.1999999999998</v>
      </c>
      <c r="BF164" s="175">
        <f>IF(N164="snížená",J164,0)</f>
        <v>0</v>
      </c>
      <c r="BG164" s="175">
        <f>IF(N164="zákl. přenesená",J164,0)</f>
        <v>0</v>
      </c>
      <c r="BH164" s="175">
        <f>IF(N164="sníž. přenesená",J164,0)</f>
        <v>0</v>
      </c>
      <c r="BI164" s="175">
        <f>IF(N164="nulová",J164,0)</f>
        <v>0</v>
      </c>
      <c r="BJ164" s="18" t="s">
        <v>78</v>
      </c>
      <c r="BK164" s="175">
        <f>ROUND(I164*H164,2)</f>
        <v>4518.1999999999998</v>
      </c>
      <c r="BL164" s="18" t="s">
        <v>135</v>
      </c>
      <c r="BM164" s="174" t="s">
        <v>244</v>
      </c>
    </row>
    <row r="165" s="2" customFormat="1">
      <c r="A165" s="31"/>
      <c r="B165" s="32"/>
      <c r="C165" s="31"/>
      <c r="D165" s="176" t="s">
        <v>122</v>
      </c>
      <c r="E165" s="31"/>
      <c r="F165" s="177" t="s">
        <v>245</v>
      </c>
      <c r="G165" s="31"/>
      <c r="H165" s="31"/>
      <c r="I165" s="31"/>
      <c r="J165" s="31"/>
      <c r="K165" s="31"/>
      <c r="L165" s="32"/>
      <c r="M165" s="178"/>
      <c r="N165" s="179"/>
      <c r="O165" s="69"/>
      <c r="P165" s="69"/>
      <c r="Q165" s="69"/>
      <c r="R165" s="69"/>
      <c r="S165" s="69"/>
      <c r="T165" s="70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T165" s="18" t="s">
        <v>122</v>
      </c>
      <c r="AU165" s="18" t="s">
        <v>80</v>
      </c>
    </row>
    <row r="166" s="13" customFormat="1">
      <c r="A166" s="13"/>
      <c r="B166" s="180"/>
      <c r="C166" s="13"/>
      <c r="D166" s="176" t="s">
        <v>124</v>
      </c>
      <c r="E166" s="186" t="s">
        <v>1</v>
      </c>
      <c r="F166" s="181" t="s">
        <v>246</v>
      </c>
      <c r="G166" s="13"/>
      <c r="H166" s="182">
        <v>2.488</v>
      </c>
      <c r="I166" s="13"/>
      <c r="J166" s="13"/>
      <c r="K166" s="13"/>
      <c r="L166" s="180"/>
      <c r="M166" s="183"/>
      <c r="N166" s="184"/>
      <c r="O166" s="184"/>
      <c r="P166" s="184"/>
      <c r="Q166" s="184"/>
      <c r="R166" s="184"/>
      <c r="S166" s="184"/>
      <c r="T166" s="185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86" t="s">
        <v>124</v>
      </c>
      <c r="AU166" s="186" t="s">
        <v>80</v>
      </c>
      <c r="AV166" s="13" t="s">
        <v>80</v>
      </c>
      <c r="AW166" s="13" t="s">
        <v>27</v>
      </c>
      <c r="AX166" s="13" t="s">
        <v>70</v>
      </c>
      <c r="AY166" s="186" t="s">
        <v>112</v>
      </c>
    </row>
    <row r="167" s="13" customFormat="1">
      <c r="A167" s="13"/>
      <c r="B167" s="180"/>
      <c r="C167" s="13"/>
      <c r="D167" s="176" t="s">
        <v>124</v>
      </c>
      <c r="E167" s="186" t="s">
        <v>1</v>
      </c>
      <c r="F167" s="181" t="s">
        <v>247</v>
      </c>
      <c r="G167" s="13"/>
      <c r="H167" s="182">
        <v>-0.45500000000000002</v>
      </c>
      <c r="I167" s="13"/>
      <c r="J167" s="13"/>
      <c r="K167" s="13"/>
      <c r="L167" s="180"/>
      <c r="M167" s="183"/>
      <c r="N167" s="184"/>
      <c r="O167" s="184"/>
      <c r="P167" s="184"/>
      <c r="Q167" s="184"/>
      <c r="R167" s="184"/>
      <c r="S167" s="184"/>
      <c r="T167" s="18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86" t="s">
        <v>124</v>
      </c>
      <c r="AU167" s="186" t="s">
        <v>80</v>
      </c>
      <c r="AV167" s="13" t="s">
        <v>80</v>
      </c>
      <c r="AW167" s="13" t="s">
        <v>27</v>
      </c>
      <c r="AX167" s="13" t="s">
        <v>70</v>
      </c>
      <c r="AY167" s="186" t="s">
        <v>112</v>
      </c>
    </row>
    <row r="168" s="13" customFormat="1">
      <c r="A168" s="13"/>
      <c r="B168" s="180"/>
      <c r="C168" s="13"/>
      <c r="D168" s="176" t="s">
        <v>124</v>
      </c>
      <c r="E168" s="186" t="s">
        <v>1</v>
      </c>
      <c r="F168" s="181" t="s">
        <v>248</v>
      </c>
      <c r="G168" s="13"/>
      <c r="H168" s="182">
        <v>0.155</v>
      </c>
      <c r="I168" s="13"/>
      <c r="J168" s="13"/>
      <c r="K168" s="13"/>
      <c r="L168" s="180"/>
      <c r="M168" s="183"/>
      <c r="N168" s="184"/>
      <c r="O168" s="184"/>
      <c r="P168" s="184"/>
      <c r="Q168" s="184"/>
      <c r="R168" s="184"/>
      <c r="S168" s="184"/>
      <c r="T168" s="18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86" t="s">
        <v>124</v>
      </c>
      <c r="AU168" s="186" t="s">
        <v>80</v>
      </c>
      <c r="AV168" s="13" t="s">
        <v>80</v>
      </c>
      <c r="AW168" s="13" t="s">
        <v>27</v>
      </c>
      <c r="AX168" s="13" t="s">
        <v>70</v>
      </c>
      <c r="AY168" s="186" t="s">
        <v>112</v>
      </c>
    </row>
    <row r="169" s="13" customFormat="1">
      <c r="A169" s="13"/>
      <c r="B169" s="180"/>
      <c r="C169" s="13"/>
      <c r="D169" s="176" t="s">
        <v>124</v>
      </c>
      <c r="E169" s="186" t="s">
        <v>1</v>
      </c>
      <c r="F169" s="181" t="s">
        <v>249</v>
      </c>
      <c r="G169" s="13"/>
      <c r="H169" s="182">
        <v>0.016</v>
      </c>
      <c r="I169" s="13"/>
      <c r="J169" s="13"/>
      <c r="K169" s="13"/>
      <c r="L169" s="180"/>
      <c r="M169" s="183"/>
      <c r="N169" s="184"/>
      <c r="O169" s="184"/>
      <c r="P169" s="184"/>
      <c r="Q169" s="184"/>
      <c r="R169" s="184"/>
      <c r="S169" s="184"/>
      <c r="T169" s="18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86" t="s">
        <v>124</v>
      </c>
      <c r="AU169" s="186" t="s">
        <v>80</v>
      </c>
      <c r="AV169" s="13" t="s">
        <v>80</v>
      </c>
      <c r="AW169" s="13" t="s">
        <v>27</v>
      </c>
      <c r="AX169" s="13" t="s">
        <v>70</v>
      </c>
      <c r="AY169" s="186" t="s">
        <v>112</v>
      </c>
    </row>
    <row r="170" s="14" customFormat="1">
      <c r="A170" s="14"/>
      <c r="B170" s="191"/>
      <c r="C170" s="14"/>
      <c r="D170" s="176" t="s">
        <v>124</v>
      </c>
      <c r="E170" s="192" t="s">
        <v>1</v>
      </c>
      <c r="F170" s="193" t="s">
        <v>240</v>
      </c>
      <c r="G170" s="14"/>
      <c r="H170" s="194">
        <v>2.2040000000000002</v>
      </c>
      <c r="I170" s="14"/>
      <c r="J170" s="14"/>
      <c r="K170" s="14"/>
      <c r="L170" s="191"/>
      <c r="M170" s="195"/>
      <c r="N170" s="196"/>
      <c r="O170" s="196"/>
      <c r="P170" s="196"/>
      <c r="Q170" s="196"/>
      <c r="R170" s="196"/>
      <c r="S170" s="196"/>
      <c r="T170" s="197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192" t="s">
        <v>124</v>
      </c>
      <c r="AU170" s="192" t="s">
        <v>80</v>
      </c>
      <c r="AV170" s="14" t="s">
        <v>135</v>
      </c>
      <c r="AW170" s="14" t="s">
        <v>27</v>
      </c>
      <c r="AX170" s="14" t="s">
        <v>78</v>
      </c>
      <c r="AY170" s="192" t="s">
        <v>112</v>
      </c>
    </row>
    <row r="171" s="2" customFormat="1" ht="44.25" customHeight="1">
      <c r="A171" s="31"/>
      <c r="B171" s="163"/>
      <c r="C171" s="164" t="s">
        <v>250</v>
      </c>
      <c r="D171" s="164" t="s">
        <v>115</v>
      </c>
      <c r="E171" s="165" t="s">
        <v>251</v>
      </c>
      <c r="F171" s="166" t="s">
        <v>252</v>
      </c>
      <c r="G171" s="167" t="s">
        <v>206</v>
      </c>
      <c r="H171" s="168">
        <v>158.80000000000001</v>
      </c>
      <c r="I171" s="169">
        <v>1200</v>
      </c>
      <c r="J171" s="169">
        <f>ROUND(I171*H171,2)</f>
        <v>190560</v>
      </c>
      <c r="K171" s="166" t="s">
        <v>119</v>
      </c>
      <c r="L171" s="32"/>
      <c r="M171" s="170" t="s">
        <v>1</v>
      </c>
      <c r="N171" s="171" t="s">
        <v>35</v>
      </c>
      <c r="O171" s="172">
        <v>0.91100000000000003</v>
      </c>
      <c r="P171" s="172">
        <f>O171*H171</f>
        <v>144.66680000000002</v>
      </c>
      <c r="Q171" s="172">
        <v>0.0035999999999999999</v>
      </c>
      <c r="R171" s="172">
        <f>Q171*H171</f>
        <v>0.57168000000000008</v>
      </c>
      <c r="S171" s="172">
        <v>0</v>
      </c>
      <c r="T171" s="173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74" t="s">
        <v>135</v>
      </c>
      <c r="AT171" s="174" t="s">
        <v>115</v>
      </c>
      <c r="AU171" s="174" t="s">
        <v>80</v>
      </c>
      <c r="AY171" s="18" t="s">
        <v>112</v>
      </c>
      <c r="BE171" s="175">
        <f>IF(N171="základní",J171,0)</f>
        <v>190560</v>
      </c>
      <c r="BF171" s="175">
        <f>IF(N171="snížená",J171,0)</f>
        <v>0</v>
      </c>
      <c r="BG171" s="175">
        <f>IF(N171="zákl. přenesená",J171,0)</f>
        <v>0</v>
      </c>
      <c r="BH171" s="175">
        <f>IF(N171="sníž. přenesená",J171,0)</f>
        <v>0</v>
      </c>
      <c r="BI171" s="175">
        <f>IF(N171="nulová",J171,0)</f>
        <v>0</v>
      </c>
      <c r="BJ171" s="18" t="s">
        <v>78</v>
      </c>
      <c r="BK171" s="175">
        <f>ROUND(I171*H171,2)</f>
        <v>190560</v>
      </c>
      <c r="BL171" s="18" t="s">
        <v>135</v>
      </c>
      <c r="BM171" s="174" t="s">
        <v>253</v>
      </c>
    </row>
    <row r="172" s="2" customFormat="1">
      <c r="A172" s="31"/>
      <c r="B172" s="32"/>
      <c r="C172" s="31"/>
      <c r="D172" s="176" t="s">
        <v>122</v>
      </c>
      <c r="E172" s="31"/>
      <c r="F172" s="177" t="s">
        <v>254</v>
      </c>
      <c r="G172" s="31"/>
      <c r="H172" s="31"/>
      <c r="I172" s="31"/>
      <c r="J172" s="31"/>
      <c r="K172" s="31"/>
      <c r="L172" s="32"/>
      <c r="M172" s="178"/>
      <c r="N172" s="179"/>
      <c r="O172" s="69"/>
      <c r="P172" s="69"/>
      <c r="Q172" s="69"/>
      <c r="R172" s="69"/>
      <c r="S172" s="69"/>
      <c r="T172" s="70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T172" s="18" t="s">
        <v>122</v>
      </c>
      <c r="AU172" s="18" t="s">
        <v>80</v>
      </c>
    </row>
    <row r="173" s="13" customFormat="1">
      <c r="A173" s="13"/>
      <c r="B173" s="180"/>
      <c r="C173" s="13"/>
      <c r="D173" s="176" t="s">
        <v>124</v>
      </c>
      <c r="E173" s="186" t="s">
        <v>1</v>
      </c>
      <c r="F173" s="181" t="s">
        <v>255</v>
      </c>
      <c r="G173" s="13"/>
      <c r="H173" s="182">
        <v>158.80000000000001</v>
      </c>
      <c r="I173" s="13"/>
      <c r="J173" s="13"/>
      <c r="K173" s="13"/>
      <c r="L173" s="180"/>
      <c r="M173" s="183"/>
      <c r="N173" s="184"/>
      <c r="O173" s="184"/>
      <c r="P173" s="184"/>
      <c r="Q173" s="184"/>
      <c r="R173" s="184"/>
      <c r="S173" s="184"/>
      <c r="T173" s="18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86" t="s">
        <v>124</v>
      </c>
      <c r="AU173" s="186" t="s">
        <v>80</v>
      </c>
      <c r="AV173" s="13" t="s">
        <v>80</v>
      </c>
      <c r="AW173" s="13" t="s">
        <v>27</v>
      </c>
      <c r="AX173" s="13" t="s">
        <v>78</v>
      </c>
      <c r="AY173" s="186" t="s">
        <v>112</v>
      </c>
    </row>
    <row r="174" s="2" customFormat="1" ht="21.75" customHeight="1">
      <c r="A174" s="31"/>
      <c r="B174" s="163"/>
      <c r="C174" s="164" t="s">
        <v>256</v>
      </c>
      <c r="D174" s="164" t="s">
        <v>115</v>
      </c>
      <c r="E174" s="165" t="s">
        <v>257</v>
      </c>
      <c r="F174" s="166" t="s">
        <v>258</v>
      </c>
      <c r="G174" s="167" t="s">
        <v>183</v>
      </c>
      <c r="H174" s="168">
        <v>553</v>
      </c>
      <c r="I174" s="169">
        <v>134</v>
      </c>
      <c r="J174" s="169">
        <f>ROUND(I174*H174,2)</f>
        <v>74102</v>
      </c>
      <c r="K174" s="166" t="s">
        <v>119</v>
      </c>
      <c r="L174" s="32"/>
      <c r="M174" s="170" t="s">
        <v>1</v>
      </c>
      <c r="N174" s="171" t="s">
        <v>35</v>
      </c>
      <c r="O174" s="172">
        <v>0.23599999999999999</v>
      </c>
      <c r="P174" s="172">
        <f>O174*H174</f>
        <v>130.50799999999998</v>
      </c>
      <c r="Q174" s="172">
        <v>0.00084000000000000003</v>
      </c>
      <c r="R174" s="172">
        <f>Q174*H174</f>
        <v>0.46452000000000004</v>
      </c>
      <c r="S174" s="172">
        <v>0</v>
      </c>
      <c r="T174" s="173">
        <f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74" t="s">
        <v>135</v>
      </c>
      <c r="AT174" s="174" t="s">
        <v>115</v>
      </c>
      <c r="AU174" s="174" t="s">
        <v>80</v>
      </c>
      <c r="AY174" s="18" t="s">
        <v>112</v>
      </c>
      <c r="BE174" s="175">
        <f>IF(N174="základní",J174,0)</f>
        <v>74102</v>
      </c>
      <c r="BF174" s="175">
        <f>IF(N174="snížená",J174,0)</f>
        <v>0</v>
      </c>
      <c r="BG174" s="175">
        <f>IF(N174="zákl. přenesená",J174,0)</f>
        <v>0</v>
      </c>
      <c r="BH174" s="175">
        <f>IF(N174="sníž. přenesená",J174,0)</f>
        <v>0</v>
      </c>
      <c r="BI174" s="175">
        <f>IF(N174="nulová",J174,0)</f>
        <v>0</v>
      </c>
      <c r="BJ174" s="18" t="s">
        <v>78</v>
      </c>
      <c r="BK174" s="175">
        <f>ROUND(I174*H174,2)</f>
        <v>74102</v>
      </c>
      <c r="BL174" s="18" t="s">
        <v>135</v>
      </c>
      <c r="BM174" s="174" t="s">
        <v>259</v>
      </c>
    </row>
    <row r="175" s="2" customFormat="1">
      <c r="A175" s="31"/>
      <c r="B175" s="32"/>
      <c r="C175" s="31"/>
      <c r="D175" s="176" t="s">
        <v>122</v>
      </c>
      <c r="E175" s="31"/>
      <c r="F175" s="177" t="s">
        <v>260</v>
      </c>
      <c r="G175" s="31"/>
      <c r="H175" s="31"/>
      <c r="I175" s="31"/>
      <c r="J175" s="31"/>
      <c r="K175" s="31"/>
      <c r="L175" s="32"/>
      <c r="M175" s="178"/>
      <c r="N175" s="179"/>
      <c r="O175" s="69"/>
      <c r="P175" s="69"/>
      <c r="Q175" s="69"/>
      <c r="R175" s="69"/>
      <c r="S175" s="69"/>
      <c r="T175" s="70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T175" s="18" t="s">
        <v>122</v>
      </c>
      <c r="AU175" s="18" t="s">
        <v>80</v>
      </c>
    </row>
    <row r="176" s="13" customFormat="1">
      <c r="A176" s="13"/>
      <c r="B176" s="180"/>
      <c r="C176" s="13"/>
      <c r="D176" s="176" t="s">
        <v>124</v>
      </c>
      <c r="E176" s="186" t="s">
        <v>1</v>
      </c>
      <c r="F176" s="181" t="s">
        <v>261</v>
      </c>
      <c r="G176" s="13"/>
      <c r="H176" s="182">
        <v>553</v>
      </c>
      <c r="I176" s="13"/>
      <c r="J176" s="13"/>
      <c r="K176" s="13"/>
      <c r="L176" s="180"/>
      <c r="M176" s="183"/>
      <c r="N176" s="184"/>
      <c r="O176" s="184"/>
      <c r="P176" s="184"/>
      <c r="Q176" s="184"/>
      <c r="R176" s="184"/>
      <c r="S176" s="184"/>
      <c r="T176" s="18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86" t="s">
        <v>124</v>
      </c>
      <c r="AU176" s="186" t="s">
        <v>80</v>
      </c>
      <c r="AV176" s="13" t="s">
        <v>80</v>
      </c>
      <c r="AW176" s="13" t="s">
        <v>27</v>
      </c>
      <c r="AX176" s="13" t="s">
        <v>78</v>
      </c>
      <c r="AY176" s="186" t="s">
        <v>112</v>
      </c>
    </row>
    <row r="177" s="2" customFormat="1" ht="24.15" customHeight="1">
      <c r="A177" s="31"/>
      <c r="B177" s="163"/>
      <c r="C177" s="164" t="s">
        <v>8</v>
      </c>
      <c r="D177" s="164" t="s">
        <v>115</v>
      </c>
      <c r="E177" s="165" t="s">
        <v>262</v>
      </c>
      <c r="F177" s="166" t="s">
        <v>263</v>
      </c>
      <c r="G177" s="167" t="s">
        <v>183</v>
      </c>
      <c r="H177" s="168">
        <v>553</v>
      </c>
      <c r="I177" s="169">
        <v>74.5</v>
      </c>
      <c r="J177" s="169">
        <f>ROUND(I177*H177,2)</f>
        <v>41198.5</v>
      </c>
      <c r="K177" s="166" t="s">
        <v>119</v>
      </c>
      <c r="L177" s="32"/>
      <c r="M177" s="170" t="s">
        <v>1</v>
      </c>
      <c r="N177" s="171" t="s">
        <v>35</v>
      </c>
      <c r="O177" s="172">
        <v>0.216</v>
      </c>
      <c r="P177" s="172">
        <f>O177*H177</f>
        <v>119.44799999999999</v>
      </c>
      <c r="Q177" s="172">
        <v>0</v>
      </c>
      <c r="R177" s="172">
        <f>Q177*H177</f>
        <v>0</v>
      </c>
      <c r="S177" s="172">
        <v>0</v>
      </c>
      <c r="T177" s="173">
        <f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74" t="s">
        <v>135</v>
      </c>
      <c r="AT177" s="174" t="s">
        <v>115</v>
      </c>
      <c r="AU177" s="174" t="s">
        <v>80</v>
      </c>
      <c r="AY177" s="18" t="s">
        <v>112</v>
      </c>
      <c r="BE177" s="175">
        <f>IF(N177="základní",J177,0)</f>
        <v>41198.5</v>
      </c>
      <c r="BF177" s="175">
        <f>IF(N177="snížená",J177,0)</f>
        <v>0</v>
      </c>
      <c r="BG177" s="175">
        <f>IF(N177="zákl. přenesená",J177,0)</f>
        <v>0</v>
      </c>
      <c r="BH177" s="175">
        <f>IF(N177="sníž. přenesená",J177,0)</f>
        <v>0</v>
      </c>
      <c r="BI177" s="175">
        <f>IF(N177="nulová",J177,0)</f>
        <v>0</v>
      </c>
      <c r="BJ177" s="18" t="s">
        <v>78</v>
      </c>
      <c r="BK177" s="175">
        <f>ROUND(I177*H177,2)</f>
        <v>41198.5</v>
      </c>
      <c r="BL177" s="18" t="s">
        <v>135</v>
      </c>
      <c r="BM177" s="174" t="s">
        <v>264</v>
      </c>
    </row>
    <row r="178" s="2" customFormat="1">
      <c r="A178" s="31"/>
      <c r="B178" s="32"/>
      <c r="C178" s="31"/>
      <c r="D178" s="176" t="s">
        <v>122</v>
      </c>
      <c r="E178" s="31"/>
      <c r="F178" s="177" t="s">
        <v>265</v>
      </c>
      <c r="G178" s="31"/>
      <c r="H178" s="31"/>
      <c r="I178" s="31"/>
      <c r="J178" s="31"/>
      <c r="K178" s="31"/>
      <c r="L178" s="32"/>
      <c r="M178" s="178"/>
      <c r="N178" s="179"/>
      <c r="O178" s="69"/>
      <c r="P178" s="69"/>
      <c r="Q178" s="69"/>
      <c r="R178" s="69"/>
      <c r="S178" s="69"/>
      <c r="T178" s="70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T178" s="18" t="s">
        <v>122</v>
      </c>
      <c r="AU178" s="18" t="s">
        <v>80</v>
      </c>
    </row>
    <row r="179" s="2" customFormat="1" ht="24.15" customHeight="1">
      <c r="A179" s="31"/>
      <c r="B179" s="163"/>
      <c r="C179" s="164" t="s">
        <v>266</v>
      </c>
      <c r="D179" s="164" t="s">
        <v>115</v>
      </c>
      <c r="E179" s="165" t="s">
        <v>267</v>
      </c>
      <c r="F179" s="166" t="s">
        <v>268</v>
      </c>
      <c r="G179" s="167" t="s">
        <v>188</v>
      </c>
      <c r="H179" s="168">
        <v>6</v>
      </c>
      <c r="I179" s="169">
        <v>30.5</v>
      </c>
      <c r="J179" s="169">
        <f>ROUND(I179*H179,2)</f>
        <v>183</v>
      </c>
      <c r="K179" s="166" t="s">
        <v>119</v>
      </c>
      <c r="L179" s="32"/>
      <c r="M179" s="170" t="s">
        <v>1</v>
      </c>
      <c r="N179" s="171" t="s">
        <v>35</v>
      </c>
      <c r="O179" s="172">
        <v>0.057000000000000002</v>
      </c>
      <c r="P179" s="172">
        <f>O179*H179</f>
        <v>0.34200000000000003</v>
      </c>
      <c r="Q179" s="172">
        <v>0</v>
      </c>
      <c r="R179" s="172">
        <f>Q179*H179</f>
        <v>0</v>
      </c>
      <c r="S179" s="172">
        <v>0</v>
      </c>
      <c r="T179" s="173">
        <f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74" t="s">
        <v>135</v>
      </c>
      <c r="AT179" s="174" t="s">
        <v>115</v>
      </c>
      <c r="AU179" s="174" t="s">
        <v>80</v>
      </c>
      <c r="AY179" s="18" t="s">
        <v>112</v>
      </c>
      <c r="BE179" s="175">
        <f>IF(N179="základní",J179,0)</f>
        <v>183</v>
      </c>
      <c r="BF179" s="175">
        <f>IF(N179="snížená",J179,0)</f>
        <v>0</v>
      </c>
      <c r="BG179" s="175">
        <f>IF(N179="zákl. přenesená",J179,0)</f>
        <v>0</v>
      </c>
      <c r="BH179" s="175">
        <f>IF(N179="sníž. přenesená",J179,0)</f>
        <v>0</v>
      </c>
      <c r="BI179" s="175">
        <f>IF(N179="nulová",J179,0)</f>
        <v>0</v>
      </c>
      <c r="BJ179" s="18" t="s">
        <v>78</v>
      </c>
      <c r="BK179" s="175">
        <f>ROUND(I179*H179,2)</f>
        <v>183</v>
      </c>
      <c r="BL179" s="18" t="s">
        <v>135</v>
      </c>
      <c r="BM179" s="174" t="s">
        <v>269</v>
      </c>
    </row>
    <row r="180" s="2" customFormat="1">
      <c r="A180" s="31"/>
      <c r="B180" s="32"/>
      <c r="C180" s="31"/>
      <c r="D180" s="176" t="s">
        <v>122</v>
      </c>
      <c r="E180" s="31"/>
      <c r="F180" s="177" t="s">
        <v>270</v>
      </c>
      <c r="G180" s="31"/>
      <c r="H180" s="31"/>
      <c r="I180" s="31"/>
      <c r="J180" s="31"/>
      <c r="K180" s="31"/>
      <c r="L180" s="32"/>
      <c r="M180" s="178"/>
      <c r="N180" s="179"/>
      <c r="O180" s="69"/>
      <c r="P180" s="69"/>
      <c r="Q180" s="69"/>
      <c r="R180" s="69"/>
      <c r="S180" s="69"/>
      <c r="T180" s="70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T180" s="18" t="s">
        <v>122</v>
      </c>
      <c r="AU180" s="18" t="s">
        <v>80</v>
      </c>
    </row>
    <row r="181" s="2" customFormat="1" ht="24.15" customHeight="1">
      <c r="A181" s="31"/>
      <c r="B181" s="163"/>
      <c r="C181" s="164" t="s">
        <v>271</v>
      </c>
      <c r="D181" s="164" t="s">
        <v>115</v>
      </c>
      <c r="E181" s="165" t="s">
        <v>272</v>
      </c>
      <c r="F181" s="166" t="s">
        <v>273</v>
      </c>
      <c r="G181" s="167" t="s">
        <v>188</v>
      </c>
      <c r="H181" s="168">
        <v>1</v>
      </c>
      <c r="I181" s="169">
        <v>163</v>
      </c>
      <c r="J181" s="169">
        <f>ROUND(I181*H181,2)</f>
        <v>163</v>
      </c>
      <c r="K181" s="166" t="s">
        <v>119</v>
      </c>
      <c r="L181" s="32"/>
      <c r="M181" s="170" t="s">
        <v>1</v>
      </c>
      <c r="N181" s="171" t="s">
        <v>35</v>
      </c>
      <c r="O181" s="172">
        <v>0.314</v>
      </c>
      <c r="P181" s="172">
        <f>O181*H181</f>
        <v>0.314</v>
      </c>
      <c r="Q181" s="172">
        <v>0</v>
      </c>
      <c r="R181" s="172">
        <f>Q181*H181</f>
        <v>0</v>
      </c>
      <c r="S181" s="172">
        <v>0</v>
      </c>
      <c r="T181" s="173">
        <f>S181*H181</f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74" t="s">
        <v>135</v>
      </c>
      <c r="AT181" s="174" t="s">
        <v>115</v>
      </c>
      <c r="AU181" s="174" t="s">
        <v>80</v>
      </c>
      <c r="AY181" s="18" t="s">
        <v>112</v>
      </c>
      <c r="BE181" s="175">
        <f>IF(N181="základní",J181,0)</f>
        <v>163</v>
      </c>
      <c r="BF181" s="175">
        <f>IF(N181="snížená",J181,0)</f>
        <v>0</v>
      </c>
      <c r="BG181" s="175">
        <f>IF(N181="zákl. přenesená",J181,0)</f>
        <v>0</v>
      </c>
      <c r="BH181" s="175">
        <f>IF(N181="sníž. přenesená",J181,0)</f>
        <v>0</v>
      </c>
      <c r="BI181" s="175">
        <f>IF(N181="nulová",J181,0)</f>
        <v>0</v>
      </c>
      <c r="BJ181" s="18" t="s">
        <v>78</v>
      </c>
      <c r="BK181" s="175">
        <f>ROUND(I181*H181,2)</f>
        <v>163</v>
      </c>
      <c r="BL181" s="18" t="s">
        <v>135</v>
      </c>
      <c r="BM181" s="174" t="s">
        <v>274</v>
      </c>
    </row>
    <row r="182" s="2" customFormat="1">
      <c r="A182" s="31"/>
      <c r="B182" s="32"/>
      <c r="C182" s="31"/>
      <c r="D182" s="176" t="s">
        <v>122</v>
      </c>
      <c r="E182" s="31"/>
      <c r="F182" s="177" t="s">
        <v>275</v>
      </c>
      <c r="G182" s="31"/>
      <c r="H182" s="31"/>
      <c r="I182" s="31"/>
      <c r="J182" s="31"/>
      <c r="K182" s="31"/>
      <c r="L182" s="32"/>
      <c r="M182" s="178"/>
      <c r="N182" s="179"/>
      <c r="O182" s="69"/>
      <c r="P182" s="69"/>
      <c r="Q182" s="69"/>
      <c r="R182" s="69"/>
      <c r="S182" s="69"/>
      <c r="T182" s="70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T182" s="18" t="s">
        <v>122</v>
      </c>
      <c r="AU182" s="18" t="s">
        <v>80</v>
      </c>
    </row>
    <row r="183" s="2" customFormat="1" ht="24.15" customHeight="1">
      <c r="A183" s="31"/>
      <c r="B183" s="163"/>
      <c r="C183" s="164" t="s">
        <v>276</v>
      </c>
      <c r="D183" s="164" t="s">
        <v>115</v>
      </c>
      <c r="E183" s="165" t="s">
        <v>277</v>
      </c>
      <c r="F183" s="166" t="s">
        <v>278</v>
      </c>
      <c r="G183" s="167" t="s">
        <v>188</v>
      </c>
      <c r="H183" s="168">
        <v>6</v>
      </c>
      <c r="I183" s="169">
        <v>462</v>
      </c>
      <c r="J183" s="169">
        <f>ROUND(I183*H183,2)</f>
        <v>2772</v>
      </c>
      <c r="K183" s="166" t="s">
        <v>119</v>
      </c>
      <c r="L183" s="32"/>
      <c r="M183" s="170" t="s">
        <v>1</v>
      </c>
      <c r="N183" s="171" t="s">
        <v>35</v>
      </c>
      <c r="O183" s="172">
        <v>0.62</v>
      </c>
      <c r="P183" s="172">
        <f>O183*H183</f>
        <v>3.7199999999999998</v>
      </c>
      <c r="Q183" s="172">
        <v>0</v>
      </c>
      <c r="R183" s="172">
        <f>Q183*H183</f>
        <v>0</v>
      </c>
      <c r="S183" s="172">
        <v>0</v>
      </c>
      <c r="T183" s="173">
        <f>S183*H183</f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74" t="s">
        <v>135</v>
      </c>
      <c r="AT183" s="174" t="s">
        <v>115</v>
      </c>
      <c r="AU183" s="174" t="s">
        <v>80</v>
      </c>
      <c r="AY183" s="18" t="s">
        <v>112</v>
      </c>
      <c r="BE183" s="175">
        <f>IF(N183="základní",J183,0)</f>
        <v>2772</v>
      </c>
      <c r="BF183" s="175">
        <f>IF(N183="snížená",J183,0)</f>
        <v>0</v>
      </c>
      <c r="BG183" s="175">
        <f>IF(N183="zákl. přenesená",J183,0)</f>
        <v>0</v>
      </c>
      <c r="BH183" s="175">
        <f>IF(N183="sníž. přenesená",J183,0)</f>
        <v>0</v>
      </c>
      <c r="BI183" s="175">
        <f>IF(N183="nulová",J183,0)</f>
        <v>0</v>
      </c>
      <c r="BJ183" s="18" t="s">
        <v>78</v>
      </c>
      <c r="BK183" s="175">
        <f>ROUND(I183*H183,2)</f>
        <v>2772</v>
      </c>
      <c r="BL183" s="18" t="s">
        <v>135</v>
      </c>
      <c r="BM183" s="174" t="s">
        <v>279</v>
      </c>
    </row>
    <row r="184" s="2" customFormat="1">
      <c r="A184" s="31"/>
      <c r="B184" s="32"/>
      <c r="C184" s="31"/>
      <c r="D184" s="176" t="s">
        <v>122</v>
      </c>
      <c r="E184" s="31"/>
      <c r="F184" s="177" t="s">
        <v>280</v>
      </c>
      <c r="G184" s="31"/>
      <c r="H184" s="31"/>
      <c r="I184" s="31"/>
      <c r="J184" s="31"/>
      <c r="K184" s="31"/>
      <c r="L184" s="32"/>
      <c r="M184" s="178"/>
      <c r="N184" s="179"/>
      <c r="O184" s="69"/>
      <c r="P184" s="69"/>
      <c r="Q184" s="69"/>
      <c r="R184" s="69"/>
      <c r="S184" s="69"/>
      <c r="T184" s="70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T184" s="18" t="s">
        <v>122</v>
      </c>
      <c r="AU184" s="18" t="s">
        <v>80</v>
      </c>
    </row>
    <row r="185" s="2" customFormat="1" ht="24.15" customHeight="1">
      <c r="A185" s="31"/>
      <c r="B185" s="163"/>
      <c r="C185" s="164" t="s">
        <v>281</v>
      </c>
      <c r="D185" s="164" t="s">
        <v>115</v>
      </c>
      <c r="E185" s="165" t="s">
        <v>282</v>
      </c>
      <c r="F185" s="166" t="s">
        <v>283</v>
      </c>
      <c r="G185" s="167" t="s">
        <v>188</v>
      </c>
      <c r="H185" s="168">
        <v>1</v>
      </c>
      <c r="I185" s="169">
        <v>975</v>
      </c>
      <c r="J185" s="169">
        <f>ROUND(I185*H185,2)</f>
        <v>975</v>
      </c>
      <c r="K185" s="166" t="s">
        <v>119</v>
      </c>
      <c r="L185" s="32"/>
      <c r="M185" s="170" t="s">
        <v>1</v>
      </c>
      <c r="N185" s="171" t="s">
        <v>35</v>
      </c>
      <c r="O185" s="172">
        <v>1.24</v>
      </c>
      <c r="P185" s="172">
        <f>O185*H185</f>
        <v>1.24</v>
      </c>
      <c r="Q185" s="172">
        <v>0</v>
      </c>
      <c r="R185" s="172">
        <f>Q185*H185</f>
        <v>0</v>
      </c>
      <c r="S185" s="172">
        <v>0</v>
      </c>
      <c r="T185" s="173">
        <f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74" t="s">
        <v>135</v>
      </c>
      <c r="AT185" s="174" t="s">
        <v>115</v>
      </c>
      <c r="AU185" s="174" t="s">
        <v>80</v>
      </c>
      <c r="AY185" s="18" t="s">
        <v>112</v>
      </c>
      <c r="BE185" s="175">
        <f>IF(N185="základní",J185,0)</f>
        <v>975</v>
      </c>
      <c r="BF185" s="175">
        <f>IF(N185="snížená",J185,0)</f>
        <v>0</v>
      </c>
      <c r="BG185" s="175">
        <f>IF(N185="zákl. přenesená",J185,0)</f>
        <v>0</v>
      </c>
      <c r="BH185" s="175">
        <f>IF(N185="sníž. přenesená",J185,0)</f>
        <v>0</v>
      </c>
      <c r="BI185" s="175">
        <f>IF(N185="nulová",J185,0)</f>
        <v>0</v>
      </c>
      <c r="BJ185" s="18" t="s">
        <v>78</v>
      </c>
      <c r="BK185" s="175">
        <f>ROUND(I185*H185,2)</f>
        <v>975</v>
      </c>
      <c r="BL185" s="18" t="s">
        <v>135</v>
      </c>
      <c r="BM185" s="174" t="s">
        <v>284</v>
      </c>
    </row>
    <row r="186" s="2" customFormat="1">
      <c r="A186" s="31"/>
      <c r="B186" s="32"/>
      <c r="C186" s="31"/>
      <c r="D186" s="176" t="s">
        <v>122</v>
      </c>
      <c r="E186" s="31"/>
      <c r="F186" s="177" t="s">
        <v>285</v>
      </c>
      <c r="G186" s="31"/>
      <c r="H186" s="31"/>
      <c r="I186" s="31"/>
      <c r="J186" s="31"/>
      <c r="K186" s="31"/>
      <c r="L186" s="32"/>
      <c r="M186" s="178"/>
      <c r="N186" s="179"/>
      <c r="O186" s="69"/>
      <c r="P186" s="69"/>
      <c r="Q186" s="69"/>
      <c r="R186" s="69"/>
      <c r="S186" s="69"/>
      <c r="T186" s="70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T186" s="18" t="s">
        <v>122</v>
      </c>
      <c r="AU186" s="18" t="s">
        <v>80</v>
      </c>
    </row>
    <row r="187" s="2" customFormat="1" ht="24.15" customHeight="1">
      <c r="A187" s="31"/>
      <c r="B187" s="163"/>
      <c r="C187" s="164" t="s">
        <v>286</v>
      </c>
      <c r="D187" s="164" t="s">
        <v>115</v>
      </c>
      <c r="E187" s="165" t="s">
        <v>287</v>
      </c>
      <c r="F187" s="166" t="s">
        <v>288</v>
      </c>
      <c r="G187" s="167" t="s">
        <v>188</v>
      </c>
      <c r="H187" s="168">
        <v>6</v>
      </c>
      <c r="I187" s="169">
        <v>96.799999999999997</v>
      </c>
      <c r="J187" s="169">
        <f>ROUND(I187*H187,2)</f>
        <v>580.79999999999995</v>
      </c>
      <c r="K187" s="166" t="s">
        <v>119</v>
      </c>
      <c r="L187" s="32"/>
      <c r="M187" s="170" t="s">
        <v>1</v>
      </c>
      <c r="N187" s="171" t="s">
        <v>35</v>
      </c>
      <c r="O187" s="172">
        <v>0.10000000000000001</v>
      </c>
      <c r="P187" s="172">
        <f>O187*H187</f>
        <v>0.60000000000000009</v>
      </c>
      <c r="Q187" s="172">
        <v>0</v>
      </c>
      <c r="R187" s="172">
        <f>Q187*H187</f>
        <v>0</v>
      </c>
      <c r="S187" s="172">
        <v>0</v>
      </c>
      <c r="T187" s="173">
        <f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74" t="s">
        <v>135</v>
      </c>
      <c r="AT187" s="174" t="s">
        <v>115</v>
      </c>
      <c r="AU187" s="174" t="s">
        <v>80</v>
      </c>
      <c r="AY187" s="18" t="s">
        <v>112</v>
      </c>
      <c r="BE187" s="175">
        <f>IF(N187="základní",J187,0)</f>
        <v>580.79999999999995</v>
      </c>
      <c r="BF187" s="175">
        <f>IF(N187="snížená",J187,0)</f>
        <v>0</v>
      </c>
      <c r="BG187" s="175">
        <f>IF(N187="zákl. přenesená",J187,0)</f>
        <v>0</v>
      </c>
      <c r="BH187" s="175">
        <f>IF(N187="sníž. přenesená",J187,0)</f>
        <v>0</v>
      </c>
      <c r="BI187" s="175">
        <f>IF(N187="nulová",J187,0)</f>
        <v>0</v>
      </c>
      <c r="BJ187" s="18" t="s">
        <v>78</v>
      </c>
      <c r="BK187" s="175">
        <f>ROUND(I187*H187,2)</f>
        <v>580.79999999999995</v>
      </c>
      <c r="BL187" s="18" t="s">
        <v>135</v>
      </c>
      <c r="BM187" s="174" t="s">
        <v>289</v>
      </c>
    </row>
    <row r="188" s="2" customFormat="1">
      <c r="A188" s="31"/>
      <c r="B188" s="32"/>
      <c r="C188" s="31"/>
      <c r="D188" s="176" t="s">
        <v>122</v>
      </c>
      <c r="E188" s="31"/>
      <c r="F188" s="177" t="s">
        <v>290</v>
      </c>
      <c r="G188" s="31"/>
      <c r="H188" s="31"/>
      <c r="I188" s="31"/>
      <c r="J188" s="31"/>
      <c r="K188" s="31"/>
      <c r="L188" s="32"/>
      <c r="M188" s="178"/>
      <c r="N188" s="179"/>
      <c r="O188" s="69"/>
      <c r="P188" s="69"/>
      <c r="Q188" s="69"/>
      <c r="R188" s="69"/>
      <c r="S188" s="69"/>
      <c r="T188" s="70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T188" s="18" t="s">
        <v>122</v>
      </c>
      <c r="AU188" s="18" t="s">
        <v>80</v>
      </c>
    </row>
    <row r="189" s="2" customFormat="1" ht="24.15" customHeight="1">
      <c r="A189" s="31"/>
      <c r="B189" s="163"/>
      <c r="C189" s="164" t="s">
        <v>7</v>
      </c>
      <c r="D189" s="164" t="s">
        <v>115</v>
      </c>
      <c r="E189" s="165" t="s">
        <v>291</v>
      </c>
      <c r="F189" s="166" t="s">
        <v>292</v>
      </c>
      <c r="G189" s="167" t="s">
        <v>188</v>
      </c>
      <c r="H189" s="168">
        <v>1</v>
      </c>
      <c r="I189" s="169">
        <v>367</v>
      </c>
      <c r="J189" s="169">
        <f>ROUND(I189*H189,2)</f>
        <v>367</v>
      </c>
      <c r="K189" s="166" t="s">
        <v>119</v>
      </c>
      <c r="L189" s="32"/>
      <c r="M189" s="170" t="s">
        <v>1</v>
      </c>
      <c r="N189" s="171" t="s">
        <v>35</v>
      </c>
      <c r="O189" s="172">
        <v>0.44400000000000001</v>
      </c>
      <c r="P189" s="172">
        <f>O189*H189</f>
        <v>0.44400000000000001</v>
      </c>
      <c r="Q189" s="172">
        <v>0</v>
      </c>
      <c r="R189" s="172">
        <f>Q189*H189</f>
        <v>0</v>
      </c>
      <c r="S189" s="172">
        <v>0</v>
      </c>
      <c r="T189" s="173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74" t="s">
        <v>135</v>
      </c>
      <c r="AT189" s="174" t="s">
        <v>115</v>
      </c>
      <c r="AU189" s="174" t="s">
        <v>80</v>
      </c>
      <c r="AY189" s="18" t="s">
        <v>112</v>
      </c>
      <c r="BE189" s="175">
        <f>IF(N189="základní",J189,0)</f>
        <v>367</v>
      </c>
      <c r="BF189" s="175">
        <f>IF(N189="snížená",J189,0)</f>
        <v>0</v>
      </c>
      <c r="BG189" s="175">
        <f>IF(N189="zákl. přenesená",J189,0)</f>
        <v>0</v>
      </c>
      <c r="BH189" s="175">
        <f>IF(N189="sníž. přenesená",J189,0)</f>
        <v>0</v>
      </c>
      <c r="BI189" s="175">
        <f>IF(N189="nulová",J189,0)</f>
        <v>0</v>
      </c>
      <c r="BJ189" s="18" t="s">
        <v>78</v>
      </c>
      <c r="BK189" s="175">
        <f>ROUND(I189*H189,2)</f>
        <v>367</v>
      </c>
      <c r="BL189" s="18" t="s">
        <v>135</v>
      </c>
      <c r="BM189" s="174" t="s">
        <v>293</v>
      </c>
    </row>
    <row r="190" s="2" customFormat="1">
      <c r="A190" s="31"/>
      <c r="B190" s="32"/>
      <c r="C190" s="31"/>
      <c r="D190" s="176" t="s">
        <v>122</v>
      </c>
      <c r="E190" s="31"/>
      <c r="F190" s="177" t="s">
        <v>294</v>
      </c>
      <c r="G190" s="31"/>
      <c r="H190" s="31"/>
      <c r="I190" s="31"/>
      <c r="J190" s="31"/>
      <c r="K190" s="31"/>
      <c r="L190" s="32"/>
      <c r="M190" s="178"/>
      <c r="N190" s="179"/>
      <c r="O190" s="69"/>
      <c r="P190" s="69"/>
      <c r="Q190" s="69"/>
      <c r="R190" s="69"/>
      <c r="S190" s="69"/>
      <c r="T190" s="70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T190" s="18" t="s">
        <v>122</v>
      </c>
      <c r="AU190" s="18" t="s">
        <v>80</v>
      </c>
    </row>
    <row r="191" s="2" customFormat="1" ht="24.15" customHeight="1">
      <c r="A191" s="31"/>
      <c r="B191" s="163"/>
      <c r="C191" s="164" t="s">
        <v>295</v>
      </c>
      <c r="D191" s="164" t="s">
        <v>115</v>
      </c>
      <c r="E191" s="165" t="s">
        <v>296</v>
      </c>
      <c r="F191" s="166" t="s">
        <v>297</v>
      </c>
      <c r="G191" s="167" t="s">
        <v>183</v>
      </c>
      <c r="H191" s="168">
        <v>11</v>
      </c>
      <c r="I191" s="169">
        <v>67.900000000000006</v>
      </c>
      <c r="J191" s="169">
        <f>ROUND(I191*H191,2)</f>
        <v>746.89999999999998</v>
      </c>
      <c r="K191" s="166" t="s">
        <v>119</v>
      </c>
      <c r="L191" s="32"/>
      <c r="M191" s="170" t="s">
        <v>1</v>
      </c>
      <c r="N191" s="171" t="s">
        <v>35</v>
      </c>
      <c r="O191" s="172">
        <v>0.050999999999999997</v>
      </c>
      <c r="P191" s="172">
        <f>O191*H191</f>
        <v>0.56099999999999994</v>
      </c>
      <c r="Q191" s="172">
        <v>0</v>
      </c>
      <c r="R191" s="172">
        <f>Q191*H191</f>
        <v>0</v>
      </c>
      <c r="S191" s="172">
        <v>0</v>
      </c>
      <c r="T191" s="173">
        <f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74" t="s">
        <v>135</v>
      </c>
      <c r="AT191" s="174" t="s">
        <v>115</v>
      </c>
      <c r="AU191" s="174" t="s">
        <v>80</v>
      </c>
      <c r="AY191" s="18" t="s">
        <v>112</v>
      </c>
      <c r="BE191" s="175">
        <f>IF(N191="základní",J191,0)</f>
        <v>746.89999999999998</v>
      </c>
      <c r="BF191" s="175">
        <f>IF(N191="snížená",J191,0)</f>
        <v>0</v>
      </c>
      <c r="BG191" s="175">
        <f>IF(N191="zákl. přenesená",J191,0)</f>
        <v>0</v>
      </c>
      <c r="BH191" s="175">
        <f>IF(N191="sníž. přenesená",J191,0)</f>
        <v>0</v>
      </c>
      <c r="BI191" s="175">
        <f>IF(N191="nulová",J191,0)</f>
        <v>0</v>
      </c>
      <c r="BJ191" s="18" t="s">
        <v>78</v>
      </c>
      <c r="BK191" s="175">
        <f>ROUND(I191*H191,2)</f>
        <v>746.89999999999998</v>
      </c>
      <c r="BL191" s="18" t="s">
        <v>135</v>
      </c>
      <c r="BM191" s="174" t="s">
        <v>298</v>
      </c>
    </row>
    <row r="192" s="2" customFormat="1">
      <c r="A192" s="31"/>
      <c r="B192" s="32"/>
      <c r="C192" s="31"/>
      <c r="D192" s="176" t="s">
        <v>122</v>
      </c>
      <c r="E192" s="31"/>
      <c r="F192" s="177" t="s">
        <v>299</v>
      </c>
      <c r="G192" s="31"/>
      <c r="H192" s="31"/>
      <c r="I192" s="31"/>
      <c r="J192" s="31"/>
      <c r="K192" s="31"/>
      <c r="L192" s="32"/>
      <c r="M192" s="178"/>
      <c r="N192" s="179"/>
      <c r="O192" s="69"/>
      <c r="P192" s="69"/>
      <c r="Q192" s="69"/>
      <c r="R192" s="69"/>
      <c r="S192" s="69"/>
      <c r="T192" s="70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T192" s="18" t="s">
        <v>122</v>
      </c>
      <c r="AU192" s="18" t="s">
        <v>80</v>
      </c>
    </row>
    <row r="193" s="2" customFormat="1" ht="33" customHeight="1">
      <c r="A193" s="31"/>
      <c r="B193" s="163"/>
      <c r="C193" s="164" t="s">
        <v>300</v>
      </c>
      <c r="D193" s="164" t="s">
        <v>115</v>
      </c>
      <c r="E193" s="165" t="s">
        <v>301</v>
      </c>
      <c r="F193" s="166" t="s">
        <v>302</v>
      </c>
      <c r="G193" s="167" t="s">
        <v>188</v>
      </c>
      <c r="H193" s="168">
        <v>54</v>
      </c>
      <c r="I193" s="169">
        <v>1.6100000000000001</v>
      </c>
      <c r="J193" s="169">
        <f>ROUND(I193*H193,2)</f>
        <v>86.939999999999998</v>
      </c>
      <c r="K193" s="166" t="s">
        <v>119</v>
      </c>
      <c r="L193" s="32"/>
      <c r="M193" s="170" t="s">
        <v>1</v>
      </c>
      <c r="N193" s="171" t="s">
        <v>35</v>
      </c>
      <c r="O193" s="172">
        <v>0.001</v>
      </c>
      <c r="P193" s="172">
        <f>O193*H193</f>
        <v>0.053999999999999999</v>
      </c>
      <c r="Q193" s="172">
        <v>0</v>
      </c>
      <c r="R193" s="172">
        <f>Q193*H193</f>
        <v>0</v>
      </c>
      <c r="S193" s="172">
        <v>0</v>
      </c>
      <c r="T193" s="173">
        <f>S193*H193</f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74" t="s">
        <v>135</v>
      </c>
      <c r="AT193" s="174" t="s">
        <v>115</v>
      </c>
      <c r="AU193" s="174" t="s">
        <v>80</v>
      </c>
      <c r="AY193" s="18" t="s">
        <v>112</v>
      </c>
      <c r="BE193" s="175">
        <f>IF(N193="základní",J193,0)</f>
        <v>86.939999999999998</v>
      </c>
      <c r="BF193" s="175">
        <f>IF(N193="snížená",J193,0)</f>
        <v>0</v>
      </c>
      <c r="BG193" s="175">
        <f>IF(N193="zákl. přenesená",J193,0)</f>
        <v>0</v>
      </c>
      <c r="BH193" s="175">
        <f>IF(N193="sníž. přenesená",J193,0)</f>
        <v>0</v>
      </c>
      <c r="BI193" s="175">
        <f>IF(N193="nulová",J193,0)</f>
        <v>0</v>
      </c>
      <c r="BJ193" s="18" t="s">
        <v>78</v>
      </c>
      <c r="BK193" s="175">
        <f>ROUND(I193*H193,2)</f>
        <v>86.939999999999998</v>
      </c>
      <c r="BL193" s="18" t="s">
        <v>135</v>
      </c>
      <c r="BM193" s="174" t="s">
        <v>303</v>
      </c>
    </row>
    <row r="194" s="2" customFormat="1">
      <c r="A194" s="31"/>
      <c r="B194" s="32"/>
      <c r="C194" s="31"/>
      <c r="D194" s="176" t="s">
        <v>122</v>
      </c>
      <c r="E194" s="31"/>
      <c r="F194" s="177" t="s">
        <v>304</v>
      </c>
      <c r="G194" s="31"/>
      <c r="H194" s="31"/>
      <c r="I194" s="31"/>
      <c r="J194" s="31"/>
      <c r="K194" s="31"/>
      <c r="L194" s="32"/>
      <c r="M194" s="178"/>
      <c r="N194" s="179"/>
      <c r="O194" s="69"/>
      <c r="P194" s="69"/>
      <c r="Q194" s="69"/>
      <c r="R194" s="69"/>
      <c r="S194" s="69"/>
      <c r="T194" s="70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T194" s="18" t="s">
        <v>122</v>
      </c>
      <c r="AU194" s="18" t="s">
        <v>80</v>
      </c>
    </row>
    <row r="195" s="13" customFormat="1">
      <c r="A195" s="13"/>
      <c r="B195" s="180"/>
      <c r="C195" s="13"/>
      <c r="D195" s="176" t="s">
        <v>124</v>
      </c>
      <c r="E195" s="186" t="s">
        <v>1</v>
      </c>
      <c r="F195" s="181" t="s">
        <v>305</v>
      </c>
      <c r="G195" s="13"/>
      <c r="H195" s="182">
        <v>54</v>
      </c>
      <c r="I195" s="13"/>
      <c r="J195" s="13"/>
      <c r="K195" s="13"/>
      <c r="L195" s="180"/>
      <c r="M195" s="183"/>
      <c r="N195" s="184"/>
      <c r="O195" s="184"/>
      <c r="P195" s="184"/>
      <c r="Q195" s="184"/>
      <c r="R195" s="184"/>
      <c r="S195" s="184"/>
      <c r="T195" s="18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186" t="s">
        <v>124</v>
      </c>
      <c r="AU195" s="186" t="s">
        <v>80</v>
      </c>
      <c r="AV195" s="13" t="s">
        <v>80</v>
      </c>
      <c r="AW195" s="13" t="s">
        <v>27</v>
      </c>
      <c r="AX195" s="13" t="s">
        <v>78</v>
      </c>
      <c r="AY195" s="186" t="s">
        <v>112</v>
      </c>
    </row>
    <row r="196" s="2" customFormat="1" ht="33" customHeight="1">
      <c r="A196" s="31"/>
      <c r="B196" s="163"/>
      <c r="C196" s="164" t="s">
        <v>306</v>
      </c>
      <c r="D196" s="164" t="s">
        <v>115</v>
      </c>
      <c r="E196" s="165" t="s">
        <v>307</v>
      </c>
      <c r="F196" s="166" t="s">
        <v>308</v>
      </c>
      <c r="G196" s="167" t="s">
        <v>188</v>
      </c>
      <c r="H196" s="168">
        <v>9</v>
      </c>
      <c r="I196" s="169">
        <v>6.2400000000000002</v>
      </c>
      <c r="J196" s="169">
        <f>ROUND(I196*H196,2)</f>
        <v>56.159999999999997</v>
      </c>
      <c r="K196" s="166" t="s">
        <v>119</v>
      </c>
      <c r="L196" s="32"/>
      <c r="M196" s="170" t="s">
        <v>1</v>
      </c>
      <c r="N196" s="171" t="s">
        <v>35</v>
      </c>
      <c r="O196" s="172">
        <v>0.0030000000000000001</v>
      </c>
      <c r="P196" s="172">
        <f>O196*H196</f>
        <v>0.027</v>
      </c>
      <c r="Q196" s="172">
        <v>0</v>
      </c>
      <c r="R196" s="172">
        <f>Q196*H196</f>
        <v>0</v>
      </c>
      <c r="S196" s="172">
        <v>0</v>
      </c>
      <c r="T196" s="173">
        <f>S196*H196</f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74" t="s">
        <v>135</v>
      </c>
      <c r="AT196" s="174" t="s">
        <v>115</v>
      </c>
      <c r="AU196" s="174" t="s">
        <v>80</v>
      </c>
      <c r="AY196" s="18" t="s">
        <v>112</v>
      </c>
      <c r="BE196" s="175">
        <f>IF(N196="základní",J196,0)</f>
        <v>56.159999999999997</v>
      </c>
      <c r="BF196" s="175">
        <f>IF(N196="snížená",J196,0)</f>
        <v>0</v>
      </c>
      <c r="BG196" s="175">
        <f>IF(N196="zákl. přenesená",J196,0)</f>
        <v>0</v>
      </c>
      <c r="BH196" s="175">
        <f>IF(N196="sníž. přenesená",J196,0)</f>
        <v>0</v>
      </c>
      <c r="BI196" s="175">
        <f>IF(N196="nulová",J196,0)</f>
        <v>0</v>
      </c>
      <c r="BJ196" s="18" t="s">
        <v>78</v>
      </c>
      <c r="BK196" s="175">
        <f>ROUND(I196*H196,2)</f>
        <v>56.159999999999997</v>
      </c>
      <c r="BL196" s="18" t="s">
        <v>135</v>
      </c>
      <c r="BM196" s="174" t="s">
        <v>309</v>
      </c>
    </row>
    <row r="197" s="2" customFormat="1">
      <c r="A197" s="31"/>
      <c r="B197" s="32"/>
      <c r="C197" s="31"/>
      <c r="D197" s="176" t="s">
        <v>122</v>
      </c>
      <c r="E197" s="31"/>
      <c r="F197" s="177" t="s">
        <v>310</v>
      </c>
      <c r="G197" s="31"/>
      <c r="H197" s="31"/>
      <c r="I197" s="31"/>
      <c r="J197" s="31"/>
      <c r="K197" s="31"/>
      <c r="L197" s="32"/>
      <c r="M197" s="178"/>
      <c r="N197" s="179"/>
      <c r="O197" s="69"/>
      <c r="P197" s="69"/>
      <c r="Q197" s="69"/>
      <c r="R197" s="69"/>
      <c r="S197" s="69"/>
      <c r="T197" s="70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T197" s="18" t="s">
        <v>122</v>
      </c>
      <c r="AU197" s="18" t="s">
        <v>80</v>
      </c>
    </row>
    <row r="198" s="13" customFormat="1">
      <c r="A198" s="13"/>
      <c r="B198" s="180"/>
      <c r="C198" s="13"/>
      <c r="D198" s="176" t="s">
        <v>124</v>
      </c>
      <c r="E198" s="186" t="s">
        <v>1</v>
      </c>
      <c r="F198" s="181" t="s">
        <v>311</v>
      </c>
      <c r="G198" s="13"/>
      <c r="H198" s="182">
        <v>9</v>
      </c>
      <c r="I198" s="13"/>
      <c r="J198" s="13"/>
      <c r="K198" s="13"/>
      <c r="L198" s="180"/>
      <c r="M198" s="183"/>
      <c r="N198" s="184"/>
      <c r="O198" s="184"/>
      <c r="P198" s="184"/>
      <c r="Q198" s="184"/>
      <c r="R198" s="184"/>
      <c r="S198" s="184"/>
      <c r="T198" s="185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186" t="s">
        <v>124</v>
      </c>
      <c r="AU198" s="186" t="s">
        <v>80</v>
      </c>
      <c r="AV198" s="13" t="s">
        <v>80</v>
      </c>
      <c r="AW198" s="13" t="s">
        <v>27</v>
      </c>
      <c r="AX198" s="13" t="s">
        <v>78</v>
      </c>
      <c r="AY198" s="186" t="s">
        <v>112</v>
      </c>
    </row>
    <row r="199" s="2" customFormat="1" ht="33" customHeight="1">
      <c r="A199" s="31"/>
      <c r="B199" s="163"/>
      <c r="C199" s="164" t="s">
        <v>312</v>
      </c>
      <c r="D199" s="164" t="s">
        <v>115</v>
      </c>
      <c r="E199" s="165" t="s">
        <v>313</v>
      </c>
      <c r="F199" s="166" t="s">
        <v>314</v>
      </c>
      <c r="G199" s="167" t="s">
        <v>188</v>
      </c>
      <c r="H199" s="168">
        <v>54</v>
      </c>
      <c r="I199" s="169">
        <v>2.8399999999999999</v>
      </c>
      <c r="J199" s="169">
        <f>ROUND(I199*H199,2)</f>
        <v>153.36000000000001</v>
      </c>
      <c r="K199" s="166" t="s">
        <v>119</v>
      </c>
      <c r="L199" s="32"/>
      <c r="M199" s="170" t="s">
        <v>1</v>
      </c>
      <c r="N199" s="171" t="s">
        <v>35</v>
      </c>
      <c r="O199" s="172">
        <v>0.001</v>
      </c>
      <c r="P199" s="172">
        <f>O199*H199</f>
        <v>0.053999999999999999</v>
      </c>
      <c r="Q199" s="172">
        <v>0</v>
      </c>
      <c r="R199" s="172">
        <f>Q199*H199</f>
        <v>0</v>
      </c>
      <c r="S199" s="172">
        <v>0</v>
      </c>
      <c r="T199" s="173">
        <f>S199*H199</f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74" t="s">
        <v>135</v>
      </c>
      <c r="AT199" s="174" t="s">
        <v>115</v>
      </c>
      <c r="AU199" s="174" t="s">
        <v>80</v>
      </c>
      <c r="AY199" s="18" t="s">
        <v>112</v>
      </c>
      <c r="BE199" s="175">
        <f>IF(N199="základní",J199,0)</f>
        <v>153.36000000000001</v>
      </c>
      <c r="BF199" s="175">
        <f>IF(N199="snížená",J199,0)</f>
        <v>0</v>
      </c>
      <c r="BG199" s="175">
        <f>IF(N199="zákl. přenesená",J199,0)</f>
        <v>0</v>
      </c>
      <c r="BH199" s="175">
        <f>IF(N199="sníž. přenesená",J199,0)</f>
        <v>0</v>
      </c>
      <c r="BI199" s="175">
        <f>IF(N199="nulová",J199,0)</f>
        <v>0</v>
      </c>
      <c r="BJ199" s="18" t="s">
        <v>78</v>
      </c>
      <c r="BK199" s="175">
        <f>ROUND(I199*H199,2)</f>
        <v>153.36000000000001</v>
      </c>
      <c r="BL199" s="18" t="s">
        <v>135</v>
      </c>
      <c r="BM199" s="174" t="s">
        <v>315</v>
      </c>
    </row>
    <row r="200" s="2" customFormat="1">
      <c r="A200" s="31"/>
      <c r="B200" s="32"/>
      <c r="C200" s="31"/>
      <c r="D200" s="176" t="s">
        <v>122</v>
      </c>
      <c r="E200" s="31"/>
      <c r="F200" s="177" t="s">
        <v>316</v>
      </c>
      <c r="G200" s="31"/>
      <c r="H200" s="31"/>
      <c r="I200" s="31"/>
      <c r="J200" s="31"/>
      <c r="K200" s="31"/>
      <c r="L200" s="32"/>
      <c r="M200" s="178"/>
      <c r="N200" s="179"/>
      <c r="O200" s="69"/>
      <c r="P200" s="69"/>
      <c r="Q200" s="69"/>
      <c r="R200" s="69"/>
      <c r="S200" s="69"/>
      <c r="T200" s="70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T200" s="18" t="s">
        <v>122</v>
      </c>
      <c r="AU200" s="18" t="s">
        <v>80</v>
      </c>
    </row>
    <row r="201" s="13" customFormat="1">
      <c r="A201" s="13"/>
      <c r="B201" s="180"/>
      <c r="C201" s="13"/>
      <c r="D201" s="176" t="s">
        <v>124</v>
      </c>
      <c r="E201" s="186" t="s">
        <v>1</v>
      </c>
      <c r="F201" s="181" t="s">
        <v>305</v>
      </c>
      <c r="G201" s="13"/>
      <c r="H201" s="182">
        <v>54</v>
      </c>
      <c r="I201" s="13"/>
      <c r="J201" s="13"/>
      <c r="K201" s="13"/>
      <c r="L201" s="180"/>
      <c r="M201" s="183"/>
      <c r="N201" s="184"/>
      <c r="O201" s="184"/>
      <c r="P201" s="184"/>
      <c r="Q201" s="184"/>
      <c r="R201" s="184"/>
      <c r="S201" s="184"/>
      <c r="T201" s="18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186" t="s">
        <v>124</v>
      </c>
      <c r="AU201" s="186" t="s">
        <v>80</v>
      </c>
      <c r="AV201" s="13" t="s">
        <v>80</v>
      </c>
      <c r="AW201" s="13" t="s">
        <v>27</v>
      </c>
      <c r="AX201" s="13" t="s">
        <v>78</v>
      </c>
      <c r="AY201" s="186" t="s">
        <v>112</v>
      </c>
    </row>
    <row r="202" s="2" customFormat="1" ht="33" customHeight="1">
      <c r="A202" s="31"/>
      <c r="B202" s="163"/>
      <c r="C202" s="164" t="s">
        <v>317</v>
      </c>
      <c r="D202" s="164" t="s">
        <v>115</v>
      </c>
      <c r="E202" s="165" t="s">
        <v>318</v>
      </c>
      <c r="F202" s="166" t="s">
        <v>319</v>
      </c>
      <c r="G202" s="167" t="s">
        <v>188</v>
      </c>
      <c r="H202" s="168">
        <v>9</v>
      </c>
      <c r="I202" s="169">
        <v>14.300000000000001</v>
      </c>
      <c r="J202" s="169">
        <f>ROUND(I202*H202,2)</f>
        <v>128.69999999999999</v>
      </c>
      <c r="K202" s="166" t="s">
        <v>119</v>
      </c>
      <c r="L202" s="32"/>
      <c r="M202" s="170" t="s">
        <v>1</v>
      </c>
      <c r="N202" s="171" t="s">
        <v>35</v>
      </c>
      <c r="O202" s="172">
        <v>0.0030000000000000001</v>
      </c>
      <c r="P202" s="172">
        <f>O202*H202</f>
        <v>0.027</v>
      </c>
      <c r="Q202" s="172">
        <v>0</v>
      </c>
      <c r="R202" s="172">
        <f>Q202*H202</f>
        <v>0</v>
      </c>
      <c r="S202" s="172">
        <v>0</v>
      </c>
      <c r="T202" s="173">
        <f>S202*H202</f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74" t="s">
        <v>135</v>
      </c>
      <c r="AT202" s="174" t="s">
        <v>115</v>
      </c>
      <c r="AU202" s="174" t="s">
        <v>80</v>
      </c>
      <c r="AY202" s="18" t="s">
        <v>112</v>
      </c>
      <c r="BE202" s="175">
        <f>IF(N202="základní",J202,0)</f>
        <v>128.69999999999999</v>
      </c>
      <c r="BF202" s="175">
        <f>IF(N202="snížená",J202,0)</f>
        <v>0</v>
      </c>
      <c r="BG202" s="175">
        <f>IF(N202="zákl. přenesená",J202,0)</f>
        <v>0</v>
      </c>
      <c r="BH202" s="175">
        <f>IF(N202="sníž. přenesená",J202,0)</f>
        <v>0</v>
      </c>
      <c r="BI202" s="175">
        <f>IF(N202="nulová",J202,0)</f>
        <v>0</v>
      </c>
      <c r="BJ202" s="18" t="s">
        <v>78</v>
      </c>
      <c r="BK202" s="175">
        <f>ROUND(I202*H202,2)</f>
        <v>128.69999999999999</v>
      </c>
      <c r="BL202" s="18" t="s">
        <v>135</v>
      </c>
      <c r="BM202" s="174" t="s">
        <v>320</v>
      </c>
    </row>
    <row r="203" s="2" customFormat="1">
      <c r="A203" s="31"/>
      <c r="B203" s="32"/>
      <c r="C203" s="31"/>
      <c r="D203" s="176" t="s">
        <v>122</v>
      </c>
      <c r="E203" s="31"/>
      <c r="F203" s="177" t="s">
        <v>321</v>
      </c>
      <c r="G203" s="31"/>
      <c r="H203" s="31"/>
      <c r="I203" s="31"/>
      <c r="J203" s="31"/>
      <c r="K203" s="31"/>
      <c r="L203" s="32"/>
      <c r="M203" s="178"/>
      <c r="N203" s="179"/>
      <c r="O203" s="69"/>
      <c r="P203" s="69"/>
      <c r="Q203" s="69"/>
      <c r="R203" s="69"/>
      <c r="S203" s="69"/>
      <c r="T203" s="70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T203" s="18" t="s">
        <v>122</v>
      </c>
      <c r="AU203" s="18" t="s">
        <v>80</v>
      </c>
    </row>
    <row r="204" s="13" customFormat="1">
      <c r="A204" s="13"/>
      <c r="B204" s="180"/>
      <c r="C204" s="13"/>
      <c r="D204" s="176" t="s">
        <v>124</v>
      </c>
      <c r="E204" s="186" t="s">
        <v>1</v>
      </c>
      <c r="F204" s="181" t="s">
        <v>311</v>
      </c>
      <c r="G204" s="13"/>
      <c r="H204" s="182">
        <v>9</v>
      </c>
      <c r="I204" s="13"/>
      <c r="J204" s="13"/>
      <c r="K204" s="13"/>
      <c r="L204" s="180"/>
      <c r="M204" s="183"/>
      <c r="N204" s="184"/>
      <c r="O204" s="184"/>
      <c r="P204" s="184"/>
      <c r="Q204" s="184"/>
      <c r="R204" s="184"/>
      <c r="S204" s="184"/>
      <c r="T204" s="18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186" t="s">
        <v>124</v>
      </c>
      <c r="AU204" s="186" t="s">
        <v>80</v>
      </c>
      <c r="AV204" s="13" t="s">
        <v>80</v>
      </c>
      <c r="AW204" s="13" t="s">
        <v>27</v>
      </c>
      <c r="AX204" s="13" t="s">
        <v>78</v>
      </c>
      <c r="AY204" s="186" t="s">
        <v>112</v>
      </c>
    </row>
    <row r="205" s="2" customFormat="1" ht="24.15" customHeight="1">
      <c r="A205" s="31"/>
      <c r="B205" s="163"/>
      <c r="C205" s="164" t="s">
        <v>322</v>
      </c>
      <c r="D205" s="164" t="s">
        <v>115</v>
      </c>
      <c r="E205" s="165" t="s">
        <v>323</v>
      </c>
      <c r="F205" s="166" t="s">
        <v>324</v>
      </c>
      <c r="G205" s="167" t="s">
        <v>188</v>
      </c>
      <c r="H205" s="168">
        <v>54</v>
      </c>
      <c r="I205" s="169">
        <v>4.0800000000000001</v>
      </c>
      <c r="J205" s="169">
        <f>ROUND(I205*H205,2)</f>
        <v>220.31999999999999</v>
      </c>
      <c r="K205" s="166" t="s">
        <v>119</v>
      </c>
      <c r="L205" s="32"/>
      <c r="M205" s="170" t="s">
        <v>1</v>
      </c>
      <c r="N205" s="171" t="s">
        <v>35</v>
      </c>
      <c r="O205" s="172">
        <v>0.001</v>
      </c>
      <c r="P205" s="172">
        <f>O205*H205</f>
        <v>0.053999999999999999</v>
      </c>
      <c r="Q205" s="172">
        <v>0</v>
      </c>
      <c r="R205" s="172">
        <f>Q205*H205</f>
        <v>0</v>
      </c>
      <c r="S205" s="172">
        <v>0</v>
      </c>
      <c r="T205" s="173">
        <f>S205*H205</f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74" t="s">
        <v>135</v>
      </c>
      <c r="AT205" s="174" t="s">
        <v>115</v>
      </c>
      <c r="AU205" s="174" t="s">
        <v>80</v>
      </c>
      <c r="AY205" s="18" t="s">
        <v>112</v>
      </c>
      <c r="BE205" s="175">
        <f>IF(N205="základní",J205,0)</f>
        <v>220.31999999999999</v>
      </c>
      <c r="BF205" s="175">
        <f>IF(N205="snížená",J205,0)</f>
        <v>0</v>
      </c>
      <c r="BG205" s="175">
        <f>IF(N205="zákl. přenesená",J205,0)</f>
        <v>0</v>
      </c>
      <c r="BH205" s="175">
        <f>IF(N205="sníž. přenesená",J205,0)</f>
        <v>0</v>
      </c>
      <c r="BI205" s="175">
        <f>IF(N205="nulová",J205,0)</f>
        <v>0</v>
      </c>
      <c r="BJ205" s="18" t="s">
        <v>78</v>
      </c>
      <c r="BK205" s="175">
        <f>ROUND(I205*H205,2)</f>
        <v>220.31999999999999</v>
      </c>
      <c r="BL205" s="18" t="s">
        <v>135</v>
      </c>
      <c r="BM205" s="174" t="s">
        <v>325</v>
      </c>
    </row>
    <row r="206" s="2" customFormat="1">
      <c r="A206" s="31"/>
      <c r="B206" s="32"/>
      <c r="C206" s="31"/>
      <c r="D206" s="176" t="s">
        <v>122</v>
      </c>
      <c r="E206" s="31"/>
      <c r="F206" s="177" t="s">
        <v>326</v>
      </c>
      <c r="G206" s="31"/>
      <c r="H206" s="31"/>
      <c r="I206" s="31"/>
      <c r="J206" s="31"/>
      <c r="K206" s="31"/>
      <c r="L206" s="32"/>
      <c r="M206" s="178"/>
      <c r="N206" s="179"/>
      <c r="O206" s="69"/>
      <c r="P206" s="69"/>
      <c r="Q206" s="69"/>
      <c r="R206" s="69"/>
      <c r="S206" s="69"/>
      <c r="T206" s="70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T206" s="18" t="s">
        <v>122</v>
      </c>
      <c r="AU206" s="18" t="s">
        <v>80</v>
      </c>
    </row>
    <row r="207" s="13" customFormat="1">
      <c r="A207" s="13"/>
      <c r="B207" s="180"/>
      <c r="C207" s="13"/>
      <c r="D207" s="176" t="s">
        <v>124</v>
      </c>
      <c r="E207" s="186" t="s">
        <v>1</v>
      </c>
      <c r="F207" s="181" t="s">
        <v>305</v>
      </c>
      <c r="G207" s="13"/>
      <c r="H207" s="182">
        <v>54</v>
      </c>
      <c r="I207" s="13"/>
      <c r="J207" s="13"/>
      <c r="K207" s="13"/>
      <c r="L207" s="180"/>
      <c r="M207" s="183"/>
      <c r="N207" s="184"/>
      <c r="O207" s="184"/>
      <c r="P207" s="184"/>
      <c r="Q207" s="184"/>
      <c r="R207" s="184"/>
      <c r="S207" s="184"/>
      <c r="T207" s="18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186" t="s">
        <v>124</v>
      </c>
      <c r="AU207" s="186" t="s">
        <v>80</v>
      </c>
      <c r="AV207" s="13" t="s">
        <v>80</v>
      </c>
      <c r="AW207" s="13" t="s">
        <v>27</v>
      </c>
      <c r="AX207" s="13" t="s">
        <v>78</v>
      </c>
      <c r="AY207" s="186" t="s">
        <v>112</v>
      </c>
    </row>
    <row r="208" s="2" customFormat="1" ht="24.15" customHeight="1">
      <c r="A208" s="31"/>
      <c r="B208" s="163"/>
      <c r="C208" s="164" t="s">
        <v>327</v>
      </c>
      <c r="D208" s="164" t="s">
        <v>115</v>
      </c>
      <c r="E208" s="165" t="s">
        <v>328</v>
      </c>
      <c r="F208" s="166" t="s">
        <v>329</v>
      </c>
      <c r="G208" s="167" t="s">
        <v>188</v>
      </c>
      <c r="H208" s="168">
        <v>9</v>
      </c>
      <c r="I208" s="169">
        <v>8.1699999999999999</v>
      </c>
      <c r="J208" s="169">
        <f>ROUND(I208*H208,2)</f>
        <v>73.530000000000001</v>
      </c>
      <c r="K208" s="166" t="s">
        <v>119</v>
      </c>
      <c r="L208" s="32"/>
      <c r="M208" s="170" t="s">
        <v>1</v>
      </c>
      <c r="N208" s="171" t="s">
        <v>35</v>
      </c>
      <c r="O208" s="172">
        <v>0.002</v>
      </c>
      <c r="P208" s="172">
        <f>O208*H208</f>
        <v>0.018000000000000002</v>
      </c>
      <c r="Q208" s="172">
        <v>0</v>
      </c>
      <c r="R208" s="172">
        <f>Q208*H208</f>
        <v>0</v>
      </c>
      <c r="S208" s="172">
        <v>0</v>
      </c>
      <c r="T208" s="173">
        <f>S208*H208</f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74" t="s">
        <v>135</v>
      </c>
      <c r="AT208" s="174" t="s">
        <v>115</v>
      </c>
      <c r="AU208" s="174" t="s">
        <v>80</v>
      </c>
      <c r="AY208" s="18" t="s">
        <v>112</v>
      </c>
      <c r="BE208" s="175">
        <f>IF(N208="základní",J208,0)</f>
        <v>73.530000000000001</v>
      </c>
      <c r="BF208" s="175">
        <f>IF(N208="snížená",J208,0)</f>
        <v>0</v>
      </c>
      <c r="BG208" s="175">
        <f>IF(N208="zákl. přenesená",J208,0)</f>
        <v>0</v>
      </c>
      <c r="BH208" s="175">
        <f>IF(N208="sníž. přenesená",J208,0)</f>
        <v>0</v>
      </c>
      <c r="BI208" s="175">
        <f>IF(N208="nulová",J208,0)</f>
        <v>0</v>
      </c>
      <c r="BJ208" s="18" t="s">
        <v>78</v>
      </c>
      <c r="BK208" s="175">
        <f>ROUND(I208*H208,2)</f>
        <v>73.530000000000001</v>
      </c>
      <c r="BL208" s="18" t="s">
        <v>135</v>
      </c>
      <c r="BM208" s="174" t="s">
        <v>330</v>
      </c>
    </row>
    <row r="209" s="2" customFormat="1">
      <c r="A209" s="31"/>
      <c r="B209" s="32"/>
      <c r="C209" s="31"/>
      <c r="D209" s="176" t="s">
        <v>122</v>
      </c>
      <c r="E209" s="31"/>
      <c r="F209" s="177" t="s">
        <v>331</v>
      </c>
      <c r="G209" s="31"/>
      <c r="H209" s="31"/>
      <c r="I209" s="31"/>
      <c r="J209" s="31"/>
      <c r="K209" s="31"/>
      <c r="L209" s="32"/>
      <c r="M209" s="178"/>
      <c r="N209" s="179"/>
      <c r="O209" s="69"/>
      <c r="P209" s="69"/>
      <c r="Q209" s="69"/>
      <c r="R209" s="69"/>
      <c r="S209" s="69"/>
      <c r="T209" s="70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T209" s="18" t="s">
        <v>122</v>
      </c>
      <c r="AU209" s="18" t="s">
        <v>80</v>
      </c>
    </row>
    <row r="210" s="13" customFormat="1">
      <c r="A210" s="13"/>
      <c r="B210" s="180"/>
      <c r="C210" s="13"/>
      <c r="D210" s="176" t="s">
        <v>124</v>
      </c>
      <c r="E210" s="186" t="s">
        <v>1</v>
      </c>
      <c r="F210" s="181" t="s">
        <v>311</v>
      </c>
      <c r="G210" s="13"/>
      <c r="H210" s="182">
        <v>9</v>
      </c>
      <c r="I210" s="13"/>
      <c r="J210" s="13"/>
      <c r="K210" s="13"/>
      <c r="L210" s="180"/>
      <c r="M210" s="183"/>
      <c r="N210" s="184"/>
      <c r="O210" s="184"/>
      <c r="P210" s="184"/>
      <c r="Q210" s="184"/>
      <c r="R210" s="184"/>
      <c r="S210" s="184"/>
      <c r="T210" s="18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86" t="s">
        <v>124</v>
      </c>
      <c r="AU210" s="186" t="s">
        <v>80</v>
      </c>
      <c r="AV210" s="13" t="s">
        <v>80</v>
      </c>
      <c r="AW210" s="13" t="s">
        <v>27</v>
      </c>
      <c r="AX210" s="13" t="s">
        <v>78</v>
      </c>
      <c r="AY210" s="186" t="s">
        <v>112</v>
      </c>
    </row>
    <row r="211" s="2" customFormat="1" ht="24.15" customHeight="1">
      <c r="A211" s="31"/>
      <c r="B211" s="163"/>
      <c r="C211" s="164" t="s">
        <v>332</v>
      </c>
      <c r="D211" s="164" t="s">
        <v>115</v>
      </c>
      <c r="E211" s="165" t="s">
        <v>333</v>
      </c>
      <c r="F211" s="166" t="s">
        <v>334</v>
      </c>
      <c r="G211" s="167" t="s">
        <v>183</v>
      </c>
      <c r="H211" s="168">
        <v>55</v>
      </c>
      <c r="I211" s="169">
        <v>13.800000000000001</v>
      </c>
      <c r="J211" s="169">
        <f>ROUND(I211*H211,2)</f>
        <v>759</v>
      </c>
      <c r="K211" s="166" t="s">
        <v>119</v>
      </c>
      <c r="L211" s="32"/>
      <c r="M211" s="170" t="s">
        <v>1</v>
      </c>
      <c r="N211" s="171" t="s">
        <v>35</v>
      </c>
      <c r="O211" s="172">
        <v>0.0080000000000000002</v>
      </c>
      <c r="P211" s="172">
        <f>O211*H211</f>
        <v>0.44</v>
      </c>
      <c r="Q211" s="172">
        <v>0</v>
      </c>
      <c r="R211" s="172">
        <f>Q211*H211</f>
        <v>0</v>
      </c>
      <c r="S211" s="172">
        <v>0</v>
      </c>
      <c r="T211" s="173">
        <f>S211*H211</f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74" t="s">
        <v>135</v>
      </c>
      <c r="AT211" s="174" t="s">
        <v>115</v>
      </c>
      <c r="AU211" s="174" t="s">
        <v>80</v>
      </c>
      <c r="AY211" s="18" t="s">
        <v>112</v>
      </c>
      <c r="BE211" s="175">
        <f>IF(N211="základní",J211,0)</f>
        <v>759</v>
      </c>
      <c r="BF211" s="175">
        <f>IF(N211="snížená",J211,0)</f>
        <v>0</v>
      </c>
      <c r="BG211" s="175">
        <f>IF(N211="zákl. přenesená",J211,0)</f>
        <v>0</v>
      </c>
      <c r="BH211" s="175">
        <f>IF(N211="sníž. přenesená",J211,0)</f>
        <v>0</v>
      </c>
      <c r="BI211" s="175">
        <f>IF(N211="nulová",J211,0)</f>
        <v>0</v>
      </c>
      <c r="BJ211" s="18" t="s">
        <v>78</v>
      </c>
      <c r="BK211" s="175">
        <f>ROUND(I211*H211,2)</f>
        <v>759</v>
      </c>
      <c r="BL211" s="18" t="s">
        <v>135</v>
      </c>
      <c r="BM211" s="174" t="s">
        <v>335</v>
      </c>
    </row>
    <row r="212" s="2" customFormat="1">
      <c r="A212" s="31"/>
      <c r="B212" s="32"/>
      <c r="C212" s="31"/>
      <c r="D212" s="176" t="s">
        <v>122</v>
      </c>
      <c r="E212" s="31"/>
      <c r="F212" s="177" t="s">
        <v>336</v>
      </c>
      <c r="G212" s="31"/>
      <c r="H212" s="31"/>
      <c r="I212" s="31"/>
      <c r="J212" s="31"/>
      <c r="K212" s="31"/>
      <c r="L212" s="32"/>
      <c r="M212" s="178"/>
      <c r="N212" s="179"/>
      <c r="O212" s="69"/>
      <c r="P212" s="69"/>
      <c r="Q212" s="69"/>
      <c r="R212" s="69"/>
      <c r="S212" s="69"/>
      <c r="T212" s="70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T212" s="18" t="s">
        <v>122</v>
      </c>
      <c r="AU212" s="18" t="s">
        <v>80</v>
      </c>
    </row>
    <row r="213" s="13" customFormat="1">
      <c r="A213" s="13"/>
      <c r="B213" s="180"/>
      <c r="C213" s="13"/>
      <c r="D213" s="176" t="s">
        <v>124</v>
      </c>
      <c r="E213" s="186" t="s">
        <v>1</v>
      </c>
      <c r="F213" s="181" t="s">
        <v>337</v>
      </c>
      <c r="G213" s="13"/>
      <c r="H213" s="182">
        <v>55</v>
      </c>
      <c r="I213" s="13"/>
      <c r="J213" s="13"/>
      <c r="K213" s="13"/>
      <c r="L213" s="180"/>
      <c r="M213" s="183"/>
      <c r="N213" s="184"/>
      <c r="O213" s="184"/>
      <c r="P213" s="184"/>
      <c r="Q213" s="184"/>
      <c r="R213" s="184"/>
      <c r="S213" s="184"/>
      <c r="T213" s="18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186" t="s">
        <v>124</v>
      </c>
      <c r="AU213" s="186" t="s">
        <v>80</v>
      </c>
      <c r="AV213" s="13" t="s">
        <v>80</v>
      </c>
      <c r="AW213" s="13" t="s">
        <v>27</v>
      </c>
      <c r="AX213" s="13" t="s">
        <v>78</v>
      </c>
      <c r="AY213" s="186" t="s">
        <v>112</v>
      </c>
    </row>
    <row r="214" s="2" customFormat="1" ht="37.8" customHeight="1">
      <c r="A214" s="31"/>
      <c r="B214" s="163"/>
      <c r="C214" s="164" t="s">
        <v>338</v>
      </c>
      <c r="D214" s="164" t="s">
        <v>115</v>
      </c>
      <c r="E214" s="165" t="s">
        <v>339</v>
      </c>
      <c r="F214" s="166" t="s">
        <v>340</v>
      </c>
      <c r="G214" s="167" t="s">
        <v>222</v>
      </c>
      <c r="H214" s="168">
        <v>81.885000000000005</v>
      </c>
      <c r="I214" s="169">
        <v>79.200000000000003</v>
      </c>
      <c r="J214" s="169">
        <f>ROUND(I214*H214,2)</f>
        <v>6485.29</v>
      </c>
      <c r="K214" s="166" t="s">
        <v>119</v>
      </c>
      <c r="L214" s="32"/>
      <c r="M214" s="170" t="s">
        <v>1</v>
      </c>
      <c r="N214" s="171" t="s">
        <v>35</v>
      </c>
      <c r="O214" s="172">
        <v>0.043999999999999997</v>
      </c>
      <c r="P214" s="172">
        <f>O214*H214</f>
        <v>3.6029399999999998</v>
      </c>
      <c r="Q214" s="172">
        <v>0</v>
      </c>
      <c r="R214" s="172">
        <f>Q214*H214</f>
        <v>0</v>
      </c>
      <c r="S214" s="172">
        <v>0</v>
      </c>
      <c r="T214" s="173">
        <f>S214*H214</f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74" t="s">
        <v>135</v>
      </c>
      <c r="AT214" s="174" t="s">
        <v>115</v>
      </c>
      <c r="AU214" s="174" t="s">
        <v>80</v>
      </c>
      <c r="AY214" s="18" t="s">
        <v>112</v>
      </c>
      <c r="BE214" s="175">
        <f>IF(N214="základní",J214,0)</f>
        <v>6485.29</v>
      </c>
      <c r="BF214" s="175">
        <f>IF(N214="snížená",J214,0)</f>
        <v>0</v>
      </c>
      <c r="BG214" s="175">
        <f>IF(N214="zákl. přenesená",J214,0)</f>
        <v>0</v>
      </c>
      <c r="BH214" s="175">
        <f>IF(N214="sníž. přenesená",J214,0)</f>
        <v>0</v>
      </c>
      <c r="BI214" s="175">
        <f>IF(N214="nulová",J214,0)</f>
        <v>0</v>
      </c>
      <c r="BJ214" s="18" t="s">
        <v>78</v>
      </c>
      <c r="BK214" s="175">
        <f>ROUND(I214*H214,2)</f>
        <v>6485.29</v>
      </c>
      <c r="BL214" s="18" t="s">
        <v>135</v>
      </c>
      <c r="BM214" s="174" t="s">
        <v>341</v>
      </c>
    </row>
    <row r="215" s="2" customFormat="1">
      <c r="A215" s="31"/>
      <c r="B215" s="32"/>
      <c r="C215" s="31"/>
      <c r="D215" s="176" t="s">
        <v>122</v>
      </c>
      <c r="E215" s="31"/>
      <c r="F215" s="177" t="s">
        <v>342</v>
      </c>
      <c r="G215" s="31"/>
      <c r="H215" s="31"/>
      <c r="I215" s="31"/>
      <c r="J215" s="31"/>
      <c r="K215" s="31"/>
      <c r="L215" s="32"/>
      <c r="M215" s="178"/>
      <c r="N215" s="179"/>
      <c r="O215" s="69"/>
      <c r="P215" s="69"/>
      <c r="Q215" s="69"/>
      <c r="R215" s="69"/>
      <c r="S215" s="69"/>
      <c r="T215" s="70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T215" s="18" t="s">
        <v>122</v>
      </c>
      <c r="AU215" s="18" t="s">
        <v>80</v>
      </c>
    </row>
    <row r="216" s="15" customFormat="1">
      <c r="A216" s="15"/>
      <c r="B216" s="198"/>
      <c r="C216" s="15"/>
      <c r="D216" s="176" t="s">
        <v>124</v>
      </c>
      <c r="E216" s="199" t="s">
        <v>1</v>
      </c>
      <c r="F216" s="200" t="s">
        <v>343</v>
      </c>
      <c r="G216" s="15"/>
      <c r="H216" s="199" t="s">
        <v>1</v>
      </c>
      <c r="I216" s="15"/>
      <c r="J216" s="15"/>
      <c r="K216" s="15"/>
      <c r="L216" s="198"/>
      <c r="M216" s="201"/>
      <c r="N216" s="202"/>
      <c r="O216" s="202"/>
      <c r="P216" s="202"/>
      <c r="Q216" s="202"/>
      <c r="R216" s="202"/>
      <c r="S216" s="202"/>
      <c r="T216" s="203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199" t="s">
        <v>124</v>
      </c>
      <c r="AU216" s="199" t="s">
        <v>80</v>
      </c>
      <c r="AV216" s="15" t="s">
        <v>78</v>
      </c>
      <c r="AW216" s="15" t="s">
        <v>27</v>
      </c>
      <c r="AX216" s="15" t="s">
        <v>70</v>
      </c>
      <c r="AY216" s="199" t="s">
        <v>112</v>
      </c>
    </row>
    <row r="217" s="13" customFormat="1">
      <c r="A217" s="13"/>
      <c r="B217" s="180"/>
      <c r="C217" s="13"/>
      <c r="D217" s="176" t="s">
        <v>124</v>
      </c>
      <c r="E217" s="186" t="s">
        <v>1</v>
      </c>
      <c r="F217" s="181" t="s">
        <v>344</v>
      </c>
      <c r="G217" s="13"/>
      <c r="H217" s="182">
        <v>61.811999999999998</v>
      </c>
      <c r="I217" s="13"/>
      <c r="J217" s="13"/>
      <c r="K217" s="13"/>
      <c r="L217" s="180"/>
      <c r="M217" s="183"/>
      <c r="N217" s="184"/>
      <c r="O217" s="184"/>
      <c r="P217" s="184"/>
      <c r="Q217" s="184"/>
      <c r="R217" s="184"/>
      <c r="S217" s="184"/>
      <c r="T217" s="18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186" t="s">
        <v>124</v>
      </c>
      <c r="AU217" s="186" t="s">
        <v>80</v>
      </c>
      <c r="AV217" s="13" t="s">
        <v>80</v>
      </c>
      <c r="AW217" s="13" t="s">
        <v>27</v>
      </c>
      <c r="AX217" s="13" t="s">
        <v>70</v>
      </c>
      <c r="AY217" s="186" t="s">
        <v>112</v>
      </c>
    </row>
    <row r="218" s="13" customFormat="1">
      <c r="A218" s="13"/>
      <c r="B218" s="180"/>
      <c r="C218" s="13"/>
      <c r="D218" s="176" t="s">
        <v>124</v>
      </c>
      <c r="E218" s="186" t="s">
        <v>1</v>
      </c>
      <c r="F218" s="181" t="s">
        <v>345</v>
      </c>
      <c r="G218" s="13"/>
      <c r="H218" s="182">
        <v>1.6200000000000001</v>
      </c>
      <c r="I218" s="13"/>
      <c r="J218" s="13"/>
      <c r="K218" s="13"/>
      <c r="L218" s="180"/>
      <c r="M218" s="183"/>
      <c r="N218" s="184"/>
      <c r="O218" s="184"/>
      <c r="P218" s="184"/>
      <c r="Q218" s="184"/>
      <c r="R218" s="184"/>
      <c r="S218" s="184"/>
      <c r="T218" s="18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186" t="s">
        <v>124</v>
      </c>
      <c r="AU218" s="186" t="s">
        <v>80</v>
      </c>
      <c r="AV218" s="13" t="s">
        <v>80</v>
      </c>
      <c r="AW218" s="13" t="s">
        <v>27</v>
      </c>
      <c r="AX218" s="13" t="s">
        <v>70</v>
      </c>
      <c r="AY218" s="186" t="s">
        <v>112</v>
      </c>
    </row>
    <row r="219" s="13" customFormat="1">
      <c r="A219" s="13"/>
      <c r="B219" s="180"/>
      <c r="C219" s="13"/>
      <c r="D219" s="176" t="s">
        <v>124</v>
      </c>
      <c r="E219" s="186" t="s">
        <v>1</v>
      </c>
      <c r="F219" s="181" t="s">
        <v>346</v>
      </c>
      <c r="G219" s="13"/>
      <c r="H219" s="182">
        <v>18.452999999999999</v>
      </c>
      <c r="I219" s="13"/>
      <c r="J219" s="13"/>
      <c r="K219" s="13"/>
      <c r="L219" s="180"/>
      <c r="M219" s="183"/>
      <c r="N219" s="184"/>
      <c r="O219" s="184"/>
      <c r="P219" s="184"/>
      <c r="Q219" s="184"/>
      <c r="R219" s="184"/>
      <c r="S219" s="184"/>
      <c r="T219" s="18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186" t="s">
        <v>124</v>
      </c>
      <c r="AU219" s="186" t="s">
        <v>80</v>
      </c>
      <c r="AV219" s="13" t="s">
        <v>80</v>
      </c>
      <c r="AW219" s="13" t="s">
        <v>27</v>
      </c>
      <c r="AX219" s="13" t="s">
        <v>70</v>
      </c>
      <c r="AY219" s="186" t="s">
        <v>112</v>
      </c>
    </row>
    <row r="220" s="14" customFormat="1">
      <c r="A220" s="14"/>
      <c r="B220" s="191"/>
      <c r="C220" s="14"/>
      <c r="D220" s="176" t="s">
        <v>124</v>
      </c>
      <c r="E220" s="192" t="s">
        <v>1</v>
      </c>
      <c r="F220" s="193" t="s">
        <v>240</v>
      </c>
      <c r="G220" s="14"/>
      <c r="H220" s="194">
        <v>81.885000000000005</v>
      </c>
      <c r="I220" s="14"/>
      <c r="J220" s="14"/>
      <c r="K220" s="14"/>
      <c r="L220" s="191"/>
      <c r="M220" s="195"/>
      <c r="N220" s="196"/>
      <c r="O220" s="196"/>
      <c r="P220" s="196"/>
      <c r="Q220" s="196"/>
      <c r="R220" s="196"/>
      <c r="S220" s="196"/>
      <c r="T220" s="197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192" t="s">
        <v>124</v>
      </c>
      <c r="AU220" s="192" t="s">
        <v>80</v>
      </c>
      <c r="AV220" s="14" t="s">
        <v>135</v>
      </c>
      <c r="AW220" s="14" t="s">
        <v>27</v>
      </c>
      <c r="AX220" s="14" t="s">
        <v>78</v>
      </c>
      <c r="AY220" s="192" t="s">
        <v>112</v>
      </c>
    </row>
    <row r="221" s="2" customFormat="1" ht="37.8" customHeight="1">
      <c r="A221" s="31"/>
      <c r="B221" s="163"/>
      <c r="C221" s="164" t="s">
        <v>347</v>
      </c>
      <c r="D221" s="164" t="s">
        <v>115</v>
      </c>
      <c r="E221" s="165" t="s">
        <v>348</v>
      </c>
      <c r="F221" s="166" t="s">
        <v>349</v>
      </c>
      <c r="G221" s="167" t="s">
        <v>222</v>
      </c>
      <c r="H221" s="168">
        <v>16.902000000000001</v>
      </c>
      <c r="I221" s="169">
        <v>298</v>
      </c>
      <c r="J221" s="169">
        <f>ROUND(I221*H221,2)</f>
        <v>5036.8000000000002</v>
      </c>
      <c r="K221" s="166" t="s">
        <v>119</v>
      </c>
      <c r="L221" s="32"/>
      <c r="M221" s="170" t="s">
        <v>1</v>
      </c>
      <c r="N221" s="171" t="s">
        <v>35</v>
      </c>
      <c r="O221" s="172">
        <v>0.086999999999999994</v>
      </c>
      <c r="P221" s="172">
        <f>O221*H221</f>
        <v>1.4704740000000001</v>
      </c>
      <c r="Q221" s="172">
        <v>0</v>
      </c>
      <c r="R221" s="172">
        <f>Q221*H221</f>
        <v>0</v>
      </c>
      <c r="S221" s="172">
        <v>0</v>
      </c>
      <c r="T221" s="173">
        <f>S221*H221</f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74" t="s">
        <v>135</v>
      </c>
      <c r="AT221" s="174" t="s">
        <v>115</v>
      </c>
      <c r="AU221" s="174" t="s">
        <v>80</v>
      </c>
      <c r="AY221" s="18" t="s">
        <v>112</v>
      </c>
      <c r="BE221" s="175">
        <f>IF(N221="základní",J221,0)</f>
        <v>5036.8000000000002</v>
      </c>
      <c r="BF221" s="175">
        <f>IF(N221="snížená",J221,0)</f>
        <v>0</v>
      </c>
      <c r="BG221" s="175">
        <f>IF(N221="zákl. přenesená",J221,0)</f>
        <v>0</v>
      </c>
      <c r="BH221" s="175">
        <f>IF(N221="sníž. přenesená",J221,0)</f>
        <v>0</v>
      </c>
      <c r="BI221" s="175">
        <f>IF(N221="nulová",J221,0)</f>
        <v>0</v>
      </c>
      <c r="BJ221" s="18" t="s">
        <v>78</v>
      </c>
      <c r="BK221" s="175">
        <f>ROUND(I221*H221,2)</f>
        <v>5036.8000000000002</v>
      </c>
      <c r="BL221" s="18" t="s">
        <v>135</v>
      </c>
      <c r="BM221" s="174" t="s">
        <v>350</v>
      </c>
    </row>
    <row r="222" s="2" customFormat="1">
      <c r="A222" s="31"/>
      <c r="B222" s="32"/>
      <c r="C222" s="31"/>
      <c r="D222" s="176" t="s">
        <v>122</v>
      </c>
      <c r="E222" s="31"/>
      <c r="F222" s="177" t="s">
        <v>351</v>
      </c>
      <c r="G222" s="31"/>
      <c r="H222" s="31"/>
      <c r="I222" s="31"/>
      <c r="J222" s="31"/>
      <c r="K222" s="31"/>
      <c r="L222" s="32"/>
      <c r="M222" s="178"/>
      <c r="N222" s="179"/>
      <c r="O222" s="69"/>
      <c r="P222" s="69"/>
      <c r="Q222" s="69"/>
      <c r="R222" s="69"/>
      <c r="S222" s="69"/>
      <c r="T222" s="70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T222" s="18" t="s">
        <v>122</v>
      </c>
      <c r="AU222" s="18" t="s">
        <v>80</v>
      </c>
    </row>
    <row r="223" s="13" customFormat="1">
      <c r="A223" s="13"/>
      <c r="B223" s="180"/>
      <c r="C223" s="13"/>
      <c r="D223" s="176" t="s">
        <v>124</v>
      </c>
      <c r="E223" s="186" t="s">
        <v>1</v>
      </c>
      <c r="F223" s="181" t="s">
        <v>352</v>
      </c>
      <c r="G223" s="13"/>
      <c r="H223" s="182">
        <v>16.902000000000001</v>
      </c>
      <c r="I223" s="13"/>
      <c r="J223" s="13"/>
      <c r="K223" s="13"/>
      <c r="L223" s="180"/>
      <c r="M223" s="183"/>
      <c r="N223" s="184"/>
      <c r="O223" s="184"/>
      <c r="P223" s="184"/>
      <c r="Q223" s="184"/>
      <c r="R223" s="184"/>
      <c r="S223" s="184"/>
      <c r="T223" s="18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186" t="s">
        <v>124</v>
      </c>
      <c r="AU223" s="186" t="s">
        <v>80</v>
      </c>
      <c r="AV223" s="13" t="s">
        <v>80</v>
      </c>
      <c r="AW223" s="13" t="s">
        <v>27</v>
      </c>
      <c r="AX223" s="13" t="s">
        <v>78</v>
      </c>
      <c r="AY223" s="186" t="s">
        <v>112</v>
      </c>
    </row>
    <row r="224" s="2" customFormat="1" ht="37.8" customHeight="1">
      <c r="A224" s="31"/>
      <c r="B224" s="163"/>
      <c r="C224" s="164" t="s">
        <v>353</v>
      </c>
      <c r="D224" s="164" t="s">
        <v>115</v>
      </c>
      <c r="E224" s="165" t="s">
        <v>354</v>
      </c>
      <c r="F224" s="166" t="s">
        <v>355</v>
      </c>
      <c r="G224" s="167" t="s">
        <v>222</v>
      </c>
      <c r="H224" s="168">
        <v>0.17100000000000001</v>
      </c>
      <c r="I224" s="169">
        <v>345</v>
      </c>
      <c r="J224" s="169">
        <f>ROUND(I224*H224,2)</f>
        <v>59</v>
      </c>
      <c r="K224" s="166" t="s">
        <v>119</v>
      </c>
      <c r="L224" s="32"/>
      <c r="M224" s="170" t="s">
        <v>1</v>
      </c>
      <c r="N224" s="171" t="s">
        <v>35</v>
      </c>
      <c r="O224" s="172">
        <v>0.099000000000000005</v>
      </c>
      <c r="P224" s="172">
        <f>O224*H224</f>
        <v>0.016929000000000003</v>
      </c>
      <c r="Q224" s="172">
        <v>0</v>
      </c>
      <c r="R224" s="172">
        <f>Q224*H224</f>
        <v>0</v>
      </c>
      <c r="S224" s="172">
        <v>0</v>
      </c>
      <c r="T224" s="173">
        <f>S224*H224</f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74" t="s">
        <v>135</v>
      </c>
      <c r="AT224" s="174" t="s">
        <v>115</v>
      </c>
      <c r="AU224" s="174" t="s">
        <v>80</v>
      </c>
      <c r="AY224" s="18" t="s">
        <v>112</v>
      </c>
      <c r="BE224" s="175">
        <f>IF(N224="základní",J224,0)</f>
        <v>59</v>
      </c>
      <c r="BF224" s="175">
        <f>IF(N224="snížená",J224,0)</f>
        <v>0</v>
      </c>
      <c r="BG224" s="175">
        <f>IF(N224="zákl. přenesená",J224,0)</f>
        <v>0</v>
      </c>
      <c r="BH224" s="175">
        <f>IF(N224="sníž. přenesená",J224,0)</f>
        <v>0</v>
      </c>
      <c r="BI224" s="175">
        <f>IF(N224="nulová",J224,0)</f>
        <v>0</v>
      </c>
      <c r="BJ224" s="18" t="s">
        <v>78</v>
      </c>
      <c r="BK224" s="175">
        <f>ROUND(I224*H224,2)</f>
        <v>59</v>
      </c>
      <c r="BL224" s="18" t="s">
        <v>135</v>
      </c>
      <c r="BM224" s="174" t="s">
        <v>356</v>
      </c>
    </row>
    <row r="225" s="2" customFormat="1">
      <c r="A225" s="31"/>
      <c r="B225" s="32"/>
      <c r="C225" s="31"/>
      <c r="D225" s="176" t="s">
        <v>122</v>
      </c>
      <c r="E225" s="31"/>
      <c r="F225" s="177" t="s">
        <v>357</v>
      </c>
      <c r="G225" s="31"/>
      <c r="H225" s="31"/>
      <c r="I225" s="31"/>
      <c r="J225" s="31"/>
      <c r="K225" s="31"/>
      <c r="L225" s="32"/>
      <c r="M225" s="178"/>
      <c r="N225" s="179"/>
      <c r="O225" s="69"/>
      <c r="P225" s="69"/>
      <c r="Q225" s="69"/>
      <c r="R225" s="69"/>
      <c r="S225" s="69"/>
      <c r="T225" s="70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T225" s="18" t="s">
        <v>122</v>
      </c>
      <c r="AU225" s="18" t="s">
        <v>80</v>
      </c>
    </row>
    <row r="226" s="13" customFormat="1">
      <c r="A226" s="13"/>
      <c r="B226" s="180"/>
      <c r="C226" s="13"/>
      <c r="D226" s="176" t="s">
        <v>124</v>
      </c>
      <c r="E226" s="186" t="s">
        <v>1</v>
      </c>
      <c r="F226" s="181" t="s">
        <v>358</v>
      </c>
      <c r="G226" s="13"/>
      <c r="H226" s="182">
        <v>0.17100000000000001</v>
      </c>
      <c r="I226" s="13"/>
      <c r="J226" s="13"/>
      <c r="K226" s="13"/>
      <c r="L226" s="180"/>
      <c r="M226" s="183"/>
      <c r="N226" s="184"/>
      <c r="O226" s="184"/>
      <c r="P226" s="184"/>
      <c r="Q226" s="184"/>
      <c r="R226" s="184"/>
      <c r="S226" s="184"/>
      <c r="T226" s="18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186" t="s">
        <v>124</v>
      </c>
      <c r="AU226" s="186" t="s">
        <v>80</v>
      </c>
      <c r="AV226" s="13" t="s">
        <v>80</v>
      </c>
      <c r="AW226" s="13" t="s">
        <v>27</v>
      </c>
      <c r="AX226" s="13" t="s">
        <v>78</v>
      </c>
      <c r="AY226" s="186" t="s">
        <v>112</v>
      </c>
    </row>
    <row r="227" s="2" customFormat="1" ht="24.15" customHeight="1">
      <c r="A227" s="31"/>
      <c r="B227" s="163"/>
      <c r="C227" s="164" t="s">
        <v>359</v>
      </c>
      <c r="D227" s="164" t="s">
        <v>115</v>
      </c>
      <c r="E227" s="165" t="s">
        <v>360</v>
      </c>
      <c r="F227" s="166" t="s">
        <v>361</v>
      </c>
      <c r="G227" s="167" t="s">
        <v>222</v>
      </c>
      <c r="H227" s="168">
        <v>16.902000000000001</v>
      </c>
      <c r="I227" s="169">
        <v>50.200000000000003</v>
      </c>
      <c r="J227" s="169">
        <f>ROUND(I227*H227,2)</f>
        <v>848.48000000000002</v>
      </c>
      <c r="K227" s="166" t="s">
        <v>119</v>
      </c>
      <c r="L227" s="32"/>
      <c r="M227" s="170" t="s">
        <v>1</v>
      </c>
      <c r="N227" s="171" t="s">
        <v>35</v>
      </c>
      <c r="O227" s="172">
        <v>0.071999999999999995</v>
      </c>
      <c r="P227" s="172">
        <f>O227*H227</f>
        <v>1.216944</v>
      </c>
      <c r="Q227" s="172">
        <v>0</v>
      </c>
      <c r="R227" s="172">
        <f>Q227*H227</f>
        <v>0</v>
      </c>
      <c r="S227" s="172">
        <v>0</v>
      </c>
      <c r="T227" s="173">
        <f>S227*H227</f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74" t="s">
        <v>135</v>
      </c>
      <c r="AT227" s="174" t="s">
        <v>115</v>
      </c>
      <c r="AU227" s="174" t="s">
        <v>80</v>
      </c>
      <c r="AY227" s="18" t="s">
        <v>112</v>
      </c>
      <c r="BE227" s="175">
        <f>IF(N227="základní",J227,0)</f>
        <v>848.48000000000002</v>
      </c>
      <c r="BF227" s="175">
        <f>IF(N227="snížená",J227,0)</f>
        <v>0</v>
      </c>
      <c r="BG227" s="175">
        <f>IF(N227="zákl. přenesená",J227,0)</f>
        <v>0</v>
      </c>
      <c r="BH227" s="175">
        <f>IF(N227="sníž. přenesená",J227,0)</f>
        <v>0</v>
      </c>
      <c r="BI227" s="175">
        <f>IF(N227="nulová",J227,0)</f>
        <v>0</v>
      </c>
      <c r="BJ227" s="18" t="s">
        <v>78</v>
      </c>
      <c r="BK227" s="175">
        <f>ROUND(I227*H227,2)</f>
        <v>848.48000000000002</v>
      </c>
      <c r="BL227" s="18" t="s">
        <v>135</v>
      </c>
      <c r="BM227" s="174" t="s">
        <v>362</v>
      </c>
    </row>
    <row r="228" s="2" customFormat="1">
      <c r="A228" s="31"/>
      <c r="B228" s="32"/>
      <c r="C228" s="31"/>
      <c r="D228" s="176" t="s">
        <v>122</v>
      </c>
      <c r="E228" s="31"/>
      <c r="F228" s="177" t="s">
        <v>363</v>
      </c>
      <c r="G228" s="31"/>
      <c r="H228" s="31"/>
      <c r="I228" s="31"/>
      <c r="J228" s="31"/>
      <c r="K228" s="31"/>
      <c r="L228" s="32"/>
      <c r="M228" s="178"/>
      <c r="N228" s="179"/>
      <c r="O228" s="69"/>
      <c r="P228" s="69"/>
      <c r="Q228" s="69"/>
      <c r="R228" s="69"/>
      <c r="S228" s="69"/>
      <c r="T228" s="70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T228" s="18" t="s">
        <v>122</v>
      </c>
      <c r="AU228" s="18" t="s">
        <v>80</v>
      </c>
    </row>
    <row r="229" s="15" customFormat="1">
      <c r="A229" s="15"/>
      <c r="B229" s="198"/>
      <c r="C229" s="15"/>
      <c r="D229" s="176" t="s">
        <v>124</v>
      </c>
      <c r="E229" s="199" t="s">
        <v>1</v>
      </c>
      <c r="F229" s="200" t="s">
        <v>364</v>
      </c>
      <c r="G229" s="15"/>
      <c r="H229" s="199" t="s">
        <v>1</v>
      </c>
      <c r="I229" s="15"/>
      <c r="J229" s="15"/>
      <c r="K229" s="15"/>
      <c r="L229" s="198"/>
      <c r="M229" s="201"/>
      <c r="N229" s="202"/>
      <c r="O229" s="202"/>
      <c r="P229" s="202"/>
      <c r="Q229" s="202"/>
      <c r="R229" s="202"/>
      <c r="S229" s="202"/>
      <c r="T229" s="203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199" t="s">
        <v>124</v>
      </c>
      <c r="AU229" s="199" t="s">
        <v>80</v>
      </c>
      <c r="AV229" s="15" t="s">
        <v>78</v>
      </c>
      <c r="AW229" s="15" t="s">
        <v>27</v>
      </c>
      <c r="AX229" s="15" t="s">
        <v>70</v>
      </c>
      <c r="AY229" s="199" t="s">
        <v>112</v>
      </c>
    </row>
    <row r="230" s="13" customFormat="1">
      <c r="A230" s="13"/>
      <c r="B230" s="180"/>
      <c r="C230" s="13"/>
      <c r="D230" s="176" t="s">
        <v>124</v>
      </c>
      <c r="E230" s="186" t="s">
        <v>1</v>
      </c>
      <c r="F230" s="181" t="s">
        <v>352</v>
      </c>
      <c r="G230" s="13"/>
      <c r="H230" s="182">
        <v>16.902000000000001</v>
      </c>
      <c r="I230" s="13"/>
      <c r="J230" s="13"/>
      <c r="K230" s="13"/>
      <c r="L230" s="180"/>
      <c r="M230" s="183"/>
      <c r="N230" s="184"/>
      <c r="O230" s="184"/>
      <c r="P230" s="184"/>
      <c r="Q230" s="184"/>
      <c r="R230" s="184"/>
      <c r="S230" s="184"/>
      <c r="T230" s="185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186" t="s">
        <v>124</v>
      </c>
      <c r="AU230" s="186" t="s">
        <v>80</v>
      </c>
      <c r="AV230" s="13" t="s">
        <v>80</v>
      </c>
      <c r="AW230" s="13" t="s">
        <v>27</v>
      </c>
      <c r="AX230" s="13" t="s">
        <v>70</v>
      </c>
      <c r="AY230" s="186" t="s">
        <v>112</v>
      </c>
    </row>
    <row r="231" s="14" customFormat="1">
      <c r="A231" s="14"/>
      <c r="B231" s="191"/>
      <c r="C231" s="14"/>
      <c r="D231" s="176" t="s">
        <v>124</v>
      </c>
      <c r="E231" s="192" t="s">
        <v>1</v>
      </c>
      <c r="F231" s="193" t="s">
        <v>240</v>
      </c>
      <c r="G231" s="14"/>
      <c r="H231" s="194">
        <v>16.902000000000001</v>
      </c>
      <c r="I231" s="14"/>
      <c r="J231" s="14"/>
      <c r="K231" s="14"/>
      <c r="L231" s="191"/>
      <c r="M231" s="195"/>
      <c r="N231" s="196"/>
      <c r="O231" s="196"/>
      <c r="P231" s="196"/>
      <c r="Q231" s="196"/>
      <c r="R231" s="196"/>
      <c r="S231" s="196"/>
      <c r="T231" s="197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192" t="s">
        <v>124</v>
      </c>
      <c r="AU231" s="192" t="s">
        <v>80</v>
      </c>
      <c r="AV231" s="14" t="s">
        <v>135</v>
      </c>
      <c r="AW231" s="14" t="s">
        <v>27</v>
      </c>
      <c r="AX231" s="14" t="s">
        <v>78</v>
      </c>
      <c r="AY231" s="192" t="s">
        <v>112</v>
      </c>
    </row>
    <row r="232" s="2" customFormat="1" ht="24.15" customHeight="1">
      <c r="A232" s="31"/>
      <c r="B232" s="163"/>
      <c r="C232" s="164" t="s">
        <v>365</v>
      </c>
      <c r="D232" s="164" t="s">
        <v>115</v>
      </c>
      <c r="E232" s="165" t="s">
        <v>366</v>
      </c>
      <c r="F232" s="166" t="s">
        <v>367</v>
      </c>
      <c r="G232" s="167" t="s">
        <v>222</v>
      </c>
      <c r="H232" s="168">
        <v>0.17100000000000001</v>
      </c>
      <c r="I232" s="169">
        <v>67</v>
      </c>
      <c r="J232" s="169">
        <f>ROUND(I232*H232,2)</f>
        <v>11.460000000000001</v>
      </c>
      <c r="K232" s="166" t="s">
        <v>119</v>
      </c>
      <c r="L232" s="32"/>
      <c r="M232" s="170" t="s">
        <v>1</v>
      </c>
      <c r="N232" s="171" t="s">
        <v>35</v>
      </c>
      <c r="O232" s="172">
        <v>0.096000000000000002</v>
      </c>
      <c r="P232" s="172">
        <f>O232*H232</f>
        <v>0.016416</v>
      </c>
      <c r="Q232" s="172">
        <v>0</v>
      </c>
      <c r="R232" s="172">
        <f>Q232*H232</f>
        <v>0</v>
      </c>
      <c r="S232" s="172">
        <v>0</v>
      </c>
      <c r="T232" s="173">
        <f>S232*H232</f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74" t="s">
        <v>135</v>
      </c>
      <c r="AT232" s="174" t="s">
        <v>115</v>
      </c>
      <c r="AU232" s="174" t="s">
        <v>80</v>
      </c>
      <c r="AY232" s="18" t="s">
        <v>112</v>
      </c>
      <c r="BE232" s="175">
        <f>IF(N232="základní",J232,0)</f>
        <v>11.460000000000001</v>
      </c>
      <c r="BF232" s="175">
        <f>IF(N232="snížená",J232,0)</f>
        <v>0</v>
      </c>
      <c r="BG232" s="175">
        <f>IF(N232="zákl. přenesená",J232,0)</f>
        <v>0</v>
      </c>
      <c r="BH232" s="175">
        <f>IF(N232="sníž. přenesená",J232,0)</f>
        <v>0</v>
      </c>
      <c r="BI232" s="175">
        <f>IF(N232="nulová",J232,0)</f>
        <v>0</v>
      </c>
      <c r="BJ232" s="18" t="s">
        <v>78</v>
      </c>
      <c r="BK232" s="175">
        <f>ROUND(I232*H232,2)</f>
        <v>11.460000000000001</v>
      </c>
      <c r="BL232" s="18" t="s">
        <v>135</v>
      </c>
      <c r="BM232" s="174" t="s">
        <v>368</v>
      </c>
    </row>
    <row r="233" s="2" customFormat="1">
      <c r="A233" s="31"/>
      <c r="B233" s="32"/>
      <c r="C233" s="31"/>
      <c r="D233" s="176" t="s">
        <v>122</v>
      </c>
      <c r="E233" s="31"/>
      <c r="F233" s="177" t="s">
        <v>369</v>
      </c>
      <c r="G233" s="31"/>
      <c r="H233" s="31"/>
      <c r="I233" s="31"/>
      <c r="J233" s="31"/>
      <c r="K233" s="31"/>
      <c r="L233" s="32"/>
      <c r="M233" s="178"/>
      <c r="N233" s="179"/>
      <c r="O233" s="69"/>
      <c r="P233" s="69"/>
      <c r="Q233" s="69"/>
      <c r="R233" s="69"/>
      <c r="S233" s="69"/>
      <c r="T233" s="70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T233" s="18" t="s">
        <v>122</v>
      </c>
      <c r="AU233" s="18" t="s">
        <v>80</v>
      </c>
    </row>
    <row r="234" s="15" customFormat="1">
      <c r="A234" s="15"/>
      <c r="B234" s="198"/>
      <c r="C234" s="15"/>
      <c r="D234" s="176" t="s">
        <v>124</v>
      </c>
      <c r="E234" s="199" t="s">
        <v>1</v>
      </c>
      <c r="F234" s="200" t="s">
        <v>364</v>
      </c>
      <c r="G234" s="15"/>
      <c r="H234" s="199" t="s">
        <v>1</v>
      </c>
      <c r="I234" s="15"/>
      <c r="J234" s="15"/>
      <c r="K234" s="15"/>
      <c r="L234" s="198"/>
      <c r="M234" s="201"/>
      <c r="N234" s="202"/>
      <c r="O234" s="202"/>
      <c r="P234" s="202"/>
      <c r="Q234" s="202"/>
      <c r="R234" s="202"/>
      <c r="S234" s="202"/>
      <c r="T234" s="203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199" t="s">
        <v>124</v>
      </c>
      <c r="AU234" s="199" t="s">
        <v>80</v>
      </c>
      <c r="AV234" s="15" t="s">
        <v>78</v>
      </c>
      <c r="AW234" s="15" t="s">
        <v>27</v>
      </c>
      <c r="AX234" s="15" t="s">
        <v>70</v>
      </c>
      <c r="AY234" s="199" t="s">
        <v>112</v>
      </c>
    </row>
    <row r="235" s="13" customFormat="1">
      <c r="A235" s="13"/>
      <c r="B235" s="180"/>
      <c r="C235" s="13"/>
      <c r="D235" s="176" t="s">
        <v>124</v>
      </c>
      <c r="E235" s="186" t="s">
        <v>1</v>
      </c>
      <c r="F235" s="181" t="s">
        <v>358</v>
      </c>
      <c r="G235" s="13"/>
      <c r="H235" s="182">
        <v>0.17100000000000001</v>
      </c>
      <c r="I235" s="13"/>
      <c r="J235" s="13"/>
      <c r="K235" s="13"/>
      <c r="L235" s="180"/>
      <c r="M235" s="183"/>
      <c r="N235" s="184"/>
      <c r="O235" s="184"/>
      <c r="P235" s="184"/>
      <c r="Q235" s="184"/>
      <c r="R235" s="184"/>
      <c r="S235" s="184"/>
      <c r="T235" s="18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186" t="s">
        <v>124</v>
      </c>
      <c r="AU235" s="186" t="s">
        <v>80</v>
      </c>
      <c r="AV235" s="13" t="s">
        <v>80</v>
      </c>
      <c r="AW235" s="13" t="s">
        <v>27</v>
      </c>
      <c r="AX235" s="13" t="s">
        <v>70</v>
      </c>
      <c r="AY235" s="186" t="s">
        <v>112</v>
      </c>
    </row>
    <row r="236" s="14" customFormat="1">
      <c r="A236" s="14"/>
      <c r="B236" s="191"/>
      <c r="C236" s="14"/>
      <c r="D236" s="176" t="s">
        <v>124</v>
      </c>
      <c r="E236" s="192" t="s">
        <v>1</v>
      </c>
      <c r="F236" s="193" t="s">
        <v>240</v>
      </c>
      <c r="G236" s="14"/>
      <c r="H236" s="194">
        <v>0.17100000000000001</v>
      </c>
      <c r="I236" s="14"/>
      <c r="J236" s="14"/>
      <c r="K236" s="14"/>
      <c r="L236" s="191"/>
      <c r="M236" s="195"/>
      <c r="N236" s="196"/>
      <c r="O236" s="196"/>
      <c r="P236" s="196"/>
      <c r="Q236" s="196"/>
      <c r="R236" s="196"/>
      <c r="S236" s="196"/>
      <c r="T236" s="197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192" t="s">
        <v>124</v>
      </c>
      <c r="AU236" s="192" t="s">
        <v>80</v>
      </c>
      <c r="AV236" s="14" t="s">
        <v>135</v>
      </c>
      <c r="AW236" s="14" t="s">
        <v>27</v>
      </c>
      <c r="AX236" s="14" t="s">
        <v>78</v>
      </c>
      <c r="AY236" s="192" t="s">
        <v>112</v>
      </c>
    </row>
    <row r="237" s="2" customFormat="1" ht="24.15" customHeight="1">
      <c r="A237" s="31"/>
      <c r="B237" s="163"/>
      <c r="C237" s="164" t="s">
        <v>370</v>
      </c>
      <c r="D237" s="164" t="s">
        <v>115</v>
      </c>
      <c r="E237" s="165" t="s">
        <v>371</v>
      </c>
      <c r="F237" s="166" t="s">
        <v>372</v>
      </c>
      <c r="G237" s="167" t="s">
        <v>222</v>
      </c>
      <c r="H237" s="168">
        <v>4</v>
      </c>
      <c r="I237" s="169">
        <v>218</v>
      </c>
      <c r="J237" s="169">
        <f>ROUND(I237*H237,2)</f>
        <v>872</v>
      </c>
      <c r="K237" s="166" t="s">
        <v>119</v>
      </c>
      <c r="L237" s="32"/>
      <c r="M237" s="170" t="s">
        <v>1</v>
      </c>
      <c r="N237" s="171" t="s">
        <v>35</v>
      </c>
      <c r="O237" s="172">
        <v>0.39400000000000002</v>
      </c>
      <c r="P237" s="172">
        <f>O237*H237</f>
        <v>1.5760000000000001</v>
      </c>
      <c r="Q237" s="172">
        <v>0</v>
      </c>
      <c r="R237" s="172">
        <f>Q237*H237</f>
        <v>0</v>
      </c>
      <c r="S237" s="172">
        <v>0</v>
      </c>
      <c r="T237" s="173">
        <f>S237*H237</f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174" t="s">
        <v>135</v>
      </c>
      <c r="AT237" s="174" t="s">
        <v>115</v>
      </c>
      <c r="AU237" s="174" t="s">
        <v>80</v>
      </c>
      <c r="AY237" s="18" t="s">
        <v>112</v>
      </c>
      <c r="BE237" s="175">
        <f>IF(N237="základní",J237,0)</f>
        <v>872</v>
      </c>
      <c r="BF237" s="175">
        <f>IF(N237="snížená",J237,0)</f>
        <v>0</v>
      </c>
      <c r="BG237" s="175">
        <f>IF(N237="zákl. přenesená",J237,0)</f>
        <v>0</v>
      </c>
      <c r="BH237" s="175">
        <f>IF(N237="sníž. přenesená",J237,0)</f>
        <v>0</v>
      </c>
      <c r="BI237" s="175">
        <f>IF(N237="nulová",J237,0)</f>
        <v>0</v>
      </c>
      <c r="BJ237" s="18" t="s">
        <v>78</v>
      </c>
      <c r="BK237" s="175">
        <f>ROUND(I237*H237,2)</f>
        <v>872</v>
      </c>
      <c r="BL237" s="18" t="s">
        <v>135</v>
      </c>
      <c r="BM237" s="174" t="s">
        <v>373</v>
      </c>
    </row>
    <row r="238" s="2" customFormat="1">
      <c r="A238" s="31"/>
      <c r="B238" s="32"/>
      <c r="C238" s="31"/>
      <c r="D238" s="176" t="s">
        <v>122</v>
      </c>
      <c r="E238" s="31"/>
      <c r="F238" s="177" t="s">
        <v>374</v>
      </c>
      <c r="G238" s="31"/>
      <c r="H238" s="31"/>
      <c r="I238" s="31"/>
      <c r="J238" s="31"/>
      <c r="K238" s="31"/>
      <c r="L238" s="32"/>
      <c r="M238" s="178"/>
      <c r="N238" s="179"/>
      <c r="O238" s="69"/>
      <c r="P238" s="69"/>
      <c r="Q238" s="69"/>
      <c r="R238" s="69"/>
      <c r="S238" s="69"/>
      <c r="T238" s="70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T238" s="18" t="s">
        <v>122</v>
      </c>
      <c r="AU238" s="18" t="s">
        <v>80</v>
      </c>
    </row>
    <row r="239" s="13" customFormat="1">
      <c r="A239" s="13"/>
      <c r="B239" s="180"/>
      <c r="C239" s="13"/>
      <c r="D239" s="176" t="s">
        <v>124</v>
      </c>
      <c r="E239" s="186" t="s">
        <v>1</v>
      </c>
      <c r="F239" s="181" t="s">
        <v>375</v>
      </c>
      <c r="G239" s="13"/>
      <c r="H239" s="182">
        <v>4</v>
      </c>
      <c r="I239" s="13"/>
      <c r="J239" s="13"/>
      <c r="K239" s="13"/>
      <c r="L239" s="180"/>
      <c r="M239" s="183"/>
      <c r="N239" s="184"/>
      <c r="O239" s="184"/>
      <c r="P239" s="184"/>
      <c r="Q239" s="184"/>
      <c r="R239" s="184"/>
      <c r="S239" s="184"/>
      <c r="T239" s="185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186" t="s">
        <v>124</v>
      </c>
      <c r="AU239" s="186" t="s">
        <v>80</v>
      </c>
      <c r="AV239" s="13" t="s">
        <v>80</v>
      </c>
      <c r="AW239" s="13" t="s">
        <v>27</v>
      </c>
      <c r="AX239" s="13" t="s">
        <v>78</v>
      </c>
      <c r="AY239" s="186" t="s">
        <v>112</v>
      </c>
    </row>
    <row r="240" s="2" customFormat="1" ht="24.15" customHeight="1">
      <c r="A240" s="31"/>
      <c r="B240" s="163"/>
      <c r="C240" s="164" t="s">
        <v>376</v>
      </c>
      <c r="D240" s="164" t="s">
        <v>115</v>
      </c>
      <c r="E240" s="165" t="s">
        <v>377</v>
      </c>
      <c r="F240" s="166" t="s">
        <v>378</v>
      </c>
      <c r="G240" s="167" t="s">
        <v>379</v>
      </c>
      <c r="H240" s="168">
        <v>30.731000000000002</v>
      </c>
      <c r="I240" s="169">
        <v>1330</v>
      </c>
      <c r="J240" s="169">
        <f>ROUND(I240*H240,2)</f>
        <v>40872.230000000003</v>
      </c>
      <c r="K240" s="166" t="s">
        <v>119</v>
      </c>
      <c r="L240" s="32"/>
      <c r="M240" s="170" t="s">
        <v>1</v>
      </c>
      <c r="N240" s="171" t="s">
        <v>35</v>
      </c>
      <c r="O240" s="172">
        <v>0</v>
      </c>
      <c r="P240" s="172">
        <f>O240*H240</f>
        <v>0</v>
      </c>
      <c r="Q240" s="172">
        <v>0</v>
      </c>
      <c r="R240" s="172">
        <f>Q240*H240</f>
        <v>0</v>
      </c>
      <c r="S240" s="172">
        <v>0</v>
      </c>
      <c r="T240" s="173">
        <f>S240*H240</f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174" t="s">
        <v>135</v>
      </c>
      <c r="AT240" s="174" t="s">
        <v>115</v>
      </c>
      <c r="AU240" s="174" t="s">
        <v>80</v>
      </c>
      <c r="AY240" s="18" t="s">
        <v>112</v>
      </c>
      <c r="BE240" s="175">
        <f>IF(N240="základní",J240,0)</f>
        <v>40872.230000000003</v>
      </c>
      <c r="BF240" s="175">
        <f>IF(N240="snížená",J240,0)</f>
        <v>0</v>
      </c>
      <c r="BG240" s="175">
        <f>IF(N240="zákl. přenesená",J240,0)</f>
        <v>0</v>
      </c>
      <c r="BH240" s="175">
        <f>IF(N240="sníž. přenesená",J240,0)</f>
        <v>0</v>
      </c>
      <c r="BI240" s="175">
        <f>IF(N240="nulová",J240,0)</f>
        <v>0</v>
      </c>
      <c r="BJ240" s="18" t="s">
        <v>78</v>
      </c>
      <c r="BK240" s="175">
        <f>ROUND(I240*H240,2)</f>
        <v>40872.230000000003</v>
      </c>
      <c r="BL240" s="18" t="s">
        <v>135</v>
      </c>
      <c r="BM240" s="174" t="s">
        <v>380</v>
      </c>
    </row>
    <row r="241" s="2" customFormat="1">
      <c r="A241" s="31"/>
      <c r="B241" s="32"/>
      <c r="C241" s="31"/>
      <c r="D241" s="176" t="s">
        <v>122</v>
      </c>
      <c r="E241" s="31"/>
      <c r="F241" s="177" t="s">
        <v>381</v>
      </c>
      <c r="G241" s="31"/>
      <c r="H241" s="31"/>
      <c r="I241" s="31"/>
      <c r="J241" s="31"/>
      <c r="K241" s="31"/>
      <c r="L241" s="32"/>
      <c r="M241" s="178"/>
      <c r="N241" s="179"/>
      <c r="O241" s="69"/>
      <c r="P241" s="69"/>
      <c r="Q241" s="69"/>
      <c r="R241" s="69"/>
      <c r="S241" s="69"/>
      <c r="T241" s="70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T241" s="18" t="s">
        <v>122</v>
      </c>
      <c r="AU241" s="18" t="s">
        <v>80</v>
      </c>
    </row>
    <row r="242" s="13" customFormat="1">
      <c r="A242" s="13"/>
      <c r="B242" s="180"/>
      <c r="C242" s="13"/>
      <c r="D242" s="176" t="s">
        <v>124</v>
      </c>
      <c r="E242" s="186" t="s">
        <v>1</v>
      </c>
      <c r="F242" s="181" t="s">
        <v>382</v>
      </c>
      <c r="G242" s="13"/>
      <c r="H242" s="182">
        <v>30.731000000000002</v>
      </c>
      <c r="I242" s="13"/>
      <c r="J242" s="13"/>
      <c r="K242" s="13"/>
      <c r="L242" s="180"/>
      <c r="M242" s="183"/>
      <c r="N242" s="184"/>
      <c r="O242" s="184"/>
      <c r="P242" s="184"/>
      <c r="Q242" s="184"/>
      <c r="R242" s="184"/>
      <c r="S242" s="184"/>
      <c r="T242" s="18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186" t="s">
        <v>124</v>
      </c>
      <c r="AU242" s="186" t="s">
        <v>80</v>
      </c>
      <c r="AV242" s="13" t="s">
        <v>80</v>
      </c>
      <c r="AW242" s="13" t="s">
        <v>27</v>
      </c>
      <c r="AX242" s="13" t="s">
        <v>78</v>
      </c>
      <c r="AY242" s="186" t="s">
        <v>112</v>
      </c>
    </row>
    <row r="243" s="2" customFormat="1" ht="16.5" customHeight="1">
      <c r="A243" s="31"/>
      <c r="B243" s="163"/>
      <c r="C243" s="164" t="s">
        <v>383</v>
      </c>
      <c r="D243" s="164" t="s">
        <v>115</v>
      </c>
      <c r="E243" s="165" t="s">
        <v>384</v>
      </c>
      <c r="F243" s="166" t="s">
        <v>385</v>
      </c>
      <c r="G243" s="167" t="s">
        <v>222</v>
      </c>
      <c r="H243" s="168">
        <v>17.073</v>
      </c>
      <c r="I243" s="169">
        <v>20.699999999999999</v>
      </c>
      <c r="J243" s="169">
        <f>ROUND(I243*H243,2)</f>
        <v>353.41000000000003</v>
      </c>
      <c r="K243" s="166" t="s">
        <v>119</v>
      </c>
      <c r="L243" s="32"/>
      <c r="M243" s="170" t="s">
        <v>1</v>
      </c>
      <c r="N243" s="171" t="s">
        <v>35</v>
      </c>
      <c r="O243" s="172">
        <v>0.0089999999999999993</v>
      </c>
      <c r="P243" s="172">
        <f>O243*H243</f>
        <v>0.15365699999999999</v>
      </c>
      <c r="Q243" s="172">
        <v>0</v>
      </c>
      <c r="R243" s="172">
        <f>Q243*H243</f>
        <v>0</v>
      </c>
      <c r="S243" s="172">
        <v>0</v>
      </c>
      <c r="T243" s="173">
        <f>S243*H243</f>
        <v>0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174" t="s">
        <v>135</v>
      </c>
      <c r="AT243" s="174" t="s">
        <v>115</v>
      </c>
      <c r="AU243" s="174" t="s">
        <v>80</v>
      </c>
      <c r="AY243" s="18" t="s">
        <v>112</v>
      </c>
      <c r="BE243" s="175">
        <f>IF(N243="základní",J243,0)</f>
        <v>353.41000000000003</v>
      </c>
      <c r="BF243" s="175">
        <f>IF(N243="snížená",J243,0)</f>
        <v>0</v>
      </c>
      <c r="BG243" s="175">
        <f>IF(N243="zákl. přenesená",J243,0)</f>
        <v>0</v>
      </c>
      <c r="BH243" s="175">
        <f>IF(N243="sníž. přenesená",J243,0)</f>
        <v>0</v>
      </c>
      <c r="BI243" s="175">
        <f>IF(N243="nulová",J243,0)</f>
        <v>0</v>
      </c>
      <c r="BJ243" s="18" t="s">
        <v>78</v>
      </c>
      <c r="BK243" s="175">
        <f>ROUND(I243*H243,2)</f>
        <v>353.41000000000003</v>
      </c>
      <c r="BL243" s="18" t="s">
        <v>135</v>
      </c>
      <c r="BM243" s="174" t="s">
        <v>386</v>
      </c>
    </row>
    <row r="244" s="2" customFormat="1">
      <c r="A244" s="31"/>
      <c r="B244" s="32"/>
      <c r="C244" s="31"/>
      <c r="D244" s="176" t="s">
        <v>122</v>
      </c>
      <c r="E244" s="31"/>
      <c r="F244" s="177" t="s">
        <v>387</v>
      </c>
      <c r="G244" s="31"/>
      <c r="H244" s="31"/>
      <c r="I244" s="31"/>
      <c r="J244" s="31"/>
      <c r="K244" s="31"/>
      <c r="L244" s="32"/>
      <c r="M244" s="178"/>
      <c r="N244" s="179"/>
      <c r="O244" s="69"/>
      <c r="P244" s="69"/>
      <c r="Q244" s="69"/>
      <c r="R244" s="69"/>
      <c r="S244" s="69"/>
      <c r="T244" s="70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T244" s="18" t="s">
        <v>122</v>
      </c>
      <c r="AU244" s="18" t="s">
        <v>80</v>
      </c>
    </row>
    <row r="245" s="13" customFormat="1">
      <c r="A245" s="13"/>
      <c r="B245" s="180"/>
      <c r="C245" s="13"/>
      <c r="D245" s="176" t="s">
        <v>124</v>
      </c>
      <c r="E245" s="186" t="s">
        <v>1</v>
      </c>
      <c r="F245" s="181" t="s">
        <v>388</v>
      </c>
      <c r="G245" s="13"/>
      <c r="H245" s="182">
        <v>17.073</v>
      </c>
      <c r="I245" s="13"/>
      <c r="J245" s="13"/>
      <c r="K245" s="13"/>
      <c r="L245" s="180"/>
      <c r="M245" s="183"/>
      <c r="N245" s="184"/>
      <c r="O245" s="184"/>
      <c r="P245" s="184"/>
      <c r="Q245" s="184"/>
      <c r="R245" s="184"/>
      <c r="S245" s="184"/>
      <c r="T245" s="185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186" t="s">
        <v>124</v>
      </c>
      <c r="AU245" s="186" t="s">
        <v>80</v>
      </c>
      <c r="AV245" s="13" t="s">
        <v>80</v>
      </c>
      <c r="AW245" s="13" t="s">
        <v>27</v>
      </c>
      <c r="AX245" s="13" t="s">
        <v>78</v>
      </c>
      <c r="AY245" s="186" t="s">
        <v>112</v>
      </c>
    </row>
    <row r="246" s="2" customFormat="1" ht="24.15" customHeight="1">
      <c r="A246" s="31"/>
      <c r="B246" s="163"/>
      <c r="C246" s="164" t="s">
        <v>389</v>
      </c>
      <c r="D246" s="164" t="s">
        <v>115</v>
      </c>
      <c r="E246" s="165" t="s">
        <v>390</v>
      </c>
      <c r="F246" s="166" t="s">
        <v>391</v>
      </c>
      <c r="G246" s="167" t="s">
        <v>222</v>
      </c>
      <c r="H246" s="168">
        <v>182.23500000000001</v>
      </c>
      <c r="I246" s="169">
        <v>143</v>
      </c>
      <c r="J246" s="169">
        <f>ROUND(I246*H246,2)</f>
        <v>26059.610000000001</v>
      </c>
      <c r="K246" s="166" t="s">
        <v>119</v>
      </c>
      <c r="L246" s="32"/>
      <c r="M246" s="170" t="s">
        <v>1</v>
      </c>
      <c r="N246" s="171" t="s">
        <v>35</v>
      </c>
      <c r="O246" s="172">
        <v>0.32800000000000001</v>
      </c>
      <c r="P246" s="172">
        <f>O246*H246</f>
        <v>59.773080000000007</v>
      </c>
      <c r="Q246" s="172">
        <v>0</v>
      </c>
      <c r="R246" s="172">
        <f>Q246*H246</f>
        <v>0</v>
      </c>
      <c r="S246" s="172">
        <v>0</v>
      </c>
      <c r="T246" s="173">
        <f>S246*H246</f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174" t="s">
        <v>135</v>
      </c>
      <c r="AT246" s="174" t="s">
        <v>115</v>
      </c>
      <c r="AU246" s="174" t="s">
        <v>80</v>
      </c>
      <c r="AY246" s="18" t="s">
        <v>112</v>
      </c>
      <c r="BE246" s="175">
        <f>IF(N246="základní",J246,0)</f>
        <v>26059.610000000001</v>
      </c>
      <c r="BF246" s="175">
        <f>IF(N246="snížená",J246,0)</f>
        <v>0</v>
      </c>
      <c r="BG246" s="175">
        <f>IF(N246="zákl. přenesená",J246,0)</f>
        <v>0</v>
      </c>
      <c r="BH246" s="175">
        <f>IF(N246="sníž. přenesená",J246,0)</f>
        <v>0</v>
      </c>
      <c r="BI246" s="175">
        <f>IF(N246="nulová",J246,0)</f>
        <v>0</v>
      </c>
      <c r="BJ246" s="18" t="s">
        <v>78</v>
      </c>
      <c r="BK246" s="175">
        <f>ROUND(I246*H246,2)</f>
        <v>26059.610000000001</v>
      </c>
      <c r="BL246" s="18" t="s">
        <v>135</v>
      </c>
      <c r="BM246" s="174" t="s">
        <v>392</v>
      </c>
    </row>
    <row r="247" s="2" customFormat="1">
      <c r="A247" s="31"/>
      <c r="B247" s="32"/>
      <c r="C247" s="31"/>
      <c r="D247" s="176" t="s">
        <v>122</v>
      </c>
      <c r="E247" s="31"/>
      <c r="F247" s="177" t="s">
        <v>393</v>
      </c>
      <c r="G247" s="31"/>
      <c r="H247" s="31"/>
      <c r="I247" s="31"/>
      <c r="J247" s="31"/>
      <c r="K247" s="31"/>
      <c r="L247" s="32"/>
      <c r="M247" s="178"/>
      <c r="N247" s="179"/>
      <c r="O247" s="69"/>
      <c r="P247" s="69"/>
      <c r="Q247" s="69"/>
      <c r="R247" s="69"/>
      <c r="S247" s="69"/>
      <c r="T247" s="70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T247" s="18" t="s">
        <v>122</v>
      </c>
      <c r="AU247" s="18" t="s">
        <v>80</v>
      </c>
    </row>
    <row r="248" s="15" customFormat="1">
      <c r="A248" s="15"/>
      <c r="B248" s="198"/>
      <c r="C248" s="15"/>
      <c r="D248" s="176" t="s">
        <v>124</v>
      </c>
      <c r="E248" s="199" t="s">
        <v>1</v>
      </c>
      <c r="F248" s="200" t="s">
        <v>394</v>
      </c>
      <c r="G248" s="15"/>
      <c r="H248" s="199" t="s">
        <v>1</v>
      </c>
      <c r="I248" s="15"/>
      <c r="J248" s="15"/>
      <c r="K248" s="15"/>
      <c r="L248" s="198"/>
      <c r="M248" s="201"/>
      <c r="N248" s="202"/>
      <c r="O248" s="202"/>
      <c r="P248" s="202"/>
      <c r="Q248" s="202"/>
      <c r="R248" s="202"/>
      <c r="S248" s="202"/>
      <c r="T248" s="203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199" t="s">
        <v>124</v>
      </c>
      <c r="AU248" s="199" t="s">
        <v>80</v>
      </c>
      <c r="AV248" s="15" t="s">
        <v>78</v>
      </c>
      <c r="AW248" s="15" t="s">
        <v>27</v>
      </c>
      <c r="AX248" s="15" t="s">
        <v>70</v>
      </c>
      <c r="AY248" s="199" t="s">
        <v>112</v>
      </c>
    </row>
    <row r="249" s="13" customFormat="1">
      <c r="A249" s="13"/>
      <c r="B249" s="180"/>
      <c r="C249" s="13"/>
      <c r="D249" s="176" t="s">
        <v>124</v>
      </c>
      <c r="E249" s="186" t="s">
        <v>1</v>
      </c>
      <c r="F249" s="181" t="s">
        <v>395</v>
      </c>
      <c r="G249" s="13"/>
      <c r="H249" s="182">
        <v>233.12000000000001</v>
      </c>
      <c r="I249" s="13"/>
      <c r="J249" s="13"/>
      <c r="K249" s="13"/>
      <c r="L249" s="180"/>
      <c r="M249" s="183"/>
      <c r="N249" s="184"/>
      <c r="O249" s="184"/>
      <c r="P249" s="184"/>
      <c r="Q249" s="184"/>
      <c r="R249" s="184"/>
      <c r="S249" s="184"/>
      <c r="T249" s="18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186" t="s">
        <v>124</v>
      </c>
      <c r="AU249" s="186" t="s">
        <v>80</v>
      </c>
      <c r="AV249" s="13" t="s">
        <v>80</v>
      </c>
      <c r="AW249" s="13" t="s">
        <v>27</v>
      </c>
      <c r="AX249" s="13" t="s">
        <v>70</v>
      </c>
      <c r="AY249" s="186" t="s">
        <v>112</v>
      </c>
    </row>
    <row r="250" s="13" customFormat="1">
      <c r="A250" s="13"/>
      <c r="B250" s="180"/>
      <c r="C250" s="13"/>
      <c r="D250" s="176" t="s">
        <v>124</v>
      </c>
      <c r="E250" s="186" t="s">
        <v>1</v>
      </c>
      <c r="F250" s="181" t="s">
        <v>396</v>
      </c>
      <c r="G250" s="13"/>
      <c r="H250" s="182">
        <v>-15.452999999999999</v>
      </c>
      <c r="I250" s="13"/>
      <c r="J250" s="13"/>
      <c r="K250" s="13"/>
      <c r="L250" s="180"/>
      <c r="M250" s="183"/>
      <c r="N250" s="184"/>
      <c r="O250" s="184"/>
      <c r="P250" s="184"/>
      <c r="Q250" s="184"/>
      <c r="R250" s="184"/>
      <c r="S250" s="184"/>
      <c r="T250" s="185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186" t="s">
        <v>124</v>
      </c>
      <c r="AU250" s="186" t="s">
        <v>80</v>
      </c>
      <c r="AV250" s="13" t="s">
        <v>80</v>
      </c>
      <c r="AW250" s="13" t="s">
        <v>27</v>
      </c>
      <c r="AX250" s="13" t="s">
        <v>70</v>
      </c>
      <c r="AY250" s="186" t="s">
        <v>112</v>
      </c>
    </row>
    <row r="251" s="13" customFormat="1">
      <c r="A251" s="13"/>
      <c r="B251" s="180"/>
      <c r="C251" s="13"/>
      <c r="D251" s="176" t="s">
        <v>124</v>
      </c>
      <c r="E251" s="186" t="s">
        <v>1</v>
      </c>
      <c r="F251" s="181" t="s">
        <v>397</v>
      </c>
      <c r="G251" s="13"/>
      <c r="H251" s="182">
        <v>-1.6200000000000001</v>
      </c>
      <c r="I251" s="13"/>
      <c r="J251" s="13"/>
      <c r="K251" s="13"/>
      <c r="L251" s="180"/>
      <c r="M251" s="183"/>
      <c r="N251" s="184"/>
      <c r="O251" s="184"/>
      <c r="P251" s="184"/>
      <c r="Q251" s="184"/>
      <c r="R251" s="184"/>
      <c r="S251" s="184"/>
      <c r="T251" s="185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186" t="s">
        <v>124</v>
      </c>
      <c r="AU251" s="186" t="s">
        <v>80</v>
      </c>
      <c r="AV251" s="13" t="s">
        <v>80</v>
      </c>
      <c r="AW251" s="13" t="s">
        <v>27</v>
      </c>
      <c r="AX251" s="13" t="s">
        <v>70</v>
      </c>
      <c r="AY251" s="186" t="s">
        <v>112</v>
      </c>
    </row>
    <row r="252" s="13" customFormat="1">
      <c r="A252" s="13"/>
      <c r="B252" s="180"/>
      <c r="C252" s="13"/>
      <c r="D252" s="176" t="s">
        <v>124</v>
      </c>
      <c r="E252" s="186" t="s">
        <v>1</v>
      </c>
      <c r="F252" s="181" t="s">
        <v>398</v>
      </c>
      <c r="G252" s="13"/>
      <c r="H252" s="182">
        <v>-61.811999999999998</v>
      </c>
      <c r="I252" s="13"/>
      <c r="J252" s="13"/>
      <c r="K252" s="13"/>
      <c r="L252" s="180"/>
      <c r="M252" s="183"/>
      <c r="N252" s="184"/>
      <c r="O252" s="184"/>
      <c r="P252" s="184"/>
      <c r="Q252" s="184"/>
      <c r="R252" s="184"/>
      <c r="S252" s="184"/>
      <c r="T252" s="185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186" t="s">
        <v>124</v>
      </c>
      <c r="AU252" s="186" t="s">
        <v>80</v>
      </c>
      <c r="AV252" s="13" t="s">
        <v>80</v>
      </c>
      <c r="AW252" s="13" t="s">
        <v>27</v>
      </c>
      <c r="AX252" s="13" t="s">
        <v>70</v>
      </c>
      <c r="AY252" s="186" t="s">
        <v>112</v>
      </c>
    </row>
    <row r="253" s="13" customFormat="1">
      <c r="A253" s="13"/>
      <c r="B253" s="180"/>
      <c r="C253" s="13"/>
      <c r="D253" s="176" t="s">
        <v>124</v>
      </c>
      <c r="E253" s="186" t="s">
        <v>1</v>
      </c>
      <c r="F253" s="181" t="s">
        <v>399</v>
      </c>
      <c r="G253" s="13"/>
      <c r="H253" s="182">
        <v>28</v>
      </c>
      <c r="I253" s="13"/>
      <c r="J253" s="13"/>
      <c r="K253" s="13"/>
      <c r="L253" s="180"/>
      <c r="M253" s="183"/>
      <c r="N253" s="184"/>
      <c r="O253" s="184"/>
      <c r="P253" s="184"/>
      <c r="Q253" s="184"/>
      <c r="R253" s="184"/>
      <c r="S253" s="184"/>
      <c r="T253" s="18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186" t="s">
        <v>124</v>
      </c>
      <c r="AU253" s="186" t="s">
        <v>80</v>
      </c>
      <c r="AV253" s="13" t="s">
        <v>80</v>
      </c>
      <c r="AW253" s="13" t="s">
        <v>27</v>
      </c>
      <c r="AX253" s="13" t="s">
        <v>70</v>
      </c>
      <c r="AY253" s="186" t="s">
        <v>112</v>
      </c>
    </row>
    <row r="254" s="14" customFormat="1">
      <c r="A254" s="14"/>
      <c r="B254" s="191"/>
      <c r="C254" s="14"/>
      <c r="D254" s="176" t="s">
        <v>124</v>
      </c>
      <c r="E254" s="192" t="s">
        <v>1</v>
      </c>
      <c r="F254" s="193" t="s">
        <v>240</v>
      </c>
      <c r="G254" s="14"/>
      <c r="H254" s="194">
        <v>182.23500000000001</v>
      </c>
      <c r="I254" s="14"/>
      <c r="J254" s="14"/>
      <c r="K254" s="14"/>
      <c r="L254" s="191"/>
      <c r="M254" s="195"/>
      <c r="N254" s="196"/>
      <c r="O254" s="196"/>
      <c r="P254" s="196"/>
      <c r="Q254" s="196"/>
      <c r="R254" s="196"/>
      <c r="S254" s="196"/>
      <c r="T254" s="197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192" t="s">
        <v>124</v>
      </c>
      <c r="AU254" s="192" t="s">
        <v>80</v>
      </c>
      <c r="AV254" s="14" t="s">
        <v>135</v>
      </c>
      <c r="AW254" s="14" t="s">
        <v>27</v>
      </c>
      <c r="AX254" s="14" t="s">
        <v>78</v>
      </c>
      <c r="AY254" s="192" t="s">
        <v>112</v>
      </c>
    </row>
    <row r="255" s="2" customFormat="1" ht="24.15" customHeight="1">
      <c r="A255" s="31"/>
      <c r="B255" s="163"/>
      <c r="C255" s="164" t="s">
        <v>400</v>
      </c>
      <c r="D255" s="164" t="s">
        <v>115</v>
      </c>
      <c r="E255" s="165" t="s">
        <v>401</v>
      </c>
      <c r="F255" s="166" t="s">
        <v>402</v>
      </c>
      <c r="G255" s="167" t="s">
        <v>222</v>
      </c>
      <c r="H255" s="168">
        <v>61.811999999999998</v>
      </c>
      <c r="I255" s="169">
        <v>213</v>
      </c>
      <c r="J255" s="169">
        <f>ROUND(I255*H255,2)</f>
        <v>13165.959999999999</v>
      </c>
      <c r="K255" s="166" t="s">
        <v>119</v>
      </c>
      <c r="L255" s="32"/>
      <c r="M255" s="170" t="s">
        <v>1</v>
      </c>
      <c r="N255" s="171" t="s">
        <v>35</v>
      </c>
      <c r="O255" s="172">
        <v>0.435</v>
      </c>
      <c r="P255" s="172">
        <f>O255*H255</f>
        <v>26.88822</v>
      </c>
      <c r="Q255" s="172">
        <v>0</v>
      </c>
      <c r="R255" s="172">
        <f>Q255*H255</f>
        <v>0</v>
      </c>
      <c r="S255" s="172">
        <v>0</v>
      </c>
      <c r="T255" s="173">
        <f>S255*H255</f>
        <v>0</v>
      </c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174" t="s">
        <v>135</v>
      </c>
      <c r="AT255" s="174" t="s">
        <v>115</v>
      </c>
      <c r="AU255" s="174" t="s">
        <v>80</v>
      </c>
      <c r="AY255" s="18" t="s">
        <v>112</v>
      </c>
      <c r="BE255" s="175">
        <f>IF(N255="základní",J255,0)</f>
        <v>13165.959999999999</v>
      </c>
      <c r="BF255" s="175">
        <f>IF(N255="snížená",J255,0)</f>
        <v>0</v>
      </c>
      <c r="BG255" s="175">
        <f>IF(N255="zákl. přenesená",J255,0)</f>
        <v>0</v>
      </c>
      <c r="BH255" s="175">
        <f>IF(N255="sníž. přenesená",J255,0)</f>
        <v>0</v>
      </c>
      <c r="BI255" s="175">
        <f>IF(N255="nulová",J255,0)</f>
        <v>0</v>
      </c>
      <c r="BJ255" s="18" t="s">
        <v>78</v>
      </c>
      <c r="BK255" s="175">
        <f>ROUND(I255*H255,2)</f>
        <v>13165.959999999999</v>
      </c>
      <c r="BL255" s="18" t="s">
        <v>135</v>
      </c>
      <c r="BM255" s="174" t="s">
        <v>403</v>
      </c>
    </row>
    <row r="256" s="2" customFormat="1">
      <c r="A256" s="31"/>
      <c r="B256" s="32"/>
      <c r="C256" s="31"/>
      <c r="D256" s="176" t="s">
        <v>122</v>
      </c>
      <c r="E256" s="31"/>
      <c r="F256" s="177" t="s">
        <v>404</v>
      </c>
      <c r="G256" s="31"/>
      <c r="H256" s="31"/>
      <c r="I256" s="31"/>
      <c r="J256" s="31"/>
      <c r="K256" s="31"/>
      <c r="L256" s="32"/>
      <c r="M256" s="178"/>
      <c r="N256" s="179"/>
      <c r="O256" s="69"/>
      <c r="P256" s="69"/>
      <c r="Q256" s="69"/>
      <c r="R256" s="69"/>
      <c r="S256" s="69"/>
      <c r="T256" s="70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T256" s="18" t="s">
        <v>122</v>
      </c>
      <c r="AU256" s="18" t="s">
        <v>80</v>
      </c>
    </row>
    <row r="257" s="13" customFormat="1">
      <c r="A257" s="13"/>
      <c r="B257" s="180"/>
      <c r="C257" s="13"/>
      <c r="D257" s="176" t="s">
        <v>124</v>
      </c>
      <c r="E257" s="186" t="s">
        <v>1</v>
      </c>
      <c r="F257" s="181" t="s">
        <v>405</v>
      </c>
      <c r="G257" s="13"/>
      <c r="H257" s="182">
        <v>61.811999999999998</v>
      </c>
      <c r="I257" s="13"/>
      <c r="J257" s="13"/>
      <c r="K257" s="13"/>
      <c r="L257" s="180"/>
      <c r="M257" s="183"/>
      <c r="N257" s="184"/>
      <c r="O257" s="184"/>
      <c r="P257" s="184"/>
      <c r="Q257" s="184"/>
      <c r="R257" s="184"/>
      <c r="S257" s="184"/>
      <c r="T257" s="185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186" t="s">
        <v>124</v>
      </c>
      <c r="AU257" s="186" t="s">
        <v>80</v>
      </c>
      <c r="AV257" s="13" t="s">
        <v>80</v>
      </c>
      <c r="AW257" s="13" t="s">
        <v>27</v>
      </c>
      <c r="AX257" s="13" t="s">
        <v>78</v>
      </c>
      <c r="AY257" s="186" t="s">
        <v>112</v>
      </c>
    </row>
    <row r="258" s="2" customFormat="1" ht="24.15" customHeight="1">
      <c r="A258" s="31"/>
      <c r="B258" s="163"/>
      <c r="C258" s="164" t="s">
        <v>406</v>
      </c>
      <c r="D258" s="164" t="s">
        <v>115</v>
      </c>
      <c r="E258" s="165" t="s">
        <v>407</v>
      </c>
      <c r="F258" s="166" t="s">
        <v>408</v>
      </c>
      <c r="G258" s="167" t="s">
        <v>183</v>
      </c>
      <c r="H258" s="168">
        <v>151.65000000000001</v>
      </c>
      <c r="I258" s="169">
        <v>21.300000000000001</v>
      </c>
      <c r="J258" s="169">
        <f>ROUND(I258*H258,2)</f>
        <v>3230.1500000000001</v>
      </c>
      <c r="K258" s="166" t="s">
        <v>119</v>
      </c>
      <c r="L258" s="32"/>
      <c r="M258" s="170" t="s">
        <v>1</v>
      </c>
      <c r="N258" s="171" t="s">
        <v>35</v>
      </c>
      <c r="O258" s="172">
        <v>0.058000000000000003</v>
      </c>
      <c r="P258" s="172">
        <f>O258*H258</f>
        <v>8.7957000000000001</v>
      </c>
      <c r="Q258" s="172">
        <v>0</v>
      </c>
      <c r="R258" s="172">
        <f>Q258*H258</f>
        <v>0</v>
      </c>
      <c r="S258" s="172">
        <v>0</v>
      </c>
      <c r="T258" s="173">
        <f>S258*H258</f>
        <v>0</v>
      </c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R258" s="174" t="s">
        <v>135</v>
      </c>
      <c r="AT258" s="174" t="s">
        <v>115</v>
      </c>
      <c r="AU258" s="174" t="s">
        <v>80</v>
      </c>
      <c r="AY258" s="18" t="s">
        <v>112</v>
      </c>
      <c r="BE258" s="175">
        <f>IF(N258="základní",J258,0)</f>
        <v>3230.1500000000001</v>
      </c>
      <c r="BF258" s="175">
        <f>IF(N258="snížená",J258,0)</f>
        <v>0</v>
      </c>
      <c r="BG258" s="175">
        <f>IF(N258="zákl. přenesená",J258,0)</f>
        <v>0</v>
      </c>
      <c r="BH258" s="175">
        <f>IF(N258="sníž. přenesená",J258,0)</f>
        <v>0</v>
      </c>
      <c r="BI258" s="175">
        <f>IF(N258="nulová",J258,0)</f>
        <v>0</v>
      </c>
      <c r="BJ258" s="18" t="s">
        <v>78</v>
      </c>
      <c r="BK258" s="175">
        <f>ROUND(I258*H258,2)</f>
        <v>3230.1500000000001</v>
      </c>
      <c r="BL258" s="18" t="s">
        <v>135</v>
      </c>
      <c r="BM258" s="174" t="s">
        <v>409</v>
      </c>
    </row>
    <row r="259" s="2" customFormat="1">
      <c r="A259" s="31"/>
      <c r="B259" s="32"/>
      <c r="C259" s="31"/>
      <c r="D259" s="176" t="s">
        <v>122</v>
      </c>
      <c r="E259" s="31"/>
      <c r="F259" s="177" t="s">
        <v>410</v>
      </c>
      <c r="G259" s="31"/>
      <c r="H259" s="31"/>
      <c r="I259" s="31"/>
      <c r="J259" s="31"/>
      <c r="K259" s="31"/>
      <c r="L259" s="32"/>
      <c r="M259" s="178"/>
      <c r="N259" s="179"/>
      <c r="O259" s="69"/>
      <c r="P259" s="69"/>
      <c r="Q259" s="69"/>
      <c r="R259" s="69"/>
      <c r="S259" s="69"/>
      <c r="T259" s="70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T259" s="18" t="s">
        <v>122</v>
      </c>
      <c r="AU259" s="18" t="s">
        <v>80</v>
      </c>
    </row>
    <row r="260" s="13" customFormat="1">
      <c r="A260" s="13"/>
      <c r="B260" s="180"/>
      <c r="C260" s="13"/>
      <c r="D260" s="176" t="s">
        <v>124</v>
      </c>
      <c r="E260" s="186" t="s">
        <v>1</v>
      </c>
      <c r="F260" s="181" t="s">
        <v>411</v>
      </c>
      <c r="G260" s="13"/>
      <c r="H260" s="182">
        <v>151.65000000000001</v>
      </c>
      <c r="I260" s="13"/>
      <c r="J260" s="13"/>
      <c r="K260" s="13"/>
      <c r="L260" s="180"/>
      <c r="M260" s="183"/>
      <c r="N260" s="184"/>
      <c r="O260" s="184"/>
      <c r="P260" s="184"/>
      <c r="Q260" s="184"/>
      <c r="R260" s="184"/>
      <c r="S260" s="184"/>
      <c r="T260" s="185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186" t="s">
        <v>124</v>
      </c>
      <c r="AU260" s="186" t="s">
        <v>80</v>
      </c>
      <c r="AV260" s="13" t="s">
        <v>80</v>
      </c>
      <c r="AW260" s="13" t="s">
        <v>27</v>
      </c>
      <c r="AX260" s="13" t="s">
        <v>78</v>
      </c>
      <c r="AY260" s="186" t="s">
        <v>112</v>
      </c>
    </row>
    <row r="261" s="2" customFormat="1" ht="16.5" customHeight="1">
      <c r="A261" s="31"/>
      <c r="B261" s="163"/>
      <c r="C261" s="204" t="s">
        <v>412</v>
      </c>
      <c r="D261" s="204" t="s">
        <v>413</v>
      </c>
      <c r="E261" s="205" t="s">
        <v>414</v>
      </c>
      <c r="F261" s="206" t="s">
        <v>415</v>
      </c>
      <c r="G261" s="207" t="s">
        <v>416</v>
      </c>
      <c r="H261" s="208">
        <v>3.0329999999999999</v>
      </c>
      <c r="I261" s="209">
        <v>96.400000000000006</v>
      </c>
      <c r="J261" s="209">
        <f>ROUND(I261*H261,2)</f>
        <v>292.38</v>
      </c>
      <c r="K261" s="206" t="s">
        <v>119</v>
      </c>
      <c r="L261" s="210"/>
      <c r="M261" s="211" t="s">
        <v>1</v>
      </c>
      <c r="N261" s="212" t="s">
        <v>35</v>
      </c>
      <c r="O261" s="172">
        <v>0</v>
      </c>
      <c r="P261" s="172">
        <f>O261*H261</f>
        <v>0</v>
      </c>
      <c r="Q261" s="172">
        <v>0.001</v>
      </c>
      <c r="R261" s="172">
        <f>Q261*H261</f>
        <v>0.0030330000000000001</v>
      </c>
      <c r="S261" s="172">
        <v>0</v>
      </c>
      <c r="T261" s="173">
        <f>S261*H261</f>
        <v>0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174" t="s">
        <v>154</v>
      </c>
      <c r="AT261" s="174" t="s">
        <v>413</v>
      </c>
      <c r="AU261" s="174" t="s">
        <v>80</v>
      </c>
      <c r="AY261" s="18" t="s">
        <v>112</v>
      </c>
      <c r="BE261" s="175">
        <f>IF(N261="základní",J261,0)</f>
        <v>292.38</v>
      </c>
      <c r="BF261" s="175">
        <f>IF(N261="snížená",J261,0)</f>
        <v>0</v>
      </c>
      <c r="BG261" s="175">
        <f>IF(N261="zákl. přenesená",J261,0)</f>
        <v>0</v>
      </c>
      <c r="BH261" s="175">
        <f>IF(N261="sníž. přenesená",J261,0)</f>
        <v>0</v>
      </c>
      <c r="BI261" s="175">
        <f>IF(N261="nulová",J261,0)</f>
        <v>0</v>
      </c>
      <c r="BJ261" s="18" t="s">
        <v>78</v>
      </c>
      <c r="BK261" s="175">
        <f>ROUND(I261*H261,2)</f>
        <v>292.38</v>
      </c>
      <c r="BL261" s="18" t="s">
        <v>135</v>
      </c>
      <c r="BM261" s="174" t="s">
        <v>417</v>
      </c>
    </row>
    <row r="262" s="2" customFormat="1">
      <c r="A262" s="31"/>
      <c r="B262" s="32"/>
      <c r="C262" s="31"/>
      <c r="D262" s="176" t="s">
        <v>122</v>
      </c>
      <c r="E262" s="31"/>
      <c r="F262" s="177" t="s">
        <v>415</v>
      </c>
      <c r="G262" s="31"/>
      <c r="H262" s="31"/>
      <c r="I262" s="31"/>
      <c r="J262" s="31"/>
      <c r="K262" s="31"/>
      <c r="L262" s="32"/>
      <c r="M262" s="178"/>
      <c r="N262" s="179"/>
      <c r="O262" s="69"/>
      <c r="P262" s="69"/>
      <c r="Q262" s="69"/>
      <c r="R262" s="69"/>
      <c r="S262" s="69"/>
      <c r="T262" s="70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T262" s="18" t="s">
        <v>122</v>
      </c>
      <c r="AU262" s="18" t="s">
        <v>80</v>
      </c>
    </row>
    <row r="263" s="13" customFormat="1">
      <c r="A263" s="13"/>
      <c r="B263" s="180"/>
      <c r="C263" s="13"/>
      <c r="D263" s="176" t="s">
        <v>124</v>
      </c>
      <c r="E263" s="13"/>
      <c r="F263" s="181" t="s">
        <v>418</v>
      </c>
      <c r="G263" s="13"/>
      <c r="H263" s="182">
        <v>3.0329999999999999</v>
      </c>
      <c r="I263" s="13"/>
      <c r="J263" s="13"/>
      <c r="K263" s="13"/>
      <c r="L263" s="180"/>
      <c r="M263" s="183"/>
      <c r="N263" s="184"/>
      <c r="O263" s="184"/>
      <c r="P263" s="184"/>
      <c r="Q263" s="184"/>
      <c r="R263" s="184"/>
      <c r="S263" s="184"/>
      <c r="T263" s="18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186" t="s">
        <v>124</v>
      </c>
      <c r="AU263" s="186" t="s">
        <v>80</v>
      </c>
      <c r="AV263" s="13" t="s">
        <v>80</v>
      </c>
      <c r="AW263" s="13" t="s">
        <v>3</v>
      </c>
      <c r="AX263" s="13" t="s">
        <v>78</v>
      </c>
      <c r="AY263" s="186" t="s">
        <v>112</v>
      </c>
    </row>
    <row r="264" s="2" customFormat="1" ht="24.15" customHeight="1">
      <c r="A264" s="31"/>
      <c r="B264" s="163"/>
      <c r="C264" s="164" t="s">
        <v>419</v>
      </c>
      <c r="D264" s="164" t="s">
        <v>115</v>
      </c>
      <c r="E264" s="165" t="s">
        <v>420</v>
      </c>
      <c r="F264" s="166" t="s">
        <v>421</v>
      </c>
      <c r="G264" s="167" t="s">
        <v>183</v>
      </c>
      <c r="H264" s="168">
        <v>151.65000000000001</v>
      </c>
      <c r="I264" s="169">
        <v>15.1</v>
      </c>
      <c r="J264" s="169">
        <f>ROUND(I264*H264,2)</f>
        <v>2289.9200000000001</v>
      </c>
      <c r="K264" s="166" t="s">
        <v>119</v>
      </c>
      <c r="L264" s="32"/>
      <c r="M264" s="170" t="s">
        <v>1</v>
      </c>
      <c r="N264" s="171" t="s">
        <v>35</v>
      </c>
      <c r="O264" s="172">
        <v>0.019</v>
      </c>
      <c r="P264" s="172">
        <f>O264*H264</f>
        <v>2.8813499999999999</v>
      </c>
      <c r="Q264" s="172">
        <v>0</v>
      </c>
      <c r="R264" s="172">
        <f>Q264*H264</f>
        <v>0</v>
      </c>
      <c r="S264" s="172">
        <v>0</v>
      </c>
      <c r="T264" s="173">
        <f>S264*H264</f>
        <v>0</v>
      </c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R264" s="174" t="s">
        <v>135</v>
      </c>
      <c r="AT264" s="174" t="s">
        <v>115</v>
      </c>
      <c r="AU264" s="174" t="s">
        <v>80</v>
      </c>
      <c r="AY264" s="18" t="s">
        <v>112</v>
      </c>
      <c r="BE264" s="175">
        <f>IF(N264="základní",J264,0)</f>
        <v>2289.9200000000001</v>
      </c>
      <c r="BF264" s="175">
        <f>IF(N264="snížená",J264,0)</f>
        <v>0</v>
      </c>
      <c r="BG264" s="175">
        <f>IF(N264="zákl. přenesená",J264,0)</f>
        <v>0</v>
      </c>
      <c r="BH264" s="175">
        <f>IF(N264="sníž. přenesená",J264,0)</f>
        <v>0</v>
      </c>
      <c r="BI264" s="175">
        <f>IF(N264="nulová",J264,0)</f>
        <v>0</v>
      </c>
      <c r="BJ264" s="18" t="s">
        <v>78</v>
      </c>
      <c r="BK264" s="175">
        <f>ROUND(I264*H264,2)</f>
        <v>2289.9200000000001</v>
      </c>
      <c r="BL264" s="18" t="s">
        <v>135</v>
      </c>
      <c r="BM264" s="174" t="s">
        <v>422</v>
      </c>
    </row>
    <row r="265" s="2" customFormat="1">
      <c r="A265" s="31"/>
      <c r="B265" s="32"/>
      <c r="C265" s="31"/>
      <c r="D265" s="176" t="s">
        <v>122</v>
      </c>
      <c r="E265" s="31"/>
      <c r="F265" s="177" t="s">
        <v>423</v>
      </c>
      <c r="G265" s="31"/>
      <c r="H265" s="31"/>
      <c r="I265" s="31"/>
      <c r="J265" s="31"/>
      <c r="K265" s="31"/>
      <c r="L265" s="32"/>
      <c r="M265" s="178"/>
      <c r="N265" s="179"/>
      <c r="O265" s="69"/>
      <c r="P265" s="69"/>
      <c r="Q265" s="69"/>
      <c r="R265" s="69"/>
      <c r="S265" s="69"/>
      <c r="T265" s="70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T265" s="18" t="s">
        <v>122</v>
      </c>
      <c r="AU265" s="18" t="s">
        <v>80</v>
      </c>
    </row>
    <row r="266" s="13" customFormat="1">
      <c r="A266" s="13"/>
      <c r="B266" s="180"/>
      <c r="C266" s="13"/>
      <c r="D266" s="176" t="s">
        <v>124</v>
      </c>
      <c r="E266" s="186" t="s">
        <v>1</v>
      </c>
      <c r="F266" s="181" t="s">
        <v>424</v>
      </c>
      <c r="G266" s="13"/>
      <c r="H266" s="182">
        <v>151.65000000000001</v>
      </c>
      <c r="I266" s="13"/>
      <c r="J266" s="13"/>
      <c r="K266" s="13"/>
      <c r="L266" s="180"/>
      <c r="M266" s="183"/>
      <c r="N266" s="184"/>
      <c r="O266" s="184"/>
      <c r="P266" s="184"/>
      <c r="Q266" s="184"/>
      <c r="R266" s="184"/>
      <c r="S266" s="184"/>
      <c r="T266" s="185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186" t="s">
        <v>124</v>
      </c>
      <c r="AU266" s="186" t="s">
        <v>80</v>
      </c>
      <c r="AV266" s="13" t="s">
        <v>80</v>
      </c>
      <c r="AW266" s="13" t="s">
        <v>27</v>
      </c>
      <c r="AX266" s="13" t="s">
        <v>78</v>
      </c>
      <c r="AY266" s="186" t="s">
        <v>112</v>
      </c>
    </row>
    <row r="267" s="2" customFormat="1" ht="24.15" customHeight="1">
      <c r="A267" s="31"/>
      <c r="B267" s="163"/>
      <c r="C267" s="164" t="s">
        <v>425</v>
      </c>
      <c r="D267" s="164" t="s">
        <v>115</v>
      </c>
      <c r="E267" s="165" t="s">
        <v>426</v>
      </c>
      <c r="F267" s="166" t="s">
        <v>427</v>
      </c>
      <c r="G267" s="167" t="s">
        <v>183</v>
      </c>
      <c r="H267" s="168">
        <v>20</v>
      </c>
      <c r="I267" s="169">
        <v>141</v>
      </c>
      <c r="J267" s="169">
        <f>ROUND(I267*H267,2)</f>
        <v>2820</v>
      </c>
      <c r="K267" s="166" t="s">
        <v>119</v>
      </c>
      <c r="L267" s="32"/>
      <c r="M267" s="170" t="s">
        <v>1</v>
      </c>
      <c r="N267" s="171" t="s">
        <v>35</v>
      </c>
      <c r="O267" s="172">
        <v>0.45600000000000002</v>
      </c>
      <c r="P267" s="172">
        <f>O267*H267</f>
        <v>9.120000000000001</v>
      </c>
      <c r="Q267" s="172">
        <v>0</v>
      </c>
      <c r="R267" s="172">
        <f>Q267*H267</f>
        <v>0</v>
      </c>
      <c r="S267" s="172">
        <v>0</v>
      </c>
      <c r="T267" s="173">
        <f>S267*H267</f>
        <v>0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174" t="s">
        <v>135</v>
      </c>
      <c r="AT267" s="174" t="s">
        <v>115</v>
      </c>
      <c r="AU267" s="174" t="s">
        <v>80</v>
      </c>
      <c r="AY267" s="18" t="s">
        <v>112</v>
      </c>
      <c r="BE267" s="175">
        <f>IF(N267="základní",J267,0)</f>
        <v>2820</v>
      </c>
      <c r="BF267" s="175">
        <f>IF(N267="snížená",J267,0)</f>
        <v>0</v>
      </c>
      <c r="BG267" s="175">
        <f>IF(N267="zákl. přenesená",J267,0)</f>
        <v>0</v>
      </c>
      <c r="BH267" s="175">
        <f>IF(N267="sníž. přenesená",J267,0)</f>
        <v>0</v>
      </c>
      <c r="BI267" s="175">
        <f>IF(N267="nulová",J267,0)</f>
        <v>0</v>
      </c>
      <c r="BJ267" s="18" t="s">
        <v>78</v>
      </c>
      <c r="BK267" s="175">
        <f>ROUND(I267*H267,2)</f>
        <v>2820</v>
      </c>
      <c r="BL267" s="18" t="s">
        <v>135</v>
      </c>
      <c r="BM267" s="174" t="s">
        <v>428</v>
      </c>
    </row>
    <row r="268" s="2" customFormat="1">
      <c r="A268" s="31"/>
      <c r="B268" s="32"/>
      <c r="C268" s="31"/>
      <c r="D268" s="176" t="s">
        <v>122</v>
      </c>
      <c r="E268" s="31"/>
      <c r="F268" s="177" t="s">
        <v>429</v>
      </c>
      <c r="G268" s="31"/>
      <c r="H268" s="31"/>
      <c r="I268" s="31"/>
      <c r="J268" s="31"/>
      <c r="K268" s="31"/>
      <c r="L268" s="32"/>
      <c r="M268" s="178"/>
      <c r="N268" s="179"/>
      <c r="O268" s="69"/>
      <c r="P268" s="69"/>
      <c r="Q268" s="69"/>
      <c r="R268" s="69"/>
      <c r="S268" s="69"/>
      <c r="T268" s="70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T268" s="18" t="s">
        <v>122</v>
      </c>
      <c r="AU268" s="18" t="s">
        <v>80</v>
      </c>
    </row>
    <row r="269" s="13" customFormat="1">
      <c r="A269" s="13"/>
      <c r="B269" s="180"/>
      <c r="C269" s="13"/>
      <c r="D269" s="176" t="s">
        <v>124</v>
      </c>
      <c r="E269" s="186" t="s">
        <v>1</v>
      </c>
      <c r="F269" s="181" t="s">
        <v>430</v>
      </c>
      <c r="G269" s="13"/>
      <c r="H269" s="182">
        <v>20</v>
      </c>
      <c r="I269" s="13"/>
      <c r="J269" s="13"/>
      <c r="K269" s="13"/>
      <c r="L269" s="180"/>
      <c r="M269" s="183"/>
      <c r="N269" s="184"/>
      <c r="O269" s="184"/>
      <c r="P269" s="184"/>
      <c r="Q269" s="184"/>
      <c r="R269" s="184"/>
      <c r="S269" s="184"/>
      <c r="T269" s="185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186" t="s">
        <v>124</v>
      </c>
      <c r="AU269" s="186" t="s">
        <v>80</v>
      </c>
      <c r="AV269" s="13" t="s">
        <v>80</v>
      </c>
      <c r="AW269" s="13" t="s">
        <v>27</v>
      </c>
      <c r="AX269" s="13" t="s">
        <v>78</v>
      </c>
      <c r="AY269" s="186" t="s">
        <v>112</v>
      </c>
    </row>
    <row r="270" s="2" customFormat="1" ht="33" customHeight="1">
      <c r="A270" s="31"/>
      <c r="B270" s="163"/>
      <c r="C270" s="164" t="s">
        <v>431</v>
      </c>
      <c r="D270" s="164" t="s">
        <v>115</v>
      </c>
      <c r="E270" s="165" t="s">
        <v>432</v>
      </c>
      <c r="F270" s="166" t="s">
        <v>433</v>
      </c>
      <c r="G270" s="167" t="s">
        <v>183</v>
      </c>
      <c r="H270" s="168">
        <v>151.65000000000001</v>
      </c>
      <c r="I270" s="169">
        <v>112</v>
      </c>
      <c r="J270" s="169">
        <f>ROUND(I270*H270,2)</f>
        <v>16984.799999999999</v>
      </c>
      <c r="K270" s="166" t="s">
        <v>119</v>
      </c>
      <c r="L270" s="32"/>
      <c r="M270" s="170" t="s">
        <v>1</v>
      </c>
      <c r="N270" s="171" t="s">
        <v>35</v>
      </c>
      <c r="O270" s="172">
        <v>0.087999999999999995</v>
      </c>
      <c r="P270" s="172">
        <f>O270*H270</f>
        <v>13.3452</v>
      </c>
      <c r="Q270" s="172">
        <v>0</v>
      </c>
      <c r="R270" s="172">
        <f>Q270*H270</f>
        <v>0</v>
      </c>
      <c r="S270" s="172">
        <v>0</v>
      </c>
      <c r="T270" s="173">
        <f>S270*H270</f>
        <v>0</v>
      </c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R270" s="174" t="s">
        <v>135</v>
      </c>
      <c r="AT270" s="174" t="s">
        <v>115</v>
      </c>
      <c r="AU270" s="174" t="s">
        <v>80</v>
      </c>
      <c r="AY270" s="18" t="s">
        <v>112</v>
      </c>
      <c r="BE270" s="175">
        <f>IF(N270="základní",J270,0)</f>
        <v>16984.799999999999</v>
      </c>
      <c r="BF270" s="175">
        <f>IF(N270="snížená",J270,0)</f>
        <v>0</v>
      </c>
      <c r="BG270" s="175">
        <f>IF(N270="zákl. přenesená",J270,0)</f>
        <v>0</v>
      </c>
      <c r="BH270" s="175">
        <f>IF(N270="sníž. přenesená",J270,0)</f>
        <v>0</v>
      </c>
      <c r="BI270" s="175">
        <f>IF(N270="nulová",J270,0)</f>
        <v>0</v>
      </c>
      <c r="BJ270" s="18" t="s">
        <v>78</v>
      </c>
      <c r="BK270" s="175">
        <f>ROUND(I270*H270,2)</f>
        <v>16984.799999999999</v>
      </c>
      <c r="BL270" s="18" t="s">
        <v>135</v>
      </c>
      <c r="BM270" s="174" t="s">
        <v>434</v>
      </c>
    </row>
    <row r="271" s="2" customFormat="1">
      <c r="A271" s="31"/>
      <c r="B271" s="32"/>
      <c r="C271" s="31"/>
      <c r="D271" s="176" t="s">
        <v>122</v>
      </c>
      <c r="E271" s="31"/>
      <c r="F271" s="177" t="s">
        <v>435</v>
      </c>
      <c r="G271" s="31"/>
      <c r="H271" s="31"/>
      <c r="I271" s="31"/>
      <c r="J271" s="31"/>
      <c r="K271" s="31"/>
      <c r="L271" s="32"/>
      <c r="M271" s="178"/>
      <c r="N271" s="179"/>
      <c r="O271" s="69"/>
      <c r="P271" s="69"/>
      <c r="Q271" s="69"/>
      <c r="R271" s="69"/>
      <c r="S271" s="69"/>
      <c r="T271" s="70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T271" s="18" t="s">
        <v>122</v>
      </c>
      <c r="AU271" s="18" t="s">
        <v>80</v>
      </c>
    </row>
    <row r="272" s="13" customFormat="1">
      <c r="A272" s="13"/>
      <c r="B272" s="180"/>
      <c r="C272" s="13"/>
      <c r="D272" s="176" t="s">
        <v>124</v>
      </c>
      <c r="E272" s="186" t="s">
        <v>1</v>
      </c>
      <c r="F272" s="181" t="s">
        <v>436</v>
      </c>
      <c r="G272" s="13"/>
      <c r="H272" s="182">
        <v>151.65000000000001</v>
      </c>
      <c r="I272" s="13"/>
      <c r="J272" s="13"/>
      <c r="K272" s="13"/>
      <c r="L272" s="180"/>
      <c r="M272" s="183"/>
      <c r="N272" s="184"/>
      <c r="O272" s="184"/>
      <c r="P272" s="184"/>
      <c r="Q272" s="184"/>
      <c r="R272" s="184"/>
      <c r="S272" s="184"/>
      <c r="T272" s="185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186" t="s">
        <v>124</v>
      </c>
      <c r="AU272" s="186" t="s">
        <v>80</v>
      </c>
      <c r="AV272" s="13" t="s">
        <v>80</v>
      </c>
      <c r="AW272" s="13" t="s">
        <v>27</v>
      </c>
      <c r="AX272" s="13" t="s">
        <v>78</v>
      </c>
      <c r="AY272" s="186" t="s">
        <v>112</v>
      </c>
    </row>
    <row r="273" s="2" customFormat="1" ht="16.5" customHeight="1">
      <c r="A273" s="31"/>
      <c r="B273" s="163"/>
      <c r="C273" s="164" t="s">
        <v>437</v>
      </c>
      <c r="D273" s="164" t="s">
        <v>115</v>
      </c>
      <c r="E273" s="165" t="s">
        <v>438</v>
      </c>
      <c r="F273" s="166" t="s">
        <v>439</v>
      </c>
      <c r="G273" s="167" t="s">
        <v>222</v>
      </c>
      <c r="H273" s="168">
        <v>9.0990000000000002</v>
      </c>
      <c r="I273" s="169">
        <v>344</v>
      </c>
      <c r="J273" s="169">
        <f>ROUND(I273*H273,2)</f>
        <v>3130.0599999999999</v>
      </c>
      <c r="K273" s="166" t="s">
        <v>119</v>
      </c>
      <c r="L273" s="32"/>
      <c r="M273" s="170" t="s">
        <v>1</v>
      </c>
      <c r="N273" s="171" t="s">
        <v>35</v>
      </c>
      <c r="O273" s="172">
        <v>0.86099999999999999</v>
      </c>
      <c r="P273" s="172">
        <f>O273*H273</f>
        <v>7.8342390000000002</v>
      </c>
      <c r="Q273" s="172">
        <v>0</v>
      </c>
      <c r="R273" s="172">
        <f>Q273*H273</f>
        <v>0</v>
      </c>
      <c r="S273" s="172">
        <v>0</v>
      </c>
      <c r="T273" s="173">
        <f>S273*H273</f>
        <v>0</v>
      </c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R273" s="174" t="s">
        <v>135</v>
      </c>
      <c r="AT273" s="174" t="s">
        <v>115</v>
      </c>
      <c r="AU273" s="174" t="s">
        <v>80</v>
      </c>
      <c r="AY273" s="18" t="s">
        <v>112</v>
      </c>
      <c r="BE273" s="175">
        <f>IF(N273="základní",J273,0)</f>
        <v>3130.0599999999999</v>
      </c>
      <c r="BF273" s="175">
        <f>IF(N273="snížená",J273,0)</f>
        <v>0</v>
      </c>
      <c r="BG273" s="175">
        <f>IF(N273="zákl. přenesená",J273,0)</f>
        <v>0</v>
      </c>
      <c r="BH273" s="175">
        <f>IF(N273="sníž. přenesená",J273,0)</f>
        <v>0</v>
      </c>
      <c r="BI273" s="175">
        <f>IF(N273="nulová",J273,0)</f>
        <v>0</v>
      </c>
      <c r="BJ273" s="18" t="s">
        <v>78</v>
      </c>
      <c r="BK273" s="175">
        <f>ROUND(I273*H273,2)</f>
        <v>3130.0599999999999</v>
      </c>
      <c r="BL273" s="18" t="s">
        <v>135</v>
      </c>
      <c r="BM273" s="174" t="s">
        <v>440</v>
      </c>
    </row>
    <row r="274" s="2" customFormat="1">
      <c r="A274" s="31"/>
      <c r="B274" s="32"/>
      <c r="C274" s="31"/>
      <c r="D274" s="176" t="s">
        <v>122</v>
      </c>
      <c r="E274" s="31"/>
      <c r="F274" s="177" t="s">
        <v>441</v>
      </c>
      <c r="G274" s="31"/>
      <c r="H274" s="31"/>
      <c r="I274" s="31"/>
      <c r="J274" s="31"/>
      <c r="K274" s="31"/>
      <c r="L274" s="32"/>
      <c r="M274" s="178"/>
      <c r="N274" s="179"/>
      <c r="O274" s="69"/>
      <c r="P274" s="69"/>
      <c r="Q274" s="69"/>
      <c r="R274" s="69"/>
      <c r="S274" s="69"/>
      <c r="T274" s="70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T274" s="18" t="s">
        <v>122</v>
      </c>
      <c r="AU274" s="18" t="s">
        <v>80</v>
      </c>
    </row>
    <row r="275" s="13" customFormat="1">
      <c r="A275" s="13"/>
      <c r="B275" s="180"/>
      <c r="C275" s="13"/>
      <c r="D275" s="176" t="s">
        <v>124</v>
      </c>
      <c r="E275" s="186" t="s">
        <v>1</v>
      </c>
      <c r="F275" s="181" t="s">
        <v>442</v>
      </c>
      <c r="G275" s="13"/>
      <c r="H275" s="182">
        <v>9.0990000000000002</v>
      </c>
      <c r="I275" s="13"/>
      <c r="J275" s="13"/>
      <c r="K275" s="13"/>
      <c r="L275" s="180"/>
      <c r="M275" s="183"/>
      <c r="N275" s="184"/>
      <c r="O275" s="184"/>
      <c r="P275" s="184"/>
      <c r="Q275" s="184"/>
      <c r="R275" s="184"/>
      <c r="S275" s="184"/>
      <c r="T275" s="185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186" t="s">
        <v>124</v>
      </c>
      <c r="AU275" s="186" t="s">
        <v>80</v>
      </c>
      <c r="AV275" s="13" t="s">
        <v>80</v>
      </c>
      <c r="AW275" s="13" t="s">
        <v>27</v>
      </c>
      <c r="AX275" s="13" t="s">
        <v>78</v>
      </c>
      <c r="AY275" s="186" t="s">
        <v>112</v>
      </c>
    </row>
    <row r="276" s="12" customFormat="1" ht="22.8" customHeight="1">
      <c r="A276" s="12"/>
      <c r="B276" s="151"/>
      <c r="C276" s="12"/>
      <c r="D276" s="152" t="s">
        <v>69</v>
      </c>
      <c r="E276" s="161" t="s">
        <v>80</v>
      </c>
      <c r="F276" s="161" t="s">
        <v>443</v>
      </c>
      <c r="G276" s="12"/>
      <c r="H276" s="12"/>
      <c r="I276" s="12"/>
      <c r="J276" s="162">
        <f>BK276</f>
        <v>459.36000000000001</v>
      </c>
      <c r="K276" s="12"/>
      <c r="L276" s="151"/>
      <c r="M276" s="155"/>
      <c r="N276" s="156"/>
      <c r="O276" s="156"/>
      <c r="P276" s="157">
        <f>SUM(P277:P279)</f>
        <v>0.32400000000000001</v>
      </c>
      <c r="Q276" s="156"/>
      <c r="R276" s="157">
        <f>SUM(R277:R279)</f>
        <v>0.0035279999999999999</v>
      </c>
      <c r="S276" s="156"/>
      <c r="T276" s="158">
        <f>SUM(T277:T279)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152" t="s">
        <v>78</v>
      </c>
      <c r="AT276" s="159" t="s">
        <v>69</v>
      </c>
      <c r="AU276" s="159" t="s">
        <v>78</v>
      </c>
      <c r="AY276" s="152" t="s">
        <v>112</v>
      </c>
      <c r="BK276" s="160">
        <f>SUM(BK277:BK279)</f>
        <v>459.36000000000001</v>
      </c>
    </row>
    <row r="277" s="2" customFormat="1" ht="24.15" customHeight="1">
      <c r="A277" s="31"/>
      <c r="B277" s="163"/>
      <c r="C277" s="164" t="s">
        <v>444</v>
      </c>
      <c r="D277" s="164" t="s">
        <v>115</v>
      </c>
      <c r="E277" s="165" t="s">
        <v>445</v>
      </c>
      <c r="F277" s="166" t="s">
        <v>446</v>
      </c>
      <c r="G277" s="167" t="s">
        <v>206</v>
      </c>
      <c r="H277" s="168">
        <v>7.2000000000000002</v>
      </c>
      <c r="I277" s="169">
        <v>63.799999999999997</v>
      </c>
      <c r="J277" s="169">
        <f>ROUND(I277*H277,2)</f>
        <v>459.36000000000001</v>
      </c>
      <c r="K277" s="166" t="s">
        <v>119</v>
      </c>
      <c r="L277" s="32"/>
      <c r="M277" s="170" t="s">
        <v>1</v>
      </c>
      <c r="N277" s="171" t="s">
        <v>35</v>
      </c>
      <c r="O277" s="172">
        <v>0.044999999999999998</v>
      </c>
      <c r="P277" s="172">
        <f>O277*H277</f>
        <v>0.32400000000000001</v>
      </c>
      <c r="Q277" s="172">
        <v>0.00048999999999999998</v>
      </c>
      <c r="R277" s="172">
        <f>Q277*H277</f>
        <v>0.0035279999999999999</v>
      </c>
      <c r="S277" s="172">
        <v>0</v>
      </c>
      <c r="T277" s="173">
        <f>S277*H277</f>
        <v>0</v>
      </c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R277" s="174" t="s">
        <v>135</v>
      </c>
      <c r="AT277" s="174" t="s">
        <v>115</v>
      </c>
      <c r="AU277" s="174" t="s">
        <v>80</v>
      </c>
      <c r="AY277" s="18" t="s">
        <v>112</v>
      </c>
      <c r="BE277" s="175">
        <f>IF(N277="základní",J277,0)</f>
        <v>459.36000000000001</v>
      </c>
      <c r="BF277" s="175">
        <f>IF(N277="snížená",J277,0)</f>
        <v>0</v>
      </c>
      <c r="BG277" s="175">
        <f>IF(N277="zákl. přenesená",J277,0)</f>
        <v>0</v>
      </c>
      <c r="BH277" s="175">
        <f>IF(N277="sníž. přenesená",J277,0)</f>
        <v>0</v>
      </c>
      <c r="BI277" s="175">
        <f>IF(N277="nulová",J277,0)</f>
        <v>0</v>
      </c>
      <c r="BJ277" s="18" t="s">
        <v>78</v>
      </c>
      <c r="BK277" s="175">
        <f>ROUND(I277*H277,2)</f>
        <v>459.36000000000001</v>
      </c>
      <c r="BL277" s="18" t="s">
        <v>135</v>
      </c>
      <c r="BM277" s="174" t="s">
        <v>447</v>
      </c>
    </row>
    <row r="278" s="2" customFormat="1">
      <c r="A278" s="31"/>
      <c r="B278" s="32"/>
      <c r="C278" s="31"/>
      <c r="D278" s="176" t="s">
        <v>122</v>
      </c>
      <c r="E278" s="31"/>
      <c r="F278" s="177" t="s">
        <v>448</v>
      </c>
      <c r="G278" s="31"/>
      <c r="H278" s="31"/>
      <c r="I278" s="31"/>
      <c r="J278" s="31"/>
      <c r="K278" s="31"/>
      <c r="L278" s="32"/>
      <c r="M278" s="178"/>
      <c r="N278" s="179"/>
      <c r="O278" s="69"/>
      <c r="P278" s="69"/>
      <c r="Q278" s="69"/>
      <c r="R278" s="69"/>
      <c r="S278" s="69"/>
      <c r="T278" s="70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T278" s="18" t="s">
        <v>122</v>
      </c>
      <c r="AU278" s="18" t="s">
        <v>80</v>
      </c>
    </row>
    <row r="279" s="13" customFormat="1">
      <c r="A279" s="13"/>
      <c r="B279" s="180"/>
      <c r="C279" s="13"/>
      <c r="D279" s="176" t="s">
        <v>124</v>
      </c>
      <c r="E279" s="186" t="s">
        <v>1</v>
      </c>
      <c r="F279" s="181" t="s">
        <v>449</v>
      </c>
      <c r="G279" s="13"/>
      <c r="H279" s="182">
        <v>7.2000000000000002</v>
      </c>
      <c r="I279" s="13"/>
      <c r="J279" s="13"/>
      <c r="K279" s="13"/>
      <c r="L279" s="180"/>
      <c r="M279" s="183"/>
      <c r="N279" s="184"/>
      <c r="O279" s="184"/>
      <c r="P279" s="184"/>
      <c r="Q279" s="184"/>
      <c r="R279" s="184"/>
      <c r="S279" s="184"/>
      <c r="T279" s="185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186" t="s">
        <v>124</v>
      </c>
      <c r="AU279" s="186" t="s">
        <v>80</v>
      </c>
      <c r="AV279" s="13" t="s">
        <v>80</v>
      </c>
      <c r="AW279" s="13" t="s">
        <v>27</v>
      </c>
      <c r="AX279" s="13" t="s">
        <v>78</v>
      </c>
      <c r="AY279" s="186" t="s">
        <v>112</v>
      </c>
    </row>
    <row r="280" s="12" customFormat="1" ht="22.8" customHeight="1">
      <c r="A280" s="12"/>
      <c r="B280" s="151"/>
      <c r="C280" s="12"/>
      <c r="D280" s="152" t="s">
        <v>69</v>
      </c>
      <c r="E280" s="161" t="s">
        <v>135</v>
      </c>
      <c r="F280" s="161" t="s">
        <v>450</v>
      </c>
      <c r="G280" s="12"/>
      <c r="H280" s="12"/>
      <c r="I280" s="12"/>
      <c r="J280" s="162">
        <f>BK280</f>
        <v>57127.269999999997</v>
      </c>
      <c r="K280" s="12"/>
      <c r="L280" s="151"/>
      <c r="M280" s="155"/>
      <c r="N280" s="156"/>
      <c r="O280" s="156"/>
      <c r="P280" s="157">
        <f>SUM(P281:P294)</f>
        <v>53.138252999999992</v>
      </c>
      <c r="Q280" s="156"/>
      <c r="R280" s="157">
        <f>SUM(R281:R294)</f>
        <v>16.149137399999997</v>
      </c>
      <c r="S280" s="156"/>
      <c r="T280" s="158">
        <f>SUM(T281:T294)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152" t="s">
        <v>78</v>
      </c>
      <c r="AT280" s="159" t="s">
        <v>69</v>
      </c>
      <c r="AU280" s="159" t="s">
        <v>78</v>
      </c>
      <c r="AY280" s="152" t="s">
        <v>112</v>
      </c>
      <c r="BK280" s="160">
        <f>SUM(BK281:BK294)</f>
        <v>57127.269999999997</v>
      </c>
    </row>
    <row r="281" s="2" customFormat="1" ht="24.15" customHeight="1">
      <c r="A281" s="31"/>
      <c r="B281" s="163"/>
      <c r="C281" s="164" t="s">
        <v>451</v>
      </c>
      <c r="D281" s="164" t="s">
        <v>115</v>
      </c>
      <c r="E281" s="165" t="s">
        <v>452</v>
      </c>
      <c r="F281" s="166" t="s">
        <v>453</v>
      </c>
      <c r="G281" s="167" t="s">
        <v>183</v>
      </c>
      <c r="H281" s="168">
        <v>4.1040000000000001</v>
      </c>
      <c r="I281" s="169">
        <v>668</v>
      </c>
      <c r="J281" s="169">
        <f>ROUND(I281*H281,2)</f>
        <v>2741.4699999999998</v>
      </c>
      <c r="K281" s="166" t="s">
        <v>119</v>
      </c>
      <c r="L281" s="32"/>
      <c r="M281" s="170" t="s">
        <v>1</v>
      </c>
      <c r="N281" s="171" t="s">
        <v>35</v>
      </c>
      <c r="O281" s="172">
        <v>0.248</v>
      </c>
      <c r="P281" s="172">
        <f>O281*H281</f>
        <v>1.017792</v>
      </c>
      <c r="Q281" s="172">
        <v>0</v>
      </c>
      <c r="R281" s="172">
        <f>Q281*H281</f>
        <v>0</v>
      </c>
      <c r="S281" s="172">
        <v>0</v>
      </c>
      <c r="T281" s="173">
        <f>S281*H281</f>
        <v>0</v>
      </c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R281" s="174" t="s">
        <v>135</v>
      </c>
      <c r="AT281" s="174" t="s">
        <v>115</v>
      </c>
      <c r="AU281" s="174" t="s">
        <v>80</v>
      </c>
      <c r="AY281" s="18" t="s">
        <v>112</v>
      </c>
      <c r="BE281" s="175">
        <f>IF(N281="základní",J281,0)</f>
        <v>2741.4699999999998</v>
      </c>
      <c r="BF281" s="175">
        <f>IF(N281="snížená",J281,0)</f>
        <v>0</v>
      </c>
      <c r="BG281" s="175">
        <f>IF(N281="zákl. přenesená",J281,0)</f>
        <v>0</v>
      </c>
      <c r="BH281" s="175">
        <f>IF(N281="sníž. přenesená",J281,0)</f>
        <v>0</v>
      </c>
      <c r="BI281" s="175">
        <f>IF(N281="nulová",J281,0)</f>
        <v>0</v>
      </c>
      <c r="BJ281" s="18" t="s">
        <v>78</v>
      </c>
      <c r="BK281" s="175">
        <f>ROUND(I281*H281,2)</f>
        <v>2741.4699999999998</v>
      </c>
      <c r="BL281" s="18" t="s">
        <v>135</v>
      </c>
      <c r="BM281" s="174" t="s">
        <v>454</v>
      </c>
    </row>
    <row r="282" s="2" customFormat="1">
      <c r="A282" s="31"/>
      <c r="B282" s="32"/>
      <c r="C282" s="31"/>
      <c r="D282" s="176" t="s">
        <v>122</v>
      </c>
      <c r="E282" s="31"/>
      <c r="F282" s="177" t="s">
        <v>455</v>
      </c>
      <c r="G282" s="31"/>
      <c r="H282" s="31"/>
      <c r="I282" s="31"/>
      <c r="J282" s="31"/>
      <c r="K282" s="31"/>
      <c r="L282" s="32"/>
      <c r="M282" s="178"/>
      <c r="N282" s="179"/>
      <c r="O282" s="69"/>
      <c r="P282" s="69"/>
      <c r="Q282" s="69"/>
      <c r="R282" s="69"/>
      <c r="S282" s="69"/>
      <c r="T282" s="70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T282" s="18" t="s">
        <v>122</v>
      </c>
      <c r="AU282" s="18" t="s">
        <v>80</v>
      </c>
    </row>
    <row r="283" s="13" customFormat="1">
      <c r="A283" s="13"/>
      <c r="B283" s="180"/>
      <c r="C283" s="13"/>
      <c r="D283" s="176" t="s">
        <v>124</v>
      </c>
      <c r="E283" s="186" t="s">
        <v>1</v>
      </c>
      <c r="F283" s="181" t="s">
        <v>456</v>
      </c>
      <c r="G283" s="13"/>
      <c r="H283" s="182">
        <v>4.1040000000000001</v>
      </c>
      <c r="I283" s="13"/>
      <c r="J283" s="13"/>
      <c r="K283" s="13"/>
      <c r="L283" s="180"/>
      <c r="M283" s="183"/>
      <c r="N283" s="184"/>
      <c r="O283" s="184"/>
      <c r="P283" s="184"/>
      <c r="Q283" s="184"/>
      <c r="R283" s="184"/>
      <c r="S283" s="184"/>
      <c r="T283" s="185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186" t="s">
        <v>124</v>
      </c>
      <c r="AU283" s="186" t="s">
        <v>80</v>
      </c>
      <c r="AV283" s="13" t="s">
        <v>80</v>
      </c>
      <c r="AW283" s="13" t="s">
        <v>27</v>
      </c>
      <c r="AX283" s="13" t="s">
        <v>78</v>
      </c>
      <c r="AY283" s="186" t="s">
        <v>112</v>
      </c>
    </row>
    <row r="284" s="2" customFormat="1" ht="16.5" customHeight="1">
      <c r="A284" s="31"/>
      <c r="B284" s="163"/>
      <c r="C284" s="164" t="s">
        <v>457</v>
      </c>
      <c r="D284" s="164" t="s">
        <v>115</v>
      </c>
      <c r="E284" s="165" t="s">
        <v>458</v>
      </c>
      <c r="F284" s="166" t="s">
        <v>459</v>
      </c>
      <c r="G284" s="167" t="s">
        <v>222</v>
      </c>
      <c r="H284" s="168">
        <v>1.6200000000000001</v>
      </c>
      <c r="I284" s="169">
        <v>1170</v>
      </c>
      <c r="J284" s="169">
        <f>ROUND(I284*H284,2)</f>
        <v>1895.4000000000001</v>
      </c>
      <c r="K284" s="166" t="s">
        <v>119</v>
      </c>
      <c r="L284" s="32"/>
      <c r="M284" s="170" t="s">
        <v>1</v>
      </c>
      <c r="N284" s="171" t="s">
        <v>35</v>
      </c>
      <c r="O284" s="172">
        <v>1.3029999999999999</v>
      </c>
      <c r="P284" s="172">
        <f>O284*H284</f>
        <v>2.1108600000000002</v>
      </c>
      <c r="Q284" s="172">
        <v>0</v>
      </c>
      <c r="R284" s="172">
        <f>Q284*H284</f>
        <v>0</v>
      </c>
      <c r="S284" s="172">
        <v>0</v>
      </c>
      <c r="T284" s="173">
        <f>S284*H284</f>
        <v>0</v>
      </c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R284" s="174" t="s">
        <v>135</v>
      </c>
      <c r="AT284" s="174" t="s">
        <v>115</v>
      </c>
      <c r="AU284" s="174" t="s">
        <v>80</v>
      </c>
      <c r="AY284" s="18" t="s">
        <v>112</v>
      </c>
      <c r="BE284" s="175">
        <f>IF(N284="základní",J284,0)</f>
        <v>1895.4000000000001</v>
      </c>
      <c r="BF284" s="175">
        <f>IF(N284="snížená",J284,0)</f>
        <v>0</v>
      </c>
      <c r="BG284" s="175">
        <f>IF(N284="zákl. přenesená",J284,0)</f>
        <v>0</v>
      </c>
      <c r="BH284" s="175">
        <f>IF(N284="sníž. přenesená",J284,0)</f>
        <v>0</v>
      </c>
      <c r="BI284" s="175">
        <f>IF(N284="nulová",J284,0)</f>
        <v>0</v>
      </c>
      <c r="BJ284" s="18" t="s">
        <v>78</v>
      </c>
      <c r="BK284" s="175">
        <f>ROUND(I284*H284,2)</f>
        <v>1895.4000000000001</v>
      </c>
      <c r="BL284" s="18" t="s">
        <v>135</v>
      </c>
      <c r="BM284" s="174" t="s">
        <v>460</v>
      </c>
    </row>
    <row r="285" s="2" customFormat="1">
      <c r="A285" s="31"/>
      <c r="B285" s="32"/>
      <c r="C285" s="31"/>
      <c r="D285" s="176" t="s">
        <v>122</v>
      </c>
      <c r="E285" s="31"/>
      <c r="F285" s="177" t="s">
        <v>461</v>
      </c>
      <c r="G285" s="31"/>
      <c r="H285" s="31"/>
      <c r="I285" s="31"/>
      <c r="J285" s="31"/>
      <c r="K285" s="31"/>
      <c r="L285" s="32"/>
      <c r="M285" s="178"/>
      <c r="N285" s="179"/>
      <c r="O285" s="69"/>
      <c r="P285" s="69"/>
      <c r="Q285" s="69"/>
      <c r="R285" s="69"/>
      <c r="S285" s="69"/>
      <c r="T285" s="70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T285" s="18" t="s">
        <v>122</v>
      </c>
      <c r="AU285" s="18" t="s">
        <v>80</v>
      </c>
    </row>
    <row r="286" s="13" customFormat="1">
      <c r="A286" s="13"/>
      <c r="B286" s="180"/>
      <c r="C286" s="13"/>
      <c r="D286" s="176" t="s">
        <v>124</v>
      </c>
      <c r="E286" s="186" t="s">
        <v>1</v>
      </c>
      <c r="F286" s="181" t="s">
        <v>462</v>
      </c>
      <c r="G286" s="13"/>
      <c r="H286" s="182">
        <v>1.6200000000000001</v>
      </c>
      <c r="I286" s="13"/>
      <c r="J286" s="13"/>
      <c r="K286" s="13"/>
      <c r="L286" s="180"/>
      <c r="M286" s="183"/>
      <c r="N286" s="184"/>
      <c r="O286" s="184"/>
      <c r="P286" s="184"/>
      <c r="Q286" s="184"/>
      <c r="R286" s="184"/>
      <c r="S286" s="184"/>
      <c r="T286" s="185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186" t="s">
        <v>124</v>
      </c>
      <c r="AU286" s="186" t="s">
        <v>80</v>
      </c>
      <c r="AV286" s="13" t="s">
        <v>80</v>
      </c>
      <c r="AW286" s="13" t="s">
        <v>27</v>
      </c>
      <c r="AX286" s="13" t="s">
        <v>78</v>
      </c>
      <c r="AY286" s="186" t="s">
        <v>112</v>
      </c>
    </row>
    <row r="287" s="2" customFormat="1" ht="16.5" customHeight="1">
      <c r="A287" s="31"/>
      <c r="B287" s="163"/>
      <c r="C287" s="164" t="s">
        <v>463</v>
      </c>
      <c r="D287" s="164" t="s">
        <v>115</v>
      </c>
      <c r="E287" s="165" t="s">
        <v>464</v>
      </c>
      <c r="F287" s="166" t="s">
        <v>465</v>
      </c>
      <c r="G287" s="167" t="s">
        <v>222</v>
      </c>
      <c r="H287" s="168">
        <v>18.452999999999999</v>
      </c>
      <c r="I287" s="169">
        <v>1200</v>
      </c>
      <c r="J287" s="169">
        <f>ROUND(I287*H287,2)</f>
        <v>22143.599999999999</v>
      </c>
      <c r="K287" s="166" t="s">
        <v>119</v>
      </c>
      <c r="L287" s="32"/>
      <c r="M287" s="170" t="s">
        <v>1</v>
      </c>
      <c r="N287" s="171" t="s">
        <v>35</v>
      </c>
      <c r="O287" s="172">
        <v>1.317</v>
      </c>
      <c r="P287" s="172">
        <f>O287*H287</f>
        <v>24.302600999999999</v>
      </c>
      <c r="Q287" s="172">
        <v>0</v>
      </c>
      <c r="R287" s="172">
        <f>Q287*H287</f>
        <v>0</v>
      </c>
      <c r="S287" s="172">
        <v>0</v>
      </c>
      <c r="T287" s="173">
        <f>S287*H287</f>
        <v>0</v>
      </c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R287" s="174" t="s">
        <v>135</v>
      </c>
      <c r="AT287" s="174" t="s">
        <v>115</v>
      </c>
      <c r="AU287" s="174" t="s">
        <v>80</v>
      </c>
      <c r="AY287" s="18" t="s">
        <v>112</v>
      </c>
      <c r="BE287" s="175">
        <f>IF(N287="základní",J287,0)</f>
        <v>22143.599999999999</v>
      </c>
      <c r="BF287" s="175">
        <f>IF(N287="snížená",J287,0)</f>
        <v>0</v>
      </c>
      <c r="BG287" s="175">
        <f>IF(N287="zákl. přenesená",J287,0)</f>
        <v>0</v>
      </c>
      <c r="BH287" s="175">
        <f>IF(N287="sníž. přenesená",J287,0)</f>
        <v>0</v>
      </c>
      <c r="BI287" s="175">
        <f>IF(N287="nulová",J287,0)</f>
        <v>0</v>
      </c>
      <c r="BJ287" s="18" t="s">
        <v>78</v>
      </c>
      <c r="BK287" s="175">
        <f>ROUND(I287*H287,2)</f>
        <v>22143.599999999999</v>
      </c>
      <c r="BL287" s="18" t="s">
        <v>135</v>
      </c>
      <c r="BM287" s="174" t="s">
        <v>466</v>
      </c>
    </row>
    <row r="288" s="2" customFormat="1">
      <c r="A288" s="31"/>
      <c r="B288" s="32"/>
      <c r="C288" s="31"/>
      <c r="D288" s="176" t="s">
        <v>122</v>
      </c>
      <c r="E288" s="31"/>
      <c r="F288" s="177" t="s">
        <v>467</v>
      </c>
      <c r="G288" s="31"/>
      <c r="H288" s="31"/>
      <c r="I288" s="31"/>
      <c r="J288" s="31"/>
      <c r="K288" s="31"/>
      <c r="L288" s="32"/>
      <c r="M288" s="178"/>
      <c r="N288" s="179"/>
      <c r="O288" s="69"/>
      <c r="P288" s="69"/>
      <c r="Q288" s="69"/>
      <c r="R288" s="69"/>
      <c r="S288" s="69"/>
      <c r="T288" s="70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T288" s="18" t="s">
        <v>122</v>
      </c>
      <c r="AU288" s="18" t="s">
        <v>80</v>
      </c>
    </row>
    <row r="289" s="13" customFormat="1">
      <c r="A289" s="13"/>
      <c r="B289" s="180"/>
      <c r="C289" s="13"/>
      <c r="D289" s="176" t="s">
        <v>124</v>
      </c>
      <c r="E289" s="186" t="s">
        <v>1</v>
      </c>
      <c r="F289" s="181" t="s">
        <v>468</v>
      </c>
      <c r="G289" s="13"/>
      <c r="H289" s="182">
        <v>15.452999999999999</v>
      </c>
      <c r="I289" s="13"/>
      <c r="J289" s="13"/>
      <c r="K289" s="13"/>
      <c r="L289" s="180"/>
      <c r="M289" s="183"/>
      <c r="N289" s="184"/>
      <c r="O289" s="184"/>
      <c r="P289" s="184"/>
      <c r="Q289" s="184"/>
      <c r="R289" s="184"/>
      <c r="S289" s="184"/>
      <c r="T289" s="185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186" t="s">
        <v>124</v>
      </c>
      <c r="AU289" s="186" t="s">
        <v>80</v>
      </c>
      <c r="AV289" s="13" t="s">
        <v>80</v>
      </c>
      <c r="AW289" s="13" t="s">
        <v>27</v>
      </c>
      <c r="AX289" s="13" t="s">
        <v>70</v>
      </c>
      <c r="AY289" s="186" t="s">
        <v>112</v>
      </c>
    </row>
    <row r="290" s="13" customFormat="1">
      <c r="A290" s="13"/>
      <c r="B290" s="180"/>
      <c r="C290" s="13"/>
      <c r="D290" s="176" t="s">
        <v>124</v>
      </c>
      <c r="E290" s="186" t="s">
        <v>1</v>
      </c>
      <c r="F290" s="181" t="s">
        <v>469</v>
      </c>
      <c r="G290" s="13"/>
      <c r="H290" s="182">
        <v>3</v>
      </c>
      <c r="I290" s="13"/>
      <c r="J290" s="13"/>
      <c r="K290" s="13"/>
      <c r="L290" s="180"/>
      <c r="M290" s="183"/>
      <c r="N290" s="184"/>
      <c r="O290" s="184"/>
      <c r="P290" s="184"/>
      <c r="Q290" s="184"/>
      <c r="R290" s="184"/>
      <c r="S290" s="184"/>
      <c r="T290" s="185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186" t="s">
        <v>124</v>
      </c>
      <c r="AU290" s="186" t="s">
        <v>80</v>
      </c>
      <c r="AV290" s="13" t="s">
        <v>80</v>
      </c>
      <c r="AW290" s="13" t="s">
        <v>27</v>
      </c>
      <c r="AX290" s="13" t="s">
        <v>70</v>
      </c>
      <c r="AY290" s="186" t="s">
        <v>112</v>
      </c>
    </row>
    <row r="291" s="14" customFormat="1">
      <c r="A291" s="14"/>
      <c r="B291" s="191"/>
      <c r="C291" s="14"/>
      <c r="D291" s="176" t="s">
        <v>124</v>
      </c>
      <c r="E291" s="192" t="s">
        <v>1</v>
      </c>
      <c r="F291" s="193" t="s">
        <v>240</v>
      </c>
      <c r="G291" s="14"/>
      <c r="H291" s="194">
        <v>18.452999999999999</v>
      </c>
      <c r="I291" s="14"/>
      <c r="J291" s="14"/>
      <c r="K291" s="14"/>
      <c r="L291" s="191"/>
      <c r="M291" s="195"/>
      <c r="N291" s="196"/>
      <c r="O291" s="196"/>
      <c r="P291" s="196"/>
      <c r="Q291" s="196"/>
      <c r="R291" s="196"/>
      <c r="S291" s="196"/>
      <c r="T291" s="197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192" t="s">
        <v>124</v>
      </c>
      <c r="AU291" s="192" t="s">
        <v>80</v>
      </c>
      <c r="AV291" s="14" t="s">
        <v>135</v>
      </c>
      <c r="AW291" s="14" t="s">
        <v>27</v>
      </c>
      <c r="AX291" s="14" t="s">
        <v>78</v>
      </c>
      <c r="AY291" s="192" t="s">
        <v>112</v>
      </c>
    </row>
    <row r="292" s="2" customFormat="1" ht="33" customHeight="1">
      <c r="A292" s="31"/>
      <c r="B292" s="163"/>
      <c r="C292" s="164" t="s">
        <v>470</v>
      </c>
      <c r="D292" s="164" t="s">
        <v>115</v>
      </c>
      <c r="E292" s="165" t="s">
        <v>471</v>
      </c>
      <c r="F292" s="166" t="s">
        <v>472</v>
      </c>
      <c r="G292" s="167" t="s">
        <v>183</v>
      </c>
      <c r="H292" s="168">
        <v>12.539999999999999</v>
      </c>
      <c r="I292" s="169">
        <v>2420</v>
      </c>
      <c r="J292" s="169">
        <f>ROUND(I292*H292,2)</f>
        <v>30346.799999999999</v>
      </c>
      <c r="K292" s="166" t="s">
        <v>119</v>
      </c>
      <c r="L292" s="32"/>
      <c r="M292" s="170" t="s">
        <v>1</v>
      </c>
      <c r="N292" s="171" t="s">
        <v>35</v>
      </c>
      <c r="O292" s="172">
        <v>2.0499999999999998</v>
      </c>
      <c r="P292" s="172">
        <f>O292*H292</f>
        <v>25.706999999999997</v>
      </c>
      <c r="Q292" s="172">
        <v>1.2878099999999999</v>
      </c>
      <c r="R292" s="172">
        <f>Q292*H292</f>
        <v>16.149137399999997</v>
      </c>
      <c r="S292" s="172">
        <v>0</v>
      </c>
      <c r="T292" s="173">
        <f>S292*H292</f>
        <v>0</v>
      </c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R292" s="174" t="s">
        <v>135</v>
      </c>
      <c r="AT292" s="174" t="s">
        <v>115</v>
      </c>
      <c r="AU292" s="174" t="s">
        <v>80</v>
      </c>
      <c r="AY292" s="18" t="s">
        <v>112</v>
      </c>
      <c r="BE292" s="175">
        <f>IF(N292="základní",J292,0)</f>
        <v>30346.799999999999</v>
      </c>
      <c r="BF292" s="175">
        <f>IF(N292="snížená",J292,0)</f>
        <v>0</v>
      </c>
      <c r="BG292" s="175">
        <f>IF(N292="zákl. přenesená",J292,0)</f>
        <v>0</v>
      </c>
      <c r="BH292" s="175">
        <f>IF(N292="sníž. přenesená",J292,0)</f>
        <v>0</v>
      </c>
      <c r="BI292" s="175">
        <f>IF(N292="nulová",J292,0)</f>
        <v>0</v>
      </c>
      <c r="BJ292" s="18" t="s">
        <v>78</v>
      </c>
      <c r="BK292" s="175">
        <f>ROUND(I292*H292,2)</f>
        <v>30346.799999999999</v>
      </c>
      <c r="BL292" s="18" t="s">
        <v>135</v>
      </c>
      <c r="BM292" s="174" t="s">
        <v>473</v>
      </c>
    </row>
    <row r="293" s="2" customFormat="1">
      <c r="A293" s="31"/>
      <c r="B293" s="32"/>
      <c r="C293" s="31"/>
      <c r="D293" s="176" t="s">
        <v>122</v>
      </c>
      <c r="E293" s="31"/>
      <c r="F293" s="177" t="s">
        <v>474</v>
      </c>
      <c r="G293" s="31"/>
      <c r="H293" s="31"/>
      <c r="I293" s="31"/>
      <c r="J293" s="31"/>
      <c r="K293" s="31"/>
      <c r="L293" s="32"/>
      <c r="M293" s="178"/>
      <c r="N293" s="179"/>
      <c r="O293" s="69"/>
      <c r="P293" s="69"/>
      <c r="Q293" s="69"/>
      <c r="R293" s="69"/>
      <c r="S293" s="69"/>
      <c r="T293" s="70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T293" s="18" t="s">
        <v>122</v>
      </c>
      <c r="AU293" s="18" t="s">
        <v>80</v>
      </c>
    </row>
    <row r="294" s="13" customFormat="1">
      <c r="A294" s="13"/>
      <c r="B294" s="180"/>
      <c r="C294" s="13"/>
      <c r="D294" s="176" t="s">
        <v>124</v>
      </c>
      <c r="E294" s="186" t="s">
        <v>1</v>
      </c>
      <c r="F294" s="181" t="s">
        <v>475</v>
      </c>
      <c r="G294" s="13"/>
      <c r="H294" s="182">
        <v>12.539999999999999</v>
      </c>
      <c r="I294" s="13"/>
      <c r="J294" s="13"/>
      <c r="K294" s="13"/>
      <c r="L294" s="180"/>
      <c r="M294" s="183"/>
      <c r="N294" s="184"/>
      <c r="O294" s="184"/>
      <c r="P294" s="184"/>
      <c r="Q294" s="184"/>
      <c r="R294" s="184"/>
      <c r="S294" s="184"/>
      <c r="T294" s="185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186" t="s">
        <v>124</v>
      </c>
      <c r="AU294" s="186" t="s">
        <v>80</v>
      </c>
      <c r="AV294" s="13" t="s">
        <v>80</v>
      </c>
      <c r="AW294" s="13" t="s">
        <v>27</v>
      </c>
      <c r="AX294" s="13" t="s">
        <v>78</v>
      </c>
      <c r="AY294" s="186" t="s">
        <v>112</v>
      </c>
    </row>
    <row r="295" s="12" customFormat="1" ht="22.8" customHeight="1">
      <c r="A295" s="12"/>
      <c r="B295" s="151"/>
      <c r="C295" s="12"/>
      <c r="D295" s="152" t="s">
        <v>69</v>
      </c>
      <c r="E295" s="161" t="s">
        <v>111</v>
      </c>
      <c r="F295" s="161" t="s">
        <v>476</v>
      </c>
      <c r="G295" s="12"/>
      <c r="H295" s="12"/>
      <c r="I295" s="12"/>
      <c r="J295" s="162">
        <f>BK295</f>
        <v>516.21000000000004</v>
      </c>
      <c r="K295" s="12"/>
      <c r="L295" s="151"/>
      <c r="M295" s="155"/>
      <c r="N295" s="156"/>
      <c r="O295" s="156"/>
      <c r="P295" s="157">
        <f>SUM(P296:P301)</f>
        <v>0.40715999999999997</v>
      </c>
      <c r="Q295" s="156"/>
      <c r="R295" s="157">
        <f>SUM(R296:R301)</f>
        <v>0.15180360000000001</v>
      </c>
      <c r="S295" s="156"/>
      <c r="T295" s="158">
        <f>SUM(T296:T301)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152" t="s">
        <v>78</v>
      </c>
      <c r="AT295" s="159" t="s">
        <v>69</v>
      </c>
      <c r="AU295" s="159" t="s">
        <v>78</v>
      </c>
      <c r="AY295" s="152" t="s">
        <v>112</v>
      </c>
      <c r="BK295" s="160">
        <f>SUM(BK296:BK301)</f>
        <v>516.21000000000004</v>
      </c>
    </row>
    <row r="296" s="2" customFormat="1" ht="24.15" customHeight="1">
      <c r="A296" s="31"/>
      <c r="B296" s="163"/>
      <c r="C296" s="164" t="s">
        <v>477</v>
      </c>
      <c r="D296" s="164" t="s">
        <v>115</v>
      </c>
      <c r="E296" s="165" t="s">
        <v>478</v>
      </c>
      <c r="F296" s="166" t="s">
        <v>479</v>
      </c>
      <c r="G296" s="167" t="s">
        <v>183</v>
      </c>
      <c r="H296" s="168">
        <v>0.35999999999999999</v>
      </c>
      <c r="I296" s="169">
        <v>704</v>
      </c>
      <c r="J296" s="169">
        <f>ROUND(I296*H296,2)</f>
        <v>253.44</v>
      </c>
      <c r="K296" s="166" t="s">
        <v>119</v>
      </c>
      <c r="L296" s="32"/>
      <c r="M296" s="170" t="s">
        <v>1</v>
      </c>
      <c r="N296" s="171" t="s">
        <v>35</v>
      </c>
      <c r="O296" s="172">
        <v>1.131</v>
      </c>
      <c r="P296" s="172">
        <f>O296*H296</f>
        <v>0.40715999999999997</v>
      </c>
      <c r="Q296" s="172">
        <v>0.19536000000000001</v>
      </c>
      <c r="R296" s="172">
        <f>Q296*H296</f>
        <v>0.070329600000000006</v>
      </c>
      <c r="S296" s="172">
        <v>0</v>
      </c>
      <c r="T296" s="173">
        <f>S296*H296</f>
        <v>0</v>
      </c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R296" s="174" t="s">
        <v>135</v>
      </c>
      <c r="AT296" s="174" t="s">
        <v>115</v>
      </c>
      <c r="AU296" s="174" t="s">
        <v>80</v>
      </c>
      <c r="AY296" s="18" t="s">
        <v>112</v>
      </c>
      <c r="BE296" s="175">
        <f>IF(N296="základní",J296,0)</f>
        <v>253.44</v>
      </c>
      <c r="BF296" s="175">
        <f>IF(N296="snížená",J296,0)</f>
        <v>0</v>
      </c>
      <c r="BG296" s="175">
        <f>IF(N296="zákl. přenesená",J296,0)</f>
        <v>0</v>
      </c>
      <c r="BH296" s="175">
        <f>IF(N296="sníž. přenesená",J296,0)</f>
        <v>0</v>
      </c>
      <c r="BI296" s="175">
        <f>IF(N296="nulová",J296,0)</f>
        <v>0</v>
      </c>
      <c r="BJ296" s="18" t="s">
        <v>78</v>
      </c>
      <c r="BK296" s="175">
        <f>ROUND(I296*H296,2)</f>
        <v>253.44</v>
      </c>
      <c r="BL296" s="18" t="s">
        <v>135</v>
      </c>
      <c r="BM296" s="174" t="s">
        <v>480</v>
      </c>
    </row>
    <row r="297" s="2" customFormat="1">
      <c r="A297" s="31"/>
      <c r="B297" s="32"/>
      <c r="C297" s="31"/>
      <c r="D297" s="176" t="s">
        <v>122</v>
      </c>
      <c r="E297" s="31"/>
      <c r="F297" s="177" t="s">
        <v>481</v>
      </c>
      <c r="G297" s="31"/>
      <c r="H297" s="31"/>
      <c r="I297" s="31"/>
      <c r="J297" s="31"/>
      <c r="K297" s="31"/>
      <c r="L297" s="32"/>
      <c r="M297" s="178"/>
      <c r="N297" s="179"/>
      <c r="O297" s="69"/>
      <c r="P297" s="69"/>
      <c r="Q297" s="69"/>
      <c r="R297" s="69"/>
      <c r="S297" s="69"/>
      <c r="T297" s="70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T297" s="18" t="s">
        <v>122</v>
      </c>
      <c r="AU297" s="18" t="s">
        <v>80</v>
      </c>
    </row>
    <row r="298" s="13" customFormat="1">
      <c r="A298" s="13"/>
      <c r="B298" s="180"/>
      <c r="C298" s="13"/>
      <c r="D298" s="176" t="s">
        <v>124</v>
      </c>
      <c r="E298" s="186" t="s">
        <v>1</v>
      </c>
      <c r="F298" s="181" t="s">
        <v>482</v>
      </c>
      <c r="G298" s="13"/>
      <c r="H298" s="182">
        <v>0.35999999999999999</v>
      </c>
      <c r="I298" s="13"/>
      <c r="J298" s="13"/>
      <c r="K298" s="13"/>
      <c r="L298" s="180"/>
      <c r="M298" s="183"/>
      <c r="N298" s="184"/>
      <c r="O298" s="184"/>
      <c r="P298" s="184"/>
      <c r="Q298" s="184"/>
      <c r="R298" s="184"/>
      <c r="S298" s="184"/>
      <c r="T298" s="185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186" t="s">
        <v>124</v>
      </c>
      <c r="AU298" s="186" t="s">
        <v>80</v>
      </c>
      <c r="AV298" s="13" t="s">
        <v>80</v>
      </c>
      <c r="AW298" s="13" t="s">
        <v>27</v>
      </c>
      <c r="AX298" s="13" t="s">
        <v>78</v>
      </c>
      <c r="AY298" s="186" t="s">
        <v>112</v>
      </c>
    </row>
    <row r="299" s="2" customFormat="1" ht="16.5" customHeight="1">
      <c r="A299" s="31"/>
      <c r="B299" s="163"/>
      <c r="C299" s="204" t="s">
        <v>483</v>
      </c>
      <c r="D299" s="204" t="s">
        <v>413</v>
      </c>
      <c r="E299" s="205" t="s">
        <v>484</v>
      </c>
      <c r="F299" s="206" t="s">
        <v>485</v>
      </c>
      <c r="G299" s="207" t="s">
        <v>183</v>
      </c>
      <c r="H299" s="208">
        <v>0.36699999999999999</v>
      </c>
      <c r="I299" s="209">
        <v>716</v>
      </c>
      <c r="J299" s="209">
        <f>ROUND(I299*H299,2)</f>
        <v>262.76999999999998</v>
      </c>
      <c r="K299" s="206" t="s">
        <v>119</v>
      </c>
      <c r="L299" s="210"/>
      <c r="M299" s="211" t="s">
        <v>1</v>
      </c>
      <c r="N299" s="212" t="s">
        <v>35</v>
      </c>
      <c r="O299" s="172">
        <v>0</v>
      </c>
      <c r="P299" s="172">
        <f>O299*H299</f>
        <v>0</v>
      </c>
      <c r="Q299" s="172">
        <v>0.222</v>
      </c>
      <c r="R299" s="172">
        <f>Q299*H299</f>
        <v>0.081474000000000005</v>
      </c>
      <c r="S299" s="172">
        <v>0</v>
      </c>
      <c r="T299" s="173">
        <f>S299*H299</f>
        <v>0</v>
      </c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R299" s="174" t="s">
        <v>154</v>
      </c>
      <c r="AT299" s="174" t="s">
        <v>413</v>
      </c>
      <c r="AU299" s="174" t="s">
        <v>80</v>
      </c>
      <c r="AY299" s="18" t="s">
        <v>112</v>
      </c>
      <c r="BE299" s="175">
        <f>IF(N299="základní",J299,0)</f>
        <v>262.76999999999998</v>
      </c>
      <c r="BF299" s="175">
        <f>IF(N299="snížená",J299,0)</f>
        <v>0</v>
      </c>
      <c r="BG299" s="175">
        <f>IF(N299="zákl. přenesená",J299,0)</f>
        <v>0</v>
      </c>
      <c r="BH299" s="175">
        <f>IF(N299="sníž. přenesená",J299,0)</f>
        <v>0</v>
      </c>
      <c r="BI299" s="175">
        <f>IF(N299="nulová",J299,0)</f>
        <v>0</v>
      </c>
      <c r="BJ299" s="18" t="s">
        <v>78</v>
      </c>
      <c r="BK299" s="175">
        <f>ROUND(I299*H299,2)</f>
        <v>262.76999999999998</v>
      </c>
      <c r="BL299" s="18" t="s">
        <v>135</v>
      </c>
      <c r="BM299" s="174" t="s">
        <v>486</v>
      </c>
    </row>
    <row r="300" s="2" customFormat="1">
      <c r="A300" s="31"/>
      <c r="B300" s="32"/>
      <c r="C300" s="31"/>
      <c r="D300" s="176" t="s">
        <v>122</v>
      </c>
      <c r="E300" s="31"/>
      <c r="F300" s="177" t="s">
        <v>485</v>
      </c>
      <c r="G300" s="31"/>
      <c r="H300" s="31"/>
      <c r="I300" s="31"/>
      <c r="J300" s="31"/>
      <c r="K300" s="31"/>
      <c r="L300" s="32"/>
      <c r="M300" s="178"/>
      <c r="N300" s="179"/>
      <c r="O300" s="69"/>
      <c r="P300" s="69"/>
      <c r="Q300" s="69"/>
      <c r="R300" s="69"/>
      <c r="S300" s="69"/>
      <c r="T300" s="70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T300" s="18" t="s">
        <v>122</v>
      </c>
      <c r="AU300" s="18" t="s">
        <v>80</v>
      </c>
    </row>
    <row r="301" s="13" customFormat="1">
      <c r="A301" s="13"/>
      <c r="B301" s="180"/>
      <c r="C301" s="13"/>
      <c r="D301" s="176" t="s">
        <v>124</v>
      </c>
      <c r="E301" s="13"/>
      <c r="F301" s="181" t="s">
        <v>487</v>
      </c>
      <c r="G301" s="13"/>
      <c r="H301" s="182">
        <v>0.36699999999999999</v>
      </c>
      <c r="I301" s="13"/>
      <c r="J301" s="13"/>
      <c r="K301" s="13"/>
      <c r="L301" s="180"/>
      <c r="M301" s="183"/>
      <c r="N301" s="184"/>
      <c r="O301" s="184"/>
      <c r="P301" s="184"/>
      <c r="Q301" s="184"/>
      <c r="R301" s="184"/>
      <c r="S301" s="184"/>
      <c r="T301" s="185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186" t="s">
        <v>124</v>
      </c>
      <c r="AU301" s="186" t="s">
        <v>80</v>
      </c>
      <c r="AV301" s="13" t="s">
        <v>80</v>
      </c>
      <c r="AW301" s="13" t="s">
        <v>3</v>
      </c>
      <c r="AX301" s="13" t="s">
        <v>78</v>
      </c>
      <c r="AY301" s="186" t="s">
        <v>112</v>
      </c>
    </row>
    <row r="302" s="12" customFormat="1" ht="22.8" customHeight="1">
      <c r="A302" s="12"/>
      <c r="B302" s="151"/>
      <c r="C302" s="12"/>
      <c r="D302" s="152" t="s">
        <v>69</v>
      </c>
      <c r="E302" s="161" t="s">
        <v>154</v>
      </c>
      <c r="F302" s="161" t="s">
        <v>488</v>
      </c>
      <c r="G302" s="12"/>
      <c r="H302" s="12"/>
      <c r="I302" s="12"/>
      <c r="J302" s="162">
        <f>BK302</f>
        <v>259504.56</v>
      </c>
      <c r="K302" s="12"/>
      <c r="L302" s="151"/>
      <c r="M302" s="155"/>
      <c r="N302" s="156"/>
      <c r="O302" s="156"/>
      <c r="P302" s="157">
        <f>SUM(P303:P372)</f>
        <v>192.55859999999998</v>
      </c>
      <c r="Q302" s="156"/>
      <c r="R302" s="157">
        <f>SUM(R303:R372)</f>
        <v>1.6583322599999999</v>
      </c>
      <c r="S302" s="156"/>
      <c r="T302" s="158">
        <f>SUM(T303:T372)</f>
        <v>0.032000000000000001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152" t="s">
        <v>78</v>
      </c>
      <c r="AT302" s="159" t="s">
        <v>69</v>
      </c>
      <c r="AU302" s="159" t="s">
        <v>78</v>
      </c>
      <c r="AY302" s="152" t="s">
        <v>112</v>
      </c>
      <c r="BK302" s="160">
        <f>SUM(BK303:BK372)</f>
        <v>259504.56</v>
      </c>
    </row>
    <row r="303" s="2" customFormat="1" ht="24.15" customHeight="1">
      <c r="A303" s="31"/>
      <c r="B303" s="163"/>
      <c r="C303" s="164" t="s">
        <v>489</v>
      </c>
      <c r="D303" s="164" t="s">
        <v>115</v>
      </c>
      <c r="E303" s="165" t="s">
        <v>490</v>
      </c>
      <c r="F303" s="166" t="s">
        <v>491</v>
      </c>
      <c r="G303" s="167" t="s">
        <v>188</v>
      </c>
      <c r="H303" s="168">
        <v>4</v>
      </c>
      <c r="I303" s="169">
        <v>509</v>
      </c>
      <c r="J303" s="169">
        <f>ROUND(I303*H303,2)</f>
        <v>2036</v>
      </c>
      <c r="K303" s="166" t="s">
        <v>119</v>
      </c>
      <c r="L303" s="32"/>
      <c r="M303" s="170" t="s">
        <v>1</v>
      </c>
      <c r="N303" s="171" t="s">
        <v>35</v>
      </c>
      <c r="O303" s="172">
        <v>1.5269999999999999</v>
      </c>
      <c r="P303" s="172">
        <f>O303*H303</f>
        <v>6.1079999999999997</v>
      </c>
      <c r="Q303" s="172">
        <v>0</v>
      </c>
      <c r="R303" s="172">
        <f>Q303*H303</f>
        <v>0</v>
      </c>
      <c r="S303" s="172">
        <v>0.0080000000000000002</v>
      </c>
      <c r="T303" s="173">
        <f>S303*H303</f>
        <v>0.032000000000000001</v>
      </c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R303" s="174" t="s">
        <v>135</v>
      </c>
      <c r="AT303" s="174" t="s">
        <v>115</v>
      </c>
      <c r="AU303" s="174" t="s">
        <v>80</v>
      </c>
      <c r="AY303" s="18" t="s">
        <v>112</v>
      </c>
      <c r="BE303" s="175">
        <f>IF(N303="základní",J303,0)</f>
        <v>2036</v>
      </c>
      <c r="BF303" s="175">
        <f>IF(N303="snížená",J303,0)</f>
        <v>0</v>
      </c>
      <c r="BG303" s="175">
        <f>IF(N303="zákl. přenesená",J303,0)</f>
        <v>0</v>
      </c>
      <c r="BH303" s="175">
        <f>IF(N303="sníž. přenesená",J303,0)</f>
        <v>0</v>
      </c>
      <c r="BI303" s="175">
        <f>IF(N303="nulová",J303,0)</f>
        <v>0</v>
      </c>
      <c r="BJ303" s="18" t="s">
        <v>78</v>
      </c>
      <c r="BK303" s="175">
        <f>ROUND(I303*H303,2)</f>
        <v>2036</v>
      </c>
      <c r="BL303" s="18" t="s">
        <v>135</v>
      </c>
      <c r="BM303" s="174" t="s">
        <v>492</v>
      </c>
    </row>
    <row r="304" s="2" customFormat="1">
      <c r="A304" s="31"/>
      <c r="B304" s="32"/>
      <c r="C304" s="31"/>
      <c r="D304" s="176" t="s">
        <v>122</v>
      </c>
      <c r="E304" s="31"/>
      <c r="F304" s="177" t="s">
        <v>493</v>
      </c>
      <c r="G304" s="31"/>
      <c r="H304" s="31"/>
      <c r="I304" s="31"/>
      <c r="J304" s="31"/>
      <c r="K304" s="31"/>
      <c r="L304" s="32"/>
      <c r="M304" s="178"/>
      <c r="N304" s="179"/>
      <c r="O304" s="69"/>
      <c r="P304" s="69"/>
      <c r="Q304" s="69"/>
      <c r="R304" s="69"/>
      <c r="S304" s="69"/>
      <c r="T304" s="70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T304" s="18" t="s">
        <v>122</v>
      </c>
      <c r="AU304" s="18" t="s">
        <v>80</v>
      </c>
    </row>
    <row r="305" s="13" customFormat="1">
      <c r="A305" s="13"/>
      <c r="B305" s="180"/>
      <c r="C305" s="13"/>
      <c r="D305" s="176" t="s">
        <v>124</v>
      </c>
      <c r="E305" s="186" t="s">
        <v>1</v>
      </c>
      <c r="F305" s="181" t="s">
        <v>494</v>
      </c>
      <c r="G305" s="13"/>
      <c r="H305" s="182">
        <v>1</v>
      </c>
      <c r="I305" s="13"/>
      <c r="J305" s="13"/>
      <c r="K305" s="13"/>
      <c r="L305" s="180"/>
      <c r="M305" s="183"/>
      <c r="N305" s="184"/>
      <c r="O305" s="184"/>
      <c r="P305" s="184"/>
      <c r="Q305" s="184"/>
      <c r="R305" s="184"/>
      <c r="S305" s="184"/>
      <c r="T305" s="185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186" t="s">
        <v>124</v>
      </c>
      <c r="AU305" s="186" t="s">
        <v>80</v>
      </c>
      <c r="AV305" s="13" t="s">
        <v>80</v>
      </c>
      <c r="AW305" s="13" t="s">
        <v>27</v>
      </c>
      <c r="AX305" s="13" t="s">
        <v>70</v>
      </c>
      <c r="AY305" s="186" t="s">
        <v>112</v>
      </c>
    </row>
    <row r="306" s="13" customFormat="1">
      <c r="A306" s="13"/>
      <c r="B306" s="180"/>
      <c r="C306" s="13"/>
      <c r="D306" s="176" t="s">
        <v>124</v>
      </c>
      <c r="E306" s="186" t="s">
        <v>1</v>
      </c>
      <c r="F306" s="181" t="s">
        <v>495</v>
      </c>
      <c r="G306" s="13"/>
      <c r="H306" s="182">
        <v>1</v>
      </c>
      <c r="I306" s="13"/>
      <c r="J306" s="13"/>
      <c r="K306" s="13"/>
      <c r="L306" s="180"/>
      <c r="M306" s="183"/>
      <c r="N306" s="184"/>
      <c r="O306" s="184"/>
      <c r="P306" s="184"/>
      <c r="Q306" s="184"/>
      <c r="R306" s="184"/>
      <c r="S306" s="184"/>
      <c r="T306" s="185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186" t="s">
        <v>124</v>
      </c>
      <c r="AU306" s="186" t="s">
        <v>80</v>
      </c>
      <c r="AV306" s="13" t="s">
        <v>80</v>
      </c>
      <c r="AW306" s="13" t="s">
        <v>27</v>
      </c>
      <c r="AX306" s="13" t="s">
        <v>70</v>
      </c>
      <c r="AY306" s="186" t="s">
        <v>112</v>
      </c>
    </row>
    <row r="307" s="13" customFormat="1">
      <c r="A307" s="13"/>
      <c r="B307" s="180"/>
      <c r="C307" s="13"/>
      <c r="D307" s="176" t="s">
        <v>124</v>
      </c>
      <c r="E307" s="186" t="s">
        <v>1</v>
      </c>
      <c r="F307" s="181" t="s">
        <v>496</v>
      </c>
      <c r="G307" s="13"/>
      <c r="H307" s="182">
        <v>1</v>
      </c>
      <c r="I307" s="13"/>
      <c r="J307" s="13"/>
      <c r="K307" s="13"/>
      <c r="L307" s="180"/>
      <c r="M307" s="183"/>
      <c r="N307" s="184"/>
      <c r="O307" s="184"/>
      <c r="P307" s="184"/>
      <c r="Q307" s="184"/>
      <c r="R307" s="184"/>
      <c r="S307" s="184"/>
      <c r="T307" s="185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186" t="s">
        <v>124</v>
      </c>
      <c r="AU307" s="186" t="s">
        <v>80</v>
      </c>
      <c r="AV307" s="13" t="s">
        <v>80</v>
      </c>
      <c r="AW307" s="13" t="s">
        <v>27</v>
      </c>
      <c r="AX307" s="13" t="s">
        <v>70</v>
      </c>
      <c r="AY307" s="186" t="s">
        <v>112</v>
      </c>
    </row>
    <row r="308" s="13" customFormat="1">
      <c r="A308" s="13"/>
      <c r="B308" s="180"/>
      <c r="C308" s="13"/>
      <c r="D308" s="176" t="s">
        <v>124</v>
      </c>
      <c r="E308" s="186" t="s">
        <v>1</v>
      </c>
      <c r="F308" s="181" t="s">
        <v>497</v>
      </c>
      <c r="G308" s="13"/>
      <c r="H308" s="182">
        <v>1</v>
      </c>
      <c r="I308" s="13"/>
      <c r="J308" s="13"/>
      <c r="K308" s="13"/>
      <c r="L308" s="180"/>
      <c r="M308" s="183"/>
      <c r="N308" s="184"/>
      <c r="O308" s="184"/>
      <c r="P308" s="184"/>
      <c r="Q308" s="184"/>
      <c r="R308" s="184"/>
      <c r="S308" s="184"/>
      <c r="T308" s="185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186" t="s">
        <v>124</v>
      </c>
      <c r="AU308" s="186" t="s">
        <v>80</v>
      </c>
      <c r="AV308" s="13" t="s">
        <v>80</v>
      </c>
      <c r="AW308" s="13" t="s">
        <v>27</v>
      </c>
      <c r="AX308" s="13" t="s">
        <v>70</v>
      </c>
      <c r="AY308" s="186" t="s">
        <v>112</v>
      </c>
    </row>
    <row r="309" s="14" customFormat="1">
      <c r="A309" s="14"/>
      <c r="B309" s="191"/>
      <c r="C309" s="14"/>
      <c r="D309" s="176" t="s">
        <v>124</v>
      </c>
      <c r="E309" s="192" t="s">
        <v>1</v>
      </c>
      <c r="F309" s="193" t="s">
        <v>240</v>
      </c>
      <c r="G309" s="14"/>
      <c r="H309" s="194">
        <v>4</v>
      </c>
      <c r="I309" s="14"/>
      <c r="J309" s="14"/>
      <c r="K309" s="14"/>
      <c r="L309" s="191"/>
      <c r="M309" s="195"/>
      <c r="N309" s="196"/>
      <c r="O309" s="196"/>
      <c r="P309" s="196"/>
      <c r="Q309" s="196"/>
      <c r="R309" s="196"/>
      <c r="S309" s="196"/>
      <c r="T309" s="197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192" t="s">
        <v>124</v>
      </c>
      <c r="AU309" s="192" t="s">
        <v>80</v>
      </c>
      <c r="AV309" s="14" t="s">
        <v>135</v>
      </c>
      <c r="AW309" s="14" t="s">
        <v>27</v>
      </c>
      <c r="AX309" s="14" t="s">
        <v>78</v>
      </c>
      <c r="AY309" s="192" t="s">
        <v>112</v>
      </c>
    </row>
    <row r="310" s="2" customFormat="1" ht="24.15" customHeight="1">
      <c r="A310" s="31"/>
      <c r="B310" s="163"/>
      <c r="C310" s="204" t="s">
        <v>498</v>
      </c>
      <c r="D310" s="204" t="s">
        <v>413</v>
      </c>
      <c r="E310" s="205" t="s">
        <v>499</v>
      </c>
      <c r="F310" s="206" t="s">
        <v>500</v>
      </c>
      <c r="G310" s="207" t="s">
        <v>188</v>
      </c>
      <c r="H310" s="208">
        <v>1</v>
      </c>
      <c r="I310" s="209">
        <v>1385</v>
      </c>
      <c r="J310" s="209">
        <f>ROUND(I310*H310,2)</f>
        <v>1385</v>
      </c>
      <c r="K310" s="206" t="s">
        <v>1</v>
      </c>
      <c r="L310" s="210"/>
      <c r="M310" s="211" t="s">
        <v>1</v>
      </c>
      <c r="N310" s="212" t="s">
        <v>35</v>
      </c>
      <c r="O310" s="172">
        <v>0</v>
      </c>
      <c r="P310" s="172">
        <f>O310*H310</f>
        <v>0</v>
      </c>
      <c r="Q310" s="172">
        <v>0.0028</v>
      </c>
      <c r="R310" s="172">
        <f>Q310*H310</f>
        <v>0.0028</v>
      </c>
      <c r="S310" s="172">
        <v>0</v>
      </c>
      <c r="T310" s="173">
        <f>S310*H310</f>
        <v>0</v>
      </c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R310" s="174" t="s">
        <v>154</v>
      </c>
      <c r="AT310" s="174" t="s">
        <v>413</v>
      </c>
      <c r="AU310" s="174" t="s">
        <v>80</v>
      </c>
      <c r="AY310" s="18" t="s">
        <v>112</v>
      </c>
      <c r="BE310" s="175">
        <f>IF(N310="základní",J310,0)</f>
        <v>1385</v>
      </c>
      <c r="BF310" s="175">
        <f>IF(N310="snížená",J310,0)</f>
        <v>0</v>
      </c>
      <c r="BG310" s="175">
        <f>IF(N310="zákl. přenesená",J310,0)</f>
        <v>0</v>
      </c>
      <c r="BH310" s="175">
        <f>IF(N310="sníž. přenesená",J310,0)</f>
        <v>0</v>
      </c>
      <c r="BI310" s="175">
        <f>IF(N310="nulová",J310,0)</f>
        <v>0</v>
      </c>
      <c r="BJ310" s="18" t="s">
        <v>78</v>
      </c>
      <c r="BK310" s="175">
        <f>ROUND(I310*H310,2)</f>
        <v>1385</v>
      </c>
      <c r="BL310" s="18" t="s">
        <v>135</v>
      </c>
      <c r="BM310" s="174" t="s">
        <v>501</v>
      </c>
    </row>
    <row r="311" s="2" customFormat="1">
      <c r="A311" s="31"/>
      <c r="B311" s="32"/>
      <c r="C311" s="31"/>
      <c r="D311" s="176" t="s">
        <v>122</v>
      </c>
      <c r="E311" s="31"/>
      <c r="F311" s="177" t="s">
        <v>502</v>
      </c>
      <c r="G311" s="31"/>
      <c r="H311" s="31"/>
      <c r="I311" s="31"/>
      <c r="J311" s="31"/>
      <c r="K311" s="31"/>
      <c r="L311" s="32"/>
      <c r="M311" s="178"/>
      <c r="N311" s="179"/>
      <c r="O311" s="69"/>
      <c r="P311" s="69"/>
      <c r="Q311" s="69"/>
      <c r="R311" s="69"/>
      <c r="S311" s="69"/>
      <c r="T311" s="70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T311" s="18" t="s">
        <v>122</v>
      </c>
      <c r="AU311" s="18" t="s">
        <v>80</v>
      </c>
    </row>
    <row r="312" s="2" customFormat="1" ht="24.15" customHeight="1">
      <c r="A312" s="31"/>
      <c r="B312" s="163"/>
      <c r="C312" s="204" t="s">
        <v>503</v>
      </c>
      <c r="D312" s="204" t="s">
        <v>413</v>
      </c>
      <c r="E312" s="205" t="s">
        <v>504</v>
      </c>
      <c r="F312" s="206" t="s">
        <v>505</v>
      </c>
      <c r="G312" s="207" t="s">
        <v>188</v>
      </c>
      <c r="H312" s="208">
        <v>1</v>
      </c>
      <c r="I312" s="209">
        <v>2883</v>
      </c>
      <c r="J312" s="209">
        <f>ROUND(I312*H312,2)</f>
        <v>2883</v>
      </c>
      <c r="K312" s="206" t="s">
        <v>1</v>
      </c>
      <c r="L312" s="210"/>
      <c r="M312" s="211" t="s">
        <v>1</v>
      </c>
      <c r="N312" s="212" t="s">
        <v>35</v>
      </c>
      <c r="O312" s="172">
        <v>0</v>
      </c>
      <c r="P312" s="172">
        <f>O312*H312</f>
        <v>0</v>
      </c>
      <c r="Q312" s="172">
        <v>0.0050000000000000001</v>
      </c>
      <c r="R312" s="172">
        <f>Q312*H312</f>
        <v>0.0050000000000000001</v>
      </c>
      <c r="S312" s="172">
        <v>0</v>
      </c>
      <c r="T312" s="173">
        <f>S312*H312</f>
        <v>0</v>
      </c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R312" s="174" t="s">
        <v>154</v>
      </c>
      <c r="AT312" s="174" t="s">
        <v>413</v>
      </c>
      <c r="AU312" s="174" t="s">
        <v>80</v>
      </c>
      <c r="AY312" s="18" t="s">
        <v>112</v>
      </c>
      <c r="BE312" s="175">
        <f>IF(N312="základní",J312,0)</f>
        <v>2883</v>
      </c>
      <c r="BF312" s="175">
        <f>IF(N312="snížená",J312,0)</f>
        <v>0</v>
      </c>
      <c r="BG312" s="175">
        <f>IF(N312="zákl. přenesená",J312,0)</f>
        <v>0</v>
      </c>
      <c r="BH312" s="175">
        <f>IF(N312="sníž. přenesená",J312,0)</f>
        <v>0</v>
      </c>
      <c r="BI312" s="175">
        <f>IF(N312="nulová",J312,0)</f>
        <v>0</v>
      </c>
      <c r="BJ312" s="18" t="s">
        <v>78</v>
      </c>
      <c r="BK312" s="175">
        <f>ROUND(I312*H312,2)</f>
        <v>2883</v>
      </c>
      <c r="BL312" s="18" t="s">
        <v>135</v>
      </c>
      <c r="BM312" s="174" t="s">
        <v>506</v>
      </c>
    </row>
    <row r="313" s="2" customFormat="1" ht="16.5" customHeight="1">
      <c r="A313" s="31"/>
      <c r="B313" s="163"/>
      <c r="C313" s="204" t="s">
        <v>507</v>
      </c>
      <c r="D313" s="204" t="s">
        <v>413</v>
      </c>
      <c r="E313" s="205" t="s">
        <v>508</v>
      </c>
      <c r="F313" s="206" t="s">
        <v>509</v>
      </c>
      <c r="G313" s="207" t="s">
        <v>188</v>
      </c>
      <c r="H313" s="208">
        <v>1</v>
      </c>
      <c r="I313" s="209">
        <v>768</v>
      </c>
      <c r="J313" s="209">
        <f>ROUND(I313*H313,2)</f>
        <v>768</v>
      </c>
      <c r="K313" s="206" t="s">
        <v>1</v>
      </c>
      <c r="L313" s="210"/>
      <c r="M313" s="211" t="s">
        <v>1</v>
      </c>
      <c r="N313" s="212" t="s">
        <v>35</v>
      </c>
      <c r="O313" s="172">
        <v>0</v>
      </c>
      <c r="P313" s="172">
        <f>O313*H313</f>
        <v>0</v>
      </c>
      <c r="Q313" s="172">
        <v>0.0030000000000000001</v>
      </c>
      <c r="R313" s="172">
        <f>Q313*H313</f>
        <v>0.0030000000000000001</v>
      </c>
      <c r="S313" s="172">
        <v>0</v>
      </c>
      <c r="T313" s="173">
        <f>S313*H313</f>
        <v>0</v>
      </c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R313" s="174" t="s">
        <v>154</v>
      </c>
      <c r="AT313" s="174" t="s">
        <v>413</v>
      </c>
      <c r="AU313" s="174" t="s">
        <v>80</v>
      </c>
      <c r="AY313" s="18" t="s">
        <v>112</v>
      </c>
      <c r="BE313" s="175">
        <f>IF(N313="základní",J313,0)</f>
        <v>768</v>
      </c>
      <c r="BF313" s="175">
        <f>IF(N313="snížená",J313,0)</f>
        <v>0</v>
      </c>
      <c r="BG313" s="175">
        <f>IF(N313="zákl. přenesená",J313,0)</f>
        <v>0</v>
      </c>
      <c r="BH313" s="175">
        <f>IF(N313="sníž. přenesená",J313,0)</f>
        <v>0</v>
      </c>
      <c r="BI313" s="175">
        <f>IF(N313="nulová",J313,0)</f>
        <v>0</v>
      </c>
      <c r="BJ313" s="18" t="s">
        <v>78</v>
      </c>
      <c r="BK313" s="175">
        <f>ROUND(I313*H313,2)</f>
        <v>768</v>
      </c>
      <c r="BL313" s="18" t="s">
        <v>135</v>
      </c>
      <c r="BM313" s="174" t="s">
        <v>510</v>
      </c>
    </row>
    <row r="314" s="2" customFormat="1">
      <c r="A314" s="31"/>
      <c r="B314" s="32"/>
      <c r="C314" s="31"/>
      <c r="D314" s="176" t="s">
        <v>122</v>
      </c>
      <c r="E314" s="31"/>
      <c r="F314" s="177" t="s">
        <v>511</v>
      </c>
      <c r="G314" s="31"/>
      <c r="H314" s="31"/>
      <c r="I314" s="31"/>
      <c r="J314" s="31"/>
      <c r="K314" s="31"/>
      <c r="L314" s="32"/>
      <c r="M314" s="178"/>
      <c r="N314" s="179"/>
      <c r="O314" s="69"/>
      <c r="P314" s="69"/>
      <c r="Q314" s="69"/>
      <c r="R314" s="69"/>
      <c r="S314" s="69"/>
      <c r="T314" s="70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T314" s="18" t="s">
        <v>122</v>
      </c>
      <c r="AU314" s="18" t="s">
        <v>80</v>
      </c>
    </row>
    <row r="315" s="2" customFormat="1" ht="24.15" customHeight="1">
      <c r="A315" s="31"/>
      <c r="B315" s="163"/>
      <c r="C315" s="204" t="s">
        <v>512</v>
      </c>
      <c r="D315" s="204" t="s">
        <v>413</v>
      </c>
      <c r="E315" s="205" t="s">
        <v>513</v>
      </c>
      <c r="F315" s="206" t="s">
        <v>514</v>
      </c>
      <c r="G315" s="207" t="s">
        <v>188</v>
      </c>
      <c r="H315" s="208">
        <v>1</v>
      </c>
      <c r="I315" s="209">
        <v>1924</v>
      </c>
      <c r="J315" s="209">
        <f>ROUND(I315*H315,2)</f>
        <v>1924</v>
      </c>
      <c r="K315" s="206" t="s">
        <v>1</v>
      </c>
      <c r="L315" s="210"/>
      <c r="M315" s="211" t="s">
        <v>1</v>
      </c>
      <c r="N315" s="212" t="s">
        <v>35</v>
      </c>
      <c r="O315" s="172">
        <v>0</v>
      </c>
      <c r="P315" s="172">
        <f>O315*H315</f>
        <v>0</v>
      </c>
      <c r="Q315" s="172">
        <v>0.0039500000000000004</v>
      </c>
      <c r="R315" s="172">
        <f>Q315*H315</f>
        <v>0.0039500000000000004</v>
      </c>
      <c r="S315" s="172">
        <v>0</v>
      </c>
      <c r="T315" s="173">
        <f>S315*H315</f>
        <v>0</v>
      </c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R315" s="174" t="s">
        <v>154</v>
      </c>
      <c r="AT315" s="174" t="s">
        <v>413</v>
      </c>
      <c r="AU315" s="174" t="s">
        <v>80</v>
      </c>
      <c r="AY315" s="18" t="s">
        <v>112</v>
      </c>
      <c r="BE315" s="175">
        <f>IF(N315="základní",J315,0)</f>
        <v>1924</v>
      </c>
      <c r="BF315" s="175">
        <f>IF(N315="snížená",J315,0)</f>
        <v>0</v>
      </c>
      <c r="BG315" s="175">
        <f>IF(N315="zákl. přenesená",J315,0)</f>
        <v>0</v>
      </c>
      <c r="BH315" s="175">
        <f>IF(N315="sníž. přenesená",J315,0)</f>
        <v>0</v>
      </c>
      <c r="BI315" s="175">
        <f>IF(N315="nulová",J315,0)</f>
        <v>0</v>
      </c>
      <c r="BJ315" s="18" t="s">
        <v>78</v>
      </c>
      <c r="BK315" s="175">
        <f>ROUND(I315*H315,2)</f>
        <v>1924</v>
      </c>
      <c r="BL315" s="18" t="s">
        <v>135</v>
      </c>
      <c r="BM315" s="174" t="s">
        <v>515</v>
      </c>
    </row>
    <row r="316" s="2" customFormat="1" ht="33" customHeight="1">
      <c r="A316" s="31"/>
      <c r="B316" s="163"/>
      <c r="C316" s="164" t="s">
        <v>516</v>
      </c>
      <c r="D316" s="164" t="s">
        <v>115</v>
      </c>
      <c r="E316" s="165" t="s">
        <v>517</v>
      </c>
      <c r="F316" s="166" t="s">
        <v>518</v>
      </c>
      <c r="G316" s="167" t="s">
        <v>206</v>
      </c>
      <c r="H316" s="168">
        <v>330.5</v>
      </c>
      <c r="I316" s="169">
        <v>117</v>
      </c>
      <c r="J316" s="169">
        <f>ROUND(I316*H316,2)</f>
        <v>38668.5</v>
      </c>
      <c r="K316" s="166" t="s">
        <v>119</v>
      </c>
      <c r="L316" s="32"/>
      <c r="M316" s="170" t="s">
        <v>1</v>
      </c>
      <c r="N316" s="171" t="s">
        <v>35</v>
      </c>
      <c r="O316" s="172">
        <v>0.26800000000000002</v>
      </c>
      <c r="P316" s="172">
        <f>O316*H316</f>
        <v>88.574000000000012</v>
      </c>
      <c r="Q316" s="172">
        <v>0</v>
      </c>
      <c r="R316" s="172">
        <f>Q316*H316</f>
        <v>0</v>
      </c>
      <c r="S316" s="172">
        <v>0</v>
      </c>
      <c r="T316" s="173">
        <f>S316*H316</f>
        <v>0</v>
      </c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R316" s="174" t="s">
        <v>135</v>
      </c>
      <c r="AT316" s="174" t="s">
        <v>115</v>
      </c>
      <c r="AU316" s="174" t="s">
        <v>80</v>
      </c>
      <c r="AY316" s="18" t="s">
        <v>112</v>
      </c>
      <c r="BE316" s="175">
        <f>IF(N316="základní",J316,0)</f>
        <v>38668.5</v>
      </c>
      <c r="BF316" s="175">
        <f>IF(N316="snížená",J316,0)</f>
        <v>0</v>
      </c>
      <c r="BG316" s="175">
        <f>IF(N316="zákl. přenesená",J316,0)</f>
        <v>0</v>
      </c>
      <c r="BH316" s="175">
        <f>IF(N316="sníž. přenesená",J316,0)</f>
        <v>0</v>
      </c>
      <c r="BI316" s="175">
        <f>IF(N316="nulová",J316,0)</f>
        <v>0</v>
      </c>
      <c r="BJ316" s="18" t="s">
        <v>78</v>
      </c>
      <c r="BK316" s="175">
        <f>ROUND(I316*H316,2)</f>
        <v>38668.5</v>
      </c>
      <c r="BL316" s="18" t="s">
        <v>135</v>
      </c>
      <c r="BM316" s="174" t="s">
        <v>519</v>
      </c>
    </row>
    <row r="317" s="2" customFormat="1">
      <c r="A317" s="31"/>
      <c r="B317" s="32"/>
      <c r="C317" s="31"/>
      <c r="D317" s="176" t="s">
        <v>122</v>
      </c>
      <c r="E317" s="31"/>
      <c r="F317" s="177" t="s">
        <v>520</v>
      </c>
      <c r="G317" s="31"/>
      <c r="H317" s="31"/>
      <c r="I317" s="31"/>
      <c r="J317" s="31"/>
      <c r="K317" s="31"/>
      <c r="L317" s="32"/>
      <c r="M317" s="178"/>
      <c r="N317" s="179"/>
      <c r="O317" s="69"/>
      <c r="P317" s="69"/>
      <c r="Q317" s="69"/>
      <c r="R317" s="69"/>
      <c r="S317" s="69"/>
      <c r="T317" s="70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T317" s="18" t="s">
        <v>122</v>
      </c>
      <c r="AU317" s="18" t="s">
        <v>80</v>
      </c>
    </row>
    <row r="318" s="13" customFormat="1">
      <c r="A318" s="13"/>
      <c r="B318" s="180"/>
      <c r="C318" s="13"/>
      <c r="D318" s="176" t="s">
        <v>124</v>
      </c>
      <c r="E318" s="186" t="s">
        <v>1</v>
      </c>
      <c r="F318" s="181" t="s">
        <v>521</v>
      </c>
      <c r="G318" s="13"/>
      <c r="H318" s="182">
        <v>330.5</v>
      </c>
      <c r="I318" s="13"/>
      <c r="J318" s="13"/>
      <c r="K318" s="13"/>
      <c r="L318" s="180"/>
      <c r="M318" s="183"/>
      <c r="N318" s="184"/>
      <c r="O318" s="184"/>
      <c r="P318" s="184"/>
      <c r="Q318" s="184"/>
      <c r="R318" s="184"/>
      <c r="S318" s="184"/>
      <c r="T318" s="185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186" t="s">
        <v>124</v>
      </c>
      <c r="AU318" s="186" t="s">
        <v>80</v>
      </c>
      <c r="AV318" s="13" t="s">
        <v>80</v>
      </c>
      <c r="AW318" s="13" t="s">
        <v>27</v>
      </c>
      <c r="AX318" s="13" t="s">
        <v>78</v>
      </c>
      <c r="AY318" s="186" t="s">
        <v>112</v>
      </c>
    </row>
    <row r="319" s="2" customFormat="1" ht="24.15" customHeight="1">
      <c r="A319" s="31"/>
      <c r="B319" s="163"/>
      <c r="C319" s="204" t="s">
        <v>522</v>
      </c>
      <c r="D319" s="204" t="s">
        <v>413</v>
      </c>
      <c r="E319" s="205" t="s">
        <v>523</v>
      </c>
      <c r="F319" s="206" t="s">
        <v>524</v>
      </c>
      <c r="G319" s="207" t="s">
        <v>206</v>
      </c>
      <c r="H319" s="208">
        <v>335.45800000000003</v>
      </c>
      <c r="I319" s="209">
        <v>245</v>
      </c>
      <c r="J319" s="209">
        <f>ROUND(I319*H319,2)</f>
        <v>82187.210000000006</v>
      </c>
      <c r="K319" s="206" t="s">
        <v>119</v>
      </c>
      <c r="L319" s="210"/>
      <c r="M319" s="211" t="s">
        <v>1</v>
      </c>
      <c r="N319" s="212" t="s">
        <v>35</v>
      </c>
      <c r="O319" s="172">
        <v>0</v>
      </c>
      <c r="P319" s="172">
        <f>O319*H319</f>
        <v>0</v>
      </c>
      <c r="Q319" s="172">
        <v>0.00147</v>
      </c>
      <c r="R319" s="172">
        <f>Q319*H319</f>
        <v>0.49312326000000001</v>
      </c>
      <c r="S319" s="172">
        <v>0</v>
      </c>
      <c r="T319" s="173">
        <f>S319*H319</f>
        <v>0</v>
      </c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R319" s="174" t="s">
        <v>154</v>
      </c>
      <c r="AT319" s="174" t="s">
        <v>413</v>
      </c>
      <c r="AU319" s="174" t="s">
        <v>80</v>
      </c>
      <c r="AY319" s="18" t="s">
        <v>112</v>
      </c>
      <c r="BE319" s="175">
        <f>IF(N319="základní",J319,0)</f>
        <v>82187.210000000006</v>
      </c>
      <c r="BF319" s="175">
        <f>IF(N319="snížená",J319,0)</f>
        <v>0</v>
      </c>
      <c r="BG319" s="175">
        <f>IF(N319="zákl. přenesená",J319,0)</f>
        <v>0</v>
      </c>
      <c r="BH319" s="175">
        <f>IF(N319="sníž. přenesená",J319,0)</f>
        <v>0</v>
      </c>
      <c r="BI319" s="175">
        <f>IF(N319="nulová",J319,0)</f>
        <v>0</v>
      </c>
      <c r="BJ319" s="18" t="s">
        <v>78</v>
      </c>
      <c r="BK319" s="175">
        <f>ROUND(I319*H319,2)</f>
        <v>82187.210000000006</v>
      </c>
      <c r="BL319" s="18" t="s">
        <v>135</v>
      </c>
      <c r="BM319" s="174" t="s">
        <v>525</v>
      </c>
    </row>
    <row r="320" s="2" customFormat="1">
      <c r="A320" s="31"/>
      <c r="B320" s="32"/>
      <c r="C320" s="31"/>
      <c r="D320" s="176" t="s">
        <v>122</v>
      </c>
      <c r="E320" s="31"/>
      <c r="F320" s="177" t="s">
        <v>524</v>
      </c>
      <c r="G320" s="31"/>
      <c r="H320" s="31"/>
      <c r="I320" s="31"/>
      <c r="J320" s="31"/>
      <c r="K320" s="31"/>
      <c r="L320" s="32"/>
      <c r="M320" s="178"/>
      <c r="N320" s="179"/>
      <c r="O320" s="69"/>
      <c r="P320" s="69"/>
      <c r="Q320" s="69"/>
      <c r="R320" s="69"/>
      <c r="S320" s="69"/>
      <c r="T320" s="70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T320" s="18" t="s">
        <v>122</v>
      </c>
      <c r="AU320" s="18" t="s">
        <v>80</v>
      </c>
    </row>
    <row r="321" s="13" customFormat="1">
      <c r="A321" s="13"/>
      <c r="B321" s="180"/>
      <c r="C321" s="13"/>
      <c r="D321" s="176" t="s">
        <v>124</v>
      </c>
      <c r="E321" s="13"/>
      <c r="F321" s="181" t="s">
        <v>526</v>
      </c>
      <c r="G321" s="13"/>
      <c r="H321" s="182">
        <v>335.45800000000003</v>
      </c>
      <c r="I321" s="13"/>
      <c r="J321" s="13"/>
      <c r="K321" s="13"/>
      <c r="L321" s="180"/>
      <c r="M321" s="183"/>
      <c r="N321" s="184"/>
      <c r="O321" s="184"/>
      <c r="P321" s="184"/>
      <c r="Q321" s="184"/>
      <c r="R321" s="184"/>
      <c r="S321" s="184"/>
      <c r="T321" s="185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186" t="s">
        <v>124</v>
      </c>
      <c r="AU321" s="186" t="s">
        <v>80</v>
      </c>
      <c r="AV321" s="13" t="s">
        <v>80</v>
      </c>
      <c r="AW321" s="13" t="s">
        <v>3</v>
      </c>
      <c r="AX321" s="13" t="s">
        <v>78</v>
      </c>
      <c r="AY321" s="186" t="s">
        <v>112</v>
      </c>
    </row>
    <row r="322" s="2" customFormat="1" ht="24.15" customHeight="1">
      <c r="A322" s="31"/>
      <c r="B322" s="163"/>
      <c r="C322" s="164" t="s">
        <v>527</v>
      </c>
      <c r="D322" s="164" t="s">
        <v>115</v>
      </c>
      <c r="E322" s="165" t="s">
        <v>528</v>
      </c>
      <c r="F322" s="166" t="s">
        <v>529</v>
      </c>
      <c r="G322" s="167" t="s">
        <v>188</v>
      </c>
      <c r="H322" s="168">
        <v>39</v>
      </c>
      <c r="I322" s="169">
        <v>283</v>
      </c>
      <c r="J322" s="169">
        <f>ROUND(I322*H322,2)</f>
        <v>11037</v>
      </c>
      <c r="K322" s="166" t="s">
        <v>119</v>
      </c>
      <c r="L322" s="32"/>
      <c r="M322" s="170" t="s">
        <v>1</v>
      </c>
      <c r="N322" s="171" t="s">
        <v>35</v>
      </c>
      <c r="O322" s="172">
        <v>0.59499999999999997</v>
      </c>
      <c r="P322" s="172">
        <f>O322*H322</f>
        <v>23.204999999999998</v>
      </c>
      <c r="Q322" s="172">
        <v>0</v>
      </c>
      <c r="R322" s="172">
        <f>Q322*H322</f>
        <v>0</v>
      </c>
      <c r="S322" s="172">
        <v>0</v>
      </c>
      <c r="T322" s="173">
        <f>S322*H322</f>
        <v>0</v>
      </c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R322" s="174" t="s">
        <v>135</v>
      </c>
      <c r="AT322" s="174" t="s">
        <v>115</v>
      </c>
      <c r="AU322" s="174" t="s">
        <v>80</v>
      </c>
      <c r="AY322" s="18" t="s">
        <v>112</v>
      </c>
      <c r="BE322" s="175">
        <f>IF(N322="základní",J322,0)</f>
        <v>11037</v>
      </c>
      <c r="BF322" s="175">
        <f>IF(N322="snížená",J322,0)</f>
        <v>0</v>
      </c>
      <c r="BG322" s="175">
        <f>IF(N322="zákl. přenesená",J322,0)</f>
        <v>0</v>
      </c>
      <c r="BH322" s="175">
        <f>IF(N322="sníž. přenesená",J322,0)</f>
        <v>0</v>
      </c>
      <c r="BI322" s="175">
        <f>IF(N322="nulová",J322,0)</f>
        <v>0</v>
      </c>
      <c r="BJ322" s="18" t="s">
        <v>78</v>
      </c>
      <c r="BK322" s="175">
        <f>ROUND(I322*H322,2)</f>
        <v>11037</v>
      </c>
      <c r="BL322" s="18" t="s">
        <v>135</v>
      </c>
      <c r="BM322" s="174" t="s">
        <v>530</v>
      </c>
    </row>
    <row r="323" s="2" customFormat="1">
      <c r="A323" s="31"/>
      <c r="B323" s="32"/>
      <c r="C323" s="31"/>
      <c r="D323" s="176" t="s">
        <v>122</v>
      </c>
      <c r="E323" s="31"/>
      <c r="F323" s="177" t="s">
        <v>531</v>
      </c>
      <c r="G323" s="31"/>
      <c r="H323" s="31"/>
      <c r="I323" s="31"/>
      <c r="J323" s="31"/>
      <c r="K323" s="31"/>
      <c r="L323" s="32"/>
      <c r="M323" s="178"/>
      <c r="N323" s="179"/>
      <c r="O323" s="69"/>
      <c r="P323" s="69"/>
      <c r="Q323" s="69"/>
      <c r="R323" s="69"/>
      <c r="S323" s="69"/>
      <c r="T323" s="70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T323" s="18" t="s">
        <v>122</v>
      </c>
      <c r="AU323" s="18" t="s">
        <v>80</v>
      </c>
    </row>
    <row r="324" s="13" customFormat="1">
      <c r="A324" s="13"/>
      <c r="B324" s="180"/>
      <c r="C324" s="13"/>
      <c r="D324" s="176" t="s">
        <v>124</v>
      </c>
      <c r="E324" s="186" t="s">
        <v>1</v>
      </c>
      <c r="F324" s="181" t="s">
        <v>532</v>
      </c>
      <c r="G324" s="13"/>
      <c r="H324" s="182">
        <v>3</v>
      </c>
      <c r="I324" s="13"/>
      <c r="J324" s="13"/>
      <c r="K324" s="13"/>
      <c r="L324" s="180"/>
      <c r="M324" s="183"/>
      <c r="N324" s="184"/>
      <c r="O324" s="184"/>
      <c r="P324" s="184"/>
      <c r="Q324" s="184"/>
      <c r="R324" s="184"/>
      <c r="S324" s="184"/>
      <c r="T324" s="185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186" t="s">
        <v>124</v>
      </c>
      <c r="AU324" s="186" t="s">
        <v>80</v>
      </c>
      <c r="AV324" s="13" t="s">
        <v>80</v>
      </c>
      <c r="AW324" s="13" t="s">
        <v>27</v>
      </c>
      <c r="AX324" s="13" t="s">
        <v>70</v>
      </c>
      <c r="AY324" s="186" t="s">
        <v>112</v>
      </c>
    </row>
    <row r="325" s="13" customFormat="1">
      <c r="A325" s="13"/>
      <c r="B325" s="180"/>
      <c r="C325" s="13"/>
      <c r="D325" s="176" t="s">
        <v>124</v>
      </c>
      <c r="E325" s="186" t="s">
        <v>1</v>
      </c>
      <c r="F325" s="181" t="s">
        <v>533</v>
      </c>
      <c r="G325" s="13"/>
      <c r="H325" s="182">
        <v>2</v>
      </c>
      <c r="I325" s="13"/>
      <c r="J325" s="13"/>
      <c r="K325" s="13"/>
      <c r="L325" s="180"/>
      <c r="M325" s="183"/>
      <c r="N325" s="184"/>
      <c r="O325" s="184"/>
      <c r="P325" s="184"/>
      <c r="Q325" s="184"/>
      <c r="R325" s="184"/>
      <c r="S325" s="184"/>
      <c r="T325" s="185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186" t="s">
        <v>124</v>
      </c>
      <c r="AU325" s="186" t="s">
        <v>80</v>
      </c>
      <c r="AV325" s="13" t="s">
        <v>80</v>
      </c>
      <c r="AW325" s="13" t="s">
        <v>27</v>
      </c>
      <c r="AX325" s="13" t="s">
        <v>70</v>
      </c>
      <c r="AY325" s="186" t="s">
        <v>112</v>
      </c>
    </row>
    <row r="326" s="13" customFormat="1">
      <c r="A326" s="13"/>
      <c r="B326" s="180"/>
      <c r="C326" s="13"/>
      <c r="D326" s="176" t="s">
        <v>124</v>
      </c>
      <c r="E326" s="186" t="s">
        <v>1</v>
      </c>
      <c r="F326" s="181" t="s">
        <v>534</v>
      </c>
      <c r="G326" s="13"/>
      <c r="H326" s="182">
        <v>4</v>
      </c>
      <c r="I326" s="13"/>
      <c r="J326" s="13"/>
      <c r="K326" s="13"/>
      <c r="L326" s="180"/>
      <c r="M326" s="183"/>
      <c r="N326" s="184"/>
      <c r="O326" s="184"/>
      <c r="P326" s="184"/>
      <c r="Q326" s="184"/>
      <c r="R326" s="184"/>
      <c r="S326" s="184"/>
      <c r="T326" s="185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186" t="s">
        <v>124</v>
      </c>
      <c r="AU326" s="186" t="s">
        <v>80</v>
      </c>
      <c r="AV326" s="13" t="s">
        <v>80</v>
      </c>
      <c r="AW326" s="13" t="s">
        <v>27</v>
      </c>
      <c r="AX326" s="13" t="s">
        <v>70</v>
      </c>
      <c r="AY326" s="186" t="s">
        <v>112</v>
      </c>
    </row>
    <row r="327" s="13" customFormat="1">
      <c r="A327" s="13"/>
      <c r="B327" s="180"/>
      <c r="C327" s="13"/>
      <c r="D327" s="176" t="s">
        <v>124</v>
      </c>
      <c r="E327" s="186" t="s">
        <v>1</v>
      </c>
      <c r="F327" s="181" t="s">
        <v>535</v>
      </c>
      <c r="G327" s="13"/>
      <c r="H327" s="182">
        <v>3</v>
      </c>
      <c r="I327" s="13"/>
      <c r="J327" s="13"/>
      <c r="K327" s="13"/>
      <c r="L327" s="180"/>
      <c r="M327" s="183"/>
      <c r="N327" s="184"/>
      <c r="O327" s="184"/>
      <c r="P327" s="184"/>
      <c r="Q327" s="184"/>
      <c r="R327" s="184"/>
      <c r="S327" s="184"/>
      <c r="T327" s="185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186" t="s">
        <v>124</v>
      </c>
      <c r="AU327" s="186" t="s">
        <v>80</v>
      </c>
      <c r="AV327" s="13" t="s">
        <v>80</v>
      </c>
      <c r="AW327" s="13" t="s">
        <v>27</v>
      </c>
      <c r="AX327" s="13" t="s">
        <v>70</v>
      </c>
      <c r="AY327" s="186" t="s">
        <v>112</v>
      </c>
    </row>
    <row r="328" s="13" customFormat="1">
      <c r="A328" s="13"/>
      <c r="B328" s="180"/>
      <c r="C328" s="13"/>
      <c r="D328" s="176" t="s">
        <v>124</v>
      </c>
      <c r="E328" s="186" t="s">
        <v>1</v>
      </c>
      <c r="F328" s="181" t="s">
        <v>536</v>
      </c>
      <c r="G328" s="13"/>
      <c r="H328" s="182">
        <v>25</v>
      </c>
      <c r="I328" s="13"/>
      <c r="J328" s="13"/>
      <c r="K328" s="13"/>
      <c r="L328" s="180"/>
      <c r="M328" s="183"/>
      <c r="N328" s="184"/>
      <c r="O328" s="184"/>
      <c r="P328" s="184"/>
      <c r="Q328" s="184"/>
      <c r="R328" s="184"/>
      <c r="S328" s="184"/>
      <c r="T328" s="185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186" t="s">
        <v>124</v>
      </c>
      <c r="AU328" s="186" t="s">
        <v>80</v>
      </c>
      <c r="AV328" s="13" t="s">
        <v>80</v>
      </c>
      <c r="AW328" s="13" t="s">
        <v>27</v>
      </c>
      <c r="AX328" s="13" t="s">
        <v>70</v>
      </c>
      <c r="AY328" s="186" t="s">
        <v>112</v>
      </c>
    </row>
    <row r="329" s="13" customFormat="1">
      <c r="A329" s="13"/>
      <c r="B329" s="180"/>
      <c r="C329" s="13"/>
      <c r="D329" s="176" t="s">
        <v>124</v>
      </c>
      <c r="E329" s="186" t="s">
        <v>1</v>
      </c>
      <c r="F329" s="181" t="s">
        <v>496</v>
      </c>
      <c r="G329" s="13"/>
      <c r="H329" s="182">
        <v>1</v>
      </c>
      <c r="I329" s="13"/>
      <c r="J329" s="13"/>
      <c r="K329" s="13"/>
      <c r="L329" s="180"/>
      <c r="M329" s="183"/>
      <c r="N329" s="184"/>
      <c r="O329" s="184"/>
      <c r="P329" s="184"/>
      <c r="Q329" s="184"/>
      <c r="R329" s="184"/>
      <c r="S329" s="184"/>
      <c r="T329" s="185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186" t="s">
        <v>124</v>
      </c>
      <c r="AU329" s="186" t="s">
        <v>80</v>
      </c>
      <c r="AV329" s="13" t="s">
        <v>80</v>
      </c>
      <c r="AW329" s="13" t="s">
        <v>27</v>
      </c>
      <c r="AX329" s="13" t="s">
        <v>70</v>
      </c>
      <c r="AY329" s="186" t="s">
        <v>112</v>
      </c>
    </row>
    <row r="330" s="13" customFormat="1">
      <c r="A330" s="13"/>
      <c r="B330" s="180"/>
      <c r="C330" s="13"/>
      <c r="D330" s="176" t="s">
        <v>124</v>
      </c>
      <c r="E330" s="186" t="s">
        <v>1</v>
      </c>
      <c r="F330" s="181" t="s">
        <v>497</v>
      </c>
      <c r="G330" s="13"/>
      <c r="H330" s="182">
        <v>1</v>
      </c>
      <c r="I330" s="13"/>
      <c r="J330" s="13"/>
      <c r="K330" s="13"/>
      <c r="L330" s="180"/>
      <c r="M330" s="183"/>
      <c r="N330" s="184"/>
      <c r="O330" s="184"/>
      <c r="P330" s="184"/>
      <c r="Q330" s="184"/>
      <c r="R330" s="184"/>
      <c r="S330" s="184"/>
      <c r="T330" s="185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186" t="s">
        <v>124</v>
      </c>
      <c r="AU330" s="186" t="s">
        <v>80</v>
      </c>
      <c r="AV330" s="13" t="s">
        <v>80</v>
      </c>
      <c r="AW330" s="13" t="s">
        <v>27</v>
      </c>
      <c r="AX330" s="13" t="s">
        <v>70</v>
      </c>
      <c r="AY330" s="186" t="s">
        <v>112</v>
      </c>
    </row>
    <row r="331" s="14" customFormat="1">
      <c r="A331" s="14"/>
      <c r="B331" s="191"/>
      <c r="C331" s="14"/>
      <c r="D331" s="176" t="s">
        <v>124</v>
      </c>
      <c r="E331" s="192" t="s">
        <v>1</v>
      </c>
      <c r="F331" s="193" t="s">
        <v>240</v>
      </c>
      <c r="G331" s="14"/>
      <c r="H331" s="194">
        <v>39</v>
      </c>
      <c r="I331" s="14"/>
      <c r="J331" s="14"/>
      <c r="K331" s="14"/>
      <c r="L331" s="191"/>
      <c r="M331" s="195"/>
      <c r="N331" s="196"/>
      <c r="O331" s="196"/>
      <c r="P331" s="196"/>
      <c r="Q331" s="196"/>
      <c r="R331" s="196"/>
      <c r="S331" s="196"/>
      <c r="T331" s="197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192" t="s">
        <v>124</v>
      </c>
      <c r="AU331" s="192" t="s">
        <v>80</v>
      </c>
      <c r="AV331" s="14" t="s">
        <v>135</v>
      </c>
      <c r="AW331" s="14" t="s">
        <v>27</v>
      </c>
      <c r="AX331" s="14" t="s">
        <v>78</v>
      </c>
      <c r="AY331" s="192" t="s">
        <v>112</v>
      </c>
    </row>
    <row r="332" s="2" customFormat="1" ht="16.5" customHeight="1">
      <c r="A332" s="31"/>
      <c r="B332" s="163"/>
      <c r="C332" s="204" t="s">
        <v>537</v>
      </c>
      <c r="D332" s="204" t="s">
        <v>413</v>
      </c>
      <c r="E332" s="205" t="s">
        <v>538</v>
      </c>
      <c r="F332" s="206" t="s">
        <v>539</v>
      </c>
      <c r="G332" s="207" t="s">
        <v>188</v>
      </c>
      <c r="H332" s="208">
        <v>25</v>
      </c>
      <c r="I332" s="209">
        <v>286</v>
      </c>
      <c r="J332" s="209">
        <f>ROUND(I332*H332,2)</f>
        <v>7150</v>
      </c>
      <c r="K332" s="206" t="s">
        <v>1</v>
      </c>
      <c r="L332" s="210"/>
      <c r="M332" s="211" t="s">
        <v>1</v>
      </c>
      <c r="N332" s="212" t="s">
        <v>35</v>
      </c>
      <c r="O332" s="172">
        <v>0</v>
      </c>
      <c r="P332" s="172">
        <f>O332*H332</f>
        <v>0</v>
      </c>
      <c r="Q332" s="172">
        <v>0.00027999999999999998</v>
      </c>
      <c r="R332" s="172">
        <f>Q332*H332</f>
        <v>0.0069999999999999993</v>
      </c>
      <c r="S332" s="172">
        <v>0</v>
      </c>
      <c r="T332" s="173">
        <f>S332*H332</f>
        <v>0</v>
      </c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R332" s="174" t="s">
        <v>154</v>
      </c>
      <c r="AT332" s="174" t="s">
        <v>413</v>
      </c>
      <c r="AU332" s="174" t="s">
        <v>80</v>
      </c>
      <c r="AY332" s="18" t="s">
        <v>112</v>
      </c>
      <c r="BE332" s="175">
        <f>IF(N332="základní",J332,0)</f>
        <v>7150</v>
      </c>
      <c r="BF332" s="175">
        <f>IF(N332="snížená",J332,0)</f>
        <v>0</v>
      </c>
      <c r="BG332" s="175">
        <f>IF(N332="zákl. přenesená",J332,0)</f>
        <v>0</v>
      </c>
      <c r="BH332" s="175">
        <f>IF(N332="sníž. přenesená",J332,0)</f>
        <v>0</v>
      </c>
      <c r="BI332" s="175">
        <f>IF(N332="nulová",J332,0)</f>
        <v>0</v>
      </c>
      <c r="BJ332" s="18" t="s">
        <v>78</v>
      </c>
      <c r="BK332" s="175">
        <f>ROUND(I332*H332,2)</f>
        <v>7150</v>
      </c>
      <c r="BL332" s="18" t="s">
        <v>135</v>
      </c>
      <c r="BM332" s="174" t="s">
        <v>540</v>
      </c>
    </row>
    <row r="333" s="2" customFormat="1">
      <c r="A333" s="31"/>
      <c r="B333" s="32"/>
      <c r="C333" s="31"/>
      <c r="D333" s="176" t="s">
        <v>122</v>
      </c>
      <c r="E333" s="31"/>
      <c r="F333" s="177" t="s">
        <v>539</v>
      </c>
      <c r="G333" s="31"/>
      <c r="H333" s="31"/>
      <c r="I333" s="31"/>
      <c r="J333" s="31"/>
      <c r="K333" s="31"/>
      <c r="L333" s="32"/>
      <c r="M333" s="178"/>
      <c r="N333" s="179"/>
      <c r="O333" s="69"/>
      <c r="P333" s="69"/>
      <c r="Q333" s="69"/>
      <c r="R333" s="69"/>
      <c r="S333" s="69"/>
      <c r="T333" s="70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T333" s="18" t="s">
        <v>122</v>
      </c>
      <c r="AU333" s="18" t="s">
        <v>80</v>
      </c>
    </row>
    <row r="334" s="2" customFormat="1" ht="16.5" customHeight="1">
      <c r="A334" s="31"/>
      <c r="B334" s="163"/>
      <c r="C334" s="204" t="s">
        <v>541</v>
      </c>
      <c r="D334" s="204" t="s">
        <v>413</v>
      </c>
      <c r="E334" s="205" t="s">
        <v>542</v>
      </c>
      <c r="F334" s="206" t="s">
        <v>543</v>
      </c>
      <c r="G334" s="207" t="s">
        <v>188</v>
      </c>
      <c r="H334" s="208">
        <v>3</v>
      </c>
      <c r="I334" s="209">
        <v>2803</v>
      </c>
      <c r="J334" s="209">
        <f>ROUND(I334*H334,2)</f>
        <v>8409</v>
      </c>
      <c r="K334" s="206" t="s">
        <v>1</v>
      </c>
      <c r="L334" s="210"/>
      <c r="M334" s="211" t="s">
        <v>1</v>
      </c>
      <c r="N334" s="212" t="s">
        <v>35</v>
      </c>
      <c r="O334" s="172">
        <v>0</v>
      </c>
      <c r="P334" s="172">
        <f>O334*H334</f>
        <v>0</v>
      </c>
      <c r="Q334" s="172">
        <v>0.00055999999999999995</v>
      </c>
      <c r="R334" s="172">
        <f>Q334*H334</f>
        <v>0.0016799999999999999</v>
      </c>
      <c r="S334" s="172">
        <v>0</v>
      </c>
      <c r="T334" s="173">
        <f>S334*H334</f>
        <v>0</v>
      </c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R334" s="174" t="s">
        <v>154</v>
      </c>
      <c r="AT334" s="174" t="s">
        <v>413</v>
      </c>
      <c r="AU334" s="174" t="s">
        <v>80</v>
      </c>
      <c r="AY334" s="18" t="s">
        <v>112</v>
      </c>
      <c r="BE334" s="175">
        <f>IF(N334="základní",J334,0)</f>
        <v>8409</v>
      </c>
      <c r="BF334" s="175">
        <f>IF(N334="snížená",J334,0)</f>
        <v>0</v>
      </c>
      <c r="BG334" s="175">
        <f>IF(N334="zákl. přenesená",J334,0)</f>
        <v>0</v>
      </c>
      <c r="BH334" s="175">
        <f>IF(N334="sníž. přenesená",J334,0)</f>
        <v>0</v>
      </c>
      <c r="BI334" s="175">
        <f>IF(N334="nulová",J334,0)</f>
        <v>0</v>
      </c>
      <c r="BJ334" s="18" t="s">
        <v>78</v>
      </c>
      <c r="BK334" s="175">
        <f>ROUND(I334*H334,2)</f>
        <v>8409</v>
      </c>
      <c r="BL334" s="18" t="s">
        <v>135</v>
      </c>
      <c r="BM334" s="174" t="s">
        <v>544</v>
      </c>
    </row>
    <row r="335" s="2" customFormat="1">
      <c r="A335" s="31"/>
      <c r="B335" s="32"/>
      <c r="C335" s="31"/>
      <c r="D335" s="176" t="s">
        <v>122</v>
      </c>
      <c r="E335" s="31"/>
      <c r="F335" s="177" t="s">
        <v>543</v>
      </c>
      <c r="G335" s="31"/>
      <c r="H335" s="31"/>
      <c r="I335" s="31"/>
      <c r="J335" s="31"/>
      <c r="K335" s="31"/>
      <c r="L335" s="32"/>
      <c r="M335" s="178"/>
      <c r="N335" s="179"/>
      <c r="O335" s="69"/>
      <c r="P335" s="69"/>
      <c r="Q335" s="69"/>
      <c r="R335" s="69"/>
      <c r="S335" s="69"/>
      <c r="T335" s="70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T335" s="18" t="s">
        <v>122</v>
      </c>
      <c r="AU335" s="18" t="s">
        <v>80</v>
      </c>
    </row>
    <row r="336" s="2" customFormat="1" ht="16.5" customHeight="1">
      <c r="A336" s="31"/>
      <c r="B336" s="163"/>
      <c r="C336" s="204" t="s">
        <v>545</v>
      </c>
      <c r="D336" s="204" t="s">
        <v>413</v>
      </c>
      <c r="E336" s="205" t="s">
        <v>546</v>
      </c>
      <c r="F336" s="206" t="s">
        <v>547</v>
      </c>
      <c r="G336" s="207" t="s">
        <v>188</v>
      </c>
      <c r="H336" s="208">
        <v>2</v>
      </c>
      <c r="I336" s="209">
        <v>2784</v>
      </c>
      <c r="J336" s="209">
        <f>ROUND(I336*H336,2)</f>
        <v>5568</v>
      </c>
      <c r="K336" s="206" t="s">
        <v>1</v>
      </c>
      <c r="L336" s="210"/>
      <c r="M336" s="211" t="s">
        <v>1</v>
      </c>
      <c r="N336" s="212" t="s">
        <v>35</v>
      </c>
      <c r="O336" s="172">
        <v>0</v>
      </c>
      <c r="P336" s="172">
        <f>O336*H336</f>
        <v>0</v>
      </c>
      <c r="Q336" s="172">
        <v>0.00051999999999999995</v>
      </c>
      <c r="R336" s="172">
        <f>Q336*H336</f>
        <v>0.0010399999999999999</v>
      </c>
      <c r="S336" s="172">
        <v>0</v>
      </c>
      <c r="T336" s="173">
        <f>S336*H336</f>
        <v>0</v>
      </c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R336" s="174" t="s">
        <v>154</v>
      </c>
      <c r="AT336" s="174" t="s">
        <v>413</v>
      </c>
      <c r="AU336" s="174" t="s">
        <v>80</v>
      </c>
      <c r="AY336" s="18" t="s">
        <v>112</v>
      </c>
      <c r="BE336" s="175">
        <f>IF(N336="základní",J336,0)</f>
        <v>5568</v>
      </c>
      <c r="BF336" s="175">
        <f>IF(N336="snížená",J336,0)</f>
        <v>0</v>
      </c>
      <c r="BG336" s="175">
        <f>IF(N336="zákl. přenesená",J336,0)</f>
        <v>0</v>
      </c>
      <c r="BH336" s="175">
        <f>IF(N336="sníž. přenesená",J336,0)</f>
        <v>0</v>
      </c>
      <c r="BI336" s="175">
        <f>IF(N336="nulová",J336,0)</f>
        <v>0</v>
      </c>
      <c r="BJ336" s="18" t="s">
        <v>78</v>
      </c>
      <c r="BK336" s="175">
        <f>ROUND(I336*H336,2)</f>
        <v>5568</v>
      </c>
      <c r="BL336" s="18" t="s">
        <v>135</v>
      </c>
      <c r="BM336" s="174" t="s">
        <v>548</v>
      </c>
    </row>
    <row r="337" s="2" customFormat="1">
      <c r="A337" s="31"/>
      <c r="B337" s="32"/>
      <c r="C337" s="31"/>
      <c r="D337" s="176" t="s">
        <v>122</v>
      </c>
      <c r="E337" s="31"/>
      <c r="F337" s="177" t="s">
        <v>547</v>
      </c>
      <c r="G337" s="31"/>
      <c r="H337" s="31"/>
      <c r="I337" s="31"/>
      <c r="J337" s="31"/>
      <c r="K337" s="31"/>
      <c r="L337" s="32"/>
      <c r="M337" s="178"/>
      <c r="N337" s="179"/>
      <c r="O337" s="69"/>
      <c r="P337" s="69"/>
      <c r="Q337" s="69"/>
      <c r="R337" s="69"/>
      <c r="S337" s="69"/>
      <c r="T337" s="70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T337" s="18" t="s">
        <v>122</v>
      </c>
      <c r="AU337" s="18" t="s">
        <v>80</v>
      </c>
    </row>
    <row r="338" s="2" customFormat="1" ht="16.5" customHeight="1">
      <c r="A338" s="31"/>
      <c r="B338" s="163"/>
      <c r="C338" s="204" t="s">
        <v>549</v>
      </c>
      <c r="D338" s="204" t="s">
        <v>413</v>
      </c>
      <c r="E338" s="205" t="s">
        <v>550</v>
      </c>
      <c r="F338" s="206" t="s">
        <v>551</v>
      </c>
      <c r="G338" s="207" t="s">
        <v>188</v>
      </c>
      <c r="H338" s="208">
        <v>4</v>
      </c>
      <c r="I338" s="209">
        <v>2784</v>
      </c>
      <c r="J338" s="209">
        <f>ROUND(I338*H338,2)</f>
        <v>11136</v>
      </c>
      <c r="K338" s="206" t="s">
        <v>1</v>
      </c>
      <c r="L338" s="210"/>
      <c r="M338" s="211" t="s">
        <v>1</v>
      </c>
      <c r="N338" s="212" t="s">
        <v>35</v>
      </c>
      <c r="O338" s="172">
        <v>0</v>
      </c>
      <c r="P338" s="172">
        <f>O338*H338</f>
        <v>0</v>
      </c>
      <c r="Q338" s="172">
        <v>0.00051999999999999995</v>
      </c>
      <c r="R338" s="172">
        <f>Q338*H338</f>
        <v>0.0020799999999999998</v>
      </c>
      <c r="S338" s="172">
        <v>0</v>
      </c>
      <c r="T338" s="173">
        <f>S338*H338</f>
        <v>0</v>
      </c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R338" s="174" t="s">
        <v>154</v>
      </c>
      <c r="AT338" s="174" t="s">
        <v>413</v>
      </c>
      <c r="AU338" s="174" t="s">
        <v>80</v>
      </c>
      <c r="AY338" s="18" t="s">
        <v>112</v>
      </c>
      <c r="BE338" s="175">
        <f>IF(N338="základní",J338,0)</f>
        <v>11136</v>
      </c>
      <c r="BF338" s="175">
        <f>IF(N338="snížená",J338,0)</f>
        <v>0</v>
      </c>
      <c r="BG338" s="175">
        <f>IF(N338="zákl. přenesená",J338,0)</f>
        <v>0</v>
      </c>
      <c r="BH338" s="175">
        <f>IF(N338="sníž. přenesená",J338,0)</f>
        <v>0</v>
      </c>
      <c r="BI338" s="175">
        <f>IF(N338="nulová",J338,0)</f>
        <v>0</v>
      </c>
      <c r="BJ338" s="18" t="s">
        <v>78</v>
      </c>
      <c r="BK338" s="175">
        <f>ROUND(I338*H338,2)</f>
        <v>11136</v>
      </c>
      <c r="BL338" s="18" t="s">
        <v>135</v>
      </c>
      <c r="BM338" s="174" t="s">
        <v>552</v>
      </c>
    </row>
    <row r="339" s="2" customFormat="1">
      <c r="A339" s="31"/>
      <c r="B339" s="32"/>
      <c r="C339" s="31"/>
      <c r="D339" s="176" t="s">
        <v>122</v>
      </c>
      <c r="E339" s="31"/>
      <c r="F339" s="177" t="s">
        <v>551</v>
      </c>
      <c r="G339" s="31"/>
      <c r="H339" s="31"/>
      <c r="I339" s="31"/>
      <c r="J339" s="31"/>
      <c r="K339" s="31"/>
      <c r="L339" s="32"/>
      <c r="M339" s="178"/>
      <c r="N339" s="179"/>
      <c r="O339" s="69"/>
      <c r="P339" s="69"/>
      <c r="Q339" s="69"/>
      <c r="R339" s="69"/>
      <c r="S339" s="69"/>
      <c r="T339" s="70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T339" s="18" t="s">
        <v>122</v>
      </c>
      <c r="AU339" s="18" t="s">
        <v>80</v>
      </c>
    </row>
    <row r="340" s="2" customFormat="1" ht="16.5" customHeight="1">
      <c r="A340" s="31"/>
      <c r="B340" s="163"/>
      <c r="C340" s="204" t="s">
        <v>553</v>
      </c>
      <c r="D340" s="204" t="s">
        <v>413</v>
      </c>
      <c r="E340" s="205" t="s">
        <v>554</v>
      </c>
      <c r="F340" s="206" t="s">
        <v>555</v>
      </c>
      <c r="G340" s="207" t="s">
        <v>188</v>
      </c>
      <c r="H340" s="208">
        <v>3</v>
      </c>
      <c r="I340" s="209">
        <v>2784</v>
      </c>
      <c r="J340" s="209">
        <f>ROUND(I340*H340,2)</f>
        <v>8352</v>
      </c>
      <c r="K340" s="206" t="s">
        <v>1</v>
      </c>
      <c r="L340" s="210"/>
      <c r="M340" s="211" t="s">
        <v>1</v>
      </c>
      <c r="N340" s="212" t="s">
        <v>35</v>
      </c>
      <c r="O340" s="172">
        <v>0</v>
      </c>
      <c r="P340" s="172">
        <f>O340*H340</f>
        <v>0</v>
      </c>
      <c r="Q340" s="172">
        <v>0.00051999999999999995</v>
      </c>
      <c r="R340" s="172">
        <f>Q340*H340</f>
        <v>0.0015599999999999998</v>
      </c>
      <c r="S340" s="172">
        <v>0</v>
      </c>
      <c r="T340" s="173">
        <f>S340*H340</f>
        <v>0</v>
      </c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R340" s="174" t="s">
        <v>154</v>
      </c>
      <c r="AT340" s="174" t="s">
        <v>413</v>
      </c>
      <c r="AU340" s="174" t="s">
        <v>80</v>
      </c>
      <c r="AY340" s="18" t="s">
        <v>112</v>
      </c>
      <c r="BE340" s="175">
        <f>IF(N340="základní",J340,0)</f>
        <v>8352</v>
      </c>
      <c r="BF340" s="175">
        <f>IF(N340="snížená",J340,0)</f>
        <v>0</v>
      </c>
      <c r="BG340" s="175">
        <f>IF(N340="zákl. přenesená",J340,0)</f>
        <v>0</v>
      </c>
      <c r="BH340" s="175">
        <f>IF(N340="sníž. přenesená",J340,0)</f>
        <v>0</v>
      </c>
      <c r="BI340" s="175">
        <f>IF(N340="nulová",J340,0)</f>
        <v>0</v>
      </c>
      <c r="BJ340" s="18" t="s">
        <v>78</v>
      </c>
      <c r="BK340" s="175">
        <f>ROUND(I340*H340,2)</f>
        <v>8352</v>
      </c>
      <c r="BL340" s="18" t="s">
        <v>135</v>
      </c>
      <c r="BM340" s="174" t="s">
        <v>556</v>
      </c>
    </row>
    <row r="341" s="2" customFormat="1">
      <c r="A341" s="31"/>
      <c r="B341" s="32"/>
      <c r="C341" s="31"/>
      <c r="D341" s="176" t="s">
        <v>122</v>
      </c>
      <c r="E341" s="31"/>
      <c r="F341" s="177" t="s">
        <v>555</v>
      </c>
      <c r="G341" s="31"/>
      <c r="H341" s="31"/>
      <c r="I341" s="31"/>
      <c r="J341" s="31"/>
      <c r="K341" s="31"/>
      <c r="L341" s="32"/>
      <c r="M341" s="178"/>
      <c r="N341" s="179"/>
      <c r="O341" s="69"/>
      <c r="P341" s="69"/>
      <c r="Q341" s="69"/>
      <c r="R341" s="69"/>
      <c r="S341" s="69"/>
      <c r="T341" s="70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T341" s="18" t="s">
        <v>122</v>
      </c>
      <c r="AU341" s="18" t="s">
        <v>80</v>
      </c>
    </row>
    <row r="342" s="2" customFormat="1" ht="24.15" customHeight="1">
      <c r="A342" s="31"/>
      <c r="B342" s="163"/>
      <c r="C342" s="164" t="s">
        <v>557</v>
      </c>
      <c r="D342" s="164" t="s">
        <v>115</v>
      </c>
      <c r="E342" s="165" t="s">
        <v>558</v>
      </c>
      <c r="F342" s="166" t="s">
        <v>559</v>
      </c>
      <c r="G342" s="167" t="s">
        <v>188</v>
      </c>
      <c r="H342" s="168">
        <v>2</v>
      </c>
      <c r="I342" s="169">
        <v>270</v>
      </c>
      <c r="J342" s="169">
        <f>ROUND(I342*H342,2)</f>
        <v>540</v>
      </c>
      <c r="K342" s="166" t="s">
        <v>119</v>
      </c>
      <c r="L342" s="32"/>
      <c r="M342" s="170" t="s">
        <v>1</v>
      </c>
      <c r="N342" s="171" t="s">
        <v>35</v>
      </c>
      <c r="O342" s="172">
        <v>0.55600000000000005</v>
      </c>
      <c r="P342" s="172">
        <f>O342*H342</f>
        <v>1.1120000000000001</v>
      </c>
      <c r="Q342" s="172">
        <v>0</v>
      </c>
      <c r="R342" s="172">
        <f>Q342*H342</f>
        <v>0</v>
      </c>
      <c r="S342" s="172">
        <v>0</v>
      </c>
      <c r="T342" s="173">
        <f>S342*H342</f>
        <v>0</v>
      </c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R342" s="174" t="s">
        <v>135</v>
      </c>
      <c r="AT342" s="174" t="s">
        <v>115</v>
      </c>
      <c r="AU342" s="174" t="s">
        <v>80</v>
      </c>
      <c r="AY342" s="18" t="s">
        <v>112</v>
      </c>
      <c r="BE342" s="175">
        <f>IF(N342="základní",J342,0)</f>
        <v>540</v>
      </c>
      <c r="BF342" s="175">
        <f>IF(N342="snížená",J342,0)</f>
        <v>0</v>
      </c>
      <c r="BG342" s="175">
        <f>IF(N342="zákl. přenesená",J342,0)</f>
        <v>0</v>
      </c>
      <c r="BH342" s="175">
        <f>IF(N342="sníž. přenesená",J342,0)</f>
        <v>0</v>
      </c>
      <c r="BI342" s="175">
        <f>IF(N342="nulová",J342,0)</f>
        <v>0</v>
      </c>
      <c r="BJ342" s="18" t="s">
        <v>78</v>
      </c>
      <c r="BK342" s="175">
        <f>ROUND(I342*H342,2)</f>
        <v>540</v>
      </c>
      <c r="BL342" s="18" t="s">
        <v>135</v>
      </c>
      <c r="BM342" s="174" t="s">
        <v>560</v>
      </c>
    </row>
    <row r="343" s="2" customFormat="1">
      <c r="A343" s="31"/>
      <c r="B343" s="32"/>
      <c r="C343" s="31"/>
      <c r="D343" s="176" t="s">
        <v>122</v>
      </c>
      <c r="E343" s="31"/>
      <c r="F343" s="177" t="s">
        <v>561</v>
      </c>
      <c r="G343" s="31"/>
      <c r="H343" s="31"/>
      <c r="I343" s="31"/>
      <c r="J343" s="31"/>
      <c r="K343" s="31"/>
      <c r="L343" s="32"/>
      <c r="M343" s="178"/>
      <c r="N343" s="179"/>
      <c r="O343" s="69"/>
      <c r="P343" s="69"/>
      <c r="Q343" s="69"/>
      <c r="R343" s="69"/>
      <c r="S343" s="69"/>
      <c r="T343" s="70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T343" s="18" t="s">
        <v>122</v>
      </c>
      <c r="AU343" s="18" t="s">
        <v>80</v>
      </c>
    </row>
    <row r="344" s="2" customFormat="1" ht="16.5" customHeight="1">
      <c r="A344" s="31"/>
      <c r="B344" s="163"/>
      <c r="C344" s="204" t="s">
        <v>562</v>
      </c>
      <c r="D344" s="204" t="s">
        <v>413</v>
      </c>
      <c r="E344" s="205" t="s">
        <v>563</v>
      </c>
      <c r="F344" s="206" t="s">
        <v>564</v>
      </c>
      <c r="G344" s="207" t="s">
        <v>188</v>
      </c>
      <c r="H344" s="208">
        <v>2</v>
      </c>
      <c r="I344" s="209">
        <v>910</v>
      </c>
      <c r="J344" s="209">
        <f>ROUND(I344*H344,2)</f>
        <v>1820</v>
      </c>
      <c r="K344" s="206" t="s">
        <v>119</v>
      </c>
      <c r="L344" s="210"/>
      <c r="M344" s="211" t="s">
        <v>1</v>
      </c>
      <c r="N344" s="212" t="s">
        <v>35</v>
      </c>
      <c r="O344" s="172">
        <v>0</v>
      </c>
      <c r="P344" s="172">
        <f>O344*H344</f>
        <v>0</v>
      </c>
      <c r="Q344" s="172">
        <v>0.00044999999999999999</v>
      </c>
      <c r="R344" s="172">
        <f>Q344*H344</f>
        <v>0.00089999999999999998</v>
      </c>
      <c r="S344" s="172">
        <v>0</v>
      </c>
      <c r="T344" s="173">
        <f>S344*H344</f>
        <v>0</v>
      </c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R344" s="174" t="s">
        <v>154</v>
      </c>
      <c r="AT344" s="174" t="s">
        <v>413</v>
      </c>
      <c r="AU344" s="174" t="s">
        <v>80</v>
      </c>
      <c r="AY344" s="18" t="s">
        <v>112</v>
      </c>
      <c r="BE344" s="175">
        <f>IF(N344="základní",J344,0)</f>
        <v>1820</v>
      </c>
      <c r="BF344" s="175">
        <f>IF(N344="snížená",J344,0)</f>
        <v>0</v>
      </c>
      <c r="BG344" s="175">
        <f>IF(N344="zákl. přenesená",J344,0)</f>
        <v>0</v>
      </c>
      <c r="BH344" s="175">
        <f>IF(N344="sníž. přenesená",J344,0)</f>
        <v>0</v>
      </c>
      <c r="BI344" s="175">
        <f>IF(N344="nulová",J344,0)</f>
        <v>0</v>
      </c>
      <c r="BJ344" s="18" t="s">
        <v>78</v>
      </c>
      <c r="BK344" s="175">
        <f>ROUND(I344*H344,2)</f>
        <v>1820</v>
      </c>
      <c r="BL344" s="18" t="s">
        <v>135</v>
      </c>
      <c r="BM344" s="174" t="s">
        <v>565</v>
      </c>
    </row>
    <row r="345" s="2" customFormat="1">
      <c r="A345" s="31"/>
      <c r="B345" s="32"/>
      <c r="C345" s="31"/>
      <c r="D345" s="176" t="s">
        <v>122</v>
      </c>
      <c r="E345" s="31"/>
      <c r="F345" s="177" t="s">
        <v>564</v>
      </c>
      <c r="G345" s="31"/>
      <c r="H345" s="31"/>
      <c r="I345" s="31"/>
      <c r="J345" s="31"/>
      <c r="K345" s="31"/>
      <c r="L345" s="32"/>
      <c r="M345" s="178"/>
      <c r="N345" s="179"/>
      <c r="O345" s="69"/>
      <c r="P345" s="69"/>
      <c r="Q345" s="69"/>
      <c r="R345" s="69"/>
      <c r="S345" s="69"/>
      <c r="T345" s="70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T345" s="18" t="s">
        <v>122</v>
      </c>
      <c r="AU345" s="18" t="s">
        <v>80</v>
      </c>
    </row>
    <row r="346" s="2" customFormat="1" ht="21.75" customHeight="1">
      <c r="A346" s="31"/>
      <c r="B346" s="163"/>
      <c r="C346" s="164" t="s">
        <v>566</v>
      </c>
      <c r="D346" s="164" t="s">
        <v>115</v>
      </c>
      <c r="E346" s="165" t="s">
        <v>567</v>
      </c>
      <c r="F346" s="166" t="s">
        <v>568</v>
      </c>
      <c r="G346" s="167" t="s">
        <v>188</v>
      </c>
      <c r="H346" s="168">
        <v>1</v>
      </c>
      <c r="I346" s="169">
        <v>1190</v>
      </c>
      <c r="J346" s="169">
        <f>ROUND(I346*H346,2)</f>
        <v>1190</v>
      </c>
      <c r="K346" s="166" t="s">
        <v>119</v>
      </c>
      <c r="L346" s="32"/>
      <c r="M346" s="170" t="s">
        <v>1</v>
      </c>
      <c r="N346" s="171" t="s">
        <v>35</v>
      </c>
      <c r="O346" s="172">
        <v>1.5540000000000001</v>
      </c>
      <c r="P346" s="172">
        <f>O346*H346</f>
        <v>1.5540000000000001</v>
      </c>
      <c r="Q346" s="172">
        <v>0.00085999999999999998</v>
      </c>
      <c r="R346" s="172">
        <f>Q346*H346</f>
        <v>0.00085999999999999998</v>
      </c>
      <c r="S346" s="172">
        <v>0</v>
      </c>
      <c r="T346" s="173">
        <f>S346*H346</f>
        <v>0</v>
      </c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R346" s="174" t="s">
        <v>135</v>
      </c>
      <c r="AT346" s="174" t="s">
        <v>115</v>
      </c>
      <c r="AU346" s="174" t="s">
        <v>80</v>
      </c>
      <c r="AY346" s="18" t="s">
        <v>112</v>
      </c>
      <c r="BE346" s="175">
        <f>IF(N346="základní",J346,0)</f>
        <v>1190</v>
      </c>
      <c r="BF346" s="175">
        <f>IF(N346="snížená",J346,0)</f>
        <v>0</v>
      </c>
      <c r="BG346" s="175">
        <f>IF(N346="zákl. přenesená",J346,0)</f>
        <v>0</v>
      </c>
      <c r="BH346" s="175">
        <f>IF(N346="sníž. přenesená",J346,0)</f>
        <v>0</v>
      </c>
      <c r="BI346" s="175">
        <f>IF(N346="nulová",J346,0)</f>
        <v>0</v>
      </c>
      <c r="BJ346" s="18" t="s">
        <v>78</v>
      </c>
      <c r="BK346" s="175">
        <f>ROUND(I346*H346,2)</f>
        <v>1190</v>
      </c>
      <c r="BL346" s="18" t="s">
        <v>135</v>
      </c>
      <c r="BM346" s="174" t="s">
        <v>569</v>
      </c>
    </row>
    <row r="347" s="2" customFormat="1">
      <c r="A347" s="31"/>
      <c r="B347" s="32"/>
      <c r="C347" s="31"/>
      <c r="D347" s="176" t="s">
        <v>122</v>
      </c>
      <c r="E347" s="31"/>
      <c r="F347" s="177" t="s">
        <v>570</v>
      </c>
      <c r="G347" s="31"/>
      <c r="H347" s="31"/>
      <c r="I347" s="31"/>
      <c r="J347" s="31"/>
      <c r="K347" s="31"/>
      <c r="L347" s="32"/>
      <c r="M347" s="178"/>
      <c r="N347" s="179"/>
      <c r="O347" s="69"/>
      <c r="P347" s="69"/>
      <c r="Q347" s="69"/>
      <c r="R347" s="69"/>
      <c r="S347" s="69"/>
      <c r="T347" s="70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T347" s="18" t="s">
        <v>122</v>
      </c>
      <c r="AU347" s="18" t="s">
        <v>80</v>
      </c>
    </row>
    <row r="348" s="13" customFormat="1">
      <c r="A348" s="13"/>
      <c r="B348" s="180"/>
      <c r="C348" s="13"/>
      <c r="D348" s="176" t="s">
        <v>124</v>
      </c>
      <c r="E348" s="186" t="s">
        <v>1</v>
      </c>
      <c r="F348" s="181" t="s">
        <v>571</v>
      </c>
      <c r="G348" s="13"/>
      <c r="H348" s="182">
        <v>1</v>
      </c>
      <c r="I348" s="13"/>
      <c r="J348" s="13"/>
      <c r="K348" s="13"/>
      <c r="L348" s="180"/>
      <c r="M348" s="183"/>
      <c r="N348" s="184"/>
      <c r="O348" s="184"/>
      <c r="P348" s="184"/>
      <c r="Q348" s="184"/>
      <c r="R348" s="184"/>
      <c r="S348" s="184"/>
      <c r="T348" s="185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186" t="s">
        <v>124</v>
      </c>
      <c r="AU348" s="186" t="s">
        <v>80</v>
      </c>
      <c r="AV348" s="13" t="s">
        <v>80</v>
      </c>
      <c r="AW348" s="13" t="s">
        <v>27</v>
      </c>
      <c r="AX348" s="13" t="s">
        <v>78</v>
      </c>
      <c r="AY348" s="186" t="s">
        <v>112</v>
      </c>
    </row>
    <row r="349" s="2" customFormat="1" ht="16.5" customHeight="1">
      <c r="A349" s="31"/>
      <c r="B349" s="163"/>
      <c r="C349" s="204" t="s">
        <v>572</v>
      </c>
      <c r="D349" s="204" t="s">
        <v>413</v>
      </c>
      <c r="E349" s="205" t="s">
        <v>573</v>
      </c>
      <c r="F349" s="206" t="s">
        <v>574</v>
      </c>
      <c r="G349" s="207" t="s">
        <v>188</v>
      </c>
      <c r="H349" s="208">
        <v>1</v>
      </c>
      <c r="I349" s="209">
        <v>7080</v>
      </c>
      <c r="J349" s="209">
        <f>ROUND(I349*H349,2)</f>
        <v>7080</v>
      </c>
      <c r="K349" s="206" t="s">
        <v>119</v>
      </c>
      <c r="L349" s="210"/>
      <c r="M349" s="211" t="s">
        <v>1</v>
      </c>
      <c r="N349" s="212" t="s">
        <v>35</v>
      </c>
      <c r="O349" s="172">
        <v>0</v>
      </c>
      <c r="P349" s="172">
        <f>O349*H349</f>
        <v>0</v>
      </c>
      <c r="Q349" s="172">
        <v>0.017999999999999999</v>
      </c>
      <c r="R349" s="172">
        <f>Q349*H349</f>
        <v>0.017999999999999999</v>
      </c>
      <c r="S349" s="172">
        <v>0</v>
      </c>
      <c r="T349" s="173">
        <f>S349*H349</f>
        <v>0</v>
      </c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R349" s="174" t="s">
        <v>154</v>
      </c>
      <c r="AT349" s="174" t="s">
        <v>413</v>
      </c>
      <c r="AU349" s="174" t="s">
        <v>80</v>
      </c>
      <c r="AY349" s="18" t="s">
        <v>112</v>
      </c>
      <c r="BE349" s="175">
        <f>IF(N349="základní",J349,0)</f>
        <v>7080</v>
      </c>
      <c r="BF349" s="175">
        <f>IF(N349="snížená",J349,0)</f>
        <v>0</v>
      </c>
      <c r="BG349" s="175">
        <f>IF(N349="zákl. přenesená",J349,0)</f>
        <v>0</v>
      </c>
      <c r="BH349" s="175">
        <f>IF(N349="sníž. přenesená",J349,0)</f>
        <v>0</v>
      </c>
      <c r="BI349" s="175">
        <f>IF(N349="nulová",J349,0)</f>
        <v>0</v>
      </c>
      <c r="BJ349" s="18" t="s">
        <v>78</v>
      </c>
      <c r="BK349" s="175">
        <f>ROUND(I349*H349,2)</f>
        <v>7080</v>
      </c>
      <c r="BL349" s="18" t="s">
        <v>135</v>
      </c>
      <c r="BM349" s="174" t="s">
        <v>575</v>
      </c>
    </row>
    <row r="350" s="2" customFormat="1" ht="24.15" customHeight="1">
      <c r="A350" s="31"/>
      <c r="B350" s="163"/>
      <c r="C350" s="204" t="s">
        <v>576</v>
      </c>
      <c r="D350" s="204" t="s">
        <v>413</v>
      </c>
      <c r="E350" s="205" t="s">
        <v>577</v>
      </c>
      <c r="F350" s="206" t="s">
        <v>578</v>
      </c>
      <c r="G350" s="207" t="s">
        <v>188</v>
      </c>
      <c r="H350" s="208">
        <v>1</v>
      </c>
      <c r="I350" s="209">
        <v>3361</v>
      </c>
      <c r="J350" s="209">
        <f>ROUND(I350*H350,2)</f>
        <v>3361</v>
      </c>
      <c r="K350" s="206" t="s">
        <v>1</v>
      </c>
      <c r="L350" s="210"/>
      <c r="M350" s="211" t="s">
        <v>1</v>
      </c>
      <c r="N350" s="212" t="s">
        <v>35</v>
      </c>
      <c r="O350" s="172">
        <v>0</v>
      </c>
      <c r="P350" s="172">
        <f>O350*H350</f>
        <v>0</v>
      </c>
      <c r="Q350" s="172">
        <v>0.0035000000000000001</v>
      </c>
      <c r="R350" s="172">
        <f>Q350*H350</f>
        <v>0.0035000000000000001</v>
      </c>
      <c r="S350" s="172">
        <v>0</v>
      </c>
      <c r="T350" s="173">
        <f>S350*H350</f>
        <v>0</v>
      </c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R350" s="174" t="s">
        <v>154</v>
      </c>
      <c r="AT350" s="174" t="s">
        <v>413</v>
      </c>
      <c r="AU350" s="174" t="s">
        <v>80</v>
      </c>
      <c r="AY350" s="18" t="s">
        <v>112</v>
      </c>
      <c r="BE350" s="175">
        <f>IF(N350="základní",J350,0)</f>
        <v>3361</v>
      </c>
      <c r="BF350" s="175">
        <f>IF(N350="snížená",J350,0)</f>
        <v>0</v>
      </c>
      <c r="BG350" s="175">
        <f>IF(N350="zákl. přenesená",J350,0)</f>
        <v>0</v>
      </c>
      <c r="BH350" s="175">
        <f>IF(N350="sníž. přenesená",J350,0)</f>
        <v>0</v>
      </c>
      <c r="BI350" s="175">
        <f>IF(N350="nulová",J350,0)</f>
        <v>0</v>
      </c>
      <c r="BJ350" s="18" t="s">
        <v>78</v>
      </c>
      <c r="BK350" s="175">
        <f>ROUND(I350*H350,2)</f>
        <v>3361</v>
      </c>
      <c r="BL350" s="18" t="s">
        <v>135</v>
      </c>
      <c r="BM350" s="174" t="s">
        <v>579</v>
      </c>
    </row>
    <row r="351" s="2" customFormat="1" ht="24.15" customHeight="1">
      <c r="A351" s="31"/>
      <c r="B351" s="163"/>
      <c r="C351" s="204" t="s">
        <v>580</v>
      </c>
      <c r="D351" s="204" t="s">
        <v>413</v>
      </c>
      <c r="E351" s="205" t="s">
        <v>581</v>
      </c>
      <c r="F351" s="206" t="s">
        <v>582</v>
      </c>
      <c r="G351" s="207" t="s">
        <v>583</v>
      </c>
      <c r="H351" s="208">
        <v>1</v>
      </c>
      <c r="I351" s="209">
        <v>3074</v>
      </c>
      <c r="J351" s="209">
        <f>ROUND(I351*H351,2)</f>
        <v>3074</v>
      </c>
      <c r="K351" s="206" t="s">
        <v>1</v>
      </c>
      <c r="L351" s="210"/>
      <c r="M351" s="211" t="s">
        <v>1</v>
      </c>
      <c r="N351" s="212" t="s">
        <v>35</v>
      </c>
      <c r="O351" s="172">
        <v>0</v>
      </c>
      <c r="P351" s="172">
        <f>O351*H351</f>
        <v>0</v>
      </c>
      <c r="Q351" s="172">
        <v>0.0135</v>
      </c>
      <c r="R351" s="172">
        <f>Q351*H351</f>
        <v>0.0135</v>
      </c>
      <c r="S351" s="172">
        <v>0</v>
      </c>
      <c r="T351" s="173">
        <f>S351*H351</f>
        <v>0</v>
      </c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R351" s="174" t="s">
        <v>154</v>
      </c>
      <c r="AT351" s="174" t="s">
        <v>413</v>
      </c>
      <c r="AU351" s="174" t="s">
        <v>80</v>
      </c>
      <c r="AY351" s="18" t="s">
        <v>112</v>
      </c>
      <c r="BE351" s="175">
        <f>IF(N351="základní",J351,0)</f>
        <v>3074</v>
      </c>
      <c r="BF351" s="175">
        <f>IF(N351="snížená",J351,0)</f>
        <v>0</v>
      </c>
      <c r="BG351" s="175">
        <f>IF(N351="zákl. přenesená",J351,0)</f>
        <v>0</v>
      </c>
      <c r="BH351" s="175">
        <f>IF(N351="sníž. přenesená",J351,0)</f>
        <v>0</v>
      </c>
      <c r="BI351" s="175">
        <f>IF(N351="nulová",J351,0)</f>
        <v>0</v>
      </c>
      <c r="BJ351" s="18" t="s">
        <v>78</v>
      </c>
      <c r="BK351" s="175">
        <f>ROUND(I351*H351,2)</f>
        <v>3074</v>
      </c>
      <c r="BL351" s="18" t="s">
        <v>135</v>
      </c>
      <c r="BM351" s="174" t="s">
        <v>584</v>
      </c>
    </row>
    <row r="352" s="2" customFormat="1" ht="16.5" customHeight="1">
      <c r="A352" s="31"/>
      <c r="B352" s="163"/>
      <c r="C352" s="164" t="s">
        <v>585</v>
      </c>
      <c r="D352" s="164" t="s">
        <v>115</v>
      </c>
      <c r="E352" s="165" t="s">
        <v>586</v>
      </c>
      <c r="F352" s="166" t="s">
        <v>587</v>
      </c>
      <c r="G352" s="167" t="s">
        <v>206</v>
      </c>
      <c r="H352" s="168">
        <v>330.5</v>
      </c>
      <c r="I352" s="169">
        <v>19.300000000000001</v>
      </c>
      <c r="J352" s="169">
        <f>ROUND(I352*H352,2)</f>
        <v>6378.6499999999996</v>
      </c>
      <c r="K352" s="166" t="s">
        <v>119</v>
      </c>
      <c r="L352" s="32"/>
      <c r="M352" s="170" t="s">
        <v>1</v>
      </c>
      <c r="N352" s="171" t="s">
        <v>35</v>
      </c>
      <c r="O352" s="172">
        <v>0.043999999999999997</v>
      </c>
      <c r="P352" s="172">
        <f>O352*H352</f>
        <v>14.542</v>
      </c>
      <c r="Q352" s="172">
        <v>0</v>
      </c>
      <c r="R352" s="172">
        <f>Q352*H352</f>
        <v>0</v>
      </c>
      <c r="S352" s="172">
        <v>0</v>
      </c>
      <c r="T352" s="173">
        <f>S352*H352</f>
        <v>0</v>
      </c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R352" s="174" t="s">
        <v>135</v>
      </c>
      <c r="AT352" s="174" t="s">
        <v>115</v>
      </c>
      <c r="AU352" s="174" t="s">
        <v>80</v>
      </c>
      <c r="AY352" s="18" t="s">
        <v>112</v>
      </c>
      <c r="BE352" s="175">
        <f>IF(N352="základní",J352,0)</f>
        <v>6378.6499999999996</v>
      </c>
      <c r="BF352" s="175">
        <f>IF(N352="snížená",J352,0)</f>
        <v>0</v>
      </c>
      <c r="BG352" s="175">
        <f>IF(N352="zákl. přenesená",J352,0)</f>
        <v>0</v>
      </c>
      <c r="BH352" s="175">
        <f>IF(N352="sníž. přenesená",J352,0)</f>
        <v>0</v>
      </c>
      <c r="BI352" s="175">
        <f>IF(N352="nulová",J352,0)</f>
        <v>0</v>
      </c>
      <c r="BJ352" s="18" t="s">
        <v>78</v>
      </c>
      <c r="BK352" s="175">
        <f>ROUND(I352*H352,2)</f>
        <v>6378.6499999999996</v>
      </c>
      <c r="BL352" s="18" t="s">
        <v>135</v>
      </c>
      <c r="BM352" s="174" t="s">
        <v>588</v>
      </c>
    </row>
    <row r="353" s="2" customFormat="1">
      <c r="A353" s="31"/>
      <c r="B353" s="32"/>
      <c r="C353" s="31"/>
      <c r="D353" s="176" t="s">
        <v>122</v>
      </c>
      <c r="E353" s="31"/>
      <c r="F353" s="177" t="s">
        <v>589</v>
      </c>
      <c r="G353" s="31"/>
      <c r="H353" s="31"/>
      <c r="I353" s="31"/>
      <c r="J353" s="31"/>
      <c r="K353" s="31"/>
      <c r="L353" s="32"/>
      <c r="M353" s="178"/>
      <c r="N353" s="179"/>
      <c r="O353" s="69"/>
      <c r="P353" s="69"/>
      <c r="Q353" s="69"/>
      <c r="R353" s="69"/>
      <c r="S353" s="69"/>
      <c r="T353" s="70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T353" s="18" t="s">
        <v>122</v>
      </c>
      <c r="AU353" s="18" t="s">
        <v>80</v>
      </c>
    </row>
    <row r="354" s="2" customFormat="1" ht="16.5" customHeight="1">
      <c r="A354" s="31"/>
      <c r="B354" s="163"/>
      <c r="C354" s="164" t="s">
        <v>590</v>
      </c>
      <c r="D354" s="164" t="s">
        <v>115</v>
      </c>
      <c r="E354" s="165" t="s">
        <v>591</v>
      </c>
      <c r="F354" s="166" t="s">
        <v>592</v>
      </c>
      <c r="G354" s="167" t="s">
        <v>206</v>
      </c>
      <c r="H354" s="168">
        <v>330.5</v>
      </c>
      <c r="I354" s="169">
        <v>12.199999999999999</v>
      </c>
      <c r="J354" s="169">
        <f>ROUND(I354*H354,2)</f>
        <v>4032.0999999999999</v>
      </c>
      <c r="K354" s="166" t="s">
        <v>119</v>
      </c>
      <c r="L354" s="32"/>
      <c r="M354" s="170" t="s">
        <v>1</v>
      </c>
      <c r="N354" s="171" t="s">
        <v>35</v>
      </c>
      <c r="O354" s="172">
        <v>0.025999999999999999</v>
      </c>
      <c r="P354" s="172">
        <f>O354*H354</f>
        <v>8.593</v>
      </c>
      <c r="Q354" s="172">
        <v>0</v>
      </c>
      <c r="R354" s="172">
        <f>Q354*H354</f>
        <v>0</v>
      </c>
      <c r="S354" s="172">
        <v>0</v>
      </c>
      <c r="T354" s="173">
        <f>S354*H354</f>
        <v>0</v>
      </c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R354" s="174" t="s">
        <v>135</v>
      </c>
      <c r="AT354" s="174" t="s">
        <v>115</v>
      </c>
      <c r="AU354" s="174" t="s">
        <v>80</v>
      </c>
      <c r="AY354" s="18" t="s">
        <v>112</v>
      </c>
      <c r="BE354" s="175">
        <f>IF(N354="základní",J354,0)</f>
        <v>4032.0999999999999</v>
      </c>
      <c r="BF354" s="175">
        <f>IF(N354="snížená",J354,0)</f>
        <v>0</v>
      </c>
      <c r="BG354" s="175">
        <f>IF(N354="zákl. přenesená",J354,0)</f>
        <v>0</v>
      </c>
      <c r="BH354" s="175">
        <f>IF(N354="sníž. přenesená",J354,0)</f>
        <v>0</v>
      </c>
      <c r="BI354" s="175">
        <f>IF(N354="nulová",J354,0)</f>
        <v>0</v>
      </c>
      <c r="BJ354" s="18" t="s">
        <v>78</v>
      </c>
      <c r="BK354" s="175">
        <f>ROUND(I354*H354,2)</f>
        <v>4032.0999999999999</v>
      </c>
      <c r="BL354" s="18" t="s">
        <v>135</v>
      </c>
      <c r="BM354" s="174" t="s">
        <v>593</v>
      </c>
    </row>
    <row r="355" s="2" customFormat="1">
      <c r="A355" s="31"/>
      <c r="B355" s="32"/>
      <c r="C355" s="31"/>
      <c r="D355" s="176" t="s">
        <v>122</v>
      </c>
      <c r="E355" s="31"/>
      <c r="F355" s="177" t="s">
        <v>594</v>
      </c>
      <c r="G355" s="31"/>
      <c r="H355" s="31"/>
      <c r="I355" s="31"/>
      <c r="J355" s="31"/>
      <c r="K355" s="31"/>
      <c r="L355" s="32"/>
      <c r="M355" s="178"/>
      <c r="N355" s="179"/>
      <c r="O355" s="69"/>
      <c r="P355" s="69"/>
      <c r="Q355" s="69"/>
      <c r="R355" s="69"/>
      <c r="S355" s="69"/>
      <c r="T355" s="70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T355" s="18" t="s">
        <v>122</v>
      </c>
      <c r="AU355" s="18" t="s">
        <v>80</v>
      </c>
    </row>
    <row r="356" s="2" customFormat="1" ht="24.15" customHeight="1">
      <c r="A356" s="31"/>
      <c r="B356" s="163"/>
      <c r="C356" s="164" t="s">
        <v>595</v>
      </c>
      <c r="D356" s="164" t="s">
        <v>115</v>
      </c>
      <c r="E356" s="165" t="s">
        <v>596</v>
      </c>
      <c r="F356" s="166" t="s">
        <v>597</v>
      </c>
      <c r="G356" s="167" t="s">
        <v>188</v>
      </c>
      <c r="H356" s="168">
        <v>2</v>
      </c>
      <c r="I356" s="169">
        <v>7490</v>
      </c>
      <c r="J356" s="169">
        <f>ROUND(I356*H356,2)</f>
        <v>14980</v>
      </c>
      <c r="K356" s="166" t="s">
        <v>119</v>
      </c>
      <c r="L356" s="32"/>
      <c r="M356" s="170" t="s">
        <v>1</v>
      </c>
      <c r="N356" s="171" t="s">
        <v>35</v>
      </c>
      <c r="O356" s="172">
        <v>10.300000000000001</v>
      </c>
      <c r="P356" s="172">
        <f>O356*H356</f>
        <v>20.600000000000001</v>
      </c>
      <c r="Q356" s="172">
        <v>0.45937</v>
      </c>
      <c r="R356" s="172">
        <f>Q356*H356</f>
        <v>0.91874</v>
      </c>
      <c r="S356" s="172">
        <v>0</v>
      </c>
      <c r="T356" s="173">
        <f>S356*H356</f>
        <v>0</v>
      </c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R356" s="174" t="s">
        <v>135</v>
      </c>
      <c r="AT356" s="174" t="s">
        <v>115</v>
      </c>
      <c r="AU356" s="174" t="s">
        <v>80</v>
      </c>
      <c r="AY356" s="18" t="s">
        <v>112</v>
      </c>
      <c r="BE356" s="175">
        <f>IF(N356="základní",J356,0)</f>
        <v>14980</v>
      </c>
      <c r="BF356" s="175">
        <f>IF(N356="snížená",J356,0)</f>
        <v>0</v>
      </c>
      <c r="BG356" s="175">
        <f>IF(N356="zákl. přenesená",J356,0)</f>
        <v>0</v>
      </c>
      <c r="BH356" s="175">
        <f>IF(N356="sníž. přenesená",J356,0)</f>
        <v>0</v>
      </c>
      <c r="BI356" s="175">
        <f>IF(N356="nulová",J356,0)</f>
        <v>0</v>
      </c>
      <c r="BJ356" s="18" t="s">
        <v>78</v>
      </c>
      <c r="BK356" s="175">
        <f>ROUND(I356*H356,2)</f>
        <v>14980</v>
      </c>
      <c r="BL356" s="18" t="s">
        <v>135</v>
      </c>
      <c r="BM356" s="174" t="s">
        <v>598</v>
      </c>
    </row>
    <row r="357" s="2" customFormat="1">
      <c r="A357" s="31"/>
      <c r="B357" s="32"/>
      <c r="C357" s="31"/>
      <c r="D357" s="176" t="s">
        <v>122</v>
      </c>
      <c r="E357" s="31"/>
      <c r="F357" s="177" t="s">
        <v>599</v>
      </c>
      <c r="G357" s="31"/>
      <c r="H357" s="31"/>
      <c r="I357" s="31"/>
      <c r="J357" s="31"/>
      <c r="K357" s="31"/>
      <c r="L357" s="32"/>
      <c r="M357" s="178"/>
      <c r="N357" s="179"/>
      <c r="O357" s="69"/>
      <c r="P357" s="69"/>
      <c r="Q357" s="69"/>
      <c r="R357" s="69"/>
      <c r="S357" s="69"/>
      <c r="T357" s="70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T357" s="18" t="s">
        <v>122</v>
      </c>
      <c r="AU357" s="18" t="s">
        <v>80</v>
      </c>
    </row>
    <row r="358" s="2" customFormat="1" ht="24.15" customHeight="1">
      <c r="A358" s="31"/>
      <c r="B358" s="163"/>
      <c r="C358" s="164" t="s">
        <v>600</v>
      </c>
      <c r="D358" s="164" t="s">
        <v>115</v>
      </c>
      <c r="E358" s="165" t="s">
        <v>601</v>
      </c>
      <c r="F358" s="166" t="s">
        <v>602</v>
      </c>
      <c r="G358" s="167" t="s">
        <v>188</v>
      </c>
      <c r="H358" s="168">
        <v>2</v>
      </c>
      <c r="I358" s="169">
        <v>311</v>
      </c>
      <c r="J358" s="169">
        <f>ROUND(I358*H358,2)</f>
        <v>622</v>
      </c>
      <c r="K358" s="166" t="s">
        <v>119</v>
      </c>
      <c r="L358" s="32"/>
      <c r="M358" s="170" t="s">
        <v>1</v>
      </c>
      <c r="N358" s="171" t="s">
        <v>35</v>
      </c>
      <c r="O358" s="172">
        <v>0.40300000000000002</v>
      </c>
      <c r="P358" s="172">
        <f>O358*H358</f>
        <v>0.80600000000000005</v>
      </c>
      <c r="Q358" s="172">
        <v>0.00016000000000000001</v>
      </c>
      <c r="R358" s="172">
        <f>Q358*H358</f>
        <v>0.00032000000000000003</v>
      </c>
      <c r="S358" s="172">
        <v>0</v>
      </c>
      <c r="T358" s="173">
        <f>S358*H358</f>
        <v>0</v>
      </c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R358" s="174" t="s">
        <v>135</v>
      </c>
      <c r="AT358" s="174" t="s">
        <v>115</v>
      </c>
      <c r="AU358" s="174" t="s">
        <v>80</v>
      </c>
      <c r="AY358" s="18" t="s">
        <v>112</v>
      </c>
      <c r="BE358" s="175">
        <f>IF(N358="základní",J358,0)</f>
        <v>622</v>
      </c>
      <c r="BF358" s="175">
        <f>IF(N358="snížená",J358,0)</f>
        <v>0</v>
      </c>
      <c r="BG358" s="175">
        <f>IF(N358="zákl. přenesená",J358,0)</f>
        <v>0</v>
      </c>
      <c r="BH358" s="175">
        <f>IF(N358="sníž. přenesená",J358,0)</f>
        <v>0</v>
      </c>
      <c r="BI358" s="175">
        <f>IF(N358="nulová",J358,0)</f>
        <v>0</v>
      </c>
      <c r="BJ358" s="18" t="s">
        <v>78</v>
      </c>
      <c r="BK358" s="175">
        <f>ROUND(I358*H358,2)</f>
        <v>622</v>
      </c>
      <c r="BL358" s="18" t="s">
        <v>135</v>
      </c>
      <c r="BM358" s="174" t="s">
        <v>603</v>
      </c>
    </row>
    <row r="359" s="2" customFormat="1">
      <c r="A359" s="31"/>
      <c r="B359" s="32"/>
      <c r="C359" s="31"/>
      <c r="D359" s="176" t="s">
        <v>122</v>
      </c>
      <c r="E359" s="31"/>
      <c r="F359" s="177" t="s">
        <v>604</v>
      </c>
      <c r="G359" s="31"/>
      <c r="H359" s="31"/>
      <c r="I359" s="31"/>
      <c r="J359" s="31"/>
      <c r="K359" s="31"/>
      <c r="L359" s="32"/>
      <c r="M359" s="178"/>
      <c r="N359" s="179"/>
      <c r="O359" s="69"/>
      <c r="P359" s="69"/>
      <c r="Q359" s="69"/>
      <c r="R359" s="69"/>
      <c r="S359" s="69"/>
      <c r="T359" s="70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T359" s="18" t="s">
        <v>122</v>
      </c>
      <c r="AU359" s="18" t="s">
        <v>80</v>
      </c>
    </row>
    <row r="360" s="2" customFormat="1" ht="16.5" customHeight="1">
      <c r="A360" s="31"/>
      <c r="B360" s="163"/>
      <c r="C360" s="164" t="s">
        <v>605</v>
      </c>
      <c r="D360" s="164" t="s">
        <v>115</v>
      </c>
      <c r="E360" s="165" t="s">
        <v>606</v>
      </c>
      <c r="F360" s="166" t="s">
        <v>607</v>
      </c>
      <c r="G360" s="167" t="s">
        <v>206</v>
      </c>
      <c r="H360" s="168">
        <v>334.5</v>
      </c>
      <c r="I360" s="169">
        <v>56.899999999999999</v>
      </c>
      <c r="J360" s="169">
        <f>ROUND(I360*H360,2)</f>
        <v>19033.049999999999</v>
      </c>
      <c r="K360" s="166" t="s">
        <v>119</v>
      </c>
      <c r="L360" s="32"/>
      <c r="M360" s="170" t="s">
        <v>1</v>
      </c>
      <c r="N360" s="171" t="s">
        <v>35</v>
      </c>
      <c r="O360" s="172">
        <v>0.053999999999999999</v>
      </c>
      <c r="P360" s="172">
        <f>O360*H360</f>
        <v>18.062999999999999</v>
      </c>
      <c r="Q360" s="172">
        <v>0.00019000000000000001</v>
      </c>
      <c r="R360" s="172">
        <f>Q360*H360</f>
        <v>0.063555</v>
      </c>
      <c r="S360" s="172">
        <v>0</v>
      </c>
      <c r="T360" s="173">
        <f>S360*H360</f>
        <v>0</v>
      </c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R360" s="174" t="s">
        <v>135</v>
      </c>
      <c r="AT360" s="174" t="s">
        <v>115</v>
      </c>
      <c r="AU360" s="174" t="s">
        <v>80</v>
      </c>
      <c r="AY360" s="18" t="s">
        <v>112</v>
      </c>
      <c r="BE360" s="175">
        <f>IF(N360="základní",J360,0)</f>
        <v>19033.049999999999</v>
      </c>
      <c r="BF360" s="175">
        <f>IF(N360="snížená",J360,0)</f>
        <v>0</v>
      </c>
      <c r="BG360" s="175">
        <f>IF(N360="zákl. přenesená",J360,0)</f>
        <v>0</v>
      </c>
      <c r="BH360" s="175">
        <f>IF(N360="sníž. přenesená",J360,0)</f>
        <v>0</v>
      </c>
      <c r="BI360" s="175">
        <f>IF(N360="nulová",J360,0)</f>
        <v>0</v>
      </c>
      <c r="BJ360" s="18" t="s">
        <v>78</v>
      </c>
      <c r="BK360" s="175">
        <f>ROUND(I360*H360,2)</f>
        <v>19033.049999999999</v>
      </c>
      <c r="BL360" s="18" t="s">
        <v>135</v>
      </c>
      <c r="BM360" s="174" t="s">
        <v>608</v>
      </c>
    </row>
    <row r="361" s="2" customFormat="1">
      <c r="A361" s="31"/>
      <c r="B361" s="32"/>
      <c r="C361" s="31"/>
      <c r="D361" s="176" t="s">
        <v>122</v>
      </c>
      <c r="E361" s="31"/>
      <c r="F361" s="177" t="s">
        <v>609</v>
      </c>
      <c r="G361" s="31"/>
      <c r="H361" s="31"/>
      <c r="I361" s="31"/>
      <c r="J361" s="31"/>
      <c r="K361" s="31"/>
      <c r="L361" s="32"/>
      <c r="M361" s="178"/>
      <c r="N361" s="179"/>
      <c r="O361" s="69"/>
      <c r="P361" s="69"/>
      <c r="Q361" s="69"/>
      <c r="R361" s="69"/>
      <c r="S361" s="69"/>
      <c r="T361" s="70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T361" s="18" t="s">
        <v>122</v>
      </c>
      <c r="AU361" s="18" t="s">
        <v>80</v>
      </c>
    </row>
    <row r="362" s="2" customFormat="1" ht="16.5" customHeight="1">
      <c r="A362" s="31"/>
      <c r="B362" s="163"/>
      <c r="C362" s="204" t="s">
        <v>610</v>
      </c>
      <c r="D362" s="204" t="s">
        <v>413</v>
      </c>
      <c r="E362" s="205" t="s">
        <v>611</v>
      </c>
      <c r="F362" s="206" t="s">
        <v>612</v>
      </c>
      <c r="G362" s="207" t="s">
        <v>188</v>
      </c>
      <c r="H362" s="208">
        <v>1</v>
      </c>
      <c r="I362" s="209">
        <v>435.05000000000001</v>
      </c>
      <c r="J362" s="209">
        <f>ROUND(I362*H362,2)</f>
        <v>435.05000000000001</v>
      </c>
      <c r="K362" s="206" t="s">
        <v>1</v>
      </c>
      <c r="L362" s="210"/>
      <c r="M362" s="211" t="s">
        <v>1</v>
      </c>
      <c r="N362" s="212" t="s">
        <v>35</v>
      </c>
      <c r="O362" s="172">
        <v>0</v>
      </c>
      <c r="P362" s="172">
        <f>O362*H362</f>
        <v>0</v>
      </c>
      <c r="Q362" s="172">
        <v>0</v>
      </c>
      <c r="R362" s="172">
        <f>Q362*H362</f>
        <v>0</v>
      </c>
      <c r="S362" s="172">
        <v>0</v>
      </c>
      <c r="T362" s="173">
        <f>S362*H362</f>
        <v>0</v>
      </c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R362" s="174" t="s">
        <v>154</v>
      </c>
      <c r="AT362" s="174" t="s">
        <v>413</v>
      </c>
      <c r="AU362" s="174" t="s">
        <v>80</v>
      </c>
      <c r="AY362" s="18" t="s">
        <v>112</v>
      </c>
      <c r="BE362" s="175">
        <f>IF(N362="základní",J362,0)</f>
        <v>435.05000000000001</v>
      </c>
      <c r="BF362" s="175">
        <f>IF(N362="snížená",J362,0)</f>
        <v>0</v>
      </c>
      <c r="BG362" s="175">
        <f>IF(N362="zákl. přenesená",J362,0)</f>
        <v>0</v>
      </c>
      <c r="BH362" s="175">
        <f>IF(N362="sníž. přenesená",J362,0)</f>
        <v>0</v>
      </c>
      <c r="BI362" s="175">
        <f>IF(N362="nulová",J362,0)</f>
        <v>0</v>
      </c>
      <c r="BJ362" s="18" t="s">
        <v>78</v>
      </c>
      <c r="BK362" s="175">
        <f>ROUND(I362*H362,2)</f>
        <v>435.05000000000001</v>
      </c>
      <c r="BL362" s="18" t="s">
        <v>135</v>
      </c>
      <c r="BM362" s="174" t="s">
        <v>613</v>
      </c>
    </row>
    <row r="363" s="2" customFormat="1">
      <c r="A363" s="31"/>
      <c r="B363" s="32"/>
      <c r="C363" s="31"/>
      <c r="D363" s="176" t="s">
        <v>122</v>
      </c>
      <c r="E363" s="31"/>
      <c r="F363" s="177" t="s">
        <v>612</v>
      </c>
      <c r="G363" s="31"/>
      <c r="H363" s="31"/>
      <c r="I363" s="31"/>
      <c r="J363" s="31"/>
      <c r="K363" s="31"/>
      <c r="L363" s="32"/>
      <c r="M363" s="178"/>
      <c r="N363" s="179"/>
      <c r="O363" s="69"/>
      <c r="P363" s="69"/>
      <c r="Q363" s="69"/>
      <c r="R363" s="69"/>
      <c r="S363" s="69"/>
      <c r="T363" s="70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T363" s="18" t="s">
        <v>122</v>
      </c>
      <c r="AU363" s="18" t="s">
        <v>80</v>
      </c>
    </row>
    <row r="364" s="2" customFormat="1" ht="21.75" customHeight="1">
      <c r="A364" s="31"/>
      <c r="B364" s="163"/>
      <c r="C364" s="164" t="s">
        <v>614</v>
      </c>
      <c r="D364" s="164" t="s">
        <v>115</v>
      </c>
      <c r="E364" s="165" t="s">
        <v>615</v>
      </c>
      <c r="F364" s="166" t="s">
        <v>616</v>
      </c>
      <c r="G364" s="167" t="s">
        <v>206</v>
      </c>
      <c r="H364" s="168">
        <v>175</v>
      </c>
      <c r="I364" s="169">
        <v>11.800000000000001</v>
      </c>
      <c r="J364" s="169">
        <f>ROUND(I364*H364,2)</f>
        <v>2065</v>
      </c>
      <c r="K364" s="166" t="s">
        <v>119</v>
      </c>
      <c r="L364" s="32"/>
      <c r="M364" s="170" t="s">
        <v>1</v>
      </c>
      <c r="N364" s="171" t="s">
        <v>35</v>
      </c>
      <c r="O364" s="172">
        <v>0.021999999999999999</v>
      </c>
      <c r="P364" s="172">
        <f>O364*H364</f>
        <v>3.8499999999999996</v>
      </c>
      <c r="Q364" s="172">
        <v>6.0000000000000002E-05</v>
      </c>
      <c r="R364" s="172">
        <f>Q364*H364</f>
        <v>0.010500000000000001</v>
      </c>
      <c r="S364" s="172">
        <v>0</v>
      </c>
      <c r="T364" s="173">
        <f>S364*H364</f>
        <v>0</v>
      </c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R364" s="174" t="s">
        <v>135</v>
      </c>
      <c r="AT364" s="174" t="s">
        <v>115</v>
      </c>
      <c r="AU364" s="174" t="s">
        <v>80</v>
      </c>
      <c r="AY364" s="18" t="s">
        <v>112</v>
      </c>
      <c r="BE364" s="175">
        <f>IF(N364="základní",J364,0)</f>
        <v>2065</v>
      </c>
      <c r="BF364" s="175">
        <f>IF(N364="snížená",J364,0)</f>
        <v>0</v>
      </c>
      <c r="BG364" s="175">
        <f>IF(N364="zákl. přenesená",J364,0)</f>
        <v>0</v>
      </c>
      <c r="BH364" s="175">
        <f>IF(N364="sníž. přenesená",J364,0)</f>
        <v>0</v>
      </c>
      <c r="BI364" s="175">
        <f>IF(N364="nulová",J364,0)</f>
        <v>0</v>
      </c>
      <c r="BJ364" s="18" t="s">
        <v>78</v>
      </c>
      <c r="BK364" s="175">
        <f>ROUND(I364*H364,2)</f>
        <v>2065</v>
      </c>
      <c r="BL364" s="18" t="s">
        <v>135</v>
      </c>
      <c r="BM364" s="174" t="s">
        <v>617</v>
      </c>
    </row>
    <row r="365" s="2" customFormat="1">
      <c r="A365" s="31"/>
      <c r="B365" s="32"/>
      <c r="C365" s="31"/>
      <c r="D365" s="176" t="s">
        <v>122</v>
      </c>
      <c r="E365" s="31"/>
      <c r="F365" s="177" t="s">
        <v>618</v>
      </c>
      <c r="G365" s="31"/>
      <c r="H365" s="31"/>
      <c r="I365" s="31"/>
      <c r="J365" s="31"/>
      <c r="K365" s="31"/>
      <c r="L365" s="32"/>
      <c r="M365" s="178"/>
      <c r="N365" s="179"/>
      <c r="O365" s="69"/>
      <c r="P365" s="69"/>
      <c r="Q365" s="69"/>
      <c r="R365" s="69"/>
      <c r="S365" s="69"/>
      <c r="T365" s="70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T365" s="18" t="s">
        <v>122</v>
      </c>
      <c r="AU365" s="18" t="s">
        <v>80</v>
      </c>
    </row>
    <row r="366" s="2" customFormat="1" ht="21.75" customHeight="1">
      <c r="A366" s="31"/>
      <c r="B366" s="163"/>
      <c r="C366" s="164" t="s">
        <v>619</v>
      </c>
      <c r="D366" s="164" t="s">
        <v>115</v>
      </c>
      <c r="E366" s="165" t="s">
        <v>620</v>
      </c>
      <c r="F366" s="166" t="s">
        <v>621</v>
      </c>
      <c r="G366" s="167" t="s">
        <v>188</v>
      </c>
      <c r="H366" s="168">
        <v>2</v>
      </c>
      <c r="I366" s="169">
        <v>823</v>
      </c>
      <c r="J366" s="169">
        <f>ROUND(I366*H366,2)</f>
        <v>1646</v>
      </c>
      <c r="K366" s="166" t="s">
        <v>119</v>
      </c>
      <c r="L366" s="32"/>
      <c r="M366" s="170" t="s">
        <v>1</v>
      </c>
      <c r="N366" s="171" t="s">
        <v>35</v>
      </c>
      <c r="O366" s="172">
        <v>0.083000000000000004</v>
      </c>
      <c r="P366" s="172">
        <f>O366*H366</f>
        <v>0.16600000000000001</v>
      </c>
      <c r="Q366" s="172">
        <v>0.00046000000000000001</v>
      </c>
      <c r="R366" s="172">
        <f>Q366*H366</f>
        <v>0.00092000000000000003</v>
      </c>
      <c r="S366" s="172">
        <v>0</v>
      </c>
      <c r="T366" s="173">
        <f>S366*H366</f>
        <v>0</v>
      </c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R366" s="174" t="s">
        <v>135</v>
      </c>
      <c r="AT366" s="174" t="s">
        <v>115</v>
      </c>
      <c r="AU366" s="174" t="s">
        <v>80</v>
      </c>
      <c r="AY366" s="18" t="s">
        <v>112</v>
      </c>
      <c r="BE366" s="175">
        <f>IF(N366="základní",J366,0)</f>
        <v>1646</v>
      </c>
      <c r="BF366" s="175">
        <f>IF(N366="snížená",J366,0)</f>
        <v>0</v>
      </c>
      <c r="BG366" s="175">
        <f>IF(N366="zákl. přenesená",J366,0)</f>
        <v>0</v>
      </c>
      <c r="BH366" s="175">
        <f>IF(N366="sníž. přenesená",J366,0)</f>
        <v>0</v>
      </c>
      <c r="BI366" s="175">
        <f>IF(N366="nulová",J366,0)</f>
        <v>0</v>
      </c>
      <c r="BJ366" s="18" t="s">
        <v>78</v>
      </c>
      <c r="BK366" s="175">
        <f>ROUND(I366*H366,2)</f>
        <v>1646</v>
      </c>
      <c r="BL366" s="18" t="s">
        <v>135</v>
      </c>
      <c r="BM366" s="174" t="s">
        <v>622</v>
      </c>
    </row>
    <row r="367" s="2" customFormat="1">
      <c r="A367" s="31"/>
      <c r="B367" s="32"/>
      <c r="C367" s="31"/>
      <c r="D367" s="176" t="s">
        <v>122</v>
      </c>
      <c r="E367" s="31"/>
      <c r="F367" s="177" t="s">
        <v>623</v>
      </c>
      <c r="G367" s="31"/>
      <c r="H367" s="31"/>
      <c r="I367" s="31"/>
      <c r="J367" s="31"/>
      <c r="K367" s="31"/>
      <c r="L367" s="32"/>
      <c r="M367" s="178"/>
      <c r="N367" s="179"/>
      <c r="O367" s="69"/>
      <c r="P367" s="69"/>
      <c r="Q367" s="69"/>
      <c r="R367" s="69"/>
      <c r="S367" s="69"/>
      <c r="T367" s="70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T367" s="18" t="s">
        <v>122</v>
      </c>
      <c r="AU367" s="18" t="s">
        <v>80</v>
      </c>
    </row>
    <row r="368" s="2" customFormat="1" ht="16.5" customHeight="1">
      <c r="A368" s="31"/>
      <c r="B368" s="163"/>
      <c r="C368" s="164" t="s">
        <v>624</v>
      </c>
      <c r="D368" s="164" t="s">
        <v>115</v>
      </c>
      <c r="E368" s="165" t="s">
        <v>625</v>
      </c>
      <c r="F368" s="166" t="s">
        <v>626</v>
      </c>
      <c r="G368" s="167" t="s">
        <v>206</v>
      </c>
      <c r="H368" s="168">
        <v>3.2000000000000002</v>
      </c>
      <c r="I368" s="169">
        <v>1450</v>
      </c>
      <c r="J368" s="169">
        <f>ROUND(I368*H368,2)</f>
        <v>4640</v>
      </c>
      <c r="K368" s="166" t="s">
        <v>119</v>
      </c>
      <c r="L368" s="32"/>
      <c r="M368" s="170" t="s">
        <v>1</v>
      </c>
      <c r="N368" s="171" t="s">
        <v>35</v>
      </c>
      <c r="O368" s="172">
        <v>1.6830000000000001</v>
      </c>
      <c r="P368" s="172">
        <f>O368*H368</f>
        <v>5.3856000000000002</v>
      </c>
      <c r="Q368" s="172">
        <v>0.00046999999999999999</v>
      </c>
      <c r="R368" s="172">
        <f>Q368*H368</f>
        <v>0.0015040000000000001</v>
      </c>
      <c r="S368" s="172">
        <v>0</v>
      </c>
      <c r="T368" s="173">
        <f>S368*H368</f>
        <v>0</v>
      </c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R368" s="174" t="s">
        <v>135</v>
      </c>
      <c r="AT368" s="174" t="s">
        <v>115</v>
      </c>
      <c r="AU368" s="174" t="s">
        <v>80</v>
      </c>
      <c r="AY368" s="18" t="s">
        <v>112</v>
      </c>
      <c r="BE368" s="175">
        <f>IF(N368="základní",J368,0)</f>
        <v>4640</v>
      </c>
      <c r="BF368" s="175">
        <f>IF(N368="snížená",J368,0)</f>
        <v>0</v>
      </c>
      <c r="BG368" s="175">
        <f>IF(N368="zákl. přenesená",J368,0)</f>
        <v>0</v>
      </c>
      <c r="BH368" s="175">
        <f>IF(N368="sníž. přenesená",J368,0)</f>
        <v>0</v>
      </c>
      <c r="BI368" s="175">
        <f>IF(N368="nulová",J368,0)</f>
        <v>0</v>
      </c>
      <c r="BJ368" s="18" t="s">
        <v>78</v>
      </c>
      <c r="BK368" s="175">
        <f>ROUND(I368*H368,2)</f>
        <v>4640</v>
      </c>
      <c r="BL368" s="18" t="s">
        <v>135</v>
      </c>
      <c r="BM368" s="174" t="s">
        <v>627</v>
      </c>
    </row>
    <row r="369" s="2" customFormat="1">
      <c r="A369" s="31"/>
      <c r="B369" s="32"/>
      <c r="C369" s="31"/>
      <c r="D369" s="176" t="s">
        <v>122</v>
      </c>
      <c r="E369" s="31"/>
      <c r="F369" s="177" t="s">
        <v>628</v>
      </c>
      <c r="G369" s="31"/>
      <c r="H369" s="31"/>
      <c r="I369" s="31"/>
      <c r="J369" s="31"/>
      <c r="K369" s="31"/>
      <c r="L369" s="32"/>
      <c r="M369" s="178"/>
      <c r="N369" s="179"/>
      <c r="O369" s="69"/>
      <c r="P369" s="69"/>
      <c r="Q369" s="69"/>
      <c r="R369" s="69"/>
      <c r="S369" s="69"/>
      <c r="T369" s="70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T369" s="18" t="s">
        <v>122</v>
      </c>
      <c r="AU369" s="18" t="s">
        <v>80</v>
      </c>
    </row>
    <row r="370" s="13" customFormat="1">
      <c r="A370" s="13"/>
      <c r="B370" s="180"/>
      <c r="C370" s="13"/>
      <c r="D370" s="176" t="s">
        <v>124</v>
      </c>
      <c r="E370" s="186" t="s">
        <v>1</v>
      </c>
      <c r="F370" s="181" t="s">
        <v>629</v>
      </c>
      <c r="G370" s="13"/>
      <c r="H370" s="182">
        <v>3.2000000000000002</v>
      </c>
      <c r="I370" s="13"/>
      <c r="J370" s="13"/>
      <c r="K370" s="13"/>
      <c r="L370" s="180"/>
      <c r="M370" s="183"/>
      <c r="N370" s="184"/>
      <c r="O370" s="184"/>
      <c r="P370" s="184"/>
      <c r="Q370" s="184"/>
      <c r="R370" s="184"/>
      <c r="S370" s="184"/>
      <c r="T370" s="185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186" t="s">
        <v>124</v>
      </c>
      <c r="AU370" s="186" t="s">
        <v>80</v>
      </c>
      <c r="AV370" s="13" t="s">
        <v>80</v>
      </c>
      <c r="AW370" s="13" t="s">
        <v>27</v>
      </c>
      <c r="AX370" s="13" t="s">
        <v>78</v>
      </c>
      <c r="AY370" s="186" t="s">
        <v>112</v>
      </c>
    </row>
    <row r="371" s="2" customFormat="1" ht="24.15" customHeight="1">
      <c r="A371" s="31"/>
      <c r="B371" s="163"/>
      <c r="C371" s="204" t="s">
        <v>630</v>
      </c>
      <c r="D371" s="204" t="s">
        <v>413</v>
      </c>
      <c r="E371" s="205" t="s">
        <v>631</v>
      </c>
      <c r="F371" s="206" t="s">
        <v>632</v>
      </c>
      <c r="G371" s="207" t="s">
        <v>206</v>
      </c>
      <c r="H371" s="208">
        <v>3.2000000000000002</v>
      </c>
      <c r="I371" s="209">
        <v>2220</v>
      </c>
      <c r="J371" s="209">
        <f>ROUND(I371*H371,2)</f>
        <v>7104</v>
      </c>
      <c r="K371" s="206" t="s">
        <v>119</v>
      </c>
      <c r="L371" s="210"/>
      <c r="M371" s="211" t="s">
        <v>1</v>
      </c>
      <c r="N371" s="212" t="s">
        <v>35</v>
      </c>
      <c r="O371" s="172">
        <v>0</v>
      </c>
      <c r="P371" s="172">
        <f>O371*H371</f>
        <v>0</v>
      </c>
      <c r="Q371" s="172">
        <v>0.032750000000000001</v>
      </c>
      <c r="R371" s="172">
        <f>Q371*H371</f>
        <v>0.1048</v>
      </c>
      <c r="S371" s="172">
        <v>0</v>
      </c>
      <c r="T371" s="173">
        <f>S371*H371</f>
        <v>0</v>
      </c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R371" s="174" t="s">
        <v>154</v>
      </c>
      <c r="AT371" s="174" t="s">
        <v>413</v>
      </c>
      <c r="AU371" s="174" t="s">
        <v>80</v>
      </c>
      <c r="AY371" s="18" t="s">
        <v>112</v>
      </c>
      <c r="BE371" s="175">
        <f>IF(N371="základní",J371,0)</f>
        <v>7104</v>
      </c>
      <c r="BF371" s="175">
        <f>IF(N371="snížená",J371,0)</f>
        <v>0</v>
      </c>
      <c r="BG371" s="175">
        <f>IF(N371="zákl. přenesená",J371,0)</f>
        <v>0</v>
      </c>
      <c r="BH371" s="175">
        <f>IF(N371="sníž. přenesená",J371,0)</f>
        <v>0</v>
      </c>
      <c r="BI371" s="175">
        <f>IF(N371="nulová",J371,0)</f>
        <v>0</v>
      </c>
      <c r="BJ371" s="18" t="s">
        <v>78</v>
      </c>
      <c r="BK371" s="175">
        <f>ROUND(I371*H371,2)</f>
        <v>7104</v>
      </c>
      <c r="BL371" s="18" t="s">
        <v>135</v>
      </c>
      <c r="BM371" s="174" t="s">
        <v>633</v>
      </c>
    </row>
    <row r="372" s="2" customFormat="1">
      <c r="A372" s="31"/>
      <c r="B372" s="32"/>
      <c r="C372" s="31"/>
      <c r="D372" s="176" t="s">
        <v>122</v>
      </c>
      <c r="E372" s="31"/>
      <c r="F372" s="177" t="s">
        <v>632</v>
      </c>
      <c r="G372" s="31"/>
      <c r="H372" s="31"/>
      <c r="I372" s="31"/>
      <c r="J372" s="31"/>
      <c r="K372" s="31"/>
      <c r="L372" s="32"/>
      <c r="M372" s="178"/>
      <c r="N372" s="179"/>
      <c r="O372" s="69"/>
      <c r="P372" s="69"/>
      <c r="Q372" s="69"/>
      <c r="R372" s="69"/>
      <c r="S372" s="69"/>
      <c r="T372" s="70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T372" s="18" t="s">
        <v>122</v>
      </c>
      <c r="AU372" s="18" t="s">
        <v>80</v>
      </c>
    </row>
    <row r="373" s="12" customFormat="1" ht="22.8" customHeight="1">
      <c r="A373" s="12"/>
      <c r="B373" s="151"/>
      <c r="C373" s="12"/>
      <c r="D373" s="152" t="s">
        <v>69</v>
      </c>
      <c r="E373" s="161" t="s">
        <v>161</v>
      </c>
      <c r="F373" s="161" t="s">
        <v>634</v>
      </c>
      <c r="G373" s="12"/>
      <c r="H373" s="12"/>
      <c r="I373" s="12"/>
      <c r="J373" s="162">
        <f>BK373</f>
        <v>171024.29999999999</v>
      </c>
      <c r="K373" s="12"/>
      <c r="L373" s="151"/>
      <c r="M373" s="155"/>
      <c r="N373" s="156"/>
      <c r="O373" s="156"/>
      <c r="P373" s="157">
        <f>SUM(P374:P382)</f>
        <v>131.30691000000002</v>
      </c>
      <c r="Q373" s="156"/>
      <c r="R373" s="157">
        <f>SUM(R374:R382)</f>
        <v>47.416240000000002</v>
      </c>
      <c r="S373" s="156"/>
      <c r="T373" s="158">
        <f>SUM(T374:T382)</f>
        <v>24.598350000000003</v>
      </c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R373" s="152" t="s">
        <v>78</v>
      </c>
      <c r="AT373" s="159" t="s">
        <v>69</v>
      </c>
      <c r="AU373" s="159" t="s">
        <v>78</v>
      </c>
      <c r="AY373" s="152" t="s">
        <v>112</v>
      </c>
      <c r="BK373" s="160">
        <f>SUM(BK374:BK382)</f>
        <v>171024.29999999999</v>
      </c>
    </row>
    <row r="374" s="2" customFormat="1" ht="24.15" customHeight="1">
      <c r="A374" s="31"/>
      <c r="B374" s="163"/>
      <c r="C374" s="164" t="s">
        <v>635</v>
      </c>
      <c r="D374" s="164" t="s">
        <v>115</v>
      </c>
      <c r="E374" s="165" t="s">
        <v>636</v>
      </c>
      <c r="F374" s="166" t="s">
        <v>637</v>
      </c>
      <c r="G374" s="167" t="s">
        <v>188</v>
      </c>
      <c r="H374" s="168">
        <v>2</v>
      </c>
      <c r="I374" s="169">
        <v>22700</v>
      </c>
      <c r="J374" s="169">
        <f>ROUND(I374*H374,2)</f>
        <v>45400</v>
      </c>
      <c r="K374" s="166" t="s">
        <v>119</v>
      </c>
      <c r="L374" s="32"/>
      <c r="M374" s="170" t="s">
        <v>1</v>
      </c>
      <c r="N374" s="171" t="s">
        <v>35</v>
      </c>
      <c r="O374" s="172">
        <v>15.049</v>
      </c>
      <c r="P374" s="172">
        <f>O374*H374</f>
        <v>30.097999999999999</v>
      </c>
      <c r="Q374" s="172">
        <v>14.14974</v>
      </c>
      <c r="R374" s="172">
        <f>Q374*H374</f>
        <v>28.299479999999999</v>
      </c>
      <c r="S374" s="172">
        <v>0</v>
      </c>
      <c r="T374" s="173">
        <f>S374*H374</f>
        <v>0</v>
      </c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R374" s="174" t="s">
        <v>135</v>
      </c>
      <c r="AT374" s="174" t="s">
        <v>115</v>
      </c>
      <c r="AU374" s="174" t="s">
        <v>80</v>
      </c>
      <c r="AY374" s="18" t="s">
        <v>112</v>
      </c>
      <c r="BE374" s="175">
        <f>IF(N374="základní",J374,0)</f>
        <v>45400</v>
      </c>
      <c r="BF374" s="175">
        <f>IF(N374="snížená",J374,0)</f>
        <v>0</v>
      </c>
      <c r="BG374" s="175">
        <f>IF(N374="zákl. přenesená",J374,0)</f>
        <v>0</v>
      </c>
      <c r="BH374" s="175">
        <f>IF(N374="sníž. přenesená",J374,0)</f>
        <v>0</v>
      </c>
      <c r="BI374" s="175">
        <f>IF(N374="nulová",J374,0)</f>
        <v>0</v>
      </c>
      <c r="BJ374" s="18" t="s">
        <v>78</v>
      </c>
      <c r="BK374" s="175">
        <f>ROUND(I374*H374,2)</f>
        <v>45400</v>
      </c>
      <c r="BL374" s="18" t="s">
        <v>135</v>
      </c>
      <c r="BM374" s="174" t="s">
        <v>638</v>
      </c>
    </row>
    <row r="375" s="13" customFormat="1">
      <c r="A375" s="13"/>
      <c r="B375" s="180"/>
      <c r="C375" s="13"/>
      <c r="D375" s="176" t="s">
        <v>124</v>
      </c>
      <c r="E375" s="186" t="s">
        <v>1</v>
      </c>
      <c r="F375" s="181" t="s">
        <v>639</v>
      </c>
      <c r="G375" s="13"/>
      <c r="H375" s="182">
        <v>2</v>
      </c>
      <c r="I375" s="13"/>
      <c r="J375" s="13"/>
      <c r="K375" s="13"/>
      <c r="L375" s="180"/>
      <c r="M375" s="183"/>
      <c r="N375" s="184"/>
      <c r="O375" s="184"/>
      <c r="P375" s="184"/>
      <c r="Q375" s="184"/>
      <c r="R375" s="184"/>
      <c r="S375" s="184"/>
      <c r="T375" s="185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186" t="s">
        <v>124</v>
      </c>
      <c r="AU375" s="186" t="s">
        <v>80</v>
      </c>
      <c r="AV375" s="13" t="s">
        <v>80</v>
      </c>
      <c r="AW375" s="13" t="s">
        <v>27</v>
      </c>
      <c r="AX375" s="13" t="s">
        <v>78</v>
      </c>
      <c r="AY375" s="186" t="s">
        <v>112</v>
      </c>
    </row>
    <row r="376" s="2" customFormat="1" ht="24.15" customHeight="1">
      <c r="A376" s="31"/>
      <c r="B376" s="163"/>
      <c r="C376" s="164" t="s">
        <v>640</v>
      </c>
      <c r="D376" s="164" t="s">
        <v>115</v>
      </c>
      <c r="E376" s="165" t="s">
        <v>641</v>
      </c>
      <c r="F376" s="166" t="s">
        <v>642</v>
      </c>
      <c r="G376" s="167" t="s">
        <v>206</v>
      </c>
      <c r="H376" s="168">
        <v>4</v>
      </c>
      <c r="I376" s="169">
        <v>5210</v>
      </c>
      <c r="J376" s="169">
        <f>ROUND(I376*H376,2)</f>
        <v>20840</v>
      </c>
      <c r="K376" s="166" t="s">
        <v>119</v>
      </c>
      <c r="L376" s="32"/>
      <c r="M376" s="170" t="s">
        <v>1</v>
      </c>
      <c r="N376" s="171" t="s">
        <v>35</v>
      </c>
      <c r="O376" s="172">
        <v>5.8419999999999996</v>
      </c>
      <c r="P376" s="172">
        <f>O376*H376</f>
        <v>23.367999999999999</v>
      </c>
      <c r="Q376" s="172">
        <v>2.2041900000000001</v>
      </c>
      <c r="R376" s="172">
        <f>Q376*H376</f>
        <v>8.8167600000000004</v>
      </c>
      <c r="S376" s="172">
        <v>0</v>
      </c>
      <c r="T376" s="173">
        <f>S376*H376</f>
        <v>0</v>
      </c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R376" s="174" t="s">
        <v>135</v>
      </c>
      <c r="AT376" s="174" t="s">
        <v>115</v>
      </c>
      <c r="AU376" s="174" t="s">
        <v>80</v>
      </c>
      <c r="AY376" s="18" t="s">
        <v>112</v>
      </c>
      <c r="BE376" s="175">
        <f>IF(N376="základní",J376,0)</f>
        <v>20840</v>
      </c>
      <c r="BF376" s="175">
        <f>IF(N376="snížená",J376,0)</f>
        <v>0</v>
      </c>
      <c r="BG376" s="175">
        <f>IF(N376="zákl. přenesená",J376,0)</f>
        <v>0</v>
      </c>
      <c r="BH376" s="175">
        <f>IF(N376="sníž. přenesená",J376,0)</f>
        <v>0</v>
      </c>
      <c r="BI376" s="175">
        <f>IF(N376="nulová",J376,0)</f>
        <v>0</v>
      </c>
      <c r="BJ376" s="18" t="s">
        <v>78</v>
      </c>
      <c r="BK376" s="175">
        <f>ROUND(I376*H376,2)</f>
        <v>20840</v>
      </c>
      <c r="BL376" s="18" t="s">
        <v>135</v>
      </c>
      <c r="BM376" s="174" t="s">
        <v>643</v>
      </c>
    </row>
    <row r="377" s="2" customFormat="1">
      <c r="A377" s="31"/>
      <c r="B377" s="32"/>
      <c r="C377" s="31"/>
      <c r="D377" s="176" t="s">
        <v>122</v>
      </c>
      <c r="E377" s="31"/>
      <c r="F377" s="177" t="s">
        <v>644</v>
      </c>
      <c r="G377" s="31"/>
      <c r="H377" s="31"/>
      <c r="I377" s="31"/>
      <c r="J377" s="31"/>
      <c r="K377" s="31"/>
      <c r="L377" s="32"/>
      <c r="M377" s="178"/>
      <c r="N377" s="179"/>
      <c r="O377" s="69"/>
      <c r="P377" s="69"/>
      <c r="Q377" s="69"/>
      <c r="R377" s="69"/>
      <c r="S377" s="69"/>
      <c r="T377" s="70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T377" s="18" t="s">
        <v>122</v>
      </c>
      <c r="AU377" s="18" t="s">
        <v>80</v>
      </c>
    </row>
    <row r="378" s="2" customFormat="1" ht="16.5" customHeight="1">
      <c r="A378" s="31"/>
      <c r="B378" s="163"/>
      <c r="C378" s="204" t="s">
        <v>645</v>
      </c>
      <c r="D378" s="204" t="s">
        <v>413</v>
      </c>
      <c r="E378" s="205" t="s">
        <v>646</v>
      </c>
      <c r="F378" s="206" t="s">
        <v>647</v>
      </c>
      <c r="G378" s="207" t="s">
        <v>188</v>
      </c>
      <c r="H378" s="208">
        <v>2</v>
      </c>
      <c r="I378" s="209">
        <v>33300</v>
      </c>
      <c r="J378" s="209">
        <f>ROUND(I378*H378,2)</f>
        <v>66600</v>
      </c>
      <c r="K378" s="206" t="s">
        <v>119</v>
      </c>
      <c r="L378" s="210"/>
      <c r="M378" s="211" t="s">
        <v>1</v>
      </c>
      <c r="N378" s="212" t="s">
        <v>35</v>
      </c>
      <c r="O378" s="172">
        <v>0</v>
      </c>
      <c r="P378" s="172">
        <f>O378*H378</f>
        <v>0</v>
      </c>
      <c r="Q378" s="172">
        <v>5.1500000000000004</v>
      </c>
      <c r="R378" s="172">
        <f>Q378*H378</f>
        <v>10.300000000000001</v>
      </c>
      <c r="S378" s="172">
        <v>0</v>
      </c>
      <c r="T378" s="173">
        <f>S378*H378</f>
        <v>0</v>
      </c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R378" s="174" t="s">
        <v>154</v>
      </c>
      <c r="AT378" s="174" t="s">
        <v>413</v>
      </c>
      <c r="AU378" s="174" t="s">
        <v>80</v>
      </c>
      <c r="AY378" s="18" t="s">
        <v>112</v>
      </c>
      <c r="BE378" s="175">
        <f>IF(N378="základní",J378,0)</f>
        <v>66600</v>
      </c>
      <c r="BF378" s="175">
        <f>IF(N378="snížená",J378,0)</f>
        <v>0</v>
      </c>
      <c r="BG378" s="175">
        <f>IF(N378="zákl. přenesená",J378,0)</f>
        <v>0</v>
      </c>
      <c r="BH378" s="175">
        <f>IF(N378="sníž. přenesená",J378,0)</f>
        <v>0</v>
      </c>
      <c r="BI378" s="175">
        <f>IF(N378="nulová",J378,0)</f>
        <v>0</v>
      </c>
      <c r="BJ378" s="18" t="s">
        <v>78</v>
      </c>
      <c r="BK378" s="175">
        <f>ROUND(I378*H378,2)</f>
        <v>66600</v>
      </c>
      <c r="BL378" s="18" t="s">
        <v>135</v>
      </c>
      <c r="BM378" s="174" t="s">
        <v>648</v>
      </c>
    </row>
    <row r="379" s="2" customFormat="1">
      <c r="A379" s="31"/>
      <c r="B379" s="32"/>
      <c r="C379" s="31"/>
      <c r="D379" s="176" t="s">
        <v>122</v>
      </c>
      <c r="E379" s="31"/>
      <c r="F379" s="177" t="s">
        <v>649</v>
      </c>
      <c r="G379" s="31"/>
      <c r="H379" s="31"/>
      <c r="I379" s="31"/>
      <c r="J379" s="31"/>
      <c r="K379" s="31"/>
      <c r="L379" s="32"/>
      <c r="M379" s="178"/>
      <c r="N379" s="179"/>
      <c r="O379" s="69"/>
      <c r="P379" s="69"/>
      <c r="Q379" s="69"/>
      <c r="R379" s="69"/>
      <c r="S379" s="69"/>
      <c r="T379" s="70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T379" s="18" t="s">
        <v>122</v>
      </c>
      <c r="AU379" s="18" t="s">
        <v>80</v>
      </c>
    </row>
    <row r="380" s="2" customFormat="1" ht="21.75" customHeight="1">
      <c r="A380" s="31"/>
      <c r="B380" s="163"/>
      <c r="C380" s="164" t="s">
        <v>650</v>
      </c>
      <c r="D380" s="164" t="s">
        <v>115</v>
      </c>
      <c r="E380" s="165" t="s">
        <v>651</v>
      </c>
      <c r="F380" s="166" t="s">
        <v>652</v>
      </c>
      <c r="G380" s="167" t="s">
        <v>206</v>
      </c>
      <c r="H380" s="168">
        <v>11.970000000000001</v>
      </c>
      <c r="I380" s="169">
        <v>3190</v>
      </c>
      <c r="J380" s="169">
        <f>ROUND(I380*H380,2)</f>
        <v>38184.300000000003</v>
      </c>
      <c r="K380" s="166" t="s">
        <v>119</v>
      </c>
      <c r="L380" s="32"/>
      <c r="M380" s="170" t="s">
        <v>1</v>
      </c>
      <c r="N380" s="171" t="s">
        <v>35</v>
      </c>
      <c r="O380" s="172">
        <v>6.5030000000000001</v>
      </c>
      <c r="P380" s="172">
        <f>O380*H380</f>
        <v>77.840910000000008</v>
      </c>
      <c r="Q380" s="172">
        <v>0</v>
      </c>
      <c r="R380" s="172">
        <f>Q380*H380</f>
        <v>0</v>
      </c>
      <c r="S380" s="172">
        <v>2.0550000000000002</v>
      </c>
      <c r="T380" s="173">
        <f>S380*H380</f>
        <v>24.598350000000003</v>
      </c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R380" s="174" t="s">
        <v>135</v>
      </c>
      <c r="AT380" s="174" t="s">
        <v>115</v>
      </c>
      <c r="AU380" s="174" t="s">
        <v>80</v>
      </c>
      <c r="AY380" s="18" t="s">
        <v>112</v>
      </c>
      <c r="BE380" s="175">
        <f>IF(N380="základní",J380,0)</f>
        <v>38184.300000000003</v>
      </c>
      <c r="BF380" s="175">
        <f>IF(N380="snížená",J380,0)</f>
        <v>0</v>
      </c>
      <c r="BG380" s="175">
        <f>IF(N380="zákl. přenesená",J380,0)</f>
        <v>0</v>
      </c>
      <c r="BH380" s="175">
        <f>IF(N380="sníž. přenesená",J380,0)</f>
        <v>0</v>
      </c>
      <c r="BI380" s="175">
        <f>IF(N380="nulová",J380,0)</f>
        <v>0</v>
      </c>
      <c r="BJ380" s="18" t="s">
        <v>78</v>
      </c>
      <c r="BK380" s="175">
        <f>ROUND(I380*H380,2)</f>
        <v>38184.300000000003</v>
      </c>
      <c r="BL380" s="18" t="s">
        <v>135</v>
      </c>
      <c r="BM380" s="174" t="s">
        <v>653</v>
      </c>
    </row>
    <row r="381" s="2" customFormat="1">
      <c r="A381" s="31"/>
      <c r="B381" s="32"/>
      <c r="C381" s="31"/>
      <c r="D381" s="176" t="s">
        <v>122</v>
      </c>
      <c r="E381" s="31"/>
      <c r="F381" s="177" t="s">
        <v>654</v>
      </c>
      <c r="G381" s="31"/>
      <c r="H381" s="31"/>
      <c r="I381" s="31"/>
      <c r="J381" s="31"/>
      <c r="K381" s="31"/>
      <c r="L381" s="32"/>
      <c r="M381" s="178"/>
      <c r="N381" s="179"/>
      <c r="O381" s="69"/>
      <c r="P381" s="69"/>
      <c r="Q381" s="69"/>
      <c r="R381" s="69"/>
      <c r="S381" s="69"/>
      <c r="T381" s="70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T381" s="18" t="s">
        <v>122</v>
      </c>
      <c r="AU381" s="18" t="s">
        <v>80</v>
      </c>
    </row>
    <row r="382" s="13" customFormat="1">
      <c r="A382" s="13"/>
      <c r="B382" s="180"/>
      <c r="C382" s="13"/>
      <c r="D382" s="176" t="s">
        <v>124</v>
      </c>
      <c r="E382" s="186" t="s">
        <v>1</v>
      </c>
      <c r="F382" s="181" t="s">
        <v>655</v>
      </c>
      <c r="G382" s="13"/>
      <c r="H382" s="182">
        <v>11.970000000000001</v>
      </c>
      <c r="I382" s="13"/>
      <c r="J382" s="13"/>
      <c r="K382" s="13"/>
      <c r="L382" s="180"/>
      <c r="M382" s="183"/>
      <c r="N382" s="184"/>
      <c r="O382" s="184"/>
      <c r="P382" s="184"/>
      <c r="Q382" s="184"/>
      <c r="R382" s="184"/>
      <c r="S382" s="184"/>
      <c r="T382" s="185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186" t="s">
        <v>124</v>
      </c>
      <c r="AU382" s="186" t="s">
        <v>80</v>
      </c>
      <c r="AV382" s="13" t="s">
        <v>80</v>
      </c>
      <c r="AW382" s="13" t="s">
        <v>27</v>
      </c>
      <c r="AX382" s="13" t="s">
        <v>78</v>
      </c>
      <c r="AY382" s="186" t="s">
        <v>112</v>
      </c>
    </row>
    <row r="383" s="12" customFormat="1" ht="22.8" customHeight="1">
      <c r="A383" s="12"/>
      <c r="B383" s="151"/>
      <c r="C383" s="12"/>
      <c r="D383" s="152" t="s">
        <v>69</v>
      </c>
      <c r="E383" s="161" t="s">
        <v>656</v>
      </c>
      <c r="F383" s="161" t="s">
        <v>657</v>
      </c>
      <c r="G383" s="12"/>
      <c r="H383" s="12"/>
      <c r="I383" s="12"/>
      <c r="J383" s="162">
        <f>BK383</f>
        <v>23254.860000000001</v>
      </c>
      <c r="K383" s="12"/>
      <c r="L383" s="151"/>
      <c r="M383" s="155"/>
      <c r="N383" s="156"/>
      <c r="O383" s="156"/>
      <c r="P383" s="157">
        <f>SUM(P384:P396)</f>
        <v>1.3789440000000002</v>
      </c>
      <c r="Q383" s="156"/>
      <c r="R383" s="157">
        <f>SUM(R384:R396)</f>
        <v>0</v>
      </c>
      <c r="S383" s="156"/>
      <c r="T383" s="158">
        <f>SUM(T384:T396)</f>
        <v>0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R383" s="152" t="s">
        <v>78</v>
      </c>
      <c r="AT383" s="159" t="s">
        <v>69</v>
      </c>
      <c r="AU383" s="159" t="s">
        <v>78</v>
      </c>
      <c r="AY383" s="152" t="s">
        <v>112</v>
      </c>
      <c r="BK383" s="160">
        <f>SUM(BK384:BK396)</f>
        <v>23254.860000000001</v>
      </c>
    </row>
    <row r="384" s="2" customFormat="1" ht="33" customHeight="1">
      <c r="A384" s="31"/>
      <c r="B384" s="163"/>
      <c r="C384" s="164" t="s">
        <v>658</v>
      </c>
      <c r="D384" s="164" t="s">
        <v>115</v>
      </c>
      <c r="E384" s="165" t="s">
        <v>659</v>
      </c>
      <c r="F384" s="166" t="s">
        <v>660</v>
      </c>
      <c r="G384" s="167" t="s">
        <v>379</v>
      </c>
      <c r="H384" s="168">
        <v>5.5999999999999996</v>
      </c>
      <c r="I384" s="169">
        <v>1700</v>
      </c>
      <c r="J384" s="169">
        <f>ROUND(I384*H384,2)</f>
        <v>9520</v>
      </c>
      <c r="K384" s="166" t="s">
        <v>119</v>
      </c>
      <c r="L384" s="32"/>
      <c r="M384" s="170" t="s">
        <v>1</v>
      </c>
      <c r="N384" s="171" t="s">
        <v>35</v>
      </c>
      <c r="O384" s="172">
        <v>0</v>
      </c>
      <c r="P384" s="172">
        <f>O384*H384</f>
        <v>0</v>
      </c>
      <c r="Q384" s="172">
        <v>0</v>
      </c>
      <c r="R384" s="172">
        <f>Q384*H384</f>
        <v>0</v>
      </c>
      <c r="S384" s="172">
        <v>0</v>
      </c>
      <c r="T384" s="173">
        <f>S384*H384</f>
        <v>0</v>
      </c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R384" s="174" t="s">
        <v>135</v>
      </c>
      <c r="AT384" s="174" t="s">
        <v>115</v>
      </c>
      <c r="AU384" s="174" t="s">
        <v>80</v>
      </c>
      <c r="AY384" s="18" t="s">
        <v>112</v>
      </c>
      <c r="BE384" s="175">
        <f>IF(N384="základní",J384,0)</f>
        <v>9520</v>
      </c>
      <c r="BF384" s="175">
        <f>IF(N384="snížená",J384,0)</f>
        <v>0</v>
      </c>
      <c r="BG384" s="175">
        <f>IF(N384="zákl. přenesená",J384,0)</f>
        <v>0</v>
      </c>
      <c r="BH384" s="175">
        <f>IF(N384="sníž. přenesená",J384,0)</f>
        <v>0</v>
      </c>
      <c r="BI384" s="175">
        <f>IF(N384="nulová",J384,0)</f>
        <v>0</v>
      </c>
      <c r="BJ384" s="18" t="s">
        <v>78</v>
      </c>
      <c r="BK384" s="175">
        <f>ROUND(I384*H384,2)</f>
        <v>9520</v>
      </c>
      <c r="BL384" s="18" t="s">
        <v>135</v>
      </c>
      <c r="BM384" s="174" t="s">
        <v>661</v>
      </c>
    </row>
    <row r="385" s="2" customFormat="1">
      <c r="A385" s="31"/>
      <c r="B385" s="32"/>
      <c r="C385" s="31"/>
      <c r="D385" s="176" t="s">
        <v>122</v>
      </c>
      <c r="E385" s="31"/>
      <c r="F385" s="177" t="s">
        <v>662</v>
      </c>
      <c r="G385" s="31"/>
      <c r="H385" s="31"/>
      <c r="I385" s="31"/>
      <c r="J385" s="31"/>
      <c r="K385" s="31"/>
      <c r="L385" s="32"/>
      <c r="M385" s="178"/>
      <c r="N385" s="179"/>
      <c r="O385" s="69"/>
      <c r="P385" s="69"/>
      <c r="Q385" s="69"/>
      <c r="R385" s="69"/>
      <c r="S385" s="69"/>
      <c r="T385" s="70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T385" s="18" t="s">
        <v>122</v>
      </c>
      <c r="AU385" s="18" t="s">
        <v>80</v>
      </c>
    </row>
    <row r="386" s="13" customFormat="1">
      <c r="A386" s="13"/>
      <c r="B386" s="180"/>
      <c r="C386" s="13"/>
      <c r="D386" s="176" t="s">
        <v>124</v>
      </c>
      <c r="E386" s="186" t="s">
        <v>1</v>
      </c>
      <c r="F386" s="181" t="s">
        <v>663</v>
      </c>
      <c r="G386" s="13"/>
      <c r="H386" s="182">
        <v>5.5999999999999996</v>
      </c>
      <c r="I386" s="13"/>
      <c r="J386" s="13"/>
      <c r="K386" s="13"/>
      <c r="L386" s="180"/>
      <c r="M386" s="183"/>
      <c r="N386" s="184"/>
      <c r="O386" s="184"/>
      <c r="P386" s="184"/>
      <c r="Q386" s="184"/>
      <c r="R386" s="184"/>
      <c r="S386" s="184"/>
      <c r="T386" s="185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186" t="s">
        <v>124</v>
      </c>
      <c r="AU386" s="186" t="s">
        <v>80</v>
      </c>
      <c r="AV386" s="13" t="s">
        <v>80</v>
      </c>
      <c r="AW386" s="13" t="s">
        <v>27</v>
      </c>
      <c r="AX386" s="13" t="s">
        <v>78</v>
      </c>
      <c r="AY386" s="186" t="s">
        <v>112</v>
      </c>
    </row>
    <row r="387" s="2" customFormat="1" ht="21.75" customHeight="1">
      <c r="A387" s="31"/>
      <c r="B387" s="163"/>
      <c r="C387" s="164" t="s">
        <v>664</v>
      </c>
      <c r="D387" s="164" t="s">
        <v>115</v>
      </c>
      <c r="E387" s="165" t="s">
        <v>665</v>
      </c>
      <c r="F387" s="166" t="s">
        <v>666</v>
      </c>
      <c r="G387" s="167" t="s">
        <v>379</v>
      </c>
      <c r="H387" s="168">
        <v>28.728000000000002</v>
      </c>
      <c r="I387" s="169">
        <v>47.399999999999999</v>
      </c>
      <c r="J387" s="169">
        <f>ROUND(I387*H387,2)</f>
        <v>1361.71</v>
      </c>
      <c r="K387" s="166" t="s">
        <v>119</v>
      </c>
      <c r="L387" s="32"/>
      <c r="M387" s="170" t="s">
        <v>1</v>
      </c>
      <c r="N387" s="171" t="s">
        <v>35</v>
      </c>
      <c r="O387" s="172">
        <v>0.029999999999999999</v>
      </c>
      <c r="P387" s="172">
        <f>O387*H387</f>
        <v>0.86184000000000005</v>
      </c>
      <c r="Q387" s="172">
        <v>0</v>
      </c>
      <c r="R387" s="172">
        <f>Q387*H387</f>
        <v>0</v>
      </c>
      <c r="S387" s="172">
        <v>0</v>
      </c>
      <c r="T387" s="173">
        <f>S387*H387</f>
        <v>0</v>
      </c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R387" s="174" t="s">
        <v>135</v>
      </c>
      <c r="AT387" s="174" t="s">
        <v>115</v>
      </c>
      <c r="AU387" s="174" t="s">
        <v>80</v>
      </c>
      <c r="AY387" s="18" t="s">
        <v>112</v>
      </c>
      <c r="BE387" s="175">
        <f>IF(N387="základní",J387,0)</f>
        <v>1361.71</v>
      </c>
      <c r="BF387" s="175">
        <f>IF(N387="snížená",J387,0)</f>
        <v>0</v>
      </c>
      <c r="BG387" s="175">
        <f>IF(N387="zákl. přenesená",J387,0)</f>
        <v>0</v>
      </c>
      <c r="BH387" s="175">
        <f>IF(N387="sníž. přenesená",J387,0)</f>
        <v>0</v>
      </c>
      <c r="BI387" s="175">
        <f>IF(N387="nulová",J387,0)</f>
        <v>0</v>
      </c>
      <c r="BJ387" s="18" t="s">
        <v>78</v>
      </c>
      <c r="BK387" s="175">
        <f>ROUND(I387*H387,2)</f>
        <v>1361.71</v>
      </c>
      <c r="BL387" s="18" t="s">
        <v>135</v>
      </c>
      <c r="BM387" s="174" t="s">
        <v>667</v>
      </c>
    </row>
    <row r="388" s="2" customFormat="1">
      <c r="A388" s="31"/>
      <c r="B388" s="32"/>
      <c r="C388" s="31"/>
      <c r="D388" s="176" t="s">
        <v>122</v>
      </c>
      <c r="E388" s="31"/>
      <c r="F388" s="177" t="s">
        <v>668</v>
      </c>
      <c r="G388" s="31"/>
      <c r="H388" s="31"/>
      <c r="I388" s="31"/>
      <c r="J388" s="31"/>
      <c r="K388" s="31"/>
      <c r="L388" s="32"/>
      <c r="M388" s="178"/>
      <c r="N388" s="179"/>
      <c r="O388" s="69"/>
      <c r="P388" s="69"/>
      <c r="Q388" s="69"/>
      <c r="R388" s="69"/>
      <c r="S388" s="69"/>
      <c r="T388" s="70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T388" s="18" t="s">
        <v>122</v>
      </c>
      <c r="AU388" s="18" t="s">
        <v>80</v>
      </c>
    </row>
    <row r="389" s="13" customFormat="1">
      <c r="A389" s="13"/>
      <c r="B389" s="180"/>
      <c r="C389" s="13"/>
      <c r="D389" s="176" t="s">
        <v>124</v>
      </c>
      <c r="E389" s="186" t="s">
        <v>1</v>
      </c>
      <c r="F389" s="181" t="s">
        <v>669</v>
      </c>
      <c r="G389" s="13"/>
      <c r="H389" s="182">
        <v>28.728000000000002</v>
      </c>
      <c r="I389" s="13"/>
      <c r="J389" s="13"/>
      <c r="K389" s="13"/>
      <c r="L389" s="180"/>
      <c r="M389" s="183"/>
      <c r="N389" s="184"/>
      <c r="O389" s="184"/>
      <c r="P389" s="184"/>
      <c r="Q389" s="184"/>
      <c r="R389" s="184"/>
      <c r="S389" s="184"/>
      <c r="T389" s="185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186" t="s">
        <v>124</v>
      </c>
      <c r="AU389" s="186" t="s">
        <v>80</v>
      </c>
      <c r="AV389" s="13" t="s">
        <v>80</v>
      </c>
      <c r="AW389" s="13" t="s">
        <v>27</v>
      </c>
      <c r="AX389" s="13" t="s">
        <v>78</v>
      </c>
      <c r="AY389" s="186" t="s">
        <v>112</v>
      </c>
    </row>
    <row r="390" s="2" customFormat="1" ht="24.15" customHeight="1">
      <c r="A390" s="31"/>
      <c r="B390" s="163"/>
      <c r="C390" s="164" t="s">
        <v>670</v>
      </c>
      <c r="D390" s="164" t="s">
        <v>115</v>
      </c>
      <c r="E390" s="165" t="s">
        <v>671</v>
      </c>
      <c r="F390" s="166" t="s">
        <v>672</v>
      </c>
      <c r="G390" s="167" t="s">
        <v>379</v>
      </c>
      <c r="H390" s="168">
        <v>258.55200000000002</v>
      </c>
      <c r="I390" s="169">
        <v>11.300000000000001</v>
      </c>
      <c r="J390" s="169">
        <f>ROUND(I390*H390,2)</f>
        <v>2921.6399999999999</v>
      </c>
      <c r="K390" s="166" t="s">
        <v>119</v>
      </c>
      <c r="L390" s="32"/>
      <c r="M390" s="170" t="s">
        <v>1</v>
      </c>
      <c r="N390" s="171" t="s">
        <v>35</v>
      </c>
      <c r="O390" s="172">
        <v>0.002</v>
      </c>
      <c r="P390" s="172">
        <f>O390*H390</f>
        <v>0.51710400000000001</v>
      </c>
      <c r="Q390" s="172">
        <v>0</v>
      </c>
      <c r="R390" s="172">
        <f>Q390*H390</f>
        <v>0</v>
      </c>
      <c r="S390" s="172">
        <v>0</v>
      </c>
      <c r="T390" s="173">
        <f>S390*H390</f>
        <v>0</v>
      </c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R390" s="174" t="s">
        <v>135</v>
      </c>
      <c r="AT390" s="174" t="s">
        <v>115</v>
      </c>
      <c r="AU390" s="174" t="s">
        <v>80</v>
      </c>
      <c r="AY390" s="18" t="s">
        <v>112</v>
      </c>
      <c r="BE390" s="175">
        <f>IF(N390="základní",J390,0)</f>
        <v>2921.6399999999999</v>
      </c>
      <c r="BF390" s="175">
        <f>IF(N390="snížená",J390,0)</f>
        <v>0</v>
      </c>
      <c r="BG390" s="175">
        <f>IF(N390="zákl. přenesená",J390,0)</f>
        <v>0</v>
      </c>
      <c r="BH390" s="175">
        <f>IF(N390="sníž. přenesená",J390,0)</f>
        <v>0</v>
      </c>
      <c r="BI390" s="175">
        <f>IF(N390="nulová",J390,0)</f>
        <v>0</v>
      </c>
      <c r="BJ390" s="18" t="s">
        <v>78</v>
      </c>
      <c r="BK390" s="175">
        <f>ROUND(I390*H390,2)</f>
        <v>2921.6399999999999</v>
      </c>
      <c r="BL390" s="18" t="s">
        <v>135</v>
      </c>
      <c r="BM390" s="174" t="s">
        <v>673</v>
      </c>
    </row>
    <row r="391" s="2" customFormat="1">
      <c r="A391" s="31"/>
      <c r="B391" s="32"/>
      <c r="C391" s="31"/>
      <c r="D391" s="176" t="s">
        <v>122</v>
      </c>
      <c r="E391" s="31"/>
      <c r="F391" s="177" t="s">
        <v>674</v>
      </c>
      <c r="G391" s="31"/>
      <c r="H391" s="31"/>
      <c r="I391" s="31"/>
      <c r="J391" s="31"/>
      <c r="K391" s="31"/>
      <c r="L391" s="32"/>
      <c r="M391" s="178"/>
      <c r="N391" s="179"/>
      <c r="O391" s="69"/>
      <c r="P391" s="69"/>
      <c r="Q391" s="69"/>
      <c r="R391" s="69"/>
      <c r="S391" s="69"/>
      <c r="T391" s="70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T391" s="18" t="s">
        <v>122</v>
      </c>
      <c r="AU391" s="18" t="s">
        <v>80</v>
      </c>
    </row>
    <row r="392" s="13" customFormat="1">
      <c r="A392" s="13"/>
      <c r="B392" s="180"/>
      <c r="C392" s="13"/>
      <c r="D392" s="176" t="s">
        <v>124</v>
      </c>
      <c r="E392" s="186" t="s">
        <v>1</v>
      </c>
      <c r="F392" s="181" t="s">
        <v>311</v>
      </c>
      <c r="G392" s="13"/>
      <c r="H392" s="182">
        <v>9</v>
      </c>
      <c r="I392" s="13"/>
      <c r="J392" s="13"/>
      <c r="K392" s="13"/>
      <c r="L392" s="180"/>
      <c r="M392" s="183"/>
      <c r="N392" s="184"/>
      <c r="O392" s="184"/>
      <c r="P392" s="184"/>
      <c r="Q392" s="184"/>
      <c r="R392" s="184"/>
      <c r="S392" s="184"/>
      <c r="T392" s="185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186" t="s">
        <v>124</v>
      </c>
      <c r="AU392" s="186" t="s">
        <v>80</v>
      </c>
      <c r="AV392" s="13" t="s">
        <v>80</v>
      </c>
      <c r="AW392" s="13" t="s">
        <v>27</v>
      </c>
      <c r="AX392" s="13" t="s">
        <v>70</v>
      </c>
      <c r="AY392" s="186" t="s">
        <v>112</v>
      </c>
    </row>
    <row r="393" s="13" customFormat="1">
      <c r="A393" s="13"/>
      <c r="B393" s="180"/>
      <c r="C393" s="13"/>
      <c r="D393" s="176" t="s">
        <v>124</v>
      </c>
      <c r="E393" s="186" t="s">
        <v>1</v>
      </c>
      <c r="F393" s="181" t="s">
        <v>675</v>
      </c>
      <c r="G393" s="13"/>
      <c r="H393" s="182">
        <v>258.55200000000002</v>
      </c>
      <c r="I393" s="13"/>
      <c r="J393" s="13"/>
      <c r="K393" s="13"/>
      <c r="L393" s="180"/>
      <c r="M393" s="183"/>
      <c r="N393" s="184"/>
      <c r="O393" s="184"/>
      <c r="P393" s="184"/>
      <c r="Q393" s="184"/>
      <c r="R393" s="184"/>
      <c r="S393" s="184"/>
      <c r="T393" s="185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186" t="s">
        <v>124</v>
      </c>
      <c r="AU393" s="186" t="s">
        <v>80</v>
      </c>
      <c r="AV393" s="13" t="s">
        <v>80</v>
      </c>
      <c r="AW393" s="13" t="s">
        <v>27</v>
      </c>
      <c r="AX393" s="13" t="s">
        <v>78</v>
      </c>
      <c r="AY393" s="186" t="s">
        <v>112</v>
      </c>
    </row>
    <row r="394" s="2" customFormat="1" ht="37.8" customHeight="1">
      <c r="A394" s="31"/>
      <c r="B394" s="163"/>
      <c r="C394" s="164" t="s">
        <v>676</v>
      </c>
      <c r="D394" s="164" t="s">
        <v>115</v>
      </c>
      <c r="E394" s="165" t="s">
        <v>677</v>
      </c>
      <c r="F394" s="166" t="s">
        <v>678</v>
      </c>
      <c r="G394" s="167" t="s">
        <v>379</v>
      </c>
      <c r="H394" s="168">
        <v>28.728000000000002</v>
      </c>
      <c r="I394" s="169">
        <v>329</v>
      </c>
      <c r="J394" s="169">
        <f>ROUND(I394*H394,2)</f>
        <v>9451.5100000000002</v>
      </c>
      <c r="K394" s="166" t="s">
        <v>119</v>
      </c>
      <c r="L394" s="32"/>
      <c r="M394" s="170" t="s">
        <v>1</v>
      </c>
      <c r="N394" s="171" t="s">
        <v>35</v>
      </c>
      <c r="O394" s="172">
        <v>0</v>
      </c>
      <c r="P394" s="172">
        <f>O394*H394</f>
        <v>0</v>
      </c>
      <c r="Q394" s="172">
        <v>0</v>
      </c>
      <c r="R394" s="172">
        <f>Q394*H394</f>
        <v>0</v>
      </c>
      <c r="S394" s="172">
        <v>0</v>
      </c>
      <c r="T394" s="173">
        <f>S394*H394</f>
        <v>0</v>
      </c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R394" s="174" t="s">
        <v>135</v>
      </c>
      <c r="AT394" s="174" t="s">
        <v>115</v>
      </c>
      <c r="AU394" s="174" t="s">
        <v>80</v>
      </c>
      <c r="AY394" s="18" t="s">
        <v>112</v>
      </c>
      <c r="BE394" s="175">
        <f>IF(N394="základní",J394,0)</f>
        <v>9451.5100000000002</v>
      </c>
      <c r="BF394" s="175">
        <f>IF(N394="snížená",J394,0)</f>
        <v>0</v>
      </c>
      <c r="BG394" s="175">
        <f>IF(N394="zákl. přenesená",J394,0)</f>
        <v>0</v>
      </c>
      <c r="BH394" s="175">
        <f>IF(N394="sníž. přenesená",J394,0)</f>
        <v>0</v>
      </c>
      <c r="BI394" s="175">
        <f>IF(N394="nulová",J394,0)</f>
        <v>0</v>
      </c>
      <c r="BJ394" s="18" t="s">
        <v>78</v>
      </c>
      <c r="BK394" s="175">
        <f>ROUND(I394*H394,2)</f>
        <v>9451.5100000000002</v>
      </c>
      <c r="BL394" s="18" t="s">
        <v>135</v>
      </c>
      <c r="BM394" s="174" t="s">
        <v>679</v>
      </c>
    </row>
    <row r="395" s="2" customFormat="1">
      <c r="A395" s="31"/>
      <c r="B395" s="32"/>
      <c r="C395" s="31"/>
      <c r="D395" s="176" t="s">
        <v>122</v>
      </c>
      <c r="E395" s="31"/>
      <c r="F395" s="177" t="s">
        <v>680</v>
      </c>
      <c r="G395" s="31"/>
      <c r="H395" s="31"/>
      <c r="I395" s="31"/>
      <c r="J395" s="31"/>
      <c r="K395" s="31"/>
      <c r="L395" s="32"/>
      <c r="M395" s="178"/>
      <c r="N395" s="179"/>
      <c r="O395" s="69"/>
      <c r="P395" s="69"/>
      <c r="Q395" s="69"/>
      <c r="R395" s="69"/>
      <c r="S395" s="69"/>
      <c r="T395" s="70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T395" s="18" t="s">
        <v>122</v>
      </c>
      <c r="AU395" s="18" t="s">
        <v>80</v>
      </c>
    </row>
    <row r="396" s="13" customFormat="1">
      <c r="A396" s="13"/>
      <c r="B396" s="180"/>
      <c r="C396" s="13"/>
      <c r="D396" s="176" t="s">
        <v>124</v>
      </c>
      <c r="E396" s="186" t="s">
        <v>1</v>
      </c>
      <c r="F396" s="181" t="s">
        <v>681</v>
      </c>
      <c r="G396" s="13"/>
      <c r="H396" s="182">
        <v>28.728000000000002</v>
      </c>
      <c r="I396" s="13"/>
      <c r="J396" s="13"/>
      <c r="K396" s="13"/>
      <c r="L396" s="180"/>
      <c r="M396" s="183"/>
      <c r="N396" s="184"/>
      <c r="O396" s="184"/>
      <c r="P396" s="184"/>
      <c r="Q396" s="184"/>
      <c r="R396" s="184"/>
      <c r="S396" s="184"/>
      <c r="T396" s="185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186" t="s">
        <v>124</v>
      </c>
      <c r="AU396" s="186" t="s">
        <v>80</v>
      </c>
      <c r="AV396" s="13" t="s">
        <v>80</v>
      </c>
      <c r="AW396" s="13" t="s">
        <v>27</v>
      </c>
      <c r="AX396" s="13" t="s">
        <v>78</v>
      </c>
      <c r="AY396" s="186" t="s">
        <v>112</v>
      </c>
    </row>
    <row r="397" s="12" customFormat="1" ht="22.8" customHeight="1">
      <c r="A397" s="12"/>
      <c r="B397" s="151"/>
      <c r="C397" s="12"/>
      <c r="D397" s="152" t="s">
        <v>69</v>
      </c>
      <c r="E397" s="161" t="s">
        <v>682</v>
      </c>
      <c r="F397" s="161" t="s">
        <v>683</v>
      </c>
      <c r="G397" s="12"/>
      <c r="H397" s="12"/>
      <c r="I397" s="12"/>
      <c r="J397" s="162">
        <f>BK397</f>
        <v>70706.240000000005</v>
      </c>
      <c r="K397" s="12"/>
      <c r="L397" s="151"/>
      <c r="M397" s="155"/>
      <c r="N397" s="156"/>
      <c r="O397" s="156"/>
      <c r="P397" s="157">
        <f>SUM(P398:P399)</f>
        <v>98.721919999999983</v>
      </c>
      <c r="Q397" s="156"/>
      <c r="R397" s="157">
        <f>SUM(R398:R399)</f>
        <v>0</v>
      </c>
      <c r="S397" s="156"/>
      <c r="T397" s="158">
        <f>SUM(T398:T399)</f>
        <v>0</v>
      </c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R397" s="152" t="s">
        <v>78</v>
      </c>
      <c r="AT397" s="159" t="s">
        <v>69</v>
      </c>
      <c r="AU397" s="159" t="s">
        <v>78</v>
      </c>
      <c r="AY397" s="152" t="s">
        <v>112</v>
      </c>
      <c r="BK397" s="160">
        <f>SUM(BK398:BK399)</f>
        <v>70706.240000000005</v>
      </c>
    </row>
    <row r="398" s="2" customFormat="1" ht="24.15" customHeight="1">
      <c r="A398" s="31"/>
      <c r="B398" s="163"/>
      <c r="C398" s="164" t="s">
        <v>684</v>
      </c>
      <c r="D398" s="164" t="s">
        <v>115</v>
      </c>
      <c r="E398" s="165" t="s">
        <v>685</v>
      </c>
      <c r="F398" s="166" t="s">
        <v>686</v>
      </c>
      <c r="G398" s="167" t="s">
        <v>379</v>
      </c>
      <c r="H398" s="168">
        <v>66.703999999999994</v>
      </c>
      <c r="I398" s="169">
        <v>1060</v>
      </c>
      <c r="J398" s="169">
        <f>ROUND(I398*H398,2)</f>
        <v>70706.240000000005</v>
      </c>
      <c r="K398" s="166" t="s">
        <v>119</v>
      </c>
      <c r="L398" s="32"/>
      <c r="M398" s="170" t="s">
        <v>1</v>
      </c>
      <c r="N398" s="171" t="s">
        <v>35</v>
      </c>
      <c r="O398" s="172">
        <v>1.48</v>
      </c>
      <c r="P398" s="172">
        <f>O398*H398</f>
        <v>98.721919999999983</v>
      </c>
      <c r="Q398" s="172">
        <v>0</v>
      </c>
      <c r="R398" s="172">
        <f>Q398*H398</f>
        <v>0</v>
      </c>
      <c r="S398" s="172">
        <v>0</v>
      </c>
      <c r="T398" s="173">
        <f>S398*H398</f>
        <v>0</v>
      </c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R398" s="174" t="s">
        <v>135</v>
      </c>
      <c r="AT398" s="174" t="s">
        <v>115</v>
      </c>
      <c r="AU398" s="174" t="s">
        <v>80</v>
      </c>
      <c r="AY398" s="18" t="s">
        <v>112</v>
      </c>
      <c r="BE398" s="175">
        <f>IF(N398="základní",J398,0)</f>
        <v>70706.240000000005</v>
      </c>
      <c r="BF398" s="175">
        <f>IF(N398="snížená",J398,0)</f>
        <v>0</v>
      </c>
      <c r="BG398" s="175">
        <f>IF(N398="zákl. přenesená",J398,0)</f>
        <v>0</v>
      </c>
      <c r="BH398" s="175">
        <f>IF(N398="sníž. přenesená",J398,0)</f>
        <v>0</v>
      </c>
      <c r="BI398" s="175">
        <f>IF(N398="nulová",J398,0)</f>
        <v>0</v>
      </c>
      <c r="BJ398" s="18" t="s">
        <v>78</v>
      </c>
      <c r="BK398" s="175">
        <f>ROUND(I398*H398,2)</f>
        <v>70706.240000000005</v>
      </c>
      <c r="BL398" s="18" t="s">
        <v>135</v>
      </c>
      <c r="BM398" s="174" t="s">
        <v>687</v>
      </c>
    </row>
    <row r="399" s="2" customFormat="1">
      <c r="A399" s="31"/>
      <c r="B399" s="32"/>
      <c r="C399" s="31"/>
      <c r="D399" s="176" t="s">
        <v>122</v>
      </c>
      <c r="E399" s="31"/>
      <c r="F399" s="177" t="s">
        <v>688</v>
      </c>
      <c r="G399" s="31"/>
      <c r="H399" s="31"/>
      <c r="I399" s="31"/>
      <c r="J399" s="31"/>
      <c r="K399" s="31"/>
      <c r="L399" s="32"/>
      <c r="M399" s="178"/>
      <c r="N399" s="179"/>
      <c r="O399" s="69"/>
      <c r="P399" s="69"/>
      <c r="Q399" s="69"/>
      <c r="R399" s="69"/>
      <c r="S399" s="69"/>
      <c r="T399" s="70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T399" s="18" t="s">
        <v>122</v>
      </c>
      <c r="AU399" s="18" t="s">
        <v>80</v>
      </c>
    </row>
    <row r="400" s="12" customFormat="1" ht="25.92" customHeight="1">
      <c r="A400" s="12"/>
      <c r="B400" s="151"/>
      <c r="C400" s="12"/>
      <c r="D400" s="152" t="s">
        <v>69</v>
      </c>
      <c r="E400" s="153" t="s">
        <v>413</v>
      </c>
      <c r="F400" s="153" t="s">
        <v>689</v>
      </c>
      <c r="G400" s="12"/>
      <c r="H400" s="12"/>
      <c r="I400" s="12"/>
      <c r="J400" s="154">
        <f>BK400</f>
        <v>5600</v>
      </c>
      <c r="K400" s="12"/>
      <c r="L400" s="151"/>
      <c r="M400" s="155"/>
      <c r="N400" s="156"/>
      <c r="O400" s="156"/>
      <c r="P400" s="157">
        <f>P401</f>
        <v>1.4752000000000001</v>
      </c>
      <c r="Q400" s="156"/>
      <c r="R400" s="157">
        <f>R401</f>
        <v>0.015712</v>
      </c>
      <c r="S400" s="156"/>
      <c r="T400" s="158">
        <f>T401</f>
        <v>0</v>
      </c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R400" s="152" t="s">
        <v>130</v>
      </c>
      <c r="AT400" s="159" t="s">
        <v>69</v>
      </c>
      <c r="AU400" s="159" t="s">
        <v>70</v>
      </c>
      <c r="AY400" s="152" t="s">
        <v>112</v>
      </c>
      <c r="BK400" s="160">
        <f>BK401</f>
        <v>5600</v>
      </c>
    </row>
    <row r="401" s="12" customFormat="1" ht="22.8" customHeight="1">
      <c r="A401" s="12"/>
      <c r="B401" s="151"/>
      <c r="C401" s="12"/>
      <c r="D401" s="152" t="s">
        <v>69</v>
      </c>
      <c r="E401" s="161" t="s">
        <v>690</v>
      </c>
      <c r="F401" s="161" t="s">
        <v>691</v>
      </c>
      <c r="G401" s="12"/>
      <c r="H401" s="12"/>
      <c r="I401" s="12"/>
      <c r="J401" s="162">
        <f>BK401</f>
        <v>5600</v>
      </c>
      <c r="K401" s="12"/>
      <c r="L401" s="151"/>
      <c r="M401" s="155"/>
      <c r="N401" s="156"/>
      <c r="O401" s="156"/>
      <c r="P401" s="157">
        <f>SUM(P402:P403)</f>
        <v>1.4752000000000001</v>
      </c>
      <c r="Q401" s="156"/>
      <c r="R401" s="157">
        <f>SUM(R402:R403)</f>
        <v>0.015712</v>
      </c>
      <c r="S401" s="156"/>
      <c r="T401" s="158">
        <f>SUM(T402:T403)</f>
        <v>0</v>
      </c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R401" s="152" t="s">
        <v>130</v>
      </c>
      <c r="AT401" s="159" t="s">
        <v>69</v>
      </c>
      <c r="AU401" s="159" t="s">
        <v>78</v>
      </c>
      <c r="AY401" s="152" t="s">
        <v>112</v>
      </c>
      <c r="BK401" s="160">
        <f>SUM(BK402:BK403)</f>
        <v>5600</v>
      </c>
    </row>
    <row r="402" s="2" customFormat="1" ht="21.75" customHeight="1">
      <c r="A402" s="31"/>
      <c r="B402" s="163"/>
      <c r="C402" s="164" t="s">
        <v>692</v>
      </c>
      <c r="D402" s="164" t="s">
        <v>115</v>
      </c>
      <c r="E402" s="165" t="s">
        <v>693</v>
      </c>
      <c r="F402" s="166" t="s">
        <v>694</v>
      </c>
      <c r="G402" s="167" t="s">
        <v>206</v>
      </c>
      <c r="H402" s="168">
        <v>3.2000000000000002</v>
      </c>
      <c r="I402" s="169">
        <v>1750</v>
      </c>
      <c r="J402" s="169">
        <f>ROUND(I402*H402,2)</f>
        <v>5600</v>
      </c>
      <c r="K402" s="166" t="s">
        <v>119</v>
      </c>
      <c r="L402" s="32"/>
      <c r="M402" s="170" t="s">
        <v>1</v>
      </c>
      <c r="N402" s="171" t="s">
        <v>35</v>
      </c>
      <c r="O402" s="172">
        <v>0.46100000000000002</v>
      </c>
      <c r="P402" s="172">
        <f>O402*H402</f>
        <v>1.4752000000000001</v>
      </c>
      <c r="Q402" s="172">
        <v>0.0049100000000000003</v>
      </c>
      <c r="R402" s="172">
        <f>Q402*H402</f>
        <v>0.015712</v>
      </c>
      <c r="S402" s="172">
        <v>0</v>
      </c>
      <c r="T402" s="173">
        <f>S402*H402</f>
        <v>0</v>
      </c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R402" s="174" t="s">
        <v>545</v>
      </c>
      <c r="AT402" s="174" t="s">
        <v>115</v>
      </c>
      <c r="AU402" s="174" t="s">
        <v>80</v>
      </c>
      <c r="AY402" s="18" t="s">
        <v>112</v>
      </c>
      <c r="BE402" s="175">
        <f>IF(N402="základní",J402,0)</f>
        <v>5600</v>
      </c>
      <c r="BF402" s="175">
        <f>IF(N402="snížená",J402,0)</f>
        <v>0</v>
      </c>
      <c r="BG402" s="175">
        <f>IF(N402="zákl. přenesená",J402,0)</f>
        <v>0</v>
      </c>
      <c r="BH402" s="175">
        <f>IF(N402="sníž. přenesená",J402,0)</f>
        <v>0</v>
      </c>
      <c r="BI402" s="175">
        <f>IF(N402="nulová",J402,0)</f>
        <v>0</v>
      </c>
      <c r="BJ402" s="18" t="s">
        <v>78</v>
      </c>
      <c r="BK402" s="175">
        <f>ROUND(I402*H402,2)</f>
        <v>5600</v>
      </c>
      <c r="BL402" s="18" t="s">
        <v>545</v>
      </c>
      <c r="BM402" s="174" t="s">
        <v>695</v>
      </c>
    </row>
    <row r="403" s="2" customFormat="1">
      <c r="A403" s="31"/>
      <c r="B403" s="32"/>
      <c r="C403" s="31"/>
      <c r="D403" s="176" t="s">
        <v>122</v>
      </c>
      <c r="E403" s="31"/>
      <c r="F403" s="177" t="s">
        <v>696</v>
      </c>
      <c r="G403" s="31"/>
      <c r="H403" s="31"/>
      <c r="I403" s="31"/>
      <c r="J403" s="31"/>
      <c r="K403" s="31"/>
      <c r="L403" s="32"/>
      <c r="M403" s="178"/>
      <c r="N403" s="179"/>
      <c r="O403" s="69"/>
      <c r="P403" s="69"/>
      <c r="Q403" s="69"/>
      <c r="R403" s="69"/>
      <c r="S403" s="69"/>
      <c r="T403" s="70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T403" s="18" t="s">
        <v>122</v>
      </c>
      <c r="AU403" s="18" t="s">
        <v>80</v>
      </c>
    </row>
    <row r="404" s="12" customFormat="1" ht="25.92" customHeight="1">
      <c r="A404" s="12"/>
      <c r="B404" s="151"/>
      <c r="C404" s="12"/>
      <c r="D404" s="152" t="s">
        <v>69</v>
      </c>
      <c r="E404" s="153" t="s">
        <v>109</v>
      </c>
      <c r="F404" s="153" t="s">
        <v>110</v>
      </c>
      <c r="G404" s="12"/>
      <c r="H404" s="12"/>
      <c r="I404" s="12"/>
      <c r="J404" s="154">
        <f>BK404</f>
        <v>10000</v>
      </c>
      <c r="K404" s="12"/>
      <c r="L404" s="151"/>
      <c r="M404" s="155"/>
      <c r="N404" s="156"/>
      <c r="O404" s="156"/>
      <c r="P404" s="157">
        <f>P405</f>
        <v>0</v>
      </c>
      <c r="Q404" s="156"/>
      <c r="R404" s="157">
        <f>R405</f>
        <v>0</v>
      </c>
      <c r="S404" s="156"/>
      <c r="T404" s="158">
        <f>T405</f>
        <v>0</v>
      </c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R404" s="152" t="s">
        <v>111</v>
      </c>
      <c r="AT404" s="159" t="s">
        <v>69</v>
      </c>
      <c r="AU404" s="159" t="s">
        <v>70</v>
      </c>
      <c r="AY404" s="152" t="s">
        <v>112</v>
      </c>
      <c r="BK404" s="160">
        <f>BK405</f>
        <v>10000</v>
      </c>
    </row>
    <row r="405" s="12" customFormat="1" ht="22.8" customHeight="1">
      <c r="A405" s="12"/>
      <c r="B405" s="151"/>
      <c r="C405" s="12"/>
      <c r="D405" s="152" t="s">
        <v>69</v>
      </c>
      <c r="E405" s="161" t="s">
        <v>113</v>
      </c>
      <c r="F405" s="161" t="s">
        <v>114</v>
      </c>
      <c r="G405" s="12"/>
      <c r="H405" s="12"/>
      <c r="I405" s="12"/>
      <c r="J405" s="162">
        <f>BK405</f>
        <v>10000</v>
      </c>
      <c r="K405" s="12"/>
      <c r="L405" s="151"/>
      <c r="M405" s="155"/>
      <c r="N405" s="156"/>
      <c r="O405" s="156"/>
      <c r="P405" s="157">
        <f>SUM(P406:P408)</f>
        <v>0</v>
      </c>
      <c r="Q405" s="156"/>
      <c r="R405" s="157">
        <f>SUM(R406:R408)</f>
        <v>0</v>
      </c>
      <c r="S405" s="156"/>
      <c r="T405" s="158">
        <f>SUM(T406:T408)</f>
        <v>0</v>
      </c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R405" s="152" t="s">
        <v>111</v>
      </c>
      <c r="AT405" s="159" t="s">
        <v>69</v>
      </c>
      <c r="AU405" s="159" t="s">
        <v>78</v>
      </c>
      <c r="AY405" s="152" t="s">
        <v>112</v>
      </c>
      <c r="BK405" s="160">
        <f>SUM(BK406:BK408)</f>
        <v>10000</v>
      </c>
    </row>
    <row r="406" s="2" customFormat="1" ht="16.5" customHeight="1">
      <c r="A406" s="31"/>
      <c r="B406" s="163"/>
      <c r="C406" s="164" t="s">
        <v>697</v>
      </c>
      <c r="D406" s="164" t="s">
        <v>115</v>
      </c>
      <c r="E406" s="165" t="s">
        <v>126</v>
      </c>
      <c r="F406" s="166" t="s">
        <v>127</v>
      </c>
      <c r="G406" s="167" t="s">
        <v>118</v>
      </c>
      <c r="H406" s="168">
        <v>1</v>
      </c>
      <c r="I406" s="169">
        <v>10000</v>
      </c>
      <c r="J406" s="169">
        <f>ROUND(I406*H406,2)</f>
        <v>10000</v>
      </c>
      <c r="K406" s="166" t="s">
        <v>119</v>
      </c>
      <c r="L406" s="32"/>
      <c r="M406" s="170" t="s">
        <v>1</v>
      </c>
      <c r="N406" s="171" t="s">
        <v>35</v>
      </c>
      <c r="O406" s="172">
        <v>0</v>
      </c>
      <c r="P406" s="172">
        <f>O406*H406</f>
        <v>0</v>
      </c>
      <c r="Q406" s="172">
        <v>0</v>
      </c>
      <c r="R406" s="172">
        <f>Q406*H406</f>
        <v>0</v>
      </c>
      <c r="S406" s="172">
        <v>0</v>
      </c>
      <c r="T406" s="173">
        <f>S406*H406</f>
        <v>0</v>
      </c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R406" s="174" t="s">
        <v>120</v>
      </c>
      <c r="AT406" s="174" t="s">
        <v>115</v>
      </c>
      <c r="AU406" s="174" t="s">
        <v>80</v>
      </c>
      <c r="AY406" s="18" t="s">
        <v>112</v>
      </c>
      <c r="BE406" s="175">
        <f>IF(N406="základní",J406,0)</f>
        <v>10000</v>
      </c>
      <c r="BF406" s="175">
        <f>IF(N406="snížená",J406,0)</f>
        <v>0</v>
      </c>
      <c r="BG406" s="175">
        <f>IF(N406="zákl. přenesená",J406,0)</f>
        <v>0</v>
      </c>
      <c r="BH406" s="175">
        <f>IF(N406="sníž. přenesená",J406,0)</f>
        <v>0</v>
      </c>
      <c r="BI406" s="175">
        <f>IF(N406="nulová",J406,0)</f>
        <v>0</v>
      </c>
      <c r="BJ406" s="18" t="s">
        <v>78</v>
      </c>
      <c r="BK406" s="175">
        <f>ROUND(I406*H406,2)</f>
        <v>10000</v>
      </c>
      <c r="BL406" s="18" t="s">
        <v>120</v>
      </c>
      <c r="BM406" s="174" t="s">
        <v>698</v>
      </c>
    </row>
    <row r="407" s="2" customFormat="1">
      <c r="A407" s="31"/>
      <c r="B407" s="32"/>
      <c r="C407" s="31"/>
      <c r="D407" s="176" t="s">
        <v>122</v>
      </c>
      <c r="E407" s="31"/>
      <c r="F407" s="177" t="s">
        <v>127</v>
      </c>
      <c r="G407" s="31"/>
      <c r="H407" s="31"/>
      <c r="I407" s="31"/>
      <c r="J407" s="31"/>
      <c r="K407" s="31"/>
      <c r="L407" s="32"/>
      <c r="M407" s="178"/>
      <c r="N407" s="179"/>
      <c r="O407" s="69"/>
      <c r="P407" s="69"/>
      <c r="Q407" s="69"/>
      <c r="R407" s="69"/>
      <c r="S407" s="69"/>
      <c r="T407" s="70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T407" s="18" t="s">
        <v>122</v>
      </c>
      <c r="AU407" s="18" t="s">
        <v>80</v>
      </c>
    </row>
    <row r="408" s="13" customFormat="1">
      <c r="A408" s="13"/>
      <c r="B408" s="180"/>
      <c r="C408" s="13"/>
      <c r="D408" s="176" t="s">
        <v>124</v>
      </c>
      <c r="E408" s="186" t="s">
        <v>1</v>
      </c>
      <c r="F408" s="181" t="s">
        <v>699</v>
      </c>
      <c r="G408" s="13"/>
      <c r="H408" s="182">
        <v>1</v>
      </c>
      <c r="I408" s="13"/>
      <c r="J408" s="13"/>
      <c r="K408" s="13"/>
      <c r="L408" s="180"/>
      <c r="M408" s="213"/>
      <c r="N408" s="214"/>
      <c r="O408" s="214"/>
      <c r="P408" s="214"/>
      <c r="Q408" s="214"/>
      <c r="R408" s="214"/>
      <c r="S408" s="214"/>
      <c r="T408" s="215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186" t="s">
        <v>124</v>
      </c>
      <c r="AU408" s="186" t="s">
        <v>80</v>
      </c>
      <c r="AV408" s="13" t="s">
        <v>80</v>
      </c>
      <c r="AW408" s="13" t="s">
        <v>27</v>
      </c>
      <c r="AX408" s="13" t="s">
        <v>78</v>
      </c>
      <c r="AY408" s="186" t="s">
        <v>112</v>
      </c>
    </row>
    <row r="409" s="2" customFormat="1" ht="6.96" customHeight="1">
      <c r="A409" s="31"/>
      <c r="B409" s="52"/>
      <c r="C409" s="53"/>
      <c r="D409" s="53"/>
      <c r="E409" s="53"/>
      <c r="F409" s="53"/>
      <c r="G409" s="53"/>
      <c r="H409" s="53"/>
      <c r="I409" s="53"/>
      <c r="J409" s="53"/>
      <c r="K409" s="53"/>
      <c r="L409" s="32"/>
      <c r="M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</row>
  </sheetData>
  <autoFilter ref="C128:K408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Šárka</dc:creator>
  <cp:lastModifiedBy>Šárka</cp:lastModifiedBy>
  <dcterms:created xsi:type="dcterms:W3CDTF">2022-03-31T12:27:45Z</dcterms:created>
  <dcterms:modified xsi:type="dcterms:W3CDTF">2022-03-31T12:27:47Z</dcterms:modified>
</cp:coreProperties>
</file>