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es\OneDrive\Plocha\Projekty\BD Jíčín\Dokumentace\Byt - rekonstrukce\"/>
    </mc:Choice>
  </mc:AlternateContent>
  <bookViews>
    <workbookView xWindow="0" yWindow="0" windowWidth="23040" windowHeight="9192"/>
  </bookViews>
  <sheets>
    <sheet name="VV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6" i="1" l="1"/>
  <c r="D128" i="1"/>
  <c r="D47" i="1"/>
  <c r="D109" i="1"/>
  <c r="D108" i="1"/>
  <c r="D101" i="1"/>
  <c r="D45" i="1"/>
  <c r="E44" i="1" s="1"/>
  <c r="D39" i="1"/>
  <c r="D40" i="1" s="1"/>
  <c r="E36" i="1"/>
  <c r="D33" i="1"/>
  <c r="E32" i="1" s="1"/>
  <c r="D43" i="1" s="1"/>
  <c r="D29" i="1"/>
  <c r="E29" i="1" s="1"/>
  <c r="D27" i="1"/>
  <c r="E27" i="1" s="1"/>
  <c r="E24" i="1"/>
  <c r="E25" i="1"/>
  <c r="D14" i="1"/>
  <c r="E13" i="1" s="1"/>
  <c r="D19" i="1"/>
  <c r="D18" i="1"/>
  <c r="D16" i="1"/>
  <c r="D12" i="1"/>
  <c r="E100" i="1" l="1"/>
  <c r="D104" i="1" s="1"/>
  <c r="D34" i="1"/>
  <c r="D111" i="1" l="1"/>
  <c r="E123" i="1" l="1"/>
  <c r="E101" i="1" l="1"/>
  <c r="E72" i="1"/>
  <c r="E65" i="1"/>
  <c r="E15" i="1" l="1"/>
  <c r="E126" i="1"/>
  <c r="G126" i="1" s="1"/>
  <c r="E42" i="1"/>
  <c r="E17" i="1"/>
  <c r="E21" i="1"/>
  <c r="E11" i="1"/>
  <c r="AA15" i="1"/>
  <c r="Z15" i="1"/>
  <c r="Z11" i="1"/>
  <c r="AA11" i="1"/>
  <c r="E39" i="1" l="1"/>
  <c r="E47" i="1"/>
  <c r="E111" i="1"/>
  <c r="J107" i="1"/>
  <c r="E128" i="1" l="1"/>
  <c r="G128" i="1" s="1"/>
  <c r="E51" i="2"/>
  <c r="E52" i="2" s="1"/>
  <c r="E46" i="2"/>
  <c r="E47" i="2" s="1"/>
  <c r="E40" i="2"/>
  <c r="E41" i="2" s="1"/>
  <c r="E32" i="2"/>
  <c r="E31" i="2"/>
  <c r="E134" i="1" l="1"/>
  <c r="G134" i="1" s="1"/>
  <c r="E135" i="1"/>
  <c r="E136" i="1"/>
  <c r="G136" i="1" s="1"/>
  <c r="E133" i="1"/>
  <c r="G133" i="1" s="1"/>
  <c r="E112" i="1"/>
  <c r="E98" i="1"/>
  <c r="E97" i="1"/>
  <c r="E91" i="1"/>
  <c r="E92" i="1"/>
  <c r="E95" i="1"/>
  <c r="E90" i="1"/>
  <c r="E59" i="1"/>
  <c r="E55" i="1"/>
  <c r="K107" i="1" l="1"/>
  <c r="Z128" i="1" l="1"/>
  <c r="AA128" i="1" l="1"/>
  <c r="Z36" i="1"/>
  <c r="AA36" i="1"/>
  <c r="Z60" i="1"/>
  <c r="AA60" i="1"/>
  <c r="Z75" i="1"/>
  <c r="AA75" i="1"/>
  <c r="Z77" i="1"/>
  <c r="AA77" i="1"/>
  <c r="Z152" i="1"/>
  <c r="AA152" i="1"/>
  <c r="Z154" i="1"/>
  <c r="AA154" i="1"/>
  <c r="Z155" i="1"/>
  <c r="AA155" i="1"/>
  <c r="G138" i="1" l="1"/>
  <c r="G139" i="1" s="1"/>
  <c r="G140" i="1" s="1"/>
</calcChain>
</file>

<file path=xl/sharedStrings.xml><?xml version="1.0" encoding="utf-8"?>
<sst xmlns="http://schemas.openxmlformats.org/spreadsheetml/2006/main" count="409" uniqueCount="176">
  <si>
    <t xml:space="preserve"> </t>
  </si>
  <si>
    <t>Zkrácený popis</t>
  </si>
  <si>
    <t>Podlahy a podlahové konstrukce</t>
  </si>
  <si>
    <t>Izolace proti vodě</t>
  </si>
  <si>
    <t>Ústřední vytápění</t>
  </si>
  <si>
    <t>Konstrukce truhlářské</t>
  </si>
  <si>
    <t>Montáž dveří a zárubní, včetně kování a seřízení</t>
  </si>
  <si>
    <t>Malby</t>
  </si>
  <si>
    <t>M.j.</t>
  </si>
  <si>
    <t>m2</t>
  </si>
  <si>
    <t>kpl</t>
  </si>
  <si>
    <t>m</t>
  </si>
  <si>
    <t>kus</t>
  </si>
  <si>
    <t>Množství</t>
  </si>
  <si>
    <t>Jednotková cena (Kč)</t>
  </si>
  <si>
    <t>Vzduchotechnika</t>
  </si>
  <si>
    <t>Elektroinstalace</t>
  </si>
  <si>
    <t>Číslo</t>
  </si>
  <si>
    <t>Revize elektro</t>
  </si>
  <si>
    <t>Stěny, příčky a podhledy</t>
  </si>
  <si>
    <t>Úprava povrchů vnitřní - omítky</t>
  </si>
  <si>
    <t>Odvoz a likvidace odpadů</t>
  </si>
  <si>
    <t>Přesun hmot</t>
  </si>
  <si>
    <t>Hrubý a čistý úklid</t>
  </si>
  <si>
    <t>Ostatní</t>
  </si>
  <si>
    <t>Celková cena (Kč)</t>
  </si>
  <si>
    <t>Celkové náklady</t>
  </si>
  <si>
    <t>Výpočet</t>
  </si>
  <si>
    <t>ZTI</t>
  </si>
  <si>
    <t>Slaboproud vč. vysekání drážek (nové kompletní provedení od vstupních dveří) - kabel pro TV (anténa + UPT)</t>
  </si>
  <si>
    <t>Obklady a dlažba</t>
  </si>
  <si>
    <t>Cena rekonstrukce - celkem bez DPH</t>
  </si>
  <si>
    <t>Cena rekonstrukce - celkem včetně DPH</t>
  </si>
  <si>
    <t>DPH 21%</t>
  </si>
  <si>
    <t xml:space="preserve">Montáž překladů </t>
  </si>
  <si>
    <t xml:space="preserve">Montáž podlahových lišt - soklové lišty </t>
  </si>
  <si>
    <t xml:space="preserve">Montáž plovoucí laminátové podlahy vč. parozábrany a podložky (mirelon 3 mm) </t>
  </si>
  <si>
    <t xml:space="preserve">Montáž podlahových lišt - přechodové lišty </t>
  </si>
  <si>
    <t>D+M, Set závěsného WC Vitra včetně nádrže</t>
  </si>
  <si>
    <t>D+M, Umyvadlo Vitra + baterie Optima + stříbrný sifon</t>
  </si>
  <si>
    <r>
      <t xml:space="preserve">Multi sifon umyvadlová baňka bez vtoku - </t>
    </r>
    <r>
      <rPr>
        <b/>
        <sz val="8"/>
        <color indexed="61"/>
        <rFont val="Arial"/>
        <family val="2"/>
        <charset val="238"/>
      </rPr>
      <t>SIF674</t>
    </r>
  </si>
  <si>
    <t>D+M, Sprchový kout 900 mm Siko + baterie se sprchou Vitra + sifon</t>
  </si>
  <si>
    <t xml:space="preserve">El. Větrák DN 120 </t>
  </si>
  <si>
    <t>dodá investor</t>
  </si>
  <si>
    <t>ks</t>
  </si>
  <si>
    <t>Izolační nátěr proti stékající vodě v koupelně</t>
  </si>
  <si>
    <t xml:space="preserve">Kanalizace vnitřní vč. materiálu - kompletní napojení na stoupačky </t>
  </si>
  <si>
    <t xml:space="preserve">Voda teplá a studená vč. materiálu - kompletní napojení na stoupačky </t>
  </si>
  <si>
    <t>Montáž kuchyňské linky, včetně napojení rozvody vody a odpadů</t>
  </si>
  <si>
    <t>Montáž dlažby vč. soklu (chodba)</t>
  </si>
  <si>
    <r>
      <t>Umyvadlová baterie stojánková Optima -</t>
    </r>
    <r>
      <rPr>
        <b/>
        <sz val="8"/>
        <color indexed="61"/>
        <rFont val="Arial"/>
        <family val="2"/>
        <charset val="238"/>
      </rPr>
      <t xml:space="preserve"> CU271</t>
    </r>
  </si>
  <si>
    <r>
      <t xml:space="preserve">Sprchový kout čtvercový 90x90 cm - </t>
    </r>
    <r>
      <rPr>
        <b/>
        <sz val="8"/>
        <color indexed="61"/>
        <rFont val="Arial"/>
        <family val="2"/>
        <charset val="238"/>
      </rPr>
      <t xml:space="preserve"> SIKOPROFILSK + SIKOSK90 + SIKOMADLO3</t>
    </r>
  </si>
  <si>
    <r>
      <t xml:space="preserve">Hadice Optima - </t>
    </r>
    <r>
      <rPr>
        <b/>
        <sz val="8"/>
        <color indexed="8"/>
        <rFont val="Arial"/>
        <family val="2"/>
        <charset val="238"/>
      </rPr>
      <t>OP085</t>
    </r>
  </si>
  <si>
    <r>
      <t xml:space="preserve">Ruční sprcha - </t>
    </r>
    <r>
      <rPr>
        <b/>
        <sz val="8"/>
        <color indexed="61"/>
        <rFont val="Arial"/>
        <family val="2"/>
        <charset val="238"/>
      </rPr>
      <t>SIKOBSRST34</t>
    </r>
  </si>
  <si>
    <r>
      <t xml:space="preserve">Sada chycení umyvadla - </t>
    </r>
    <r>
      <rPr>
        <b/>
        <sz val="8"/>
        <color indexed="61"/>
        <rFont val="Arial"/>
        <family val="2"/>
        <charset val="238"/>
      </rPr>
      <t>SADAUM</t>
    </r>
  </si>
  <si>
    <t>D+M, Pračkový sifon + ventil</t>
  </si>
  <si>
    <r>
      <t xml:space="preserve">pračkový ventil - </t>
    </r>
    <r>
      <rPr>
        <b/>
        <sz val="8"/>
        <color indexed="61"/>
        <rFont val="Arial"/>
        <family val="2"/>
        <charset val="238"/>
      </rPr>
      <t>05440</t>
    </r>
  </si>
  <si>
    <r>
      <t xml:space="preserve">Sprchová baterie nástěnná Optima, 150 mm - </t>
    </r>
    <r>
      <rPr>
        <b/>
        <sz val="8"/>
        <color indexed="61"/>
        <rFont val="Arial"/>
        <family val="2"/>
        <charset val="238"/>
      </rPr>
      <t>CU215</t>
    </r>
  </si>
  <si>
    <r>
      <t xml:space="preserve">Nádržka k WC Tece Tece do SDK - </t>
    </r>
    <r>
      <rPr>
        <b/>
        <sz val="8"/>
        <color indexed="61"/>
        <rFont val="Arial"/>
        <family val="2"/>
        <charset val="238"/>
      </rPr>
      <t>TEPROFILAMBAR</t>
    </r>
  </si>
  <si>
    <r>
      <t xml:space="preserve">pračkový sifon podomítkový - </t>
    </r>
    <r>
      <rPr>
        <b/>
        <sz val="8"/>
        <color indexed="61"/>
        <rFont val="Arial"/>
        <family val="2"/>
        <charset val="238"/>
      </rPr>
      <t>E400CR</t>
    </r>
  </si>
  <si>
    <r>
      <t xml:space="preserve">Umyvadlo Vitra S50 55x45 cm - </t>
    </r>
    <r>
      <rPr>
        <b/>
        <sz val="8"/>
        <color indexed="61"/>
        <rFont val="Arial"/>
        <family val="2"/>
        <charset val="238"/>
      </rPr>
      <t>CUBE260ZB</t>
    </r>
  </si>
  <si>
    <r>
      <t xml:space="preserve">Závěsné WC Vitra S50 - </t>
    </r>
    <r>
      <rPr>
        <b/>
        <sz val="8"/>
        <color rgb="FF000000"/>
        <rFont val="Arial"/>
        <family val="2"/>
        <charset val="238"/>
      </rPr>
      <t>HA010</t>
    </r>
  </si>
  <si>
    <r>
      <t>WC sedátko Glacera -</t>
    </r>
    <r>
      <rPr>
        <b/>
        <sz val="8"/>
        <color indexed="61"/>
        <rFont val="Arial"/>
        <family val="2"/>
        <charset val="238"/>
      </rPr>
      <t xml:space="preserve"> HA030S</t>
    </r>
  </si>
  <si>
    <r>
      <t>Vtok 5/4 s malou zátkou -</t>
    </r>
    <r>
      <rPr>
        <b/>
        <sz val="8"/>
        <color indexed="61"/>
        <rFont val="Arial"/>
        <family val="2"/>
        <charset val="238"/>
      </rPr>
      <t xml:space="preserve"> VF785CRQ</t>
    </r>
  </si>
  <si>
    <r>
      <t xml:space="preserve">Sprchová hlavice 30 cm, Optima - </t>
    </r>
    <r>
      <rPr>
        <b/>
        <sz val="8"/>
        <color indexed="8"/>
        <rFont val="Arial"/>
        <family val="2"/>
        <charset val="238"/>
      </rPr>
      <t>OPH008</t>
    </r>
  </si>
  <si>
    <r>
      <t xml:space="preserve">Pevné rameno  - </t>
    </r>
    <r>
      <rPr>
        <b/>
        <sz val="8"/>
        <color rgb="FF1A3138"/>
        <rFont val="Arial"/>
        <family val="2"/>
        <charset val="238"/>
      </rPr>
      <t>OPH007</t>
    </r>
  </si>
  <si>
    <r>
      <t xml:space="preserve">vyústěním sprchy - </t>
    </r>
    <r>
      <rPr>
        <b/>
        <sz val="8"/>
        <color indexed="61"/>
        <rFont val="Arial"/>
        <family val="2"/>
        <charset val="238"/>
      </rPr>
      <t>SIKOBSPVZ41</t>
    </r>
  </si>
  <si>
    <r>
      <t xml:space="preserve">Ruční sprcha - </t>
    </r>
    <r>
      <rPr>
        <b/>
        <sz val="8"/>
        <color indexed="61"/>
        <rFont val="Arial"/>
        <family val="2"/>
        <charset val="238"/>
      </rPr>
      <t>SIKOBSDPK43</t>
    </r>
  </si>
  <si>
    <r>
      <t xml:space="preserve">Sprchový žlab - </t>
    </r>
    <r>
      <rPr>
        <b/>
        <sz val="8"/>
        <color rgb="FF000000"/>
        <rFont val="Arial"/>
        <family val="2"/>
        <charset val="238"/>
      </rPr>
      <t>ZLABLUX80 + ROSTLUX801</t>
    </r>
  </si>
  <si>
    <r>
      <t xml:space="preserve">Sprchový kout  120x200 cm - </t>
    </r>
    <r>
      <rPr>
        <b/>
        <sz val="8"/>
        <color indexed="61"/>
        <rFont val="Arial"/>
        <family val="2"/>
        <charset val="238"/>
      </rPr>
      <t xml:space="preserve"> SIKOWIXM120 + SIKOWIXMZAV2 + SIKOWIXMPROFIL + SIKOWIXMNIKAP</t>
    </r>
  </si>
  <si>
    <t xml:space="preserve">Montáž obkladů vč. nerezových lišt (kuchyň 600 mm) </t>
  </si>
  <si>
    <r>
      <t xml:space="preserve">Lepidlo na obklad a dlažbu - </t>
    </r>
    <r>
      <rPr>
        <b/>
        <sz val="8"/>
        <color rgb="FF000000"/>
        <rFont val="Arial"/>
        <family val="2"/>
        <charset val="238"/>
      </rPr>
      <t>LFLEX20</t>
    </r>
  </si>
  <si>
    <r>
      <t xml:space="preserve">Nerezové lišty 12x2500 mm - </t>
    </r>
    <r>
      <rPr>
        <b/>
        <sz val="8"/>
        <color rgb="FF000000"/>
        <rFont val="Arial"/>
        <family val="2"/>
        <charset val="238"/>
      </rPr>
      <t>NRZK12250</t>
    </r>
  </si>
  <si>
    <r>
      <t xml:space="preserve">Hydroizolační páska - </t>
    </r>
    <r>
      <rPr>
        <b/>
        <sz val="8"/>
        <color rgb="FF000000"/>
        <rFont val="Arial"/>
        <family val="2"/>
        <charset val="238"/>
      </rPr>
      <t>CL252</t>
    </r>
  </si>
  <si>
    <t>bm</t>
  </si>
  <si>
    <r>
      <t xml:space="preserve">Hydroizolační stěrka - </t>
    </r>
    <r>
      <rPr>
        <b/>
        <sz val="8"/>
        <color rgb="FF000000"/>
        <rFont val="Arial"/>
        <family val="2"/>
        <charset val="238"/>
      </rPr>
      <t>CL5115</t>
    </r>
  </si>
  <si>
    <r>
      <t xml:space="preserve">Nerezové lišty 12x2500 mm - </t>
    </r>
    <r>
      <rPr>
        <b/>
        <sz val="8"/>
        <color rgb="FF000000"/>
        <rFont val="Arial"/>
        <family val="2"/>
        <charset val="238"/>
      </rPr>
      <t>NRZH12250</t>
    </r>
  </si>
  <si>
    <t xml:space="preserve">m2 </t>
  </si>
  <si>
    <t>Montáž dlažby vč. soklu (zádveří+technická místnost)</t>
  </si>
  <si>
    <r>
      <t xml:space="preserve">Keramická dlažba TABACCO - </t>
    </r>
    <r>
      <rPr>
        <b/>
        <sz val="8"/>
        <color rgb="FF000000"/>
        <rFont val="Arial"/>
        <family val="2"/>
        <charset val="238"/>
      </rPr>
      <t>EXPLORER7542</t>
    </r>
    <r>
      <rPr>
        <sz val="8"/>
        <color indexed="62"/>
        <rFont val="Arial"/>
        <family val="2"/>
        <charset val="238"/>
      </rPr>
      <t xml:space="preserve"> </t>
    </r>
    <r>
      <rPr>
        <b/>
        <sz val="8"/>
        <color indexed="62"/>
        <rFont val="Arial"/>
        <family val="2"/>
        <charset val="238"/>
      </rPr>
      <t xml:space="preserve"> </t>
    </r>
    <r>
      <rPr>
        <sz val="8"/>
        <color indexed="62"/>
        <rFont val="Arial"/>
        <family val="2"/>
        <charset val="238"/>
      </rPr>
      <t xml:space="preserve">(+20%) </t>
    </r>
  </si>
  <si>
    <r>
      <t xml:space="preserve">Keramická dlažba GRIGIO - </t>
    </r>
    <r>
      <rPr>
        <b/>
        <sz val="8"/>
        <color rgb="FF000000"/>
        <rFont val="Arial"/>
        <family val="2"/>
        <charset val="238"/>
      </rPr>
      <t>EXPLORER7540</t>
    </r>
    <r>
      <rPr>
        <sz val="8"/>
        <color indexed="62"/>
        <rFont val="Arial"/>
        <family val="2"/>
        <charset val="238"/>
      </rPr>
      <t xml:space="preserve"> </t>
    </r>
    <r>
      <rPr>
        <b/>
        <sz val="8"/>
        <color indexed="62"/>
        <rFont val="Arial"/>
        <family val="2"/>
        <charset val="238"/>
      </rPr>
      <t xml:space="preserve"> </t>
    </r>
    <r>
      <rPr>
        <sz val="8"/>
        <color indexed="62"/>
        <rFont val="Arial"/>
        <family val="2"/>
        <charset val="238"/>
      </rPr>
      <t xml:space="preserve">(+20%) </t>
    </r>
  </si>
  <si>
    <r>
      <t>Keramický obklad -</t>
    </r>
    <r>
      <rPr>
        <b/>
        <sz val="8"/>
        <color indexed="61"/>
        <rFont val="Arial"/>
        <family val="2"/>
        <charset val="238"/>
      </rPr>
      <t xml:space="preserve">  FINEZA49421</t>
    </r>
  </si>
  <si>
    <r>
      <t>Keramický obklad -</t>
    </r>
    <r>
      <rPr>
        <b/>
        <sz val="8"/>
        <color indexed="61"/>
        <rFont val="Arial"/>
        <family val="2"/>
        <charset val="238"/>
      </rPr>
      <t xml:space="preserve"> SHARKS60LR (+20%) </t>
    </r>
  </si>
  <si>
    <r>
      <t xml:space="preserve">Keramický obklad -  </t>
    </r>
    <r>
      <rPr>
        <b/>
        <sz val="8"/>
        <color rgb="FF000000"/>
        <rFont val="Arial"/>
        <family val="2"/>
        <charset val="238"/>
      </rPr>
      <t>MA12325</t>
    </r>
  </si>
  <si>
    <r>
      <t xml:space="preserve">Spárovací hmota - </t>
    </r>
    <r>
      <rPr>
        <b/>
        <sz val="8"/>
        <color rgb="FF000000"/>
        <rFont val="Arial"/>
        <family val="2"/>
        <charset val="238"/>
      </rPr>
      <t>CE40504</t>
    </r>
    <r>
      <rPr>
        <sz val="8"/>
        <color indexed="61"/>
        <rFont val="Arial"/>
        <family val="2"/>
        <charset val="238"/>
      </rPr>
      <t xml:space="preserve"> - SILVER</t>
    </r>
  </si>
  <si>
    <r>
      <t xml:space="preserve">Silikon - </t>
    </r>
    <r>
      <rPr>
        <b/>
        <sz val="8"/>
        <color rgb="FF000000"/>
        <rFont val="Arial"/>
        <family val="2"/>
        <charset val="238"/>
      </rPr>
      <t>CS2504</t>
    </r>
    <r>
      <rPr>
        <sz val="8"/>
        <color indexed="61"/>
        <rFont val="Arial"/>
        <family val="2"/>
        <charset val="238"/>
      </rPr>
      <t xml:space="preserve"> - SILVER</t>
    </r>
  </si>
  <si>
    <r>
      <t xml:space="preserve">Spárovací hmota - </t>
    </r>
    <r>
      <rPr>
        <b/>
        <sz val="8"/>
        <color rgb="FF000000"/>
        <rFont val="Arial"/>
        <family val="2"/>
        <charset val="238"/>
      </rPr>
      <t>CE40544</t>
    </r>
    <r>
      <rPr>
        <sz val="8"/>
        <color indexed="61"/>
        <rFont val="Arial"/>
        <family val="2"/>
        <charset val="238"/>
      </rPr>
      <t xml:space="preserve"> - TOFI</t>
    </r>
  </si>
  <si>
    <r>
      <t xml:space="preserve">Silikon - </t>
    </r>
    <r>
      <rPr>
        <b/>
        <sz val="8"/>
        <color rgb="FF000000"/>
        <rFont val="Arial"/>
        <family val="2"/>
        <charset val="238"/>
      </rPr>
      <t>CS2544</t>
    </r>
    <r>
      <rPr>
        <sz val="8"/>
        <color indexed="61"/>
        <rFont val="Arial"/>
        <family val="2"/>
        <charset val="238"/>
      </rPr>
      <t xml:space="preserve"> - TOFI</t>
    </r>
  </si>
  <si>
    <t>Spárovací hmota - SILVER</t>
  </si>
  <si>
    <t>Silikon - SILVER</t>
  </si>
  <si>
    <t>Spárovací hmota - JASMÍNE</t>
  </si>
  <si>
    <t>Silikon - JASMÍNE</t>
  </si>
  <si>
    <r>
      <t xml:space="preserve">Spárovací hmota - </t>
    </r>
    <r>
      <rPr>
        <b/>
        <sz val="8"/>
        <color rgb="FF000000"/>
        <rFont val="Arial"/>
        <family val="2"/>
        <charset val="238"/>
      </rPr>
      <t>CE40540</t>
    </r>
    <r>
      <rPr>
        <sz val="8"/>
        <color indexed="62"/>
        <rFont val="Arial"/>
        <family val="2"/>
        <charset val="238"/>
      </rPr>
      <t xml:space="preserve"> - JASMÍNE</t>
    </r>
  </si>
  <si>
    <r>
      <t xml:space="preserve">Silikon - </t>
    </r>
    <r>
      <rPr>
        <b/>
        <sz val="8"/>
        <color rgb="FF000000"/>
        <rFont val="Arial"/>
        <family val="2"/>
        <charset val="238"/>
      </rPr>
      <t>CS2540</t>
    </r>
    <r>
      <rPr>
        <sz val="8"/>
        <color indexed="62"/>
        <rFont val="Arial"/>
        <family val="2"/>
        <charset val="238"/>
      </rPr>
      <t xml:space="preserve"> - JASMÍNE</t>
    </r>
  </si>
  <si>
    <t xml:space="preserve">Kuchyňská linka </t>
  </si>
  <si>
    <t xml:space="preserve">Podlahové přechodové lišty (+8%) - </t>
  </si>
  <si>
    <t>Osvětlení do SDK podhledů</t>
  </si>
  <si>
    <t>Provedení SDK příček tl. 100 mm (typ W111 tloušťka 100 mm, Použitý SDK - Bílý) vč. Materiálu</t>
  </si>
  <si>
    <t>Plovoucí laminátová podlaha (+8%)  - FLOORCLIC UNIVERSAL FV 54023 DUB YORKSHIRE 4V (bez podložky)</t>
  </si>
  <si>
    <t>Podlahové soklové lišty (+8%) - MDF60 FLOORCLIC UNIVERSAL FV 540123 DUB YORKSHIRE 4V</t>
  </si>
  <si>
    <t>Hydroizolační stěrka - CL5115</t>
  </si>
  <si>
    <t>pračkový ventil - 05440</t>
  </si>
  <si>
    <t>pračkový sifon podomítkový - E400CR</t>
  </si>
  <si>
    <t>Multi sifon umyvadlová baňka bez vtoku - SIF674</t>
  </si>
  <si>
    <t>Sada chycení umyvadla - SADAUM</t>
  </si>
  <si>
    <t>Lepidlo na obklad a dlažbu - LFLEX20</t>
  </si>
  <si>
    <t>Předstěny z SDK s výztuhou vč. materiálu</t>
  </si>
  <si>
    <t>Bourací konstrukce</t>
  </si>
  <si>
    <t>Montáž mezibytových stěn z tvárnic Ytong P2 - 500 tl. 250 mm na lepidlo Ytong vč. Materiálu</t>
  </si>
  <si>
    <t xml:space="preserve">Omítka vč. lišt - lepidlo + perlinka, štuková omítka - stěny </t>
  </si>
  <si>
    <t>Štuková omítka - stávající stěny</t>
  </si>
  <si>
    <t>Nová rozváděčová skříň nad dveřmi, bílá včetně vystrojení (3x25A)</t>
  </si>
  <si>
    <t>Led pásky + lišty</t>
  </si>
  <si>
    <t>Penetrace SDK podkladu včetně materiálu</t>
  </si>
  <si>
    <t>Malba Primalex Plus, bílá - stěna + strop min. 2x včetně materiálu</t>
  </si>
  <si>
    <t xml:space="preserve">Dveřní křídlo PRAVÉ 700mm </t>
  </si>
  <si>
    <t>Byt č. 6 - DPODA80L 1x, kování BETAINOXPLUSMAKL90 1x, KUKATKO 1x, FAB3035 1x</t>
  </si>
  <si>
    <t xml:space="preserve">Dveřní křídlo VSTUPNÍ 800mm </t>
  </si>
  <si>
    <t xml:space="preserve">Dveřní křídlo LEVÉ 800mm </t>
  </si>
  <si>
    <t xml:space="preserve">Obložkové zárubně, rozměry a počet dle dveřních křídel - Borovice bílá </t>
  </si>
  <si>
    <t xml:space="preserve">Svislá doprava odpadu </t>
  </si>
  <si>
    <t>Hydroizolační páska - CL152</t>
  </si>
  <si>
    <t>Vybourání okna 1470x1780 mm</t>
  </si>
  <si>
    <t>Bourání stěny z plných cihel tl. 150 mm</t>
  </si>
  <si>
    <t>Vybourání dřevěných příček</t>
  </si>
  <si>
    <t xml:space="preserve">Odstranění wafek </t>
  </si>
  <si>
    <t>Ostranění a zaslepení rozvodů plynu</t>
  </si>
  <si>
    <t>Demontáž stávající kuchyňské linky (odstranění)</t>
  </si>
  <si>
    <t xml:space="preserve">SDK podhled z protipožárních desek, včetně parozábrany, SDK profilů a izolace (tloušťka 100 mm) vč. Materiálu </t>
  </si>
  <si>
    <t xml:space="preserve">WC </t>
  </si>
  <si>
    <t>Sprchový kout</t>
  </si>
  <si>
    <t>koupelna</t>
  </si>
  <si>
    <t>SDK podhled - (Koupelna, WC) včetně parozábrany, SDK profilů a izolace (tloušťka izolace 100 mm) vč. Materiálu (zelený)</t>
  </si>
  <si>
    <t xml:space="preserve">Překlad nad dveřními otvory "L" profil (délka a tloušťka překladu dle otvorů) </t>
  </si>
  <si>
    <t xml:space="preserve">Vybourání zárubní </t>
  </si>
  <si>
    <t xml:space="preserve"> ložnice, obývací pokoj s kuchyní</t>
  </si>
  <si>
    <t>Montáž Cetris (cementotřískové) desek tl. 14 mm</t>
  </si>
  <si>
    <t>Montáž OSB desek tl. 25 mm P+D (pero-drážka), přikotvené pomocí vrutů a srovnané do roviny ke stávající dřevěné podlaze</t>
  </si>
  <si>
    <t>Chodba, koupelna, technická místnost přikotvené pomocí vrutů a srovnané do roviny ke stávající dřevěné podlaze</t>
  </si>
  <si>
    <t xml:space="preserve">bal </t>
  </si>
  <si>
    <t>Montáž elektrokotle s boilerem - Protherm Ray 9K-VEQ 75 Sestava kotlová</t>
  </si>
  <si>
    <t xml:space="preserve">kpl </t>
  </si>
  <si>
    <t>Deskový radiátor KORADO RADIK VK 11/600/1000, výkon 600 W nebo alternativa podobného výkonu</t>
  </si>
  <si>
    <t>Montáž radiátorů včetně termostatické hlavice a napojení na rozvody</t>
  </si>
  <si>
    <t xml:space="preserve">Montáž rozvodů topení od kotle k otopným tělesům </t>
  </si>
  <si>
    <t>Montáž VZT el. větrák pro KOUPELNU, WC + napojení odvodu přes obvodovou zeď</t>
  </si>
  <si>
    <t>Silnoproud vč. vysekání drážek (nové kompletní provedení od stávajícího rovaděče) - světlo je zakončeno objímkou se žárovkou, vypínače a zásuvky - styl bílé Tango</t>
  </si>
  <si>
    <t>Umyvadlo Vitra S50 55x45 cm - 5311-003-0001</t>
  </si>
  <si>
    <t>D+M, Sprchový kout 1200 mm Siko + baterie se sprchou Vitra + sifon</t>
  </si>
  <si>
    <t>Sprchový žlab - APZ1BLACK-850 +  PURE-850BLACK</t>
  </si>
  <si>
    <t>Sprchová baterie nástěnná Optima, 150 mm - SATBSBW215</t>
  </si>
  <si>
    <t>Pevné rameno  - SATBSRKBW</t>
  </si>
  <si>
    <t>Sprchový kout  120x200 cm -  SIKOWIXM120 + SIKOZAV2C + SIKOWIXMPROFILC + SIKOWIXMNIKAPC</t>
  </si>
  <si>
    <t>Sprchová hlavice 30 cm, Optima - ZSOF074NO</t>
  </si>
  <si>
    <t>Hadice Optima - SATBSPVSBW</t>
  </si>
  <si>
    <t>Vtok 5/4 s malou zátkou -  A392BLACK</t>
  </si>
  <si>
    <t>Umyvadlová baterie stojánková Optima -  RIN071NO</t>
  </si>
  <si>
    <t>Nádržka k WC Tece Tece do SDK - 111.153.00.1</t>
  </si>
  <si>
    <t>Ovládací tlačitko - M678</t>
  </si>
  <si>
    <t>Závěsné WC Vitra S50 - AL010</t>
  </si>
  <si>
    <t>WC sedátko Glacera - AL030S</t>
  </si>
  <si>
    <t>Deskový radiátor KORADO RADIK VK 11/600/1000, výkon 1000 W nebo alternativa podobného výkonu</t>
  </si>
  <si>
    <t>Protherm Ray 9K-VEQ 75 Sestava kotlová - kotel, boiler, trojcestný ventil, NTC čidlo (alternativa 12 kw)</t>
  </si>
  <si>
    <t>Montáž obkladů a dlažby vč. nerezových lišt (výška 2200 mm)</t>
  </si>
  <si>
    <t>Keramický obklad 30x60 cm - WADV4790.1</t>
  </si>
  <si>
    <t>Nerezové lišty 12x2500 mm - ALKMC10250</t>
  </si>
  <si>
    <t>Spárovací hmota - CE40501</t>
  </si>
  <si>
    <t>Silikon - CS2501</t>
  </si>
  <si>
    <t xml:space="preserve">Keramická dlažba - koupelna 60x60 cm - DAK63790.1  (+20%) </t>
  </si>
  <si>
    <t xml:space="preserve">Keramická dlažba - chodba, technická místnost 60x60 cm -  DAK63491.1 (+20%) </t>
  </si>
  <si>
    <t>zárubně ocelové, bílý nátěr (vstup do bytu) - 1 x 800 mm levé</t>
  </si>
  <si>
    <t>Byt č. 6 - PERMABB70P 2x, kování KLIKATIPAWC 1x, KLIKATIPA 1x, ZAMEKWC 1x</t>
  </si>
  <si>
    <t>Byt č. 6 - PERMABB80L 2x, KLIKATIPA 2x</t>
  </si>
  <si>
    <t xml:space="preserve">Byt č. 6 - O3BB70P 2x, O2BB80L 2x </t>
  </si>
  <si>
    <t>Plastová okna 1480x1780 mm, dvojitá, bílá</t>
  </si>
  <si>
    <t>Montáž oken 1480x1780 mm, dvojskla, bílá, plastové provedení, včetně začištění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</si>
</sst>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5" x14ac:knownFonts="1">
    <font>
      <sz val="10"/>
      <name val="Arial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sz val="8"/>
      <color indexed="61"/>
      <name val="Arial"/>
      <family val="2"/>
      <charset val="238"/>
    </font>
    <font>
      <sz val="8"/>
      <color indexed="6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61"/>
      <name val="Arial"/>
      <family val="2"/>
      <charset val="238"/>
    </font>
    <font>
      <sz val="8"/>
      <color indexed="8"/>
      <name val="Arial"/>
      <family val="2"/>
    </font>
    <font>
      <sz val="8"/>
      <name val="Arial"/>
      <family val="2"/>
      <charset val="238"/>
    </font>
    <font>
      <b/>
      <sz val="8"/>
      <color indexed="62"/>
      <name val="Arial"/>
      <family val="2"/>
      <charset val="238"/>
    </font>
    <font>
      <sz val="8"/>
      <color rgb="FF1A3138"/>
      <name val="Arial"/>
      <family val="2"/>
      <charset val="238"/>
    </font>
    <font>
      <b/>
      <sz val="8"/>
      <color rgb="FF1A313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left" vertical="center"/>
    </xf>
    <xf numFmtId="4" fontId="13" fillId="0" borderId="1" xfId="0" applyNumberFormat="1" applyFont="1" applyFill="1" applyBorder="1" applyAlignment="1" applyProtection="1">
      <alignment horizontal="left"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Alignment="1">
      <alignment horizontal="left" vertical="center"/>
    </xf>
    <xf numFmtId="4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164" fontId="8" fillId="0" borderId="6" xfId="0" applyNumberFormat="1" applyFont="1" applyFill="1" applyBorder="1" applyAlignment="1" applyProtection="1">
      <alignment horizontal="right" vertical="center"/>
    </xf>
    <xf numFmtId="2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left" vertical="center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164" fontId="8" fillId="0" borderId="1" xfId="0" applyNumberFormat="1" applyFont="1" applyFill="1" applyBorder="1" applyAlignment="1" applyProtection="1">
      <alignment horizontal="right" vertical="center"/>
      <protection locked="0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1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4" fontId="14" fillId="0" borderId="0" xfId="0" applyNumberFormat="1" applyFont="1" applyFill="1" applyBorder="1" applyAlignment="1" applyProtection="1">
      <alignment horizontal="left" vertical="center"/>
      <protection locked="0"/>
    </xf>
    <xf numFmtId="1" fontId="8" fillId="0" borderId="5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164" fontId="8" fillId="0" borderId="1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1" fontId="8" fillId="2" borderId="5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vertical="center"/>
    </xf>
    <xf numFmtId="164" fontId="8" fillId="0" borderId="1" xfId="0" applyNumberFormat="1" applyFont="1" applyFill="1" applyBorder="1" applyAlignment="1" applyProtection="1">
      <alignment vertical="center"/>
    </xf>
    <xf numFmtId="164" fontId="8" fillId="0" borderId="10" xfId="0" applyNumberFormat="1" applyFont="1" applyFill="1" applyBorder="1" applyAlignment="1" applyProtection="1">
      <alignment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left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" fontId="8" fillId="0" borderId="3" xfId="0" applyNumberFormat="1" applyFont="1" applyFill="1" applyBorder="1" applyAlignment="1" applyProtection="1">
      <alignment horizontal="left" vertical="center"/>
    </xf>
    <xf numFmtId="164" fontId="8" fillId="0" borderId="3" xfId="0" applyNumberFormat="1" applyFont="1" applyFill="1" applyBorder="1" applyAlignment="1" applyProtection="1">
      <alignment horizontal="left" vertical="center" wrapText="1"/>
    </xf>
    <xf numFmtId="164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8" fillId="2" borderId="1" xfId="0" applyNumberFormat="1" applyFont="1" applyFill="1" applyBorder="1" applyAlignment="1" applyProtection="1">
      <alignment horizontal="left" vertical="center"/>
    </xf>
    <xf numFmtId="164" fontId="8" fillId="2" borderId="1" xfId="0" applyNumberFormat="1" applyFont="1" applyFill="1" applyBorder="1" applyAlignment="1" applyProtection="1">
      <alignment horizontal="right" vertical="center"/>
    </xf>
    <xf numFmtId="164" fontId="8" fillId="2" borderId="6" xfId="0" applyNumberFormat="1" applyFont="1" applyFill="1" applyBorder="1" applyAlignment="1" applyProtection="1">
      <alignment horizontal="right" vertical="center"/>
    </xf>
    <xf numFmtId="1" fontId="8" fillId="0" borderId="12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" fontId="8" fillId="0" borderId="13" xfId="0" applyNumberFormat="1" applyFont="1" applyFill="1" applyBorder="1" applyAlignment="1" applyProtection="1">
      <alignment horizontal="left" vertical="center"/>
    </xf>
    <xf numFmtId="164" fontId="8" fillId="0" borderId="13" xfId="0" applyNumberFormat="1" applyFont="1" applyFill="1" applyBorder="1" applyAlignment="1" applyProtection="1">
      <alignment horizontal="right" vertical="center"/>
    </xf>
    <xf numFmtId="164" fontId="8" fillId="0" borderId="14" xfId="0" applyNumberFormat="1" applyFont="1" applyFill="1" applyBorder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2" fontId="8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4" fontId="8" fillId="3" borderId="1" xfId="0" applyNumberFormat="1" applyFont="1" applyFill="1" applyBorder="1" applyAlignment="1" applyProtection="1">
      <alignment horizontal="left" vertical="center"/>
    </xf>
    <xf numFmtId="164" fontId="8" fillId="3" borderId="1" xfId="0" applyNumberFormat="1" applyFont="1" applyFill="1" applyBorder="1" applyAlignment="1" applyProtection="1">
      <alignment horizontal="right" vertical="center"/>
    </xf>
    <xf numFmtId="164" fontId="8" fillId="3" borderId="6" xfId="0" applyNumberFormat="1" applyFont="1" applyFill="1" applyBorder="1" applyAlignment="1" applyProtection="1">
      <alignment horizontal="right" vertical="center"/>
    </xf>
    <xf numFmtId="1" fontId="8" fillId="3" borderId="5" xfId="0" applyNumberFormat="1" applyFont="1" applyFill="1" applyBorder="1" applyAlignment="1" applyProtection="1">
      <alignment horizontal="center" vertical="center"/>
    </xf>
    <xf numFmtId="1" fontId="8" fillId="0" borderId="11" xfId="0" applyNumberFormat="1" applyFont="1" applyFill="1" applyBorder="1" applyAlignment="1" applyProtection="1">
      <alignment horizontal="center" vertical="center"/>
    </xf>
    <xf numFmtId="1" fontId="8" fillId="0" borderId="10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right" vertical="center"/>
    </xf>
    <xf numFmtId="164" fontId="8" fillId="0" borderId="6" xfId="0" applyNumberFormat="1" applyFont="1" applyBorder="1" applyAlignment="1">
      <alignment vertical="center"/>
    </xf>
    <xf numFmtId="0" fontId="8" fillId="3" borderId="8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left" vertical="center"/>
    </xf>
    <xf numFmtId="164" fontId="8" fillId="3" borderId="8" xfId="0" applyNumberFormat="1" applyFont="1" applyFill="1" applyBorder="1" applyAlignment="1">
      <alignment vertical="center"/>
    </xf>
    <xf numFmtId="164" fontId="8" fillId="3" borderId="9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5"/>
  <sheetViews>
    <sheetView tabSelected="1" zoomScale="85" zoomScaleNormal="85" workbookViewId="0">
      <pane ySplit="1" topLeftCell="A2" activePane="bottomLeft" state="frozen"/>
      <selection pane="bottomLeft" activeCell="B132" sqref="B132"/>
    </sheetView>
  </sheetViews>
  <sheetFormatPr defaultColWidth="11.5546875" defaultRowHeight="13.2" x14ac:dyDescent="0.25"/>
  <cols>
    <col min="1" max="1" width="4.88671875" style="81" bestFit="1" customWidth="1"/>
    <col min="2" max="2" width="119" style="53" customWidth="1"/>
    <col min="3" max="3" width="3.5546875" style="82" bestFit="1" customWidth="1"/>
    <col min="4" max="4" width="23" style="83" customWidth="1"/>
    <col min="5" max="5" width="8" style="83" bestFit="1" customWidth="1"/>
    <col min="6" max="6" width="17.44140625" style="84" customWidth="1"/>
    <col min="7" max="7" width="14.5546875" style="84" bestFit="1" customWidth="1"/>
    <col min="8" max="8" width="30" style="53" customWidth="1"/>
    <col min="9" max="25" width="11.5546875" style="50"/>
    <col min="26" max="27" width="12.109375" style="50" hidden="1" customWidth="1"/>
    <col min="28" max="16384" width="11.5546875" style="50"/>
  </cols>
  <sheetData>
    <row r="1" spans="1:27" x14ac:dyDescent="0.25">
      <c r="A1" s="61" t="s">
        <v>17</v>
      </c>
      <c r="B1" s="62" t="s">
        <v>1</v>
      </c>
      <c r="C1" s="63" t="s">
        <v>8</v>
      </c>
      <c r="D1" s="64" t="s">
        <v>27</v>
      </c>
      <c r="E1" s="64" t="s">
        <v>13</v>
      </c>
      <c r="F1" s="65" t="s">
        <v>14</v>
      </c>
      <c r="G1" s="66" t="s">
        <v>25</v>
      </c>
      <c r="H1" s="67"/>
    </row>
    <row r="2" spans="1:27" x14ac:dyDescent="0.25">
      <c r="A2" s="56" t="s">
        <v>0</v>
      </c>
      <c r="B2" s="68" t="s">
        <v>107</v>
      </c>
      <c r="C2" s="69" t="s">
        <v>0</v>
      </c>
      <c r="D2" s="70" t="s">
        <v>0</v>
      </c>
      <c r="E2" s="70" t="s">
        <v>0</v>
      </c>
      <c r="F2" s="71" t="s">
        <v>0</v>
      </c>
      <c r="G2" s="72"/>
    </row>
    <row r="3" spans="1:27" s="58" customFormat="1" x14ac:dyDescent="0.25">
      <c r="A3" s="73"/>
      <c r="B3" s="74" t="s">
        <v>122</v>
      </c>
      <c r="C3" s="75" t="s">
        <v>12</v>
      </c>
      <c r="D3" s="76"/>
      <c r="E3" s="76">
        <v>2</v>
      </c>
      <c r="F3" s="77"/>
      <c r="G3" s="78"/>
      <c r="H3" s="55"/>
    </row>
    <row r="4" spans="1:27" s="58" customFormat="1" x14ac:dyDescent="0.25">
      <c r="A4" s="73"/>
      <c r="B4" s="74" t="s">
        <v>123</v>
      </c>
      <c r="C4" s="75" t="s">
        <v>9</v>
      </c>
      <c r="D4" s="76"/>
      <c r="E4" s="76">
        <v>6.5</v>
      </c>
      <c r="F4" s="77"/>
      <c r="G4" s="78"/>
      <c r="H4" s="55"/>
    </row>
    <row r="5" spans="1:27" s="58" customFormat="1" x14ac:dyDescent="0.25">
      <c r="A5" s="73"/>
      <c r="B5" s="74" t="s">
        <v>124</v>
      </c>
      <c r="C5" s="75" t="s">
        <v>10</v>
      </c>
      <c r="D5" s="76"/>
      <c r="E5" s="76">
        <v>1</v>
      </c>
      <c r="F5" s="77"/>
      <c r="G5" s="78"/>
      <c r="H5" s="55"/>
    </row>
    <row r="6" spans="1:27" s="58" customFormat="1" x14ac:dyDescent="0.25">
      <c r="A6" s="73"/>
      <c r="B6" s="74" t="s">
        <v>125</v>
      </c>
      <c r="C6" s="75" t="s">
        <v>12</v>
      </c>
      <c r="D6" s="76"/>
      <c r="E6" s="76">
        <v>2</v>
      </c>
      <c r="F6" s="77"/>
      <c r="G6" s="78"/>
      <c r="H6" s="55"/>
    </row>
    <row r="7" spans="1:27" s="58" customFormat="1" x14ac:dyDescent="0.25">
      <c r="A7" s="73"/>
      <c r="B7" s="74" t="s">
        <v>126</v>
      </c>
      <c r="C7" s="75" t="s">
        <v>10</v>
      </c>
      <c r="D7" s="76"/>
      <c r="E7" s="76">
        <v>1</v>
      </c>
      <c r="F7" s="77"/>
      <c r="G7" s="78"/>
      <c r="H7" s="55"/>
    </row>
    <row r="8" spans="1:27" x14ac:dyDescent="0.25">
      <c r="A8" s="73"/>
      <c r="B8" s="74" t="s">
        <v>127</v>
      </c>
      <c r="C8" s="75" t="s">
        <v>10</v>
      </c>
      <c r="D8" s="76"/>
      <c r="E8" s="76">
        <v>1</v>
      </c>
      <c r="F8" s="79"/>
      <c r="G8" s="80"/>
      <c r="H8" s="67"/>
    </row>
    <row r="9" spans="1:27" x14ac:dyDescent="0.25">
      <c r="A9" s="73"/>
      <c r="B9" s="74" t="s">
        <v>134</v>
      </c>
      <c r="C9" s="75" t="s">
        <v>12</v>
      </c>
      <c r="D9" s="76"/>
      <c r="E9" s="76">
        <v>2</v>
      </c>
      <c r="F9" s="79"/>
      <c r="G9" s="80"/>
      <c r="H9" s="67"/>
    </row>
    <row r="10" spans="1:27" x14ac:dyDescent="0.25">
      <c r="A10" s="56" t="s">
        <v>0</v>
      </c>
      <c r="B10" s="68" t="s">
        <v>19</v>
      </c>
      <c r="C10" s="69" t="s">
        <v>0</v>
      </c>
      <c r="D10" s="70" t="s">
        <v>0</v>
      </c>
      <c r="E10" s="70" t="s">
        <v>0</v>
      </c>
      <c r="F10" s="71" t="s">
        <v>0</v>
      </c>
      <c r="G10" s="72"/>
    </row>
    <row r="11" spans="1:27" x14ac:dyDescent="0.25">
      <c r="A11" s="48">
        <v>7</v>
      </c>
      <c r="B11" s="13" t="s">
        <v>108</v>
      </c>
      <c r="C11" s="31" t="s">
        <v>9</v>
      </c>
      <c r="D11" s="32"/>
      <c r="E11" s="32">
        <f>SUM(D12:D12)</f>
        <v>4.5</v>
      </c>
      <c r="F11" s="34"/>
      <c r="G11" s="34"/>
      <c r="Z11" s="57" t="e">
        <f>#REF!*0.189247311827957</f>
        <v>#REF!</v>
      </c>
      <c r="AA11" s="57" t="e">
        <f>#REF!*(1-0.189247311827957)</f>
        <v>#REF!</v>
      </c>
    </row>
    <row r="12" spans="1:27" x14ac:dyDescent="0.25">
      <c r="A12" s="48"/>
      <c r="B12" s="13"/>
      <c r="C12" s="31" t="s">
        <v>9</v>
      </c>
      <c r="D12" s="32">
        <f>1.5*3</f>
        <v>4.5</v>
      </c>
      <c r="E12" s="32"/>
      <c r="F12" s="34"/>
      <c r="G12" s="54"/>
      <c r="Z12" s="57"/>
      <c r="AA12" s="57"/>
    </row>
    <row r="13" spans="1:27" x14ac:dyDescent="0.25">
      <c r="A13" s="42"/>
      <c r="B13" s="37" t="s">
        <v>128</v>
      </c>
      <c r="C13" s="38" t="s">
        <v>9</v>
      </c>
      <c r="D13" s="39"/>
      <c r="E13" s="39">
        <f>D14</f>
        <v>40.480000000000004</v>
      </c>
      <c r="F13" s="40"/>
      <c r="G13" s="41"/>
      <c r="Z13" s="57"/>
      <c r="AA13" s="57"/>
    </row>
    <row r="14" spans="1:27" s="58" customFormat="1" x14ac:dyDescent="0.25">
      <c r="A14" s="48"/>
      <c r="B14" s="13"/>
      <c r="C14" s="31"/>
      <c r="D14" s="32">
        <f>26.9+8.75+3.77+1.06</f>
        <v>40.480000000000004</v>
      </c>
      <c r="E14" s="32"/>
      <c r="F14" s="34"/>
      <c r="G14" s="54"/>
      <c r="H14" s="55"/>
    </row>
    <row r="15" spans="1:27" x14ac:dyDescent="0.25">
      <c r="A15" s="48">
        <v>7</v>
      </c>
      <c r="B15" s="13" t="s">
        <v>97</v>
      </c>
      <c r="C15" s="31" t="s">
        <v>9</v>
      </c>
      <c r="D15" s="32"/>
      <c r="E15" s="32">
        <f>SUM(D16:D16)</f>
        <v>32.5</v>
      </c>
      <c r="F15" s="34"/>
      <c r="G15" s="34"/>
      <c r="Z15" s="57" t="e">
        <f>#REF!*0.189247311827957</f>
        <v>#REF!</v>
      </c>
      <c r="AA15" s="57" t="e">
        <f>#REF!*(1-0.189247311827957)</f>
        <v>#REF!</v>
      </c>
    </row>
    <row r="16" spans="1:27" x14ac:dyDescent="0.25">
      <c r="A16" s="48"/>
      <c r="B16" s="13"/>
      <c r="C16" s="31"/>
      <c r="D16" s="32">
        <f>(3.3+2.5+3.6+2.5)*3-0.8*2*2</f>
        <v>32.5</v>
      </c>
      <c r="E16" s="32"/>
      <c r="F16" s="34"/>
      <c r="G16" s="54"/>
      <c r="Z16" s="57"/>
      <c r="AA16" s="57"/>
    </row>
    <row r="17" spans="1:27" x14ac:dyDescent="0.25">
      <c r="A17" s="85">
        <v>8</v>
      </c>
      <c r="B17" s="13" t="s">
        <v>106</v>
      </c>
      <c r="C17" s="31" t="s">
        <v>9</v>
      </c>
      <c r="D17" s="17"/>
      <c r="E17" s="32">
        <f>SUM(D18:D19)</f>
        <v>5.0399999999999991</v>
      </c>
      <c r="F17" s="34"/>
      <c r="G17" s="34"/>
      <c r="Z17" s="57"/>
      <c r="AA17" s="57"/>
    </row>
    <row r="18" spans="1:27" x14ac:dyDescent="0.25">
      <c r="A18" s="85"/>
      <c r="B18" s="13" t="s">
        <v>129</v>
      </c>
      <c r="C18" s="31" t="s">
        <v>9</v>
      </c>
      <c r="D18" s="17">
        <f>1.2*1.2</f>
        <v>1.44</v>
      </c>
      <c r="E18" s="32"/>
      <c r="F18" s="34"/>
      <c r="G18" s="34"/>
      <c r="Z18" s="57"/>
      <c r="AA18" s="57"/>
    </row>
    <row r="19" spans="1:27" x14ac:dyDescent="0.25">
      <c r="A19" s="85"/>
      <c r="B19" s="13" t="s">
        <v>130</v>
      </c>
      <c r="C19" s="31" t="s">
        <v>9</v>
      </c>
      <c r="D19" s="17">
        <f>1.2*3</f>
        <v>3.5999999999999996</v>
      </c>
      <c r="E19" s="32"/>
      <c r="F19" s="34"/>
      <c r="G19" s="34"/>
      <c r="Z19" s="57"/>
      <c r="AA19" s="57"/>
    </row>
    <row r="20" spans="1:27" x14ac:dyDescent="0.25">
      <c r="A20" s="85"/>
      <c r="B20" s="13"/>
      <c r="C20" s="31"/>
      <c r="D20" s="17"/>
      <c r="E20" s="32"/>
      <c r="F20" s="34"/>
      <c r="G20" s="34"/>
      <c r="Z20" s="57"/>
      <c r="AA20" s="57"/>
    </row>
    <row r="21" spans="1:27" x14ac:dyDescent="0.25">
      <c r="A21" s="42"/>
      <c r="B21" s="37" t="s">
        <v>132</v>
      </c>
      <c r="C21" s="38" t="s">
        <v>9</v>
      </c>
      <c r="D21" s="39"/>
      <c r="E21" s="39">
        <f>SUM(D22:D22)</f>
        <v>3.51</v>
      </c>
      <c r="F21" s="40"/>
      <c r="G21" s="41"/>
      <c r="Z21" s="57"/>
      <c r="AA21" s="57"/>
    </row>
    <row r="22" spans="1:27" x14ac:dyDescent="0.25">
      <c r="A22" s="42"/>
      <c r="B22" s="37" t="s">
        <v>131</v>
      </c>
      <c r="C22" s="38" t="s">
        <v>9</v>
      </c>
      <c r="D22" s="39">
        <v>3.51</v>
      </c>
      <c r="E22" s="39"/>
      <c r="F22" s="40"/>
      <c r="G22" s="41"/>
      <c r="Z22" s="57"/>
      <c r="AA22" s="57"/>
    </row>
    <row r="23" spans="1:27" x14ac:dyDescent="0.25">
      <c r="A23" s="42"/>
      <c r="B23" s="37"/>
      <c r="C23" s="38"/>
      <c r="D23" s="39"/>
      <c r="E23" s="39"/>
      <c r="F23" s="40"/>
      <c r="G23" s="41"/>
      <c r="Z23" s="57"/>
      <c r="AA23" s="57"/>
    </row>
    <row r="24" spans="1:27" x14ac:dyDescent="0.25">
      <c r="A24" s="85">
        <v>9</v>
      </c>
      <c r="B24" s="13" t="s">
        <v>34</v>
      </c>
      <c r="C24" s="31" t="s">
        <v>44</v>
      </c>
      <c r="D24" s="32">
        <v>1</v>
      </c>
      <c r="E24" s="32">
        <f>D24</f>
        <v>1</v>
      </c>
      <c r="F24" s="34"/>
      <c r="G24" s="34"/>
      <c r="Z24" s="57"/>
      <c r="AA24" s="57"/>
    </row>
    <row r="25" spans="1:27" x14ac:dyDescent="0.25">
      <c r="A25" s="85">
        <v>10</v>
      </c>
      <c r="B25" s="13" t="s">
        <v>133</v>
      </c>
      <c r="C25" s="31" t="s">
        <v>44</v>
      </c>
      <c r="D25" s="32">
        <v>1</v>
      </c>
      <c r="E25" s="32">
        <f>D25</f>
        <v>1</v>
      </c>
      <c r="F25" s="34"/>
      <c r="G25" s="34"/>
      <c r="Z25" s="57"/>
      <c r="AA25" s="57"/>
    </row>
    <row r="26" spans="1:27" x14ac:dyDescent="0.25">
      <c r="A26" s="56" t="s">
        <v>0</v>
      </c>
      <c r="B26" s="68" t="s">
        <v>20</v>
      </c>
      <c r="C26" s="69" t="s">
        <v>0</v>
      </c>
      <c r="D26" s="70" t="s">
        <v>0</v>
      </c>
      <c r="E26" s="70" t="s">
        <v>0</v>
      </c>
      <c r="F26" s="71" t="s">
        <v>0</v>
      </c>
      <c r="G26" s="72"/>
      <c r="Z26" s="57"/>
      <c r="AA26" s="57"/>
    </row>
    <row r="27" spans="1:27" x14ac:dyDescent="0.25">
      <c r="A27" s="48">
        <v>14</v>
      </c>
      <c r="B27" s="13" t="s">
        <v>109</v>
      </c>
      <c r="C27" s="31" t="s">
        <v>9</v>
      </c>
      <c r="D27" s="32">
        <f>(19.7*3)-0.8*2-1.47*1.78*2+13*3-0.7*2*2-0.8*2*2</f>
        <v>85.266799999999989</v>
      </c>
      <c r="E27" s="32">
        <f>D27</f>
        <v>85.266799999999989</v>
      </c>
      <c r="F27" s="34"/>
      <c r="G27" s="35"/>
      <c r="Z27" s="57"/>
      <c r="AA27" s="57"/>
    </row>
    <row r="28" spans="1:27" x14ac:dyDescent="0.25">
      <c r="A28" s="48"/>
      <c r="B28" s="13"/>
      <c r="C28" s="31"/>
      <c r="D28" s="32"/>
      <c r="E28" s="32"/>
      <c r="F28" s="34"/>
      <c r="G28" s="35"/>
      <c r="Z28" s="57"/>
      <c r="AA28" s="57"/>
    </row>
    <row r="29" spans="1:27" x14ac:dyDescent="0.25">
      <c r="A29" s="48"/>
      <c r="B29" s="13" t="s">
        <v>110</v>
      </c>
      <c r="C29" s="31" t="s">
        <v>9</v>
      </c>
      <c r="D29" s="32">
        <f>(19.7*3)-0.8*2-1.47*1.78*2+10*3-0.7*2*2-0.8*2*2</f>
        <v>76.266799999999989</v>
      </c>
      <c r="E29" s="32">
        <f>D29</f>
        <v>76.266799999999989</v>
      </c>
      <c r="F29" s="34"/>
      <c r="G29" s="35"/>
      <c r="I29" s="58"/>
      <c r="J29" s="58"/>
      <c r="Z29" s="57"/>
      <c r="AA29" s="57"/>
    </row>
    <row r="30" spans="1:27" x14ac:dyDescent="0.25">
      <c r="A30" s="48"/>
      <c r="B30" s="13"/>
      <c r="C30" s="31"/>
      <c r="D30" s="32"/>
      <c r="E30" s="32"/>
      <c r="F30" s="34"/>
      <c r="G30" s="35"/>
      <c r="I30" s="58"/>
      <c r="J30" s="58"/>
      <c r="Z30" s="57"/>
      <c r="AA30" s="57"/>
    </row>
    <row r="31" spans="1:27" x14ac:dyDescent="0.25">
      <c r="A31" s="43"/>
      <c r="B31" s="68" t="s">
        <v>2</v>
      </c>
      <c r="C31" s="69" t="s">
        <v>0</v>
      </c>
      <c r="D31" s="70" t="s">
        <v>0</v>
      </c>
      <c r="E31" s="70" t="s">
        <v>0</v>
      </c>
      <c r="F31" s="71"/>
      <c r="G31" s="72"/>
      <c r="I31" s="58"/>
      <c r="J31" s="58"/>
      <c r="Z31" s="57"/>
      <c r="AA31" s="57"/>
    </row>
    <row r="32" spans="1:27" x14ac:dyDescent="0.25">
      <c r="A32" s="43"/>
      <c r="B32" s="13" t="s">
        <v>36</v>
      </c>
      <c r="C32" s="31" t="s">
        <v>9</v>
      </c>
      <c r="D32" s="32"/>
      <c r="E32" s="32">
        <f>D33</f>
        <v>35.65</v>
      </c>
      <c r="F32" s="34"/>
      <c r="G32" s="35"/>
      <c r="I32" s="58"/>
      <c r="J32" s="58"/>
      <c r="Z32" s="57"/>
      <c r="AA32" s="57"/>
    </row>
    <row r="33" spans="1:27" x14ac:dyDescent="0.25">
      <c r="B33" s="86" t="s">
        <v>135</v>
      </c>
      <c r="C33" s="87" t="s">
        <v>9</v>
      </c>
      <c r="D33" s="88">
        <f>26.9+8.75</f>
        <v>35.65</v>
      </c>
      <c r="E33" s="88"/>
      <c r="F33" s="89"/>
      <c r="G33" s="89"/>
    </row>
    <row r="34" spans="1:27" x14ac:dyDescent="0.25">
      <c r="A34" s="43"/>
      <c r="B34" s="13" t="s">
        <v>98</v>
      </c>
      <c r="C34" s="31" t="s">
        <v>9</v>
      </c>
      <c r="D34" s="32">
        <f>D33*1.07</f>
        <v>38.145499999999998</v>
      </c>
      <c r="E34" s="32"/>
      <c r="F34" s="34" t="s">
        <v>43</v>
      </c>
      <c r="G34" s="35"/>
      <c r="I34" s="58"/>
      <c r="J34" s="58"/>
      <c r="Z34" s="57"/>
      <c r="AA34" s="57"/>
    </row>
    <row r="35" spans="1:27" x14ac:dyDescent="0.25">
      <c r="A35" s="48"/>
      <c r="B35" s="13"/>
      <c r="C35" s="31"/>
      <c r="D35" s="32"/>
      <c r="E35" s="32"/>
      <c r="F35" s="34"/>
      <c r="G35" s="35"/>
      <c r="I35" s="58"/>
      <c r="J35" s="58"/>
    </row>
    <row r="36" spans="1:27" x14ac:dyDescent="0.25">
      <c r="A36" s="56" t="s">
        <v>0</v>
      </c>
      <c r="B36" s="13" t="s">
        <v>35</v>
      </c>
      <c r="C36" s="31" t="s">
        <v>11</v>
      </c>
      <c r="D36" s="32">
        <v>30</v>
      </c>
      <c r="E36" s="32">
        <f>D37</f>
        <v>30</v>
      </c>
      <c r="F36" s="34"/>
      <c r="G36" s="35"/>
      <c r="I36" s="58"/>
      <c r="J36" s="58"/>
      <c r="Z36" s="57" t="e">
        <f>#REF!*0.609570247933884</f>
        <v>#REF!</v>
      </c>
      <c r="AA36" s="57" t="e">
        <f>#REF!*(1-0.609570247933884)</f>
        <v>#REF!</v>
      </c>
    </row>
    <row r="37" spans="1:27" x14ac:dyDescent="0.25">
      <c r="A37" s="48">
        <v>19</v>
      </c>
      <c r="B37" s="27" t="s">
        <v>99</v>
      </c>
      <c r="C37" s="28" t="s">
        <v>11</v>
      </c>
      <c r="D37" s="17">
        <v>30</v>
      </c>
      <c r="E37" s="32"/>
      <c r="F37" s="34" t="s">
        <v>43</v>
      </c>
      <c r="G37" s="35"/>
      <c r="I37" s="58"/>
      <c r="J37" s="58"/>
      <c r="Z37" s="57"/>
      <c r="AA37" s="57"/>
    </row>
    <row r="38" spans="1:27" x14ac:dyDescent="0.25">
      <c r="A38" s="48">
        <v>20</v>
      </c>
      <c r="B38" s="27"/>
      <c r="C38" s="28"/>
      <c r="D38" s="17"/>
      <c r="E38" s="32"/>
      <c r="F38" s="34"/>
      <c r="G38" s="35"/>
      <c r="I38" s="58"/>
      <c r="J38" s="58"/>
      <c r="Z38" s="57"/>
      <c r="AA38" s="57"/>
    </row>
    <row r="39" spans="1:27" x14ac:dyDescent="0.25">
      <c r="A39" s="48"/>
      <c r="B39" s="13" t="s">
        <v>37</v>
      </c>
      <c r="C39" s="28" t="s">
        <v>11</v>
      </c>
      <c r="D39" s="17">
        <f>3*0.8</f>
        <v>2.4000000000000004</v>
      </c>
      <c r="E39" s="32">
        <f>D39</f>
        <v>2.4000000000000004</v>
      </c>
      <c r="F39" s="34"/>
      <c r="G39" s="35"/>
      <c r="I39" s="58"/>
      <c r="J39" s="58"/>
      <c r="Z39" s="57"/>
      <c r="AA39" s="57"/>
    </row>
    <row r="40" spans="1:27" x14ac:dyDescent="0.25">
      <c r="A40" s="48">
        <v>21</v>
      </c>
      <c r="B40" s="27" t="s">
        <v>95</v>
      </c>
      <c r="C40" s="28" t="s">
        <v>11</v>
      </c>
      <c r="D40" s="17">
        <f>D39*1.08</f>
        <v>2.5920000000000005</v>
      </c>
      <c r="E40" s="32"/>
      <c r="F40" s="34" t="s">
        <v>43</v>
      </c>
      <c r="G40" s="35"/>
      <c r="I40" s="58"/>
      <c r="J40" s="58"/>
      <c r="Z40" s="57"/>
      <c r="AA40" s="57"/>
    </row>
    <row r="41" spans="1:27" x14ac:dyDescent="0.25">
      <c r="A41" s="48"/>
      <c r="B41" s="27"/>
      <c r="C41" s="28"/>
      <c r="D41" s="17"/>
      <c r="E41" s="32"/>
      <c r="F41" s="34"/>
      <c r="G41" s="35"/>
      <c r="I41" s="58"/>
      <c r="J41" s="58"/>
      <c r="Z41" s="57"/>
      <c r="AA41" s="57"/>
    </row>
    <row r="42" spans="1:27" x14ac:dyDescent="0.25">
      <c r="A42" s="48"/>
      <c r="B42" s="27" t="s">
        <v>137</v>
      </c>
      <c r="C42" s="28" t="s">
        <v>9</v>
      </c>
      <c r="D42" s="50"/>
      <c r="E42" s="32">
        <f>D43</f>
        <v>35.65</v>
      </c>
      <c r="F42" s="34"/>
      <c r="G42" s="35"/>
      <c r="I42" s="58"/>
      <c r="J42" s="58"/>
      <c r="Z42" s="57"/>
      <c r="AA42" s="57"/>
    </row>
    <row r="43" spans="1:27" x14ac:dyDescent="0.25">
      <c r="A43" s="48"/>
      <c r="B43" s="86" t="s">
        <v>135</v>
      </c>
      <c r="C43" s="28"/>
      <c r="D43" s="17">
        <f>E32</f>
        <v>35.65</v>
      </c>
      <c r="E43" s="32"/>
      <c r="F43" s="34"/>
      <c r="G43" s="35"/>
      <c r="I43" s="58"/>
      <c r="J43" s="58"/>
      <c r="Z43" s="57"/>
      <c r="AA43" s="57"/>
    </row>
    <row r="44" spans="1:27" x14ac:dyDescent="0.25">
      <c r="A44" s="48"/>
      <c r="B44" s="27" t="s">
        <v>136</v>
      </c>
      <c r="C44" s="28" t="s">
        <v>9</v>
      </c>
      <c r="D44" s="17"/>
      <c r="E44" s="32">
        <f>D45</f>
        <v>8.34</v>
      </c>
      <c r="F44" s="34"/>
      <c r="G44" s="35"/>
      <c r="I44" s="58"/>
      <c r="J44" s="58"/>
      <c r="Z44" s="57"/>
      <c r="AA44" s="57"/>
    </row>
    <row r="45" spans="1:27" x14ac:dyDescent="0.25">
      <c r="A45" s="48"/>
      <c r="B45" s="27" t="s">
        <v>138</v>
      </c>
      <c r="C45" s="28"/>
      <c r="D45" s="17">
        <f>3.51+3.77+1.06</f>
        <v>8.34</v>
      </c>
      <c r="E45" s="32"/>
      <c r="F45" s="34"/>
      <c r="G45" s="35"/>
      <c r="I45" s="58"/>
      <c r="J45" s="58"/>
      <c r="Z45" s="57"/>
      <c r="AA45" s="57"/>
    </row>
    <row r="46" spans="1:27" s="46" customFormat="1" x14ac:dyDescent="0.25">
      <c r="A46" s="48">
        <v>22</v>
      </c>
      <c r="B46" s="68" t="s">
        <v>3</v>
      </c>
      <c r="C46" s="69" t="s">
        <v>0</v>
      </c>
      <c r="D46" s="70" t="s">
        <v>0</v>
      </c>
      <c r="E46" s="70" t="s">
        <v>0</v>
      </c>
      <c r="F46" s="71"/>
      <c r="G46" s="72"/>
      <c r="H46" s="44"/>
      <c r="I46" s="45"/>
      <c r="J46" s="45"/>
      <c r="Z46" s="47"/>
      <c r="AA46" s="47"/>
    </row>
    <row r="47" spans="1:27" x14ac:dyDescent="0.25">
      <c r="A47" s="48"/>
      <c r="B47" s="13" t="s">
        <v>45</v>
      </c>
      <c r="C47" s="31" t="s">
        <v>9</v>
      </c>
      <c r="D47" s="32">
        <f>3.51+1.4*1.4+2.5*1.4</f>
        <v>8.9699999999999989</v>
      </c>
      <c r="E47" s="32">
        <f>D47</f>
        <v>8.9699999999999989</v>
      </c>
      <c r="F47" s="34"/>
      <c r="G47" s="35"/>
      <c r="Z47" s="57"/>
      <c r="AA47" s="57"/>
    </row>
    <row r="48" spans="1:27" x14ac:dyDescent="0.25">
      <c r="A48" s="48">
        <v>23</v>
      </c>
      <c r="B48" s="13" t="s">
        <v>121</v>
      </c>
      <c r="C48" s="31" t="s">
        <v>139</v>
      </c>
      <c r="D48" s="17">
        <v>1</v>
      </c>
      <c r="E48" s="32"/>
      <c r="F48" s="34" t="s">
        <v>43</v>
      </c>
      <c r="G48" s="35"/>
      <c r="Z48" s="57"/>
      <c r="AA48" s="57"/>
    </row>
    <row r="49" spans="1:27" x14ac:dyDescent="0.25">
      <c r="A49" s="48">
        <v>24</v>
      </c>
      <c r="B49" s="13" t="s">
        <v>100</v>
      </c>
      <c r="C49" s="31" t="s">
        <v>44</v>
      </c>
      <c r="D49" s="17">
        <v>1</v>
      </c>
      <c r="E49" s="32"/>
      <c r="F49" s="34" t="s">
        <v>43</v>
      </c>
      <c r="G49" s="35"/>
      <c r="Z49" s="57"/>
      <c r="AA49" s="57"/>
    </row>
    <row r="50" spans="1:27" x14ac:dyDescent="0.25">
      <c r="A50" s="56" t="s">
        <v>0</v>
      </c>
      <c r="B50" s="68" t="s">
        <v>28</v>
      </c>
      <c r="C50" s="69" t="s">
        <v>0</v>
      </c>
      <c r="D50" s="70" t="s">
        <v>0</v>
      </c>
      <c r="E50" s="70" t="s">
        <v>0</v>
      </c>
      <c r="F50" s="71"/>
      <c r="G50" s="72"/>
      <c r="Z50" s="57"/>
      <c r="AA50" s="57"/>
    </row>
    <row r="51" spans="1:27" x14ac:dyDescent="0.25">
      <c r="A51" s="48">
        <v>25</v>
      </c>
      <c r="B51" s="13" t="s">
        <v>46</v>
      </c>
      <c r="C51" s="31" t="s">
        <v>10</v>
      </c>
      <c r="D51" s="32">
        <v>1</v>
      </c>
      <c r="E51" s="32">
        <v>1</v>
      </c>
      <c r="F51" s="34"/>
      <c r="G51" s="35"/>
      <c r="Z51" s="57"/>
      <c r="AA51" s="57"/>
    </row>
    <row r="52" spans="1:27" x14ac:dyDescent="0.25">
      <c r="A52" s="48"/>
      <c r="B52" s="13"/>
      <c r="C52" s="31"/>
      <c r="D52" s="32"/>
      <c r="E52" s="32"/>
      <c r="F52" s="34"/>
      <c r="G52" s="35"/>
      <c r="Z52" s="57"/>
      <c r="AA52" s="57"/>
    </row>
    <row r="53" spans="1:27" x14ac:dyDescent="0.25">
      <c r="A53" s="48"/>
      <c r="B53" s="13" t="s">
        <v>47</v>
      </c>
      <c r="C53" s="31" t="s">
        <v>10</v>
      </c>
      <c r="D53" s="32">
        <v>1</v>
      </c>
      <c r="E53" s="32">
        <v>1</v>
      </c>
      <c r="F53" s="34"/>
      <c r="G53" s="35"/>
    </row>
    <row r="54" spans="1:27" s="58" customFormat="1" x14ac:dyDescent="0.25">
      <c r="A54" s="56" t="s">
        <v>0</v>
      </c>
      <c r="B54" s="13"/>
      <c r="C54" s="31"/>
      <c r="D54" s="32"/>
      <c r="E54" s="32"/>
      <c r="F54" s="34"/>
      <c r="G54" s="35"/>
      <c r="H54" s="55"/>
    </row>
    <row r="55" spans="1:27" s="58" customFormat="1" x14ac:dyDescent="0.25">
      <c r="A55" s="48">
        <v>27</v>
      </c>
      <c r="B55" s="13" t="s">
        <v>55</v>
      </c>
      <c r="C55" s="31" t="s">
        <v>10</v>
      </c>
      <c r="D55" s="32">
        <v>1</v>
      </c>
      <c r="E55" s="32">
        <f>D55</f>
        <v>1</v>
      </c>
      <c r="F55" s="34"/>
      <c r="G55" s="35"/>
      <c r="H55" s="55"/>
    </row>
    <row r="56" spans="1:27" s="58" customFormat="1" x14ac:dyDescent="0.25">
      <c r="A56" s="48"/>
      <c r="B56" s="13" t="s">
        <v>101</v>
      </c>
      <c r="C56" s="31" t="s">
        <v>12</v>
      </c>
      <c r="D56" s="32">
        <v>1</v>
      </c>
      <c r="E56" s="32"/>
      <c r="F56" s="34" t="s">
        <v>43</v>
      </c>
      <c r="G56" s="35"/>
      <c r="H56" s="55"/>
    </row>
    <row r="57" spans="1:27" s="58" customFormat="1" x14ac:dyDescent="0.25">
      <c r="A57" s="48">
        <v>28</v>
      </c>
      <c r="B57" s="13" t="s">
        <v>102</v>
      </c>
      <c r="C57" s="31" t="s">
        <v>12</v>
      </c>
      <c r="D57" s="32">
        <v>1</v>
      </c>
      <c r="E57" s="32"/>
      <c r="F57" s="34" t="s">
        <v>43</v>
      </c>
      <c r="G57" s="35"/>
      <c r="H57" s="55"/>
    </row>
    <row r="58" spans="1:27" s="58" customFormat="1" x14ac:dyDescent="0.25">
      <c r="A58" s="48"/>
      <c r="B58" s="13"/>
      <c r="C58" s="31"/>
      <c r="D58" s="32"/>
      <c r="E58" s="32"/>
      <c r="F58" s="34"/>
      <c r="G58" s="35"/>
      <c r="H58" s="55"/>
    </row>
    <row r="59" spans="1:27" x14ac:dyDescent="0.25">
      <c r="A59" s="48"/>
      <c r="B59" s="13" t="s">
        <v>38</v>
      </c>
      <c r="C59" s="31" t="s">
        <v>10</v>
      </c>
      <c r="D59" s="90">
        <v>1</v>
      </c>
      <c r="E59" s="32">
        <f>D59</f>
        <v>1</v>
      </c>
      <c r="F59" s="34"/>
      <c r="G59" s="35"/>
    </row>
    <row r="60" spans="1:27" x14ac:dyDescent="0.25">
      <c r="A60" s="48"/>
      <c r="B60" s="13" t="s">
        <v>159</v>
      </c>
      <c r="C60" s="31" t="s">
        <v>12</v>
      </c>
      <c r="D60" s="36">
        <v>1</v>
      </c>
      <c r="E60" s="32"/>
      <c r="F60" s="34" t="s">
        <v>43</v>
      </c>
      <c r="G60" s="35"/>
      <c r="Z60" s="57" t="e">
        <f>#REF!*0.561587955625991</f>
        <v>#REF!</v>
      </c>
      <c r="AA60" s="57" t="e">
        <f>#REF!*(1-0.561587955625991)</f>
        <v>#REF!</v>
      </c>
    </row>
    <row r="61" spans="1:27" x14ac:dyDescent="0.25">
      <c r="A61" s="48"/>
      <c r="B61" s="13" t="s">
        <v>160</v>
      </c>
      <c r="C61" s="31" t="s">
        <v>12</v>
      </c>
      <c r="D61" s="36">
        <v>1</v>
      </c>
      <c r="E61" s="32"/>
      <c r="F61" s="34" t="s">
        <v>43</v>
      </c>
      <c r="G61" s="35"/>
      <c r="Z61" s="57"/>
      <c r="AA61" s="57"/>
    </row>
    <row r="62" spans="1:27" x14ac:dyDescent="0.25">
      <c r="A62" s="48"/>
      <c r="B62" s="13" t="s">
        <v>157</v>
      </c>
      <c r="C62" s="31" t="s">
        <v>12</v>
      </c>
      <c r="D62" s="36">
        <v>1</v>
      </c>
      <c r="E62" s="32"/>
      <c r="F62" s="34" t="s">
        <v>43</v>
      </c>
      <c r="G62" s="35"/>
      <c r="Z62" s="57"/>
      <c r="AA62" s="57"/>
    </row>
    <row r="63" spans="1:27" x14ac:dyDescent="0.25">
      <c r="A63" s="48"/>
      <c r="B63" s="13" t="s">
        <v>158</v>
      </c>
      <c r="C63" s="31" t="s">
        <v>12</v>
      </c>
      <c r="D63" s="36">
        <v>1</v>
      </c>
      <c r="E63" s="32"/>
      <c r="F63" s="34" t="s">
        <v>43</v>
      </c>
      <c r="G63" s="35"/>
      <c r="Z63" s="57"/>
      <c r="AA63" s="57"/>
    </row>
    <row r="64" spans="1:27" x14ac:dyDescent="0.25">
      <c r="A64" s="48"/>
      <c r="B64" s="13"/>
      <c r="C64" s="31"/>
      <c r="D64" s="36"/>
      <c r="E64" s="32"/>
      <c r="F64" s="34"/>
      <c r="G64" s="35"/>
      <c r="Z64" s="57"/>
      <c r="AA64" s="57"/>
    </row>
    <row r="65" spans="1:27" x14ac:dyDescent="0.25">
      <c r="A65" s="48">
        <v>30</v>
      </c>
      <c r="B65" s="13" t="s">
        <v>39</v>
      </c>
      <c r="C65" s="31" t="s">
        <v>10</v>
      </c>
      <c r="D65" s="32">
        <v>1</v>
      </c>
      <c r="E65" s="32">
        <f>D65</f>
        <v>1</v>
      </c>
      <c r="F65" s="34"/>
      <c r="G65" s="35"/>
      <c r="Z65" s="57"/>
      <c r="AA65" s="57"/>
    </row>
    <row r="66" spans="1:27" x14ac:dyDescent="0.25">
      <c r="A66" s="48">
        <v>31</v>
      </c>
      <c r="B66" s="13" t="s">
        <v>156</v>
      </c>
      <c r="C66" s="31" t="s">
        <v>12</v>
      </c>
      <c r="D66" s="32">
        <v>1</v>
      </c>
      <c r="E66" s="32"/>
      <c r="F66" s="34" t="s">
        <v>43</v>
      </c>
      <c r="G66" s="35"/>
      <c r="Z66" s="57"/>
      <c r="AA66" s="57"/>
    </row>
    <row r="67" spans="1:27" x14ac:dyDescent="0.25">
      <c r="A67" s="48">
        <v>33</v>
      </c>
      <c r="B67" s="13" t="s">
        <v>147</v>
      </c>
      <c r="C67" s="31" t="s">
        <v>12</v>
      </c>
      <c r="D67" s="32">
        <v>1</v>
      </c>
      <c r="E67" s="32"/>
      <c r="F67" s="34" t="s">
        <v>43</v>
      </c>
      <c r="G67" s="35"/>
      <c r="Z67" s="57"/>
      <c r="AA67" s="57"/>
    </row>
    <row r="68" spans="1:27" x14ac:dyDescent="0.25">
      <c r="A68" s="48"/>
      <c r="B68" s="13" t="s">
        <v>103</v>
      </c>
      <c r="C68" s="31" t="s">
        <v>12</v>
      </c>
      <c r="D68" s="32">
        <v>1</v>
      </c>
      <c r="E68" s="32"/>
      <c r="F68" s="34" t="s">
        <v>43</v>
      </c>
      <c r="G68" s="35"/>
      <c r="Z68" s="57"/>
      <c r="AA68" s="57"/>
    </row>
    <row r="69" spans="1:27" x14ac:dyDescent="0.25">
      <c r="A69" s="48">
        <v>34</v>
      </c>
      <c r="B69" s="13" t="s">
        <v>155</v>
      </c>
      <c r="C69" s="31" t="s">
        <v>12</v>
      </c>
      <c r="D69" s="32">
        <v>1</v>
      </c>
      <c r="E69" s="32"/>
      <c r="F69" s="34" t="s">
        <v>43</v>
      </c>
      <c r="G69" s="35"/>
      <c r="Z69" s="57"/>
      <c r="AA69" s="57"/>
    </row>
    <row r="70" spans="1:27" x14ac:dyDescent="0.25">
      <c r="A70" s="48">
        <v>35</v>
      </c>
      <c r="B70" s="13" t="s">
        <v>104</v>
      </c>
      <c r="C70" s="31" t="s">
        <v>12</v>
      </c>
      <c r="D70" s="32">
        <v>1</v>
      </c>
      <c r="E70" s="32"/>
      <c r="F70" s="34" t="s">
        <v>43</v>
      </c>
      <c r="G70" s="35"/>
      <c r="Z70" s="57"/>
      <c r="AA70" s="57"/>
    </row>
    <row r="71" spans="1:27" x14ac:dyDescent="0.25">
      <c r="A71" s="48">
        <v>36</v>
      </c>
      <c r="B71" s="13"/>
      <c r="C71" s="31"/>
      <c r="D71" s="32"/>
      <c r="E71" s="32"/>
      <c r="F71" s="34"/>
      <c r="G71" s="35"/>
      <c r="Z71" s="57"/>
      <c r="AA71" s="57"/>
    </row>
    <row r="72" spans="1:27" x14ac:dyDescent="0.25">
      <c r="A72" s="48">
        <v>37</v>
      </c>
      <c r="B72" s="13" t="s">
        <v>148</v>
      </c>
      <c r="C72" s="31" t="s">
        <v>10</v>
      </c>
      <c r="D72" s="32">
        <v>1</v>
      </c>
      <c r="E72" s="32">
        <f>D72</f>
        <v>1</v>
      </c>
      <c r="F72" s="34"/>
      <c r="G72" s="35"/>
      <c r="Z72" s="57"/>
      <c r="AA72" s="57"/>
    </row>
    <row r="73" spans="1:27" x14ac:dyDescent="0.25">
      <c r="A73" s="48"/>
      <c r="B73" s="13" t="s">
        <v>152</v>
      </c>
      <c r="C73" s="31" t="s">
        <v>12</v>
      </c>
      <c r="D73" s="32">
        <v>1</v>
      </c>
      <c r="E73" s="32"/>
      <c r="F73" s="34" t="s">
        <v>43</v>
      </c>
      <c r="G73" s="35"/>
      <c r="Z73" s="57"/>
      <c r="AA73" s="57"/>
    </row>
    <row r="74" spans="1:27" x14ac:dyDescent="0.25">
      <c r="A74" s="48"/>
      <c r="B74" s="13" t="s">
        <v>149</v>
      </c>
      <c r="C74" s="31" t="s">
        <v>12</v>
      </c>
      <c r="D74" s="32">
        <v>1</v>
      </c>
      <c r="E74" s="32"/>
      <c r="F74" s="34" t="s">
        <v>43</v>
      </c>
      <c r="G74" s="35"/>
      <c r="Z74" s="57"/>
      <c r="AA74" s="57"/>
    </row>
    <row r="75" spans="1:27" x14ac:dyDescent="0.25">
      <c r="A75" s="48">
        <v>41</v>
      </c>
      <c r="B75" s="13" t="s">
        <v>150</v>
      </c>
      <c r="C75" s="31" t="s">
        <v>12</v>
      </c>
      <c r="D75" s="32">
        <v>1</v>
      </c>
      <c r="E75" s="32"/>
      <c r="F75" s="34" t="s">
        <v>43</v>
      </c>
      <c r="G75" s="35"/>
      <c r="Z75" s="57">
        <f>F51*0</f>
        <v>0</v>
      </c>
      <c r="AA75" s="57">
        <f>F51*(1-0)</f>
        <v>0</v>
      </c>
    </row>
    <row r="76" spans="1:27" x14ac:dyDescent="0.25">
      <c r="A76" s="48">
        <v>43</v>
      </c>
      <c r="B76" s="91" t="s">
        <v>151</v>
      </c>
      <c r="C76" s="31" t="s">
        <v>12</v>
      </c>
      <c r="D76" s="32">
        <v>1</v>
      </c>
      <c r="E76" s="32"/>
      <c r="F76" s="34" t="s">
        <v>43</v>
      </c>
      <c r="G76" s="35"/>
      <c r="Z76" s="57"/>
      <c r="AA76" s="57"/>
    </row>
    <row r="77" spans="1:27" x14ac:dyDescent="0.25">
      <c r="A77" s="48">
        <v>43</v>
      </c>
      <c r="B77" s="27" t="s">
        <v>153</v>
      </c>
      <c r="C77" s="31" t="s">
        <v>12</v>
      </c>
      <c r="D77" s="32">
        <v>1</v>
      </c>
      <c r="E77" s="32"/>
      <c r="F77" s="34" t="s">
        <v>43</v>
      </c>
      <c r="G77" s="35"/>
      <c r="Z77" s="57">
        <f>F53*0</f>
        <v>0</v>
      </c>
      <c r="AA77" s="57">
        <f>F53*(1-0)</f>
        <v>0</v>
      </c>
    </row>
    <row r="78" spans="1:27" x14ac:dyDescent="0.25">
      <c r="A78" s="48">
        <v>44</v>
      </c>
      <c r="B78" s="27" t="s">
        <v>154</v>
      </c>
      <c r="C78" s="31" t="s">
        <v>12</v>
      </c>
      <c r="D78" s="32">
        <v>1</v>
      </c>
      <c r="E78" s="32"/>
      <c r="F78" s="34" t="s">
        <v>43</v>
      </c>
      <c r="G78" s="35"/>
      <c r="Z78" s="57"/>
      <c r="AA78" s="57"/>
    </row>
    <row r="79" spans="1:27" x14ac:dyDescent="0.25">
      <c r="A79" s="48"/>
      <c r="B79" s="13"/>
      <c r="C79" s="31"/>
      <c r="D79" s="32"/>
      <c r="E79" s="32"/>
      <c r="F79" s="34"/>
      <c r="G79" s="35"/>
      <c r="Z79" s="57"/>
      <c r="AA79" s="57"/>
    </row>
    <row r="80" spans="1:27" s="58" customFormat="1" x14ac:dyDescent="0.25">
      <c r="A80" s="48"/>
      <c r="B80" s="68" t="s">
        <v>4</v>
      </c>
      <c r="C80" s="69" t="s">
        <v>0</v>
      </c>
      <c r="D80" s="70" t="s">
        <v>0</v>
      </c>
      <c r="E80" s="70" t="s">
        <v>0</v>
      </c>
      <c r="F80" s="71"/>
      <c r="G80" s="72"/>
      <c r="H80" s="55"/>
      <c r="Z80" s="57"/>
      <c r="AA80" s="57"/>
    </row>
    <row r="81" spans="1:27" s="58" customFormat="1" x14ac:dyDescent="0.25">
      <c r="A81" s="48"/>
      <c r="B81" s="13" t="s">
        <v>140</v>
      </c>
      <c r="C81" s="31" t="s">
        <v>10</v>
      </c>
      <c r="D81" s="32"/>
      <c r="E81" s="32">
        <v>1</v>
      </c>
      <c r="F81" s="34"/>
      <c r="G81" s="35"/>
      <c r="H81" s="55"/>
      <c r="Z81" s="57"/>
      <c r="AA81" s="57"/>
    </row>
    <row r="82" spans="1:27" s="58" customFormat="1" x14ac:dyDescent="0.25">
      <c r="A82" s="48"/>
      <c r="B82" s="13" t="s">
        <v>162</v>
      </c>
      <c r="C82" s="31" t="s">
        <v>141</v>
      </c>
      <c r="D82" s="32"/>
      <c r="E82" s="32">
        <v>1</v>
      </c>
      <c r="F82" s="34"/>
      <c r="G82" s="35"/>
      <c r="H82" s="55"/>
      <c r="Z82" s="57"/>
      <c r="AA82" s="57"/>
    </row>
    <row r="83" spans="1:27" s="58" customFormat="1" x14ac:dyDescent="0.25">
      <c r="A83" s="48"/>
      <c r="B83" s="13"/>
      <c r="C83" s="31"/>
      <c r="D83" s="32"/>
      <c r="E83" s="32"/>
      <c r="F83" s="34"/>
      <c r="G83" s="35"/>
      <c r="H83" s="55"/>
      <c r="Z83" s="57"/>
      <c r="AA83" s="57"/>
    </row>
    <row r="84" spans="1:27" s="58" customFormat="1" x14ac:dyDescent="0.25">
      <c r="A84" s="48"/>
      <c r="B84" s="13" t="s">
        <v>144</v>
      </c>
      <c r="C84" s="31" t="s">
        <v>10</v>
      </c>
      <c r="D84" s="32"/>
      <c r="E84" s="32">
        <v>1</v>
      </c>
      <c r="F84" s="34"/>
      <c r="G84" s="35"/>
      <c r="H84" s="55"/>
      <c r="Z84" s="57"/>
      <c r="AA84" s="57"/>
    </row>
    <row r="85" spans="1:27" s="58" customFormat="1" x14ac:dyDescent="0.25">
      <c r="A85" s="48"/>
      <c r="B85" s="13"/>
      <c r="C85" s="31"/>
      <c r="D85" s="32"/>
      <c r="E85" s="32"/>
      <c r="F85" s="34"/>
      <c r="G85" s="35"/>
      <c r="H85" s="55"/>
      <c r="Z85" s="57"/>
      <c r="AA85" s="57"/>
    </row>
    <row r="86" spans="1:27" s="58" customFormat="1" x14ac:dyDescent="0.25">
      <c r="A86" s="48"/>
      <c r="B86" s="13" t="s">
        <v>143</v>
      </c>
      <c r="C86" s="31" t="s">
        <v>12</v>
      </c>
      <c r="D86" s="32"/>
      <c r="E86" s="32">
        <v>3</v>
      </c>
      <c r="F86" s="34"/>
      <c r="G86" s="35"/>
      <c r="H86" s="55"/>
      <c r="Z86" s="57"/>
      <c r="AA86" s="57"/>
    </row>
    <row r="87" spans="1:27" s="58" customFormat="1" x14ac:dyDescent="0.25">
      <c r="A87" s="48"/>
      <c r="B87" s="13" t="s">
        <v>161</v>
      </c>
      <c r="C87" s="31" t="s">
        <v>12</v>
      </c>
      <c r="D87" s="32"/>
      <c r="E87" s="32">
        <v>1</v>
      </c>
      <c r="F87" s="34"/>
      <c r="G87" s="35"/>
      <c r="H87" s="55"/>
      <c r="Z87" s="57"/>
      <c r="AA87" s="57"/>
    </row>
    <row r="88" spans="1:27" s="58" customFormat="1" x14ac:dyDescent="0.25">
      <c r="A88" s="56" t="s">
        <v>0</v>
      </c>
      <c r="B88" s="13" t="s">
        <v>142</v>
      </c>
      <c r="C88" s="31" t="s">
        <v>12</v>
      </c>
      <c r="D88" s="32"/>
      <c r="E88" s="32">
        <v>2</v>
      </c>
      <c r="F88" s="34"/>
      <c r="G88" s="35"/>
      <c r="H88" s="55"/>
      <c r="Z88" s="57"/>
      <c r="AA88" s="57"/>
    </row>
    <row r="89" spans="1:27" s="58" customFormat="1" x14ac:dyDescent="0.25">
      <c r="A89" s="48">
        <v>48</v>
      </c>
      <c r="B89" s="92" t="s">
        <v>16</v>
      </c>
      <c r="C89" s="93"/>
      <c r="D89" s="94"/>
      <c r="E89" s="94"/>
      <c r="F89" s="95"/>
      <c r="G89" s="96"/>
      <c r="H89" s="55"/>
      <c r="Z89" s="57"/>
      <c r="AA89" s="57"/>
    </row>
    <row r="90" spans="1:27" s="58" customFormat="1" x14ac:dyDescent="0.25">
      <c r="A90" s="48"/>
      <c r="B90" s="13" t="s">
        <v>146</v>
      </c>
      <c r="C90" s="31" t="s">
        <v>10</v>
      </c>
      <c r="D90" s="32">
        <v>1</v>
      </c>
      <c r="E90" s="32">
        <f>D90</f>
        <v>1</v>
      </c>
      <c r="F90" s="34"/>
      <c r="G90" s="35"/>
      <c r="H90" s="55"/>
      <c r="Z90" s="57"/>
      <c r="AA90" s="57"/>
    </row>
    <row r="91" spans="1:27" s="58" customFormat="1" x14ac:dyDescent="0.25">
      <c r="A91" s="48"/>
      <c r="B91" s="13" t="s">
        <v>29</v>
      </c>
      <c r="C91" s="31" t="s">
        <v>10</v>
      </c>
      <c r="D91" s="32">
        <v>1</v>
      </c>
      <c r="E91" s="32">
        <f t="shared" ref="E91:E95" si="0">D91</f>
        <v>1</v>
      </c>
      <c r="F91" s="34"/>
      <c r="G91" s="35"/>
      <c r="H91" s="55"/>
      <c r="Z91" s="57"/>
      <c r="AA91" s="57"/>
    </row>
    <row r="92" spans="1:27" s="58" customFormat="1" x14ac:dyDescent="0.25">
      <c r="A92" s="48"/>
      <c r="B92" s="13" t="s">
        <v>111</v>
      </c>
      <c r="C92" s="31" t="s">
        <v>12</v>
      </c>
      <c r="D92" s="32">
        <v>1</v>
      </c>
      <c r="E92" s="32">
        <f t="shared" si="0"/>
        <v>1</v>
      </c>
      <c r="F92" s="34"/>
      <c r="G92" s="35"/>
      <c r="H92" s="55"/>
      <c r="Z92" s="57"/>
      <c r="AA92" s="57"/>
    </row>
    <row r="93" spans="1:27" s="58" customFormat="1" x14ac:dyDescent="0.25">
      <c r="A93" s="97"/>
      <c r="B93" s="13" t="s">
        <v>96</v>
      </c>
      <c r="C93" s="31" t="s">
        <v>10</v>
      </c>
      <c r="D93" s="32">
        <v>1</v>
      </c>
      <c r="E93" s="32">
        <v>1</v>
      </c>
      <c r="F93" s="34" t="s">
        <v>43</v>
      </c>
      <c r="G93" s="35"/>
      <c r="H93" s="55"/>
      <c r="Z93" s="57"/>
      <c r="AA93" s="57"/>
    </row>
    <row r="94" spans="1:27" s="58" customFormat="1" x14ac:dyDescent="0.25">
      <c r="A94" s="97"/>
      <c r="B94" s="13" t="s">
        <v>112</v>
      </c>
      <c r="C94" s="31" t="s">
        <v>10</v>
      </c>
      <c r="D94" s="32">
        <v>1</v>
      </c>
      <c r="E94" s="32">
        <v>1</v>
      </c>
      <c r="F94" s="34" t="s">
        <v>43</v>
      </c>
      <c r="G94" s="35"/>
      <c r="H94" s="55"/>
      <c r="Z94" s="57"/>
      <c r="AA94" s="57"/>
    </row>
    <row r="95" spans="1:27" s="58" customFormat="1" x14ac:dyDescent="0.25">
      <c r="A95" s="48">
        <v>47</v>
      </c>
      <c r="B95" s="13" t="s">
        <v>18</v>
      </c>
      <c r="C95" s="31" t="s">
        <v>10</v>
      </c>
      <c r="D95" s="32">
        <v>1</v>
      </c>
      <c r="E95" s="32">
        <f t="shared" si="0"/>
        <v>1</v>
      </c>
      <c r="F95" s="34"/>
      <c r="G95" s="35"/>
      <c r="H95" s="55"/>
      <c r="Z95" s="57"/>
      <c r="AA95" s="57"/>
    </row>
    <row r="96" spans="1:27" s="58" customFormat="1" x14ac:dyDescent="0.25">
      <c r="A96" s="48">
        <v>48</v>
      </c>
      <c r="B96" s="92" t="s">
        <v>15</v>
      </c>
      <c r="C96" s="93"/>
      <c r="D96" s="94"/>
      <c r="E96" s="94"/>
      <c r="F96" s="95"/>
      <c r="G96" s="96"/>
      <c r="H96" s="55"/>
      <c r="Z96" s="57"/>
      <c r="AA96" s="57"/>
    </row>
    <row r="97" spans="1:27" s="58" customFormat="1" x14ac:dyDescent="0.25">
      <c r="A97" s="48">
        <v>49</v>
      </c>
      <c r="B97" s="27" t="s">
        <v>145</v>
      </c>
      <c r="C97" s="31" t="s">
        <v>12</v>
      </c>
      <c r="D97" s="17">
        <v>1</v>
      </c>
      <c r="E97" s="17">
        <f>D97</f>
        <v>1</v>
      </c>
      <c r="F97" s="29"/>
      <c r="G97" s="30"/>
      <c r="H97" s="55"/>
      <c r="Z97" s="57"/>
      <c r="AA97" s="57"/>
    </row>
    <row r="98" spans="1:27" s="58" customFormat="1" x14ac:dyDescent="0.25">
      <c r="A98" s="48"/>
      <c r="B98" s="27" t="s">
        <v>42</v>
      </c>
      <c r="C98" s="31" t="s">
        <v>12</v>
      </c>
      <c r="D98" s="17">
        <v>1</v>
      </c>
      <c r="E98" s="17">
        <f>D98</f>
        <v>1</v>
      </c>
      <c r="F98" s="33" t="s">
        <v>43</v>
      </c>
      <c r="G98" s="30"/>
      <c r="H98" s="55"/>
      <c r="Z98" s="57"/>
      <c r="AA98" s="57"/>
    </row>
    <row r="99" spans="1:27" s="58" customFormat="1" x14ac:dyDescent="0.25">
      <c r="A99" s="48">
        <v>50</v>
      </c>
      <c r="B99" s="68" t="s">
        <v>30</v>
      </c>
      <c r="C99" s="69" t="s">
        <v>0</v>
      </c>
      <c r="D99" s="70" t="s">
        <v>0</v>
      </c>
      <c r="E99" s="70" t="s">
        <v>0</v>
      </c>
      <c r="F99" s="71" t="s">
        <v>0</v>
      </c>
      <c r="G99" s="72"/>
      <c r="H99" s="55"/>
      <c r="Z99" s="57"/>
      <c r="AA99" s="57"/>
    </row>
    <row r="100" spans="1:27" s="58" customFormat="1" x14ac:dyDescent="0.25">
      <c r="A100" s="97"/>
      <c r="B100" s="13" t="s">
        <v>163</v>
      </c>
      <c r="C100" s="31" t="s">
        <v>9</v>
      </c>
      <c r="D100" s="17"/>
      <c r="E100" s="32">
        <f>(D101+D108+D109)/1.15</f>
        <v>34.200000000000003</v>
      </c>
      <c r="F100" s="34"/>
      <c r="G100" s="34"/>
      <c r="H100" s="55"/>
      <c r="Z100" s="57"/>
      <c r="AA100" s="57"/>
    </row>
    <row r="101" spans="1:27" s="58" customFormat="1" x14ac:dyDescent="0.25">
      <c r="A101" s="85">
        <v>51</v>
      </c>
      <c r="B101" s="13" t="s">
        <v>164</v>
      </c>
      <c r="C101" s="31" t="s">
        <v>9</v>
      </c>
      <c r="D101" s="17">
        <f>((1.4*2.5+1.4*2.5+4*2.2+4*2.2)-0.7*2)*1.15</f>
        <v>26.68</v>
      </c>
      <c r="E101" s="32">
        <f>SUM(D102:D102)*1.1</f>
        <v>0</v>
      </c>
      <c r="F101" s="34" t="s">
        <v>43</v>
      </c>
      <c r="G101" s="34"/>
      <c r="H101" s="55"/>
      <c r="Z101" s="57"/>
      <c r="AA101" s="57"/>
    </row>
    <row r="102" spans="1:27" s="58" customFormat="1" x14ac:dyDescent="0.25">
      <c r="A102" s="85"/>
      <c r="B102" s="13"/>
      <c r="C102" s="31"/>
      <c r="D102" s="17"/>
      <c r="E102" s="21"/>
      <c r="F102" s="34"/>
      <c r="G102" s="34"/>
      <c r="H102" s="55"/>
      <c r="Z102" s="57"/>
      <c r="AA102" s="57"/>
    </row>
    <row r="103" spans="1:27" s="58" customFormat="1" x14ac:dyDescent="0.25">
      <c r="A103" s="56" t="s">
        <v>0</v>
      </c>
      <c r="B103" s="13" t="s">
        <v>165</v>
      </c>
      <c r="C103" s="31" t="s">
        <v>44</v>
      </c>
      <c r="D103" s="17">
        <v>3</v>
      </c>
      <c r="E103" s="32"/>
      <c r="F103" s="34" t="s">
        <v>43</v>
      </c>
      <c r="G103" s="34"/>
      <c r="H103" s="55"/>
      <c r="Z103" s="57"/>
      <c r="AA103" s="57"/>
    </row>
    <row r="104" spans="1:27" s="58" customFormat="1" ht="13.5" customHeight="1" x14ac:dyDescent="0.25">
      <c r="A104" s="98">
        <v>53</v>
      </c>
      <c r="B104" s="13" t="s">
        <v>105</v>
      </c>
      <c r="C104" s="31" t="s">
        <v>44</v>
      </c>
      <c r="D104" s="17">
        <f>ROUND(E100*5/20,0.1)</f>
        <v>9</v>
      </c>
      <c r="E104" s="32"/>
      <c r="F104" s="34" t="s">
        <v>43</v>
      </c>
      <c r="G104" s="34"/>
      <c r="H104" s="55"/>
      <c r="Z104" s="57"/>
      <c r="AA104" s="57"/>
    </row>
    <row r="105" spans="1:27" s="58" customFormat="1" ht="13.5" customHeight="1" x14ac:dyDescent="0.25">
      <c r="A105" s="98">
        <v>56</v>
      </c>
      <c r="B105" s="13" t="s">
        <v>166</v>
      </c>
      <c r="C105" s="31" t="s">
        <v>44</v>
      </c>
      <c r="D105" s="17">
        <v>2</v>
      </c>
      <c r="E105" s="32"/>
      <c r="F105" s="34" t="s">
        <v>43</v>
      </c>
      <c r="G105" s="34"/>
      <c r="H105" s="55"/>
      <c r="Z105" s="57"/>
      <c r="AA105" s="57"/>
    </row>
    <row r="106" spans="1:27" s="58" customFormat="1" ht="13.5" customHeight="1" x14ac:dyDescent="0.25">
      <c r="A106" s="98"/>
      <c r="B106" s="13" t="s">
        <v>167</v>
      </c>
      <c r="C106" s="31" t="s">
        <v>44</v>
      </c>
      <c r="D106" s="17">
        <v>6</v>
      </c>
      <c r="E106" s="32"/>
      <c r="F106" s="34" t="s">
        <v>43</v>
      </c>
      <c r="G106" s="34"/>
      <c r="H106" s="55"/>
      <c r="Z106" s="57"/>
      <c r="AA106" s="57"/>
    </row>
    <row r="107" spans="1:27" x14ac:dyDescent="0.25">
      <c r="A107" s="98"/>
      <c r="B107" s="13"/>
      <c r="C107" s="31"/>
      <c r="D107" s="17"/>
      <c r="E107" s="32"/>
      <c r="F107" s="34"/>
      <c r="G107" s="34"/>
      <c r="J107" s="49">
        <f>2/7</f>
        <v>0.2857142857142857</v>
      </c>
      <c r="K107" s="50">
        <f>J107*E100</f>
        <v>9.7714285714285722</v>
      </c>
    </row>
    <row r="108" spans="1:27" x14ac:dyDescent="0.25">
      <c r="A108" s="99"/>
      <c r="B108" s="13" t="s">
        <v>168</v>
      </c>
      <c r="C108" s="31" t="s">
        <v>9</v>
      </c>
      <c r="D108" s="32">
        <f>4*1.5*1.15</f>
        <v>6.8999999999999995</v>
      </c>
      <c r="E108" s="32"/>
      <c r="F108" s="34" t="s">
        <v>43</v>
      </c>
      <c r="G108" s="34"/>
      <c r="Z108" s="57"/>
      <c r="AA108" s="57"/>
    </row>
    <row r="109" spans="1:27" x14ac:dyDescent="0.25">
      <c r="A109" s="99"/>
      <c r="B109" s="13" t="s">
        <v>169</v>
      </c>
      <c r="C109" s="31" t="s">
        <v>9</v>
      </c>
      <c r="D109" s="32">
        <f>(3.7+1.3)*1.15</f>
        <v>5.75</v>
      </c>
      <c r="E109" s="32"/>
      <c r="F109" s="34" t="s">
        <v>43</v>
      </c>
      <c r="G109" s="34"/>
      <c r="Z109" s="57"/>
      <c r="AA109" s="57"/>
    </row>
    <row r="110" spans="1:27" x14ac:dyDescent="0.25">
      <c r="A110" s="52">
        <v>61</v>
      </c>
      <c r="B110" s="68" t="s">
        <v>5</v>
      </c>
      <c r="C110" s="69" t="s">
        <v>0</v>
      </c>
      <c r="D110" s="70" t="s">
        <v>0</v>
      </c>
      <c r="E110" s="70" t="s">
        <v>0</v>
      </c>
      <c r="F110" s="71" t="s">
        <v>0</v>
      </c>
      <c r="G110" s="72"/>
      <c r="Z110" s="57"/>
      <c r="AA110" s="57"/>
    </row>
    <row r="111" spans="1:27" x14ac:dyDescent="0.25">
      <c r="A111" s="52"/>
      <c r="B111" s="13" t="s">
        <v>6</v>
      </c>
      <c r="C111" s="31" t="s">
        <v>10</v>
      </c>
      <c r="D111" s="17">
        <f>SUM(D114:D118)</f>
        <v>5</v>
      </c>
      <c r="E111" s="17">
        <f>D111</f>
        <v>5</v>
      </c>
      <c r="F111" s="29"/>
      <c r="G111" s="29"/>
      <c r="Z111" s="57"/>
      <c r="AA111" s="57"/>
    </row>
    <row r="112" spans="1:27" x14ac:dyDescent="0.25">
      <c r="A112" s="52"/>
      <c r="B112" s="13" t="s">
        <v>170</v>
      </c>
      <c r="C112" s="31" t="s">
        <v>44</v>
      </c>
      <c r="D112" s="17">
        <v>1</v>
      </c>
      <c r="E112" s="17">
        <f>D112</f>
        <v>1</v>
      </c>
      <c r="F112" s="29"/>
      <c r="G112" s="29"/>
      <c r="Z112" s="57"/>
      <c r="AA112" s="57"/>
    </row>
    <row r="113" spans="1:27" x14ac:dyDescent="0.25">
      <c r="A113" s="51"/>
      <c r="B113" s="13" t="s">
        <v>115</v>
      </c>
      <c r="C113" s="31"/>
      <c r="D113" s="32"/>
      <c r="E113" s="32"/>
      <c r="F113" s="34"/>
      <c r="G113" s="59"/>
      <c r="Z113" s="57"/>
      <c r="AA113" s="57"/>
    </row>
    <row r="114" spans="1:27" x14ac:dyDescent="0.25">
      <c r="A114" s="51"/>
      <c r="B114" s="13" t="s">
        <v>171</v>
      </c>
      <c r="C114" s="31" t="s">
        <v>44</v>
      </c>
      <c r="D114" s="32">
        <v>3</v>
      </c>
      <c r="E114" s="32">
        <v>3</v>
      </c>
      <c r="F114" s="34" t="s">
        <v>43</v>
      </c>
      <c r="G114" s="59"/>
      <c r="Z114" s="57"/>
      <c r="AA114" s="57"/>
    </row>
    <row r="115" spans="1:27" x14ac:dyDescent="0.25">
      <c r="A115" s="56" t="s">
        <v>0</v>
      </c>
      <c r="B115" s="13" t="s">
        <v>117</v>
      </c>
      <c r="C115" s="31" t="s">
        <v>44</v>
      </c>
      <c r="D115" s="32"/>
      <c r="E115" s="32"/>
      <c r="F115" s="34"/>
      <c r="G115" s="59"/>
      <c r="Z115" s="57"/>
      <c r="AA115" s="57"/>
    </row>
    <row r="116" spans="1:27" x14ac:dyDescent="0.25">
      <c r="A116" s="56"/>
      <c r="B116" s="13" t="s">
        <v>116</v>
      </c>
      <c r="C116" s="31" t="s">
        <v>44</v>
      </c>
      <c r="D116" s="32">
        <v>1</v>
      </c>
      <c r="E116" s="32">
        <v>1</v>
      </c>
      <c r="F116" s="34" t="s">
        <v>43</v>
      </c>
      <c r="G116" s="59"/>
      <c r="Z116" s="57"/>
      <c r="AA116" s="57"/>
    </row>
    <row r="117" spans="1:27" x14ac:dyDescent="0.25">
      <c r="A117" s="48">
        <v>62</v>
      </c>
      <c r="B117" s="13" t="s">
        <v>118</v>
      </c>
      <c r="C117" s="31" t="s">
        <v>44</v>
      </c>
      <c r="D117" s="32"/>
      <c r="E117" s="32"/>
      <c r="F117" s="34"/>
      <c r="G117" s="59"/>
      <c r="Z117" s="57"/>
      <c r="AA117" s="57"/>
    </row>
    <row r="118" spans="1:27" x14ac:dyDescent="0.25">
      <c r="A118" s="48"/>
      <c r="B118" s="13" t="s">
        <v>172</v>
      </c>
      <c r="C118" s="31" t="s">
        <v>44</v>
      </c>
      <c r="D118" s="32">
        <v>1</v>
      </c>
      <c r="E118" s="32">
        <v>1</v>
      </c>
      <c r="F118" s="34" t="s">
        <v>43</v>
      </c>
      <c r="G118" s="59"/>
      <c r="Z118" s="57"/>
      <c r="AA118" s="57"/>
    </row>
    <row r="119" spans="1:27" x14ac:dyDescent="0.25">
      <c r="A119" s="48"/>
      <c r="B119" s="13"/>
      <c r="C119" s="31"/>
      <c r="D119" s="32"/>
      <c r="E119" s="32"/>
      <c r="F119" s="34"/>
      <c r="G119" s="59"/>
    </row>
    <row r="120" spans="1:27" x14ac:dyDescent="0.25">
      <c r="A120" s="48">
        <v>63</v>
      </c>
      <c r="B120" s="13" t="s">
        <v>119</v>
      </c>
      <c r="C120" s="31" t="s">
        <v>44</v>
      </c>
      <c r="D120" s="32">
        <v>4</v>
      </c>
      <c r="E120" s="32">
        <v>4</v>
      </c>
      <c r="F120" s="34"/>
      <c r="G120" s="59"/>
      <c r="Z120" s="57"/>
      <c r="AA120" s="57"/>
    </row>
    <row r="121" spans="1:27" x14ac:dyDescent="0.25">
      <c r="A121" s="48"/>
      <c r="B121" s="22" t="s">
        <v>173</v>
      </c>
      <c r="C121" s="31" t="s">
        <v>44</v>
      </c>
      <c r="D121" s="32"/>
      <c r="E121" s="32"/>
      <c r="F121" s="34" t="s">
        <v>43</v>
      </c>
      <c r="G121" s="60"/>
      <c r="Z121" s="57"/>
      <c r="AA121" s="57"/>
    </row>
    <row r="122" spans="1:27" x14ac:dyDescent="0.25">
      <c r="A122" s="48">
        <v>64</v>
      </c>
      <c r="B122" s="13"/>
      <c r="C122" s="31"/>
      <c r="D122" s="32"/>
      <c r="E122" s="32"/>
      <c r="F122" s="59"/>
      <c r="G122" s="60"/>
      <c r="Z122" s="57"/>
      <c r="AA122" s="57"/>
    </row>
    <row r="123" spans="1:27" x14ac:dyDescent="0.25">
      <c r="A123" s="48">
        <v>64</v>
      </c>
      <c r="B123" s="13" t="s">
        <v>48</v>
      </c>
      <c r="C123" s="31" t="s">
        <v>10</v>
      </c>
      <c r="D123" s="32">
        <v>1</v>
      </c>
      <c r="E123" s="32">
        <f>D123</f>
        <v>1</v>
      </c>
      <c r="F123" s="34" t="s">
        <v>43</v>
      </c>
      <c r="G123" s="60"/>
      <c r="Z123" s="57"/>
      <c r="AA123" s="57"/>
    </row>
    <row r="124" spans="1:27" x14ac:dyDescent="0.25">
      <c r="A124" s="48"/>
      <c r="B124" s="13" t="s">
        <v>94</v>
      </c>
      <c r="C124" s="31" t="s">
        <v>44</v>
      </c>
      <c r="D124" s="32">
        <v>1</v>
      </c>
      <c r="E124" s="32"/>
      <c r="F124" s="34" t="s">
        <v>43</v>
      </c>
      <c r="G124" s="60"/>
      <c r="Z124" s="57"/>
      <c r="AA124" s="57"/>
    </row>
    <row r="125" spans="1:27" x14ac:dyDescent="0.25">
      <c r="A125" s="48">
        <v>65</v>
      </c>
      <c r="B125" s="68" t="s">
        <v>7</v>
      </c>
      <c r="C125" s="69" t="s">
        <v>0</v>
      </c>
      <c r="D125" s="70" t="s">
        <v>0</v>
      </c>
      <c r="E125" s="70" t="s">
        <v>0</v>
      </c>
      <c r="F125" s="71" t="s">
        <v>0</v>
      </c>
      <c r="G125" s="72"/>
    </row>
    <row r="126" spans="1:27" x14ac:dyDescent="0.25">
      <c r="A126" s="48"/>
      <c r="B126" s="13" t="s">
        <v>113</v>
      </c>
      <c r="C126" s="31" t="s">
        <v>9</v>
      </c>
      <c r="D126" s="32">
        <f>(3.3+3.3+1.4+1.4+2.5+2.5+3.5+3.5+1.4+1.4)*3-0.8*2*4</f>
        <v>66.199999999999989</v>
      </c>
      <c r="E126" s="32">
        <f>D126</f>
        <v>66.199999999999989</v>
      </c>
      <c r="F126" s="34">
        <v>15</v>
      </c>
      <c r="G126" s="35">
        <f>F126*E126</f>
        <v>992.99999999999977</v>
      </c>
      <c r="Z126" s="57"/>
      <c r="AA126" s="57"/>
    </row>
    <row r="127" spans="1:27" x14ac:dyDescent="0.25">
      <c r="A127" s="48"/>
      <c r="B127" s="13"/>
      <c r="C127" s="28"/>
      <c r="D127" s="32"/>
      <c r="E127" s="32"/>
      <c r="F127" s="29"/>
      <c r="G127" s="30"/>
      <c r="Z127" s="57"/>
      <c r="AA127" s="57"/>
    </row>
    <row r="128" spans="1:27" x14ac:dyDescent="0.25">
      <c r="A128" s="56" t="s">
        <v>0</v>
      </c>
      <c r="B128" s="13" t="s">
        <v>114</v>
      </c>
      <c r="C128" s="28" t="s">
        <v>9</v>
      </c>
      <c r="D128" s="32">
        <f>(6+6+7+7)*3+(3.3+3.3+1.4+1.4+1.4+4+4+4+1.4+1.4+1.4+1.2+2.5+2.5+3.5+3.5)*3-0.8*2*9-1.5*1.8*2</f>
        <v>178.79999999999998</v>
      </c>
      <c r="E128" s="32">
        <f>D128</f>
        <v>178.79999999999998</v>
      </c>
      <c r="F128" s="29">
        <v>56</v>
      </c>
      <c r="G128" s="30">
        <f>F128*E128</f>
        <v>10012.799999999999</v>
      </c>
      <c r="Z128" s="57" t="e">
        <f>#REF!*1</f>
        <v>#REF!</v>
      </c>
      <c r="AA128" s="57" t="e">
        <f>#REF!*(1-1)</f>
        <v>#REF!</v>
      </c>
    </row>
    <row r="129" spans="1:27" x14ac:dyDescent="0.25">
      <c r="A129" s="48">
        <v>68</v>
      </c>
      <c r="B129" s="13"/>
      <c r="C129" s="28"/>
      <c r="D129" s="32"/>
      <c r="E129" s="32"/>
      <c r="F129" s="29"/>
      <c r="G129" s="30"/>
      <c r="Z129" s="57"/>
      <c r="AA129" s="57"/>
    </row>
    <row r="130" spans="1:27" x14ac:dyDescent="0.25">
      <c r="A130" s="100">
        <v>69</v>
      </c>
      <c r="B130" s="68" t="s">
        <v>24</v>
      </c>
      <c r="C130" s="69" t="s">
        <v>0</v>
      </c>
      <c r="D130" s="70" t="s">
        <v>0</v>
      </c>
      <c r="E130" s="70" t="s">
        <v>0</v>
      </c>
      <c r="F130" s="71" t="s">
        <v>0</v>
      </c>
      <c r="G130" s="72"/>
      <c r="Z130" s="57"/>
      <c r="AA130" s="57"/>
    </row>
    <row r="131" spans="1:27" x14ac:dyDescent="0.25">
      <c r="A131" s="100"/>
      <c r="B131" s="13" t="s">
        <v>175</v>
      </c>
      <c r="C131" s="31" t="s">
        <v>12</v>
      </c>
      <c r="D131" s="32">
        <v>2</v>
      </c>
      <c r="E131" s="32">
        <v>2</v>
      </c>
      <c r="F131" s="34"/>
      <c r="G131" s="35"/>
      <c r="Z131" s="57"/>
      <c r="AA131" s="57"/>
    </row>
    <row r="132" spans="1:27" x14ac:dyDescent="0.25">
      <c r="A132" s="100"/>
      <c r="B132" s="13" t="s">
        <v>174</v>
      </c>
      <c r="C132" s="31" t="s">
        <v>12</v>
      </c>
      <c r="D132" s="32">
        <v>2</v>
      </c>
      <c r="E132" s="32">
        <v>2</v>
      </c>
      <c r="F132" s="34" t="s">
        <v>43</v>
      </c>
      <c r="G132" s="35"/>
      <c r="Z132" s="57"/>
      <c r="AA132" s="57"/>
    </row>
    <row r="133" spans="1:27" x14ac:dyDescent="0.25">
      <c r="A133" s="85">
        <v>70</v>
      </c>
      <c r="B133" s="27" t="s">
        <v>23</v>
      </c>
      <c r="C133" s="28" t="s">
        <v>10</v>
      </c>
      <c r="D133" s="17">
        <v>1</v>
      </c>
      <c r="E133" s="17">
        <f>D133</f>
        <v>1</v>
      </c>
      <c r="F133" s="29">
        <v>2500</v>
      </c>
      <c r="G133" s="30">
        <f>F133*E133</f>
        <v>2500</v>
      </c>
      <c r="Z133" s="57"/>
      <c r="AA133" s="57"/>
    </row>
    <row r="134" spans="1:27" x14ac:dyDescent="0.25">
      <c r="A134" s="100">
        <v>71</v>
      </c>
      <c r="B134" s="27" t="s">
        <v>120</v>
      </c>
      <c r="C134" s="28" t="s">
        <v>10</v>
      </c>
      <c r="D134" s="17">
        <v>1</v>
      </c>
      <c r="E134" s="17">
        <f t="shared" ref="E134:E136" si="1">D134</f>
        <v>1</v>
      </c>
      <c r="F134" s="29">
        <v>4000</v>
      </c>
      <c r="G134" s="30">
        <f>F134*E134</f>
        <v>4000</v>
      </c>
      <c r="Z134" s="57"/>
      <c r="AA134" s="57"/>
    </row>
    <row r="135" spans="1:27" x14ac:dyDescent="0.25">
      <c r="A135" s="85"/>
      <c r="B135" s="27" t="s">
        <v>21</v>
      </c>
      <c r="C135" s="28" t="s">
        <v>10</v>
      </c>
      <c r="D135" s="17">
        <v>1</v>
      </c>
      <c r="E135" s="17">
        <f t="shared" si="1"/>
        <v>1</v>
      </c>
      <c r="F135" s="29">
        <v>5000</v>
      </c>
      <c r="G135" s="30">
        <v>20000</v>
      </c>
    </row>
    <row r="136" spans="1:27" x14ac:dyDescent="0.25">
      <c r="A136" s="56" t="s">
        <v>0</v>
      </c>
      <c r="B136" s="27" t="s">
        <v>22</v>
      </c>
      <c r="C136" s="28" t="s">
        <v>10</v>
      </c>
      <c r="D136" s="17">
        <v>1</v>
      </c>
      <c r="E136" s="17">
        <f t="shared" si="1"/>
        <v>1</v>
      </c>
      <c r="F136" s="29">
        <v>10000</v>
      </c>
      <c r="G136" s="30">
        <f>F136*E136</f>
        <v>10000</v>
      </c>
    </row>
    <row r="137" spans="1:27" x14ac:dyDescent="0.25">
      <c r="A137" s="85">
        <v>73</v>
      </c>
      <c r="B137" s="68" t="s">
        <v>26</v>
      </c>
      <c r="C137" s="69" t="s">
        <v>0</v>
      </c>
      <c r="D137" s="70"/>
      <c r="E137" s="70" t="s">
        <v>0</v>
      </c>
      <c r="F137" s="71" t="s">
        <v>0</v>
      </c>
      <c r="G137" s="72"/>
      <c r="Z137" s="57"/>
      <c r="AA137" s="57"/>
    </row>
    <row r="138" spans="1:27" x14ac:dyDescent="0.25">
      <c r="A138" s="85">
        <v>74</v>
      </c>
      <c r="B138" s="101" t="s">
        <v>31</v>
      </c>
      <c r="C138" s="87"/>
      <c r="D138" s="88"/>
      <c r="E138" s="88"/>
      <c r="F138" s="89"/>
      <c r="G138" s="35">
        <f>SUM(G10:G137)</f>
        <v>47505.8</v>
      </c>
      <c r="Z138" s="57"/>
      <c r="AA138" s="57"/>
    </row>
    <row r="139" spans="1:27" x14ac:dyDescent="0.25">
      <c r="A139" s="85">
        <v>75</v>
      </c>
      <c r="B139" s="101" t="s">
        <v>33</v>
      </c>
      <c r="C139" s="87"/>
      <c r="D139" s="88"/>
      <c r="E139" s="88"/>
      <c r="F139" s="89"/>
      <c r="G139" s="102">
        <f>(G138/100)*21</f>
        <v>9976.2180000000008</v>
      </c>
      <c r="Z139" s="57"/>
      <c r="AA139" s="57"/>
    </row>
    <row r="140" spans="1:27" ht="13.8" thickBot="1" x14ac:dyDescent="0.3">
      <c r="A140" s="85">
        <v>76</v>
      </c>
      <c r="B140" s="103" t="s">
        <v>32</v>
      </c>
      <c r="C140" s="104"/>
      <c r="D140" s="105"/>
      <c r="E140" s="105"/>
      <c r="F140" s="106"/>
      <c r="G140" s="107">
        <f>G138+G139</f>
        <v>57482.018000000004</v>
      </c>
    </row>
    <row r="141" spans="1:27" x14ac:dyDescent="0.25">
      <c r="A141" s="56"/>
    </row>
    <row r="142" spans="1:27" x14ac:dyDescent="0.25">
      <c r="A142" s="85"/>
    </row>
    <row r="143" spans="1:27" x14ac:dyDescent="0.25">
      <c r="A143" s="85"/>
    </row>
    <row r="144" spans="1:27" s="58" customFormat="1" ht="13.8" thickBot="1" x14ac:dyDescent="0.3">
      <c r="A144" s="108"/>
      <c r="B144" s="53"/>
      <c r="C144" s="82"/>
      <c r="D144" s="83"/>
      <c r="E144" s="83"/>
      <c r="F144" s="84"/>
      <c r="G144" s="84"/>
      <c r="H144" s="55"/>
    </row>
    <row r="145" spans="1:27" s="58" customFormat="1" x14ac:dyDescent="0.25">
      <c r="A145" s="81"/>
      <c r="B145" s="53"/>
      <c r="C145" s="82"/>
      <c r="D145" s="83"/>
      <c r="E145" s="83"/>
      <c r="F145" s="84"/>
      <c r="G145" s="84"/>
      <c r="H145" s="55"/>
    </row>
    <row r="146" spans="1:27" s="58" customFormat="1" x14ac:dyDescent="0.25">
      <c r="A146" s="81"/>
      <c r="B146" s="53"/>
      <c r="C146" s="82"/>
      <c r="D146" s="83"/>
      <c r="E146" s="83"/>
      <c r="F146" s="84"/>
      <c r="G146" s="84"/>
      <c r="H146" s="55"/>
    </row>
    <row r="147" spans="1:27" s="58" customFormat="1" x14ac:dyDescent="0.25">
      <c r="A147" s="81"/>
      <c r="B147" s="53"/>
      <c r="C147" s="82"/>
      <c r="D147" s="83"/>
      <c r="E147" s="83"/>
      <c r="F147" s="84"/>
      <c r="G147" s="84"/>
      <c r="H147" s="55"/>
    </row>
    <row r="148" spans="1:27" s="58" customFormat="1" x14ac:dyDescent="0.25">
      <c r="A148" s="81"/>
      <c r="B148" s="53"/>
      <c r="C148" s="82"/>
      <c r="D148" s="83"/>
      <c r="E148" s="83"/>
      <c r="F148" s="84"/>
      <c r="G148" s="84"/>
      <c r="H148" s="55"/>
    </row>
    <row r="149" spans="1:27" s="58" customFormat="1" x14ac:dyDescent="0.25">
      <c r="A149" s="81"/>
      <c r="B149" s="53"/>
      <c r="C149" s="82"/>
      <c r="D149" s="83"/>
      <c r="E149" s="83"/>
      <c r="F149" s="84"/>
      <c r="G149" s="84"/>
      <c r="H149" s="55"/>
    </row>
    <row r="152" spans="1:27" x14ac:dyDescent="0.25">
      <c r="Z152" s="57" t="e">
        <f>#REF!*0.233514352211016</f>
        <v>#REF!</v>
      </c>
      <c r="AA152" s="57" t="e">
        <f>#REF!*(1-0.233514352211016)</f>
        <v>#REF!</v>
      </c>
    </row>
    <row r="153" spans="1:27" x14ac:dyDescent="0.25">
      <c r="Z153" s="57"/>
      <c r="AA153" s="57"/>
    </row>
    <row r="154" spans="1:27" x14ac:dyDescent="0.25">
      <c r="Z154" s="57">
        <f t="shared" ref="Z154:Z155" si="2">F128*0.233514352211016</f>
        <v>13.076803723816896</v>
      </c>
      <c r="AA154" s="57">
        <f t="shared" ref="AA154:AA155" si="3">F128*(1-0.233514352211016)</f>
        <v>42.923196276183106</v>
      </c>
    </row>
    <row r="155" spans="1:27" x14ac:dyDescent="0.25">
      <c r="Z155" s="57">
        <f t="shared" si="2"/>
        <v>0</v>
      </c>
      <c r="AA155" s="57">
        <f t="shared" si="3"/>
        <v>0</v>
      </c>
    </row>
  </sheetData>
  <pageMargins left="0.39370078740157483" right="0.39370078740157483" top="0.59055118110236227" bottom="0.59055118110236227" header="0.51181102362204722" footer="0.51181102362204722"/>
  <pageSetup paperSize="9" scale="55" fitToHeight="0" orientation="landscape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7"/>
  <sheetViews>
    <sheetView topLeftCell="A34" workbookViewId="0">
      <selection activeCell="C61" sqref="C61"/>
    </sheetView>
  </sheetViews>
  <sheetFormatPr defaultRowHeight="13.2" x14ac:dyDescent="0.25"/>
  <cols>
    <col min="3" max="3" width="81.33203125" customWidth="1"/>
  </cols>
  <sheetData>
    <row r="2" spans="3:5" x14ac:dyDescent="0.25">
      <c r="C2" s="1" t="s">
        <v>55</v>
      </c>
      <c r="D2" s="2" t="s">
        <v>10</v>
      </c>
      <c r="E2" s="8">
        <v>2</v>
      </c>
    </row>
    <row r="3" spans="3:5" x14ac:dyDescent="0.25">
      <c r="C3" s="1" t="s">
        <v>56</v>
      </c>
      <c r="D3" s="2" t="s">
        <v>12</v>
      </c>
      <c r="E3" s="8">
        <v>2</v>
      </c>
    </row>
    <row r="4" spans="3:5" x14ac:dyDescent="0.25">
      <c r="C4" s="1" t="s">
        <v>59</v>
      </c>
      <c r="D4" s="2" t="s">
        <v>12</v>
      </c>
      <c r="E4" s="8">
        <v>2</v>
      </c>
    </row>
    <row r="5" spans="3:5" x14ac:dyDescent="0.25">
      <c r="C5" s="1"/>
      <c r="D5" s="2"/>
      <c r="E5" s="8"/>
    </row>
    <row r="6" spans="3:5" x14ac:dyDescent="0.25">
      <c r="C6" s="22" t="s">
        <v>38</v>
      </c>
      <c r="D6" s="23" t="s">
        <v>10</v>
      </c>
      <c r="E6" s="24">
        <v>2</v>
      </c>
    </row>
    <row r="7" spans="3:5" x14ac:dyDescent="0.25">
      <c r="C7" s="1" t="s">
        <v>61</v>
      </c>
      <c r="D7" s="2" t="s">
        <v>12</v>
      </c>
      <c r="E7" s="14">
        <v>2</v>
      </c>
    </row>
    <row r="8" spans="3:5" x14ac:dyDescent="0.25">
      <c r="C8" s="1" t="s">
        <v>62</v>
      </c>
      <c r="D8" s="2" t="s">
        <v>12</v>
      </c>
      <c r="E8" s="14">
        <v>2</v>
      </c>
    </row>
    <row r="9" spans="3:5" x14ac:dyDescent="0.25">
      <c r="C9" s="1" t="s">
        <v>58</v>
      </c>
      <c r="D9" s="2" t="s">
        <v>12</v>
      </c>
      <c r="E9" s="14">
        <v>2</v>
      </c>
    </row>
    <row r="10" spans="3:5" x14ac:dyDescent="0.25">
      <c r="C10" s="1"/>
      <c r="D10" s="2"/>
      <c r="E10" s="12"/>
    </row>
    <row r="11" spans="3:5" x14ac:dyDescent="0.25">
      <c r="C11" s="22" t="s">
        <v>39</v>
      </c>
      <c r="D11" s="23" t="s">
        <v>10</v>
      </c>
      <c r="E11" s="21">
        <v>2</v>
      </c>
    </row>
    <row r="12" spans="3:5" x14ac:dyDescent="0.25">
      <c r="C12" s="1" t="s">
        <v>50</v>
      </c>
      <c r="D12" s="2" t="s">
        <v>12</v>
      </c>
      <c r="E12" s="8">
        <v>2</v>
      </c>
    </row>
    <row r="13" spans="3:5" x14ac:dyDescent="0.25">
      <c r="C13" s="1" t="s">
        <v>60</v>
      </c>
      <c r="D13" s="2" t="s">
        <v>12</v>
      </c>
      <c r="E13" s="8">
        <v>2</v>
      </c>
    </row>
    <row r="14" spans="3:5" x14ac:dyDescent="0.25">
      <c r="C14" s="1" t="s">
        <v>40</v>
      </c>
      <c r="D14" s="2" t="s">
        <v>12</v>
      </c>
      <c r="E14" s="8">
        <v>2</v>
      </c>
    </row>
    <row r="15" spans="3:5" x14ac:dyDescent="0.25">
      <c r="C15" s="1" t="s">
        <v>63</v>
      </c>
      <c r="D15" s="2" t="s">
        <v>12</v>
      </c>
      <c r="E15" s="8">
        <v>2</v>
      </c>
    </row>
    <row r="16" spans="3:5" x14ac:dyDescent="0.25">
      <c r="C16" s="1" t="s">
        <v>54</v>
      </c>
      <c r="D16" s="2" t="s">
        <v>12</v>
      </c>
      <c r="E16" s="8">
        <v>2</v>
      </c>
    </row>
    <row r="17" spans="3:5" x14ac:dyDescent="0.25">
      <c r="C17" s="1"/>
      <c r="D17" s="2"/>
      <c r="E17" s="8"/>
    </row>
    <row r="18" spans="3:5" x14ac:dyDescent="0.25">
      <c r="C18" s="22" t="s">
        <v>41</v>
      </c>
      <c r="D18" s="23" t="s">
        <v>10</v>
      </c>
      <c r="E18" s="21">
        <v>1</v>
      </c>
    </row>
    <row r="19" spans="3:5" x14ac:dyDescent="0.25">
      <c r="C19" s="1" t="s">
        <v>51</v>
      </c>
      <c r="D19" s="2" t="s">
        <v>12</v>
      </c>
      <c r="E19" s="8">
        <v>1</v>
      </c>
    </row>
    <row r="20" spans="3:5" x14ac:dyDescent="0.25">
      <c r="C20" s="1" t="s">
        <v>69</v>
      </c>
      <c r="D20" s="2" t="s">
        <v>12</v>
      </c>
      <c r="E20" s="8">
        <v>1</v>
      </c>
    </row>
    <row r="21" spans="3:5" x14ac:dyDescent="0.25">
      <c r="C21" s="1" t="s">
        <v>68</v>
      </c>
      <c r="D21" s="2" t="s">
        <v>12</v>
      </c>
      <c r="E21" s="8">
        <v>2</v>
      </c>
    </row>
    <row r="22" spans="3:5" x14ac:dyDescent="0.25">
      <c r="C22" s="1" t="s">
        <v>57</v>
      </c>
      <c r="D22" s="2" t="s">
        <v>12</v>
      </c>
      <c r="E22" s="8">
        <v>2</v>
      </c>
    </row>
    <row r="23" spans="3:5" x14ac:dyDescent="0.25">
      <c r="C23" s="15" t="s">
        <v>65</v>
      </c>
      <c r="D23" s="2" t="s">
        <v>12</v>
      </c>
      <c r="E23" s="8">
        <v>2</v>
      </c>
    </row>
    <row r="24" spans="3:5" x14ac:dyDescent="0.25">
      <c r="C24" s="7" t="s">
        <v>64</v>
      </c>
      <c r="D24" s="2" t="s">
        <v>12</v>
      </c>
      <c r="E24" s="8">
        <v>2</v>
      </c>
    </row>
    <row r="25" spans="3:5" x14ac:dyDescent="0.25">
      <c r="C25" s="16" t="s">
        <v>52</v>
      </c>
      <c r="D25" s="2" t="s">
        <v>12</v>
      </c>
      <c r="E25" s="8">
        <v>2</v>
      </c>
    </row>
    <row r="26" spans="3:5" x14ac:dyDescent="0.25">
      <c r="C26" s="1" t="s">
        <v>66</v>
      </c>
      <c r="D26" s="2" t="s">
        <v>12</v>
      </c>
      <c r="E26" s="8">
        <v>2</v>
      </c>
    </row>
    <row r="27" spans="3:5" x14ac:dyDescent="0.25">
      <c r="C27" s="1" t="s">
        <v>67</v>
      </c>
      <c r="D27" s="2" t="s">
        <v>12</v>
      </c>
      <c r="E27" s="8">
        <v>2</v>
      </c>
    </row>
    <row r="28" spans="3:5" x14ac:dyDescent="0.25">
      <c r="C28" s="1" t="s">
        <v>53</v>
      </c>
      <c r="D28" s="2" t="s">
        <v>12</v>
      </c>
      <c r="E28" s="8">
        <v>2</v>
      </c>
    </row>
    <row r="29" spans="3:5" x14ac:dyDescent="0.25">
      <c r="C29" s="1" t="s">
        <v>73</v>
      </c>
      <c r="D29" s="2" t="s">
        <v>74</v>
      </c>
      <c r="E29" s="11">
        <v>32</v>
      </c>
    </row>
    <row r="30" spans="3:5" x14ac:dyDescent="0.25">
      <c r="C30" s="1" t="s">
        <v>75</v>
      </c>
      <c r="D30" s="2" t="s">
        <v>44</v>
      </c>
      <c r="E30" s="11">
        <v>1</v>
      </c>
    </row>
    <row r="31" spans="3:5" x14ac:dyDescent="0.25">
      <c r="C31" s="1" t="s">
        <v>81</v>
      </c>
      <c r="D31" s="2" t="s">
        <v>9</v>
      </c>
      <c r="E31" s="11">
        <f>(10.32-(0.7*1.97)+8)*1.35</f>
        <v>22.870350000000006</v>
      </c>
    </row>
    <row r="32" spans="3:5" x14ac:dyDescent="0.25">
      <c r="C32" s="1" t="s">
        <v>83</v>
      </c>
      <c r="D32" s="2" t="s">
        <v>77</v>
      </c>
      <c r="E32" s="11">
        <f>(3.2*2*2.7-(0.7*1.97)+3.9*2*2.7)*1.2</f>
        <v>44.353200000000008</v>
      </c>
    </row>
    <row r="33" spans="3:5" x14ac:dyDescent="0.25">
      <c r="C33" s="1" t="s">
        <v>72</v>
      </c>
      <c r="D33" s="2" t="s">
        <v>44</v>
      </c>
      <c r="E33" s="11">
        <v>5</v>
      </c>
    </row>
    <row r="34" spans="3:5" x14ac:dyDescent="0.25">
      <c r="C34" s="1" t="s">
        <v>71</v>
      </c>
      <c r="D34" s="2" t="s">
        <v>44</v>
      </c>
      <c r="E34" s="11">
        <v>20</v>
      </c>
    </row>
    <row r="35" spans="3:5" x14ac:dyDescent="0.25">
      <c r="C35" s="1" t="s">
        <v>84</v>
      </c>
      <c r="D35" s="2" t="s">
        <v>44</v>
      </c>
      <c r="E35" s="11">
        <v>2</v>
      </c>
    </row>
    <row r="36" spans="3:5" x14ac:dyDescent="0.25">
      <c r="C36" s="1" t="s">
        <v>85</v>
      </c>
      <c r="D36" s="2" t="s">
        <v>44</v>
      </c>
      <c r="E36" s="11">
        <v>3</v>
      </c>
    </row>
    <row r="37" spans="3:5" x14ac:dyDescent="0.25">
      <c r="C37" s="1" t="s">
        <v>86</v>
      </c>
      <c r="D37" s="2" t="s">
        <v>44</v>
      </c>
      <c r="E37" s="11">
        <v>2</v>
      </c>
    </row>
    <row r="38" spans="3:5" x14ac:dyDescent="0.25">
      <c r="C38" s="1" t="s">
        <v>87</v>
      </c>
      <c r="D38" s="2" t="s">
        <v>44</v>
      </c>
      <c r="E38" s="11">
        <v>3</v>
      </c>
    </row>
    <row r="39" spans="3:5" x14ac:dyDescent="0.25">
      <c r="C39" s="1"/>
      <c r="D39" s="2"/>
      <c r="E39" s="11"/>
    </row>
    <row r="40" spans="3:5" x14ac:dyDescent="0.25">
      <c r="C40" s="22" t="s">
        <v>70</v>
      </c>
      <c r="D40" s="23" t="s">
        <v>9</v>
      </c>
      <c r="E40" s="25">
        <f>2.16+1.08</f>
        <v>3.24</v>
      </c>
    </row>
    <row r="41" spans="3:5" x14ac:dyDescent="0.25">
      <c r="C41" s="1" t="s">
        <v>82</v>
      </c>
      <c r="D41" s="2" t="s">
        <v>9</v>
      </c>
      <c r="E41" s="10">
        <f>E40*1.2</f>
        <v>3.8879999999999999</v>
      </c>
    </row>
    <row r="42" spans="3:5" x14ac:dyDescent="0.25">
      <c r="C42" s="1" t="s">
        <v>76</v>
      </c>
      <c r="D42" s="2" t="s">
        <v>44</v>
      </c>
      <c r="E42" s="11">
        <v>1</v>
      </c>
    </row>
    <row r="43" spans="3:5" x14ac:dyDescent="0.25">
      <c r="C43" s="1" t="s">
        <v>88</v>
      </c>
      <c r="D43" s="2" t="s">
        <v>44</v>
      </c>
      <c r="E43" s="11">
        <v>0</v>
      </c>
    </row>
    <row r="44" spans="3:5" x14ac:dyDescent="0.25">
      <c r="C44" s="1" t="s">
        <v>89</v>
      </c>
      <c r="D44" s="2" t="s">
        <v>44</v>
      </c>
      <c r="E44" s="11">
        <v>0</v>
      </c>
    </row>
    <row r="45" spans="3:5" x14ac:dyDescent="0.25">
      <c r="C45" s="3"/>
      <c r="D45" s="4"/>
      <c r="E45" s="11"/>
    </row>
    <row r="46" spans="3:5" x14ac:dyDescent="0.25">
      <c r="C46" s="22" t="s">
        <v>78</v>
      </c>
      <c r="D46" s="26" t="s">
        <v>9</v>
      </c>
      <c r="E46" s="25">
        <f>6.7+3.5+4.8</f>
        <v>15</v>
      </c>
    </row>
    <row r="47" spans="3:5" x14ac:dyDescent="0.25">
      <c r="C47" s="5" t="s">
        <v>79</v>
      </c>
      <c r="D47" s="6" t="s">
        <v>9</v>
      </c>
      <c r="E47" s="9">
        <f>E46*1.4</f>
        <v>21</v>
      </c>
    </row>
    <row r="48" spans="3:5" x14ac:dyDescent="0.25">
      <c r="C48" s="5" t="s">
        <v>92</v>
      </c>
      <c r="D48" s="6" t="s">
        <v>44</v>
      </c>
      <c r="E48" s="9">
        <v>2</v>
      </c>
    </row>
    <row r="49" spans="3:5" x14ac:dyDescent="0.25">
      <c r="C49" s="5" t="s">
        <v>93</v>
      </c>
      <c r="D49" s="6" t="s">
        <v>44</v>
      </c>
      <c r="E49" s="9">
        <v>4</v>
      </c>
    </row>
    <row r="50" spans="3:5" x14ac:dyDescent="0.25">
      <c r="C50" s="18"/>
      <c r="D50" s="19"/>
      <c r="E50" s="20"/>
    </row>
    <row r="51" spans="3:5" x14ac:dyDescent="0.25">
      <c r="C51" s="22" t="s">
        <v>49</v>
      </c>
      <c r="D51" s="26" t="s">
        <v>9</v>
      </c>
      <c r="E51" s="25">
        <f>9.8</f>
        <v>9.8000000000000007</v>
      </c>
    </row>
    <row r="52" spans="3:5" x14ac:dyDescent="0.25">
      <c r="C52" s="5" t="s">
        <v>80</v>
      </c>
      <c r="D52" s="6" t="s">
        <v>9</v>
      </c>
      <c r="E52" s="9">
        <f>E51*1.3</f>
        <v>12.740000000000002</v>
      </c>
    </row>
    <row r="53" spans="3:5" x14ac:dyDescent="0.25">
      <c r="C53" s="5" t="s">
        <v>90</v>
      </c>
      <c r="D53" s="6" t="s">
        <v>44</v>
      </c>
      <c r="E53" s="9">
        <v>0</v>
      </c>
    </row>
    <row r="54" spans="3:5" x14ac:dyDescent="0.25">
      <c r="C54" s="5" t="s">
        <v>91</v>
      </c>
      <c r="D54" s="6" t="s">
        <v>44</v>
      </c>
      <c r="E54" s="9">
        <v>0</v>
      </c>
    </row>
    <row r="56" spans="3:5" x14ac:dyDescent="0.25">
      <c r="C56" s="1" t="s">
        <v>73</v>
      </c>
      <c r="D56" s="2" t="s">
        <v>74</v>
      </c>
      <c r="E56" s="11">
        <v>32</v>
      </c>
    </row>
    <row r="57" spans="3:5" x14ac:dyDescent="0.25">
      <c r="C57" s="1" t="s">
        <v>75</v>
      </c>
      <c r="D57" s="2" t="s">
        <v>44</v>
      </c>
      <c r="E57" s="11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Radim Kokeš</cp:lastModifiedBy>
  <cp:lastPrinted>2020-12-17T13:19:23Z</cp:lastPrinted>
  <dcterms:created xsi:type="dcterms:W3CDTF">2017-07-03T11:01:57Z</dcterms:created>
  <dcterms:modified xsi:type="dcterms:W3CDTF">2022-05-17T09:23:07Z</dcterms:modified>
</cp:coreProperties>
</file>