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2"/>
  </bookViews>
  <sheets>
    <sheet name="Kryci list" sheetId="1" r:id="rId1"/>
    <sheet name="Rekapitulace" sheetId="2" r:id="rId2"/>
    <sheet name="Zakazka" sheetId="3" r:id="rId3"/>
  </sheets>
  <definedNames>
    <definedName name="__CENA__">'Zakazka'!$P$4:$P$49</definedName>
    <definedName name="__MAIN__">'Zakazka'!$F$1:$DE$49</definedName>
    <definedName name="__MAIN2__" localSheetId="1">'Rekapitulace'!$B$1:$H$18</definedName>
    <definedName name="__MAIN2__">#REF!</definedName>
    <definedName name="__MAIN3__">'Kryci list'!$A$2:$C$19</definedName>
    <definedName name="__SAZBA__">'Zakazka'!$U$4:$U$49</definedName>
    <definedName name="__T0__">'Zakazka'!$F$3:$AC$49</definedName>
    <definedName name="__T1__">'Zakazka'!$F$4:$AC$8</definedName>
    <definedName name="__T2__">'Zakazka'!$F$5:$DE$5</definedName>
    <definedName name="__T3__">'Zakazka'!#REF!</definedName>
    <definedName name="__TE0__">'Kryci list'!$A$4:$H$14</definedName>
    <definedName name="__TE1__">'Kryci list'!#REF!</definedName>
    <definedName name="__TE2__">'Kryci list'!$A$19:$B$19</definedName>
    <definedName name="__TR0__" localSheetId="1">'Rekapitulace'!$B$5:$F$6</definedName>
    <definedName name="__TR0__">#REF!</definedName>
    <definedName name="__TR1__" localSheetId="1">'Rekapitulace'!$B$6:$F$6</definedName>
    <definedName name="__TR1__">#REF!</definedName>
    <definedName name="_xlnm.Print_Titles" localSheetId="1">'Rekapitulace'!$3:$4</definedName>
    <definedName name="_xlnm.Print_Titles" localSheetId="2">'Zakazka'!$1:$2</definedName>
  </definedNames>
  <calcPr fullCalcOnLoad="1"/>
</workbook>
</file>

<file path=xl/sharedStrings.xml><?xml version="1.0" encoding="utf-8"?>
<sst xmlns="http://schemas.openxmlformats.org/spreadsheetml/2006/main" count="303" uniqueCount="168">
  <si>
    <t>%</t>
  </si>
  <si>
    <t>B</t>
  </si>
  <si>
    <t>H</t>
  </si>
  <si>
    <t>_</t>
  </si>
  <si>
    <t>m</t>
  </si>
  <si>
    <t>t</t>
  </si>
  <si>
    <t>MJ</t>
  </si>
  <si>
    <t>ON</t>
  </si>
  <si>
    <t>SP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</si>
  <si>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</si>
  <si>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</si>
  <si>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</si>
  <si>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</si>
  <si>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</si>
  <si>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</si>
  <si>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</si>
  <si>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</si>
  <si>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</si>
  <si>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kg</t>
  </si>
  <si>
    <t>m2</t>
  </si>
  <si>
    <t>006</t>
  </si>
  <si>
    <t>009</t>
  </si>
  <si>
    <t>711</t>
  </si>
  <si>
    <t>762</t>
  </si>
  <si>
    <t>767</t>
  </si>
  <si>
    <t>783</t>
  </si>
  <si>
    <t>CZK</t>
  </si>
  <si>
    <t>DPH</t>
  </si>
  <si>
    <t>Kód</t>
  </si>
  <si>
    <t>Typ</t>
  </si>
  <si>
    <t>V03</t>
  </si>
  <si>
    <t>X10</t>
  </si>
  <si>
    <t>X11</t>
  </si>
  <si>
    <t>X12</t>
  </si>
  <si>
    <t>kus</t>
  </si>
  <si>
    <t>Kč</t>
  </si>
  <si>
    <t>Cena</t>
  </si>
  <si>
    <t>Fáze</t>
  </si>
  <si>
    <t>sada</t>
  </si>
  <si>
    <t>Firmy</t>
  </si>
  <si>
    <t>Název</t>
  </si>
  <si>
    <t>Oddíl</t>
  </si>
  <si>
    <t>Popis</t>
  </si>
  <si>
    <t>SO_01</t>
  </si>
  <si>
    <t>Verze</t>
  </si>
  <si>
    <t>Suť</t>
  </si>
  <si>
    <t>006001</t>
  </si>
  <si>
    <t>006002</t>
  </si>
  <si>
    <t>006003</t>
  </si>
  <si>
    <t>009001</t>
  </si>
  <si>
    <t>762001</t>
  </si>
  <si>
    <t>762002</t>
  </si>
  <si>
    <t>767001</t>
  </si>
  <si>
    <t>767002</t>
  </si>
  <si>
    <t>767003</t>
  </si>
  <si>
    <t>767004</t>
  </si>
  <si>
    <t>767005</t>
  </si>
  <si>
    <t>767006</t>
  </si>
  <si>
    <t>Objekt</t>
  </si>
  <si>
    <t>Nabídka</t>
  </si>
  <si>
    <t>Zakázka</t>
  </si>
  <si>
    <t>Ztratné</t>
  </si>
  <si>
    <t>Poř.</t>
  </si>
  <si>
    <t>Hmotnost</t>
  </si>
  <si>
    <t>Zakázka:</t>
  </si>
  <si>
    <t>030001000</t>
  </si>
  <si>
    <t>711111011</t>
  </si>
  <si>
    <t>711141559</t>
  </si>
  <si>
    <t>762132811</t>
  </si>
  <si>
    <t>762522811</t>
  </si>
  <si>
    <t>762822810</t>
  </si>
  <si>
    <t>767141800</t>
  </si>
  <si>
    <t>783201821</t>
  </si>
  <si>
    <t>783221125</t>
  </si>
  <si>
    <t>919735122</t>
  </si>
  <si>
    <t>941111111</t>
  </si>
  <si>
    <t>941111211</t>
  </si>
  <si>
    <t>941111811</t>
  </si>
  <si>
    <t>998711102</t>
  </si>
  <si>
    <t>998762202</t>
  </si>
  <si>
    <t>998767202</t>
  </si>
  <si>
    <t>Sazba DPH</t>
  </si>
  <si>
    <t>Typ Firmy</t>
  </si>
  <si>
    <t>1010151220</t>
  </si>
  <si>
    <t>Alter. kód</t>
  </si>
  <si>
    <t>Cena s DPH</t>
  </si>
  <si>
    <t>Jedn. cena</t>
  </si>
  <si>
    <t>Klasifikace</t>
  </si>
  <si>
    <t>Zpracovatel</t>
  </si>
  <si>
    <t>Výměra</t>
  </si>
  <si>
    <t>476Vs1034-01</t>
  </si>
  <si>
    <t>Jedn. hmotn.</t>
  </si>
  <si>
    <t>180Az0382-022</t>
  </si>
  <si>
    <t>180Bz0010-002</t>
  </si>
  <si>
    <t>180Bz0030-002</t>
  </si>
  <si>
    <t>190Az0010-004</t>
  </si>
  <si>
    <t>190Ln2020-002</t>
  </si>
  <si>
    <t>190Vs1010-006</t>
  </si>
  <si>
    <t>213Az0024-002</t>
  </si>
  <si>
    <t>213Az0110-004</t>
  </si>
  <si>
    <t>214Bi3010-004</t>
  </si>
  <si>
    <t>238Bi0010-002</t>
  </si>
  <si>
    <t>290Bh2300-002</t>
  </si>
  <si>
    <t>290Hh2300-002</t>
  </si>
  <si>
    <t>290Hh2310-002</t>
  </si>
  <si>
    <t>312Bh0010-002</t>
  </si>
  <si>
    <t>433Bi0010-006</t>
  </si>
  <si>
    <t>486Bv0020-004</t>
  </si>
  <si>
    <t>486Vv4030-028</t>
  </si>
  <si>
    <t>942Bq4020-002</t>
  </si>
  <si>
    <t>Význam (funkce)</t>
  </si>
  <si>
    <t>Komentář</t>
  </si>
  <si>
    <t>Celkem (bez DPH)</t>
  </si>
  <si>
    <t>Jedn. suť</t>
  </si>
  <si>
    <t>Uživatelé</t>
  </si>
  <si>
    <t>0003-00013694-00001</t>
  </si>
  <si>
    <t>006: Úpravy povrchu</t>
  </si>
  <si>
    <t>##T2##PRO_ITEM_catID</t>
  </si>
  <si>
    <t>Dílenská dokumentace</t>
  </si>
  <si>
    <t>783: Nátěry</t>
  </si>
  <si>
    <t>##T2##PRO_ITEM_iteCode</t>
  </si>
  <si>
    <t>##T2##PRO_ITEM_szvCode</t>
  </si>
  <si>
    <t>##T2##PRO_ITEM_tevCode</t>
  </si>
  <si>
    <t>##T2##N_Catalog_catGUID</t>
  </si>
  <si>
    <t>SO_01: Stavební objekt 01</t>
  </si>
  <si>
    <t>Číslo zakázky</t>
  </si>
  <si>
    <t>Výměra bez ztr.</t>
  </si>
  <si>
    <t>009: Ostatní konstrukce a práce</t>
  </si>
  <si>
    <t>Založená nabídka</t>
  </si>
  <si>
    <t>Komaxitový nástřik</t>
  </si>
  <si>
    <t>Nabídkový rozpočet</t>
  </si>
  <si>
    <t>Celkem (včetně DPH)</t>
  </si>
  <si>
    <t>Terasa WPC - montáž</t>
  </si>
  <si>
    <t>Zařízení staveniště</t>
  </si>
  <si>
    <t>711: Izolace proti vodě</t>
  </si>
  <si>
    <t>762: Konstrukce tesařské</t>
  </si>
  <si>
    <t>V03: Zařízení staveniště</t>
  </si>
  <si>
    <t>767: Konstrukce zámečnické</t>
  </si>
  <si>
    <t>Ošetření ŽB desky sanační maltou</t>
  </si>
  <si>
    <t>Ošetření ŽB desky sanačním nátěrem</t>
  </si>
  <si>
    <t>Terasa WPC vč. montážních a kompletačních prvků</t>
  </si>
  <si>
    <t>Očištění ŽB balkonů - očištění a příprava podkladu</t>
  </si>
  <si>
    <t>Přesun hmot pro zámečnické konstrukce - výška do 12 m</t>
  </si>
  <si>
    <t>Demontáž dřevěného madla - průřezová plocha do 144 cm2</t>
  </si>
  <si>
    <t>Demontáž konstrukcí pro beztmelé zasklení - se zasklením</t>
  </si>
  <si>
    <t>Demontáž podlah - s polštáři, z prken, tloušťka do 32 mm</t>
  </si>
  <si>
    <t>Zábradlí 4.np D+M (TAHOKOV Perfo linea TR28/17 v rámečku)</t>
  </si>
  <si>
    <t>Poplatek za uložení stavebního odpadu na skládce (skládkovné)</t>
  </si>
  <si>
    <t>Odvoz suti a vybouraných hmot na skládku - vč.svislé dopravy sutě</t>
  </si>
  <si>
    <t>Přesun hmot pro izolaci proti vodě - výška objektu přes 6 do 12 m</t>
  </si>
  <si>
    <t>Řezání betonu - hloubka přes 50 do 100 mm / výztuž sanačně upravena</t>
  </si>
  <si>
    <t>Přesun hmot pro tesařské konstrukce vodorovně do 50 m - výška do 12 m</t>
  </si>
  <si>
    <t>Balkon - sestava se střechou D+M (TAHOKOV Perfo linea TR28/17 v rámečku)</t>
  </si>
  <si>
    <t>Rekonstrukce balkónů a zábradlí 4.n.p na bytovém domě Štěchovice č.p.319</t>
  </si>
  <si>
    <t>Balkon - sestava bez střechy  D+M (TAHOKOV Perfo linea TR28/17 v rámečku)</t>
  </si>
  <si>
    <t>Demontáž ocelového zábradlí z Jacklu 40/40/2 - vč.zabroušení po odstranění</t>
  </si>
  <si>
    <t>Oprava poškozených míst fasády způsobených při montáži a demontáži baklonů</t>
  </si>
  <si>
    <t>Odstranění starých nátěrů z kovových stavebních doplňkových konstrukcí - obroušením</t>
  </si>
  <si>
    <t>Demontáž bednění svislých stěn a nadstřešních stěn - z jednostranně hoblovaných prken</t>
  </si>
  <si>
    <t>Svislá doprava suti a vybouraných hmot - doprava za prvé podlaží nad nebo pod základním podlažím</t>
  </si>
  <si>
    <t>Příplatek k lešení řadovému trubkovému lehkému s podlahou za první a ZKD den použití - šířka 0,9 m, výška 10 m</t>
  </si>
  <si>
    <t>Montáž lešení řadového trubkového lehkého pracovního s podlahou - provozní zatížení tř. 3 do 200 kg/m2, šířka tř. W06 od 0,6 do 0,9 m, výška do 10 m</t>
  </si>
  <si>
    <t>Nátěry kovových stavebních doplňkových konstrukcí syntetické, na vzduchu schnoucí, např. DÜFA, - povrch matný, 2× antikorozní, 1× základní, 2× email</t>
  </si>
  <si>
    <t>Demontáž lešení řadového trubkového lehkého pracovního s podlahou - provozní zatížení tř. 3 do 200 kg/m2, šířka tř. W06 od 0,6 do 0,9 m, výška do 10 m</t>
  </si>
  <si>
    <t>Penetrace asfaltová, spotřeba 3,0 kg/m2</t>
  </si>
  <si>
    <t>Hydroizolační asfaltový pás ELASTEK 40 SPECIAL MINERAL - tloušťka: 4,0 mm, faktor difuzního odporu: 20000, typ asfaltu: modifikova</t>
  </si>
  <si>
    <t>Provedení izolace proti zemní vlhkosti nátěrem za studena - suspense asfaltová</t>
  </si>
  <si>
    <t>Provedení izolace proti zemní vlhkosti pásy přitavením - NAIP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</si>
</sst>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0"/>
    </font>
    <font>
      <sz val="10"/>
      <color indexed="61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"/>
      <color indexed="9"/>
      <name val="Calibri"/>
      <family val="2"/>
    </font>
    <font>
      <sz val="10"/>
      <color indexed="9"/>
      <name val="Arial"/>
      <family val="2"/>
    </font>
    <font>
      <b/>
      <sz val="20"/>
      <color indexed="18"/>
      <name val="Arial"/>
      <family val="2"/>
    </font>
    <font>
      <b/>
      <sz val="8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10" xfId="0" applyNumberFormat="1" applyFont="1" applyBorder="1" applyAlignment="1">
      <alignment horizontal="right" vertical="top"/>
    </xf>
    <xf numFmtId="167" fontId="8" fillId="0" borderId="10" xfId="0" applyNumberFormat="1" applyFont="1" applyBorder="1" applyAlignment="1">
      <alignment horizontal="right" vertical="top"/>
    </xf>
    <xf numFmtId="0" fontId="33" fillId="0" borderId="0" xfId="44" applyAlignment="1">
      <alignment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165" fontId="13" fillId="0" borderId="0" xfId="0" applyNumberFormat="1" applyFont="1" applyFill="1" applyBorder="1" applyAlignment="1">
      <alignment/>
    </xf>
    <xf numFmtId="166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165" fontId="14" fillId="0" borderId="10" xfId="0" applyNumberFormat="1" applyFont="1" applyFill="1" applyBorder="1" applyAlignment="1">
      <alignment horizontal="right" vertical="top"/>
    </xf>
    <xf numFmtId="168" fontId="8" fillId="0" borderId="10" xfId="0" applyNumberFormat="1" applyFont="1" applyBorder="1" applyAlignment="1">
      <alignment horizontal="right" vertical="top"/>
    </xf>
    <xf numFmtId="176" fontId="8" fillId="0" borderId="10" xfId="0" applyNumberFormat="1" applyFont="1" applyBorder="1" applyAlignment="1">
      <alignment horizontal="right" vertical="top"/>
    </xf>
    <xf numFmtId="0" fontId="15" fillId="0" borderId="0" xfId="0" applyFont="1" applyAlignment="1">
      <alignment/>
    </xf>
    <xf numFmtId="167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6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2" xfId="0" applyFont="1" applyBorder="1" applyAlignment="1">
      <alignment horizontal="left"/>
    </xf>
    <xf numFmtId="167" fontId="18" fillId="0" borderId="12" xfId="0" applyNumberFormat="1" applyFont="1" applyBorder="1" applyAlignment="1">
      <alignment/>
    </xf>
    <xf numFmtId="0" fontId="18" fillId="0" borderId="0" xfId="0" applyFont="1" applyAlignment="1">
      <alignment horizontal="left"/>
    </xf>
    <xf numFmtId="167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1" fillId="0" borderId="0" xfId="44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22" fillId="0" borderId="0" xfId="40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22" fillId="0" borderId="0" xfId="40" applyNumberFormat="1" applyFont="1" applyFill="1" applyBorder="1" applyAlignment="1">
      <alignment horizontal="left"/>
    </xf>
    <xf numFmtId="0" fontId="0" fillId="0" borderId="8" xfId="0" applyNumberFormat="1" applyFont="1" applyBorder="1" applyAlignment="1">
      <alignment horizontal="left" vertical="top" wrapText="1"/>
    </xf>
    <xf numFmtId="0" fontId="10" fillId="0" borderId="8" xfId="0" applyNumberFormat="1" applyFont="1" applyBorder="1" applyAlignment="1">
      <alignment horizontal="left" vertical="top"/>
    </xf>
    <xf numFmtId="0" fontId="20" fillId="0" borderId="0" xfId="0" applyFont="1" applyAlignment="1">
      <alignment horizontal="left" indent="1"/>
    </xf>
    <xf numFmtId="49" fontId="1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inden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177" fontId="42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/>
    </xf>
    <xf numFmtId="0" fontId="23" fillId="0" borderId="16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24" fillId="0" borderId="0" xfId="0" applyNumberFormat="1" applyFont="1" applyAlignment="1">
      <alignment horizontal="left" indent="2"/>
    </xf>
    <xf numFmtId="16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15" xfId="0" applyNumberFormat="1" applyFont="1" applyBorder="1" applyAlignment="1">
      <alignment horizontal="left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20.140625" style="0" customWidth="1"/>
    <col min="2" max="2" width="65.14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23" customFormat="1" ht="23.25">
      <c r="A1" s="69"/>
      <c r="B1" s="69"/>
    </row>
    <row r="2" spans="1:2" ht="30" customHeight="1">
      <c r="A2" s="114" t="s">
        <v>130</v>
      </c>
      <c r="B2" s="114"/>
    </row>
    <row r="3" spans="1:2" ht="19.5">
      <c r="A3" s="72" t="s">
        <v>60</v>
      </c>
      <c r="B3" s="71"/>
    </row>
    <row r="4" spans="1:2" ht="12.75">
      <c r="A4" s="94" t="s">
        <v>125</v>
      </c>
      <c r="B4" s="95"/>
    </row>
    <row r="5" spans="1:2" ht="42" customHeight="1">
      <c r="A5" s="111" t="s">
        <v>60</v>
      </c>
      <c r="B5" s="97" t="s">
        <v>153</v>
      </c>
    </row>
    <row r="6" spans="1:4" ht="12.75">
      <c r="A6" s="96" t="s">
        <v>87</v>
      </c>
      <c r="B6" s="98"/>
      <c r="C6" s="105"/>
      <c r="D6" s="105"/>
    </row>
    <row r="7" spans="1:3" ht="12.75">
      <c r="A7" s="96" t="s">
        <v>37</v>
      </c>
      <c r="B7" s="98" t="s">
        <v>128</v>
      </c>
      <c r="C7" s="110" t="s">
        <v>26</v>
      </c>
    </row>
    <row r="8" spans="1:2" ht="12.75">
      <c r="A8" s="99" t="s">
        <v>111</v>
      </c>
      <c r="B8" s="100"/>
    </row>
    <row r="9" spans="1:2" ht="30" customHeight="1">
      <c r="A9" s="73"/>
      <c r="B9" s="71"/>
    </row>
    <row r="10" spans="1:2" ht="19.5">
      <c r="A10" s="74" t="s">
        <v>44</v>
      </c>
      <c r="B10" s="71"/>
    </row>
    <row r="11" spans="1:2" ht="12.75">
      <c r="A11" s="94" t="s">
        <v>42</v>
      </c>
      <c r="B11" s="95" t="s">
        <v>59</v>
      </c>
    </row>
    <row r="12" spans="1:2" ht="12.75">
      <c r="A12" s="99" t="s">
        <v>111</v>
      </c>
      <c r="B12" s="100"/>
    </row>
    <row r="13" spans="1:2" ht="12.75">
      <c r="A13" s="70"/>
      <c r="B13" s="71"/>
    </row>
    <row r="14" spans="1:2" ht="30" customHeight="1">
      <c r="A14" s="72" t="s">
        <v>39</v>
      </c>
      <c r="B14" s="71"/>
    </row>
    <row r="15" spans="1:2" ht="19.5" customHeight="1">
      <c r="A15" s="93" t="s">
        <v>82</v>
      </c>
      <c r="B15" s="75" t="s">
        <v>40</v>
      </c>
    </row>
    <row r="16" ht="12.75">
      <c r="A16" s="70"/>
    </row>
    <row r="17" ht="19.5">
      <c r="A17" s="72" t="s">
        <v>114</v>
      </c>
    </row>
    <row r="18" spans="1:2" ht="12.75">
      <c r="A18" s="101" t="s">
        <v>110</v>
      </c>
      <c r="B18" s="102"/>
    </row>
    <row r="19" spans="1:7" ht="14.25">
      <c r="A19" s="76" t="s">
        <v>88</v>
      </c>
      <c r="B19" s="75"/>
      <c r="G19" s="20"/>
    </row>
    <row r="20" ht="14.25">
      <c r="G20" s="20"/>
    </row>
    <row r="21" ht="12.75">
      <c r="G21" s="19"/>
    </row>
    <row r="22" ht="12.75">
      <c r="G22" s="19"/>
    </row>
    <row r="23" ht="14.25">
      <c r="G23" s="20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140625" defaultRowHeight="12.75" outlineLevelRow="1"/>
  <cols>
    <col min="1" max="1" width="24.57421875" style="0" hidden="1" customWidth="1"/>
    <col min="2" max="2" width="37.7109375" style="0" customWidth="1"/>
    <col min="3" max="6" width="12.7109375" style="0" customWidth="1"/>
  </cols>
  <sheetData>
    <row r="1" spans="1:7" ht="15.75" customHeight="1">
      <c r="A1" s="16"/>
      <c r="B1" s="105" t="s">
        <v>64</v>
      </c>
      <c r="C1" s="11"/>
      <c r="D1" s="13"/>
      <c r="E1" s="12"/>
      <c r="F1" s="11"/>
      <c r="G1" s="14"/>
    </row>
    <row r="2" spans="2:7" ht="14.25" customHeight="1">
      <c r="B2" s="106" t="str">
        <f>'Kryci list'!B5</f>
        <v>Rekonstrukce balkónů a zábradlí 4.n.p na bytovém domě Štěchovice č.p.319</v>
      </c>
      <c r="C2" s="11"/>
      <c r="D2" s="13"/>
      <c r="E2" s="12"/>
      <c r="F2" s="11"/>
      <c r="G2" s="14"/>
    </row>
    <row r="3" spans="2:7" ht="13.5" thickBot="1">
      <c r="B3" s="104" t="s">
        <v>42</v>
      </c>
      <c r="C3" s="104" t="s">
        <v>36</v>
      </c>
      <c r="D3" s="104" t="s">
        <v>63</v>
      </c>
      <c r="E3" s="104" t="s">
        <v>27</v>
      </c>
      <c r="F3" s="104" t="s">
        <v>85</v>
      </c>
      <c r="G3" s="15"/>
    </row>
    <row r="4" spans="2:7" ht="12.75">
      <c r="B4" s="80"/>
      <c r="C4" s="81"/>
      <c r="D4" s="81"/>
      <c r="E4" s="81"/>
      <c r="F4" s="81"/>
      <c r="G4" s="15"/>
    </row>
    <row r="5" spans="2:6" s="55" customFormat="1" ht="15.75" customHeight="1">
      <c r="B5" s="78" t="str">
        <f>IF(Zakazka!$J$3=0,"",Zakazka!$J$3)</f>
        <v>SO_01: Stavební objekt 01</v>
      </c>
      <c r="C5" s="56">
        <f>IF(Zakazka!$P$3=0,"",Zakazka!$P$3)</f>
      </c>
      <c r="D5" s="57">
        <f>IF(Zakazka!$R$3=0,"",Zakazka!$R$3)</f>
        <v>0.17944488</v>
      </c>
      <c r="E5" s="56" t="e">
        <f>SUM(E6:E12)</f>
        <v>#VALUE!</v>
      </c>
      <c r="F5" s="56" t="e">
        <f>SUM(F6:F12)</f>
        <v>#VALUE!</v>
      </c>
    </row>
    <row r="6" spans="2:6" s="58" customFormat="1" ht="15" customHeight="1" outlineLevel="1">
      <c r="B6" s="79" t="str">
        <f>IF(Zakazka!$J$4=0,"",Zakazka!$J$4)</f>
        <v>006: Úpravy povrchu</v>
      </c>
      <c r="C6" s="59">
        <f>IF(Zakazka!$P$4=0,"",Zakazka!$P$4)</f>
      </c>
      <c r="D6" s="60">
        <f>IF(Zakazka!$R$4=0,"",Zakazka!$R$4)</f>
      </c>
      <c r="E6" s="59" t="e">
        <f>C6*0.15</f>
        <v>#VALUE!</v>
      </c>
      <c r="F6" s="59" t="e">
        <f>C6+E6</f>
        <v>#VALUE!</v>
      </c>
    </row>
    <row r="7" spans="2:6" s="58" customFormat="1" ht="15" customHeight="1" outlineLevel="1">
      <c r="B7" s="79" t="str">
        <f>IF(Zakazka!$J$9=0,"",Zakazka!$J$9)</f>
        <v>009: Ostatní konstrukce a práce</v>
      </c>
      <c r="C7" s="59">
        <f>IF(Zakazka!$P$9=0,"",Zakazka!$P$9)</f>
      </c>
      <c r="D7" s="60">
        <f>IF(Zakazka!$R$9=0,"",Zakazka!$R$9)</f>
        <v>0.00043200000000000004</v>
      </c>
      <c r="E7" s="59" t="e">
        <f aca="true" t="shared" si="0" ref="E7:E12">C7*0.15</f>
        <v>#VALUE!</v>
      </c>
      <c r="F7" s="59" t="e">
        <f aca="true" t="shared" si="1" ref="F7:F12">C7+E7</f>
        <v>#VALUE!</v>
      </c>
    </row>
    <row r="8" spans="2:6" s="58" customFormat="1" ht="15" customHeight="1" outlineLevel="1">
      <c r="B8" s="79" t="str">
        <f>IF(Zakazka!$J$19=0,"",Zakazka!$J$19)</f>
        <v>711: Izolace proti vodě</v>
      </c>
      <c r="C8" s="59">
        <f>IF(Zakazka!$P$19=0,"",Zakazka!$P$19)</f>
      </c>
      <c r="D8" s="60">
        <f>IF(Zakazka!$R$19=0,"",Zakazka!$R$19)</f>
        <v>0.11251008</v>
      </c>
      <c r="E8" s="59" t="e">
        <f t="shared" si="0"/>
        <v>#VALUE!</v>
      </c>
      <c r="F8" s="59" t="e">
        <f t="shared" si="1"/>
        <v>#VALUE!</v>
      </c>
    </row>
    <row r="9" spans="2:6" s="58" customFormat="1" ht="15" customHeight="1" outlineLevel="1">
      <c r="B9" s="79" t="str">
        <f>IF(Zakazka!$J$26=0,"",Zakazka!$J$26)</f>
        <v>762: Konstrukce tesařské</v>
      </c>
      <c r="C9" s="59">
        <f>IF(Zakazka!$P$26=0,"",Zakazka!$P$26)</f>
      </c>
      <c r="D9" s="60">
        <f>IF(Zakazka!$R$26=0,"",Zakazka!$R$26)</f>
      </c>
      <c r="E9" s="59" t="e">
        <f t="shared" si="0"/>
        <v>#VALUE!</v>
      </c>
      <c r="F9" s="59" t="e">
        <f t="shared" si="1"/>
        <v>#VALUE!</v>
      </c>
    </row>
    <row r="10" spans="2:6" s="58" customFormat="1" ht="15" customHeight="1" outlineLevel="1">
      <c r="B10" s="79" t="str">
        <f>IF(Zakazka!$J$34=0,"",Zakazka!$J$34)</f>
        <v>767: Konstrukce zámečnické</v>
      </c>
      <c r="C10" s="59">
        <f>IF(Zakazka!$P$34=0,"",Zakazka!$P$34)</f>
      </c>
      <c r="D10" s="60">
        <f>IF(Zakazka!$R$34=0,"",Zakazka!$R$34)</f>
      </c>
      <c r="E10" s="59" t="e">
        <f t="shared" si="0"/>
        <v>#VALUE!</v>
      </c>
      <c r="F10" s="59" t="e">
        <f t="shared" si="1"/>
        <v>#VALUE!</v>
      </c>
    </row>
    <row r="11" spans="2:6" s="58" customFormat="1" ht="15" customHeight="1" outlineLevel="1">
      <c r="B11" s="79" t="str">
        <f>IF(Zakazka!$J$44=0,"",Zakazka!$J$44)</f>
        <v>783: Nátěry</v>
      </c>
      <c r="C11" s="59">
        <f>IF(Zakazka!$P$44=0,"",Zakazka!$P$44)</f>
      </c>
      <c r="D11" s="60">
        <f>IF(Zakazka!$R$44=0,"",Zakazka!$R$44)</f>
        <v>0.0665028</v>
      </c>
      <c r="E11" s="59" t="e">
        <f t="shared" si="0"/>
        <v>#VALUE!</v>
      </c>
      <c r="F11" s="59" t="e">
        <f t="shared" si="1"/>
        <v>#VALUE!</v>
      </c>
    </row>
    <row r="12" spans="2:6" s="58" customFormat="1" ht="15" customHeight="1" outlineLevel="1">
      <c r="B12" s="79" t="str">
        <f>IF(Zakazka!$J$48=0,"",Zakazka!$J$48)</f>
        <v>V03: Zařízení staveniště</v>
      </c>
      <c r="C12" s="59">
        <f>IF(Zakazka!$P$48=0,"",Zakazka!$P$48)</f>
      </c>
      <c r="D12" s="60">
        <f>IF(Zakazka!$R$48=0,"",Zakazka!$R$48)</f>
      </c>
      <c r="E12" s="59" t="e">
        <f t="shared" si="0"/>
        <v>#VALUE!</v>
      </c>
      <c r="F12" s="59" t="e">
        <f t="shared" si="1"/>
        <v>#VALUE!</v>
      </c>
    </row>
    <row r="13" ht="13.5" outlineLevel="1" thickBot="1">
      <c r="B13" s="61"/>
    </row>
    <row r="14" spans="1:6" s="62" customFormat="1" ht="15">
      <c r="A14" s="62">
        <f>SUM(A16:A16)</f>
        <v>0</v>
      </c>
      <c r="B14" s="63" t="s">
        <v>112</v>
      </c>
      <c r="C14" s="64">
        <f>SUBTOTAL(9,C5:C13)/2</f>
        <v>0</v>
      </c>
      <c r="D14" s="107"/>
      <c r="E14" s="108"/>
      <c r="F14" s="108"/>
    </row>
    <row r="15" spans="2:3" s="62" customFormat="1" ht="15">
      <c r="B15" s="65" t="s">
        <v>27</v>
      </c>
      <c r="C15" s="66" t="e">
        <f>E5</f>
        <v>#VALUE!</v>
      </c>
    </row>
    <row r="16" spans="1:3" s="67" customFormat="1" ht="13.5" thickBot="1">
      <c r="A16" s="67">
        <f>IF(ISNUMBER(A4),SUMIF(__SAZBA__,A4,__CENA__),0)</f>
        <v>0</v>
      </c>
      <c r="B16" s="77">
        <f>IF(A16=0,"","DPH "&amp;A4&amp;" % ze základny: "&amp;TEXT(A16,"# ##0"))</f>
      </c>
      <c r="C16" s="68">
        <f>IF(A16=0,"",A16*A4/100)</f>
      </c>
    </row>
    <row r="17" spans="2:6" s="62" customFormat="1" ht="15">
      <c r="B17" s="63" t="s">
        <v>131</v>
      </c>
      <c r="C17" s="64" t="e">
        <f>SUM(C14:C15)</f>
        <v>#VALUE!</v>
      </c>
      <c r="D17" s="63" t="str">
        <f>'Kryci list'!C7</f>
        <v>CZK</v>
      </c>
      <c r="E17" s="108"/>
      <c r="F17" s="108"/>
    </row>
  </sheetData>
  <sheetProtection/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90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49"/>
  <sheetViews>
    <sheetView tabSelected="1" zoomScaleSheetLayoutView="100" zoomScalePageLayoutView="0" workbookViewId="0" topLeftCell="F1">
      <pane ySplit="1" topLeftCell="BM2" activePane="bottomLeft" state="frozen"/>
      <selection pane="topLeft" activeCell="A1" sqref="A1"/>
      <selection pane="bottomLeft" activeCell="O6" sqref="O6"/>
    </sheetView>
  </sheetViews>
  <sheetFormatPr defaultColWidth="9.140625" defaultRowHeight="12.75" outlineLevelRow="2"/>
  <cols>
    <col min="1" max="1" width="21.140625" style="0" hidden="1" customWidth="1"/>
    <col min="2" max="2" width="16.421875" style="0" hidden="1" customWidth="1"/>
    <col min="3" max="3" width="17.00390625" style="0" hidden="1" customWidth="1"/>
    <col min="4" max="4" width="20.421875" style="0" hidden="1" customWidth="1"/>
    <col min="5" max="5" width="28.00390625" style="0" hidden="1" customWidth="1"/>
    <col min="6" max="6" width="4.421875" style="1" customWidth="1"/>
    <col min="7" max="7" width="4.28125" style="4" hidden="1" customWidth="1"/>
    <col min="8" max="8" width="14.28125" style="3" hidden="1" customWidth="1"/>
    <col min="9" max="9" width="10.8515625" style="3" customWidth="1"/>
    <col min="10" max="10" width="57.140625" style="5" customWidth="1"/>
    <col min="11" max="11" width="4.28125" style="4" customWidth="1"/>
    <col min="12" max="12" width="10.28125" style="7" customWidth="1"/>
    <col min="13" max="13" width="6.8515625" style="8" hidden="1" customWidth="1"/>
    <col min="14" max="14" width="13.421875" style="7" hidden="1" customWidth="1"/>
    <col min="15" max="15" width="10.7109375" style="8" customWidth="1"/>
    <col min="16" max="16" width="10.00390625" style="9" customWidth="1"/>
    <col min="17" max="17" width="11.421875" style="10" bestFit="1" customWidth="1"/>
    <col min="18" max="18" width="14.28125" style="8" customWidth="1"/>
    <col min="19" max="19" width="11.421875" style="8" customWidth="1"/>
    <col min="20" max="20" width="14.28125" style="8" customWidth="1"/>
    <col min="21" max="21" width="9.7109375" style="8" hidden="1" customWidth="1"/>
    <col min="22" max="22" width="14.57421875" style="8" hidden="1" customWidth="1"/>
    <col min="23" max="23" width="15.7109375" style="8" hidden="1" customWidth="1"/>
    <col min="24" max="24" width="25.7109375" style="8" hidden="1" customWidth="1"/>
    <col min="25" max="26" width="10.00390625" style="3" hidden="1" customWidth="1"/>
    <col min="27" max="27" width="9.421875" style="0" customWidth="1"/>
  </cols>
  <sheetData>
    <row r="1" spans="6:26" s="24" customFormat="1" ht="27.75" customHeight="1" thickBot="1">
      <c r="F1" s="112" t="s">
        <v>62</v>
      </c>
      <c r="G1" s="112" t="s">
        <v>29</v>
      </c>
      <c r="H1" s="112" t="s">
        <v>28</v>
      </c>
      <c r="I1" s="112" t="s">
        <v>84</v>
      </c>
      <c r="J1" s="113" t="s">
        <v>42</v>
      </c>
      <c r="K1" s="112" t="s">
        <v>6</v>
      </c>
      <c r="L1" s="112" t="s">
        <v>126</v>
      </c>
      <c r="M1" s="112" t="s">
        <v>61</v>
      </c>
      <c r="N1" s="112" t="s">
        <v>89</v>
      </c>
      <c r="O1" s="112" t="s">
        <v>86</v>
      </c>
      <c r="P1" s="112" t="s">
        <v>36</v>
      </c>
      <c r="Q1" s="112" t="s">
        <v>91</v>
      </c>
      <c r="R1" s="112" t="s">
        <v>63</v>
      </c>
      <c r="S1" s="112" t="s">
        <v>113</v>
      </c>
      <c r="T1" s="112" t="s">
        <v>45</v>
      </c>
      <c r="U1" s="25" t="s">
        <v>81</v>
      </c>
      <c r="V1" s="25" t="s">
        <v>27</v>
      </c>
      <c r="W1" s="25" t="s">
        <v>85</v>
      </c>
      <c r="X1" s="103" t="s">
        <v>111</v>
      </c>
      <c r="Y1" s="25" t="s">
        <v>58</v>
      </c>
      <c r="Z1" s="25" t="s">
        <v>41</v>
      </c>
    </row>
    <row r="2" spans="6:26" ht="11.25" customHeight="1">
      <c r="F2" s="2"/>
      <c r="G2" s="6"/>
      <c r="H2" s="26"/>
      <c r="I2" s="26"/>
      <c r="J2" s="27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8"/>
      <c r="Y2" s="26"/>
      <c r="Z2" s="26"/>
    </row>
    <row r="3" spans="6:26" s="29" customFormat="1" ht="17.25" customHeight="1">
      <c r="F3" s="30"/>
      <c r="G3" s="31"/>
      <c r="H3" s="32"/>
      <c r="I3" s="32"/>
      <c r="J3" s="32" t="s">
        <v>124</v>
      </c>
      <c r="K3" s="31"/>
      <c r="L3" s="33"/>
      <c r="M3" s="34"/>
      <c r="N3" s="33"/>
      <c r="O3" s="34"/>
      <c r="P3" s="35">
        <f>SUBTOTAL(9,P4:P49)</f>
        <v>0</v>
      </c>
      <c r="Q3" s="36"/>
      <c r="R3" s="37">
        <f>SUBTOTAL(9,R4:R49)</f>
        <v>0.17944488</v>
      </c>
      <c r="S3" s="34"/>
      <c r="T3" s="37">
        <f>SUBTOTAL(9,T4:T49)</f>
        <v>2.1270436</v>
      </c>
      <c r="U3" s="82" t="s">
        <v>3</v>
      </c>
      <c r="V3" s="35">
        <f>SUBTOTAL(9,V4:V49)</f>
        <v>0</v>
      </c>
      <c r="W3" s="35">
        <f>SUBTOTAL(9,W4:W49)</f>
        <v>0</v>
      </c>
      <c r="X3" s="38"/>
      <c r="Y3" s="39"/>
      <c r="Z3" s="39"/>
    </row>
    <row r="4" spans="6:26" s="40" customFormat="1" ht="16.5" customHeight="1" outlineLevel="1">
      <c r="F4" s="41"/>
      <c r="G4" s="6"/>
      <c r="H4" s="42"/>
      <c r="I4" s="42"/>
      <c r="J4" s="42" t="s">
        <v>116</v>
      </c>
      <c r="K4" s="6"/>
      <c r="L4" s="43"/>
      <c r="M4" s="44"/>
      <c r="N4" s="43"/>
      <c r="O4" s="44"/>
      <c r="P4" s="45">
        <f>SUBTOTAL(9,P5:P8)</f>
        <v>0</v>
      </c>
      <c r="Q4" s="46"/>
      <c r="R4" s="47">
        <f>SUBTOTAL(9,R5:R8)</f>
        <v>0</v>
      </c>
      <c r="S4" s="44"/>
      <c r="T4" s="47">
        <f>SUBTOTAL(9,T5:T8)</f>
        <v>0</v>
      </c>
      <c r="U4" s="83" t="s">
        <v>3</v>
      </c>
      <c r="V4" s="45">
        <f>SUBTOTAL(9,V5:V8)</f>
        <v>0</v>
      </c>
      <c r="W4" s="45">
        <f>SUBTOTAL(9,W5:W8)</f>
        <v>0</v>
      </c>
      <c r="X4" s="48"/>
      <c r="Y4" s="26"/>
      <c r="Z4" s="26"/>
    </row>
    <row r="5" spans="1:27" s="49" customFormat="1" ht="12" outlineLevel="2">
      <c r="A5" s="49" t="s">
        <v>123</v>
      </c>
      <c r="B5" s="49" t="s">
        <v>117</v>
      </c>
      <c r="C5" s="49" t="s">
        <v>120</v>
      </c>
      <c r="D5" s="49" t="s">
        <v>121</v>
      </c>
      <c r="E5" s="49" t="s">
        <v>122</v>
      </c>
      <c r="F5" s="17">
        <v>1</v>
      </c>
      <c r="G5" s="18" t="s">
        <v>1</v>
      </c>
      <c r="H5" s="50" t="s">
        <v>10</v>
      </c>
      <c r="I5" s="50" t="s">
        <v>46</v>
      </c>
      <c r="J5" s="51" t="s">
        <v>138</v>
      </c>
      <c r="K5" s="18" t="s">
        <v>19</v>
      </c>
      <c r="L5" s="52">
        <v>1.26</v>
      </c>
      <c r="M5" s="54">
        <v>0</v>
      </c>
      <c r="N5" s="52">
        <f>L5*(1+M5/100)</f>
        <v>1.26</v>
      </c>
      <c r="O5" s="21"/>
      <c r="P5" s="22">
        <f>N5*O5</f>
        <v>0</v>
      </c>
      <c r="Q5" s="53"/>
      <c r="R5" s="54">
        <f>N5*Q5</f>
        <v>0</v>
      </c>
      <c r="S5" s="53"/>
      <c r="T5" s="54">
        <f>N5*S5</f>
        <v>0</v>
      </c>
      <c r="U5" s="22">
        <v>21</v>
      </c>
      <c r="V5" s="22">
        <f>P5*(U5/100)</f>
        <v>0</v>
      </c>
      <c r="W5" s="22">
        <f>P5+V5</f>
        <v>0</v>
      </c>
      <c r="X5" s="51"/>
      <c r="Y5" s="50" t="s">
        <v>43</v>
      </c>
      <c r="Z5" s="50" t="s">
        <v>20</v>
      </c>
      <c r="AA5" s="109"/>
    </row>
    <row r="6" spans="6:27" s="49" customFormat="1" ht="24" outlineLevel="2">
      <c r="F6" s="17">
        <v>2</v>
      </c>
      <c r="G6" s="18" t="s">
        <v>1</v>
      </c>
      <c r="H6" s="50" t="s">
        <v>11</v>
      </c>
      <c r="I6" s="50" t="s">
        <v>47</v>
      </c>
      <c r="J6" s="51" t="s">
        <v>156</v>
      </c>
      <c r="K6" s="18" t="s">
        <v>38</v>
      </c>
      <c r="L6" s="52">
        <v>1</v>
      </c>
      <c r="M6" s="54">
        <v>0</v>
      </c>
      <c r="N6" s="52">
        <f>L6*(1+M6/100)</f>
        <v>1</v>
      </c>
      <c r="O6" s="21"/>
      <c r="P6" s="22">
        <f>N6*O6</f>
        <v>0</v>
      </c>
      <c r="Q6" s="53"/>
      <c r="R6" s="54">
        <f>N6*Q6</f>
        <v>0</v>
      </c>
      <c r="S6" s="53"/>
      <c r="T6" s="54">
        <f>N6*S6</f>
        <v>0</v>
      </c>
      <c r="U6" s="22">
        <v>21</v>
      </c>
      <c r="V6" s="22">
        <f>P6*(U6/100)</f>
        <v>0</v>
      </c>
      <c r="W6" s="22">
        <f>P6+V6</f>
        <v>0</v>
      </c>
      <c r="X6" s="51"/>
      <c r="Y6" s="50" t="s">
        <v>43</v>
      </c>
      <c r="Z6" s="50" t="s">
        <v>20</v>
      </c>
      <c r="AA6" s="109"/>
    </row>
    <row r="7" spans="6:27" s="49" customFormat="1" ht="12" outlineLevel="2">
      <c r="F7" s="17">
        <v>3</v>
      </c>
      <c r="G7" s="18" t="s">
        <v>1</v>
      </c>
      <c r="H7" s="50" t="s">
        <v>12</v>
      </c>
      <c r="I7" s="50" t="s">
        <v>48</v>
      </c>
      <c r="J7" s="51" t="s">
        <v>139</v>
      </c>
      <c r="K7" s="18" t="s">
        <v>19</v>
      </c>
      <c r="L7" s="52">
        <v>27.45</v>
      </c>
      <c r="M7" s="54">
        <v>0</v>
      </c>
      <c r="N7" s="52">
        <f>L7*(1+M7/100)</f>
        <v>27.45</v>
      </c>
      <c r="O7" s="21"/>
      <c r="P7" s="22">
        <f>N7*O7</f>
        <v>0</v>
      </c>
      <c r="Q7" s="53"/>
      <c r="R7" s="54">
        <f>N7*Q7</f>
        <v>0</v>
      </c>
      <c r="S7" s="53"/>
      <c r="T7" s="54">
        <f>N7*S7</f>
        <v>0</v>
      </c>
      <c r="U7" s="22">
        <v>21</v>
      </c>
      <c r="V7" s="22">
        <f>P7*(U7/100)</f>
        <v>0</v>
      </c>
      <c r="W7" s="22">
        <f>P7+V7</f>
        <v>0</v>
      </c>
      <c r="X7" s="51"/>
      <c r="Y7" s="50" t="s">
        <v>43</v>
      </c>
      <c r="Z7" s="50" t="s">
        <v>20</v>
      </c>
      <c r="AA7" s="109"/>
    </row>
    <row r="8" spans="6:26" s="84" customFormat="1" ht="12.75" customHeight="1" outlineLevel="2">
      <c r="F8" s="85"/>
      <c r="G8" s="86"/>
      <c r="H8" s="86"/>
      <c r="I8" s="86"/>
      <c r="J8" s="87"/>
      <c r="K8" s="86"/>
      <c r="L8" s="88"/>
      <c r="M8" s="89"/>
      <c r="N8" s="88"/>
      <c r="O8" s="89"/>
      <c r="P8" s="90"/>
      <c r="Q8" s="91"/>
      <c r="R8" s="89"/>
      <c r="S8" s="89"/>
      <c r="T8" s="89"/>
      <c r="U8" s="92" t="s">
        <v>3</v>
      </c>
      <c r="V8" s="89"/>
      <c r="W8" s="89"/>
      <c r="X8" s="89"/>
      <c r="Y8" s="86"/>
      <c r="Z8" s="86"/>
    </row>
    <row r="9" spans="6:26" s="40" customFormat="1" ht="16.5" customHeight="1" outlineLevel="1">
      <c r="F9" s="41"/>
      <c r="G9" s="6"/>
      <c r="H9" s="42"/>
      <c r="I9" s="42"/>
      <c r="J9" s="42" t="s">
        <v>127</v>
      </c>
      <c r="K9" s="6"/>
      <c r="L9" s="43"/>
      <c r="M9" s="44"/>
      <c r="N9" s="43"/>
      <c r="O9" s="44"/>
      <c r="P9" s="45">
        <f>SUBTOTAL(9,P10:P18)</f>
        <v>0</v>
      </c>
      <c r="Q9" s="46"/>
      <c r="R9" s="47">
        <f>SUBTOTAL(9,R10:R18)</f>
        <v>0.00043200000000000004</v>
      </c>
      <c r="S9" s="44"/>
      <c r="T9" s="47">
        <f>SUBTOTAL(9,T10:T18)</f>
        <v>0</v>
      </c>
      <c r="U9" s="83" t="s">
        <v>3</v>
      </c>
      <c r="V9" s="45">
        <f>SUBTOTAL(9,V10:V18)</f>
        <v>0</v>
      </c>
      <c r="W9" s="45">
        <f>SUBTOTAL(9,W10:W18)</f>
        <v>0</v>
      </c>
      <c r="X9" s="48"/>
      <c r="Y9" s="26"/>
      <c r="Z9" s="26"/>
    </row>
    <row r="10" spans="6:27" s="49" customFormat="1" ht="12" outlineLevel="2">
      <c r="F10" s="17">
        <v>4</v>
      </c>
      <c r="G10" s="18" t="s">
        <v>8</v>
      </c>
      <c r="H10" s="50" t="s">
        <v>92</v>
      </c>
      <c r="I10" s="50"/>
      <c r="J10" s="51" t="s">
        <v>147</v>
      </c>
      <c r="K10" s="18" t="s">
        <v>5</v>
      </c>
      <c r="L10" s="52">
        <v>2.1270436</v>
      </c>
      <c r="M10" s="54">
        <v>0</v>
      </c>
      <c r="N10" s="52">
        <f aca="true" t="shared" si="0" ref="N10:N17">L10*(1+M10/100)</f>
        <v>2.1270436</v>
      </c>
      <c r="O10" s="21"/>
      <c r="P10" s="22">
        <f aca="true" t="shared" si="1" ref="P10:P17">N10*O10</f>
        <v>0</v>
      </c>
      <c r="Q10" s="53"/>
      <c r="R10" s="54">
        <f aca="true" t="shared" si="2" ref="R10:R17">N10*Q10</f>
        <v>0</v>
      </c>
      <c r="S10" s="53"/>
      <c r="T10" s="54">
        <f aca="true" t="shared" si="3" ref="T10:T17">N10*S10</f>
        <v>0</v>
      </c>
      <c r="U10" s="22">
        <v>21</v>
      </c>
      <c r="V10" s="22">
        <f aca="true" t="shared" si="4" ref="V10:V17">P10*(U10/100)</f>
        <v>0</v>
      </c>
      <c r="W10" s="22">
        <f aca="true" t="shared" si="5" ref="W10:W17">P10+V10</f>
        <v>0</v>
      </c>
      <c r="X10" s="51"/>
      <c r="Y10" s="50" t="s">
        <v>43</v>
      </c>
      <c r="Z10" s="50" t="s">
        <v>21</v>
      </c>
      <c r="AA10" s="109"/>
    </row>
    <row r="11" spans="6:27" s="49" customFormat="1" ht="12" outlineLevel="2">
      <c r="F11" s="17">
        <v>5</v>
      </c>
      <c r="G11" s="18" t="s">
        <v>8</v>
      </c>
      <c r="H11" s="50" t="s">
        <v>94</v>
      </c>
      <c r="I11" s="50"/>
      <c r="J11" s="51" t="s">
        <v>148</v>
      </c>
      <c r="K11" s="18" t="s">
        <v>5</v>
      </c>
      <c r="L11" s="52">
        <v>2.1270436</v>
      </c>
      <c r="M11" s="54">
        <v>0</v>
      </c>
      <c r="N11" s="52">
        <f t="shared" si="0"/>
        <v>2.1270436</v>
      </c>
      <c r="O11" s="21"/>
      <c r="P11" s="22">
        <f t="shared" si="1"/>
        <v>0</v>
      </c>
      <c r="Q11" s="53"/>
      <c r="R11" s="54">
        <f t="shared" si="2"/>
        <v>0</v>
      </c>
      <c r="S11" s="53"/>
      <c r="T11" s="54">
        <f t="shared" si="3"/>
        <v>0</v>
      </c>
      <c r="U11" s="22">
        <v>21</v>
      </c>
      <c r="V11" s="22">
        <f t="shared" si="4"/>
        <v>0</v>
      </c>
      <c r="W11" s="22">
        <f t="shared" si="5"/>
        <v>0</v>
      </c>
      <c r="X11" s="51"/>
      <c r="Y11" s="50" t="s">
        <v>43</v>
      </c>
      <c r="Z11" s="50" t="s">
        <v>21</v>
      </c>
      <c r="AA11" s="109"/>
    </row>
    <row r="12" spans="6:27" s="49" customFormat="1" ht="24" outlineLevel="2">
      <c r="F12" s="17">
        <v>6</v>
      </c>
      <c r="G12" s="18" t="s">
        <v>8</v>
      </c>
      <c r="H12" s="50" t="s">
        <v>93</v>
      </c>
      <c r="I12" s="50"/>
      <c r="J12" s="51" t="s">
        <v>159</v>
      </c>
      <c r="K12" s="18" t="s">
        <v>5</v>
      </c>
      <c r="L12" s="52">
        <v>2.1270436</v>
      </c>
      <c r="M12" s="54">
        <v>0</v>
      </c>
      <c r="N12" s="52">
        <f t="shared" si="0"/>
        <v>2.1270436</v>
      </c>
      <c r="O12" s="21"/>
      <c r="P12" s="22">
        <f t="shared" si="1"/>
        <v>0</v>
      </c>
      <c r="Q12" s="53"/>
      <c r="R12" s="54">
        <f t="shared" si="2"/>
        <v>0</v>
      </c>
      <c r="S12" s="53"/>
      <c r="T12" s="54">
        <f t="shared" si="3"/>
        <v>0</v>
      </c>
      <c r="U12" s="22">
        <v>21</v>
      </c>
      <c r="V12" s="22">
        <f t="shared" si="4"/>
        <v>0</v>
      </c>
      <c r="W12" s="22">
        <f t="shared" si="5"/>
        <v>0</v>
      </c>
      <c r="X12" s="51"/>
      <c r="Y12" s="50" t="s">
        <v>43</v>
      </c>
      <c r="Z12" s="50" t="s">
        <v>21</v>
      </c>
      <c r="AA12" s="109"/>
    </row>
    <row r="13" spans="6:27" s="49" customFormat="1" ht="12" outlineLevel="2">
      <c r="F13" s="17">
        <v>7</v>
      </c>
      <c r="G13" s="18" t="s">
        <v>1</v>
      </c>
      <c r="H13" s="50" t="s">
        <v>13</v>
      </c>
      <c r="I13" s="50" t="s">
        <v>49</v>
      </c>
      <c r="J13" s="51" t="s">
        <v>141</v>
      </c>
      <c r="K13" s="18" t="s">
        <v>19</v>
      </c>
      <c r="L13" s="52">
        <v>27.45</v>
      </c>
      <c r="M13" s="54">
        <v>0</v>
      </c>
      <c r="N13" s="52">
        <f t="shared" si="0"/>
        <v>27.45</v>
      </c>
      <c r="O13" s="21"/>
      <c r="P13" s="22">
        <f t="shared" si="1"/>
        <v>0</v>
      </c>
      <c r="Q13" s="53"/>
      <c r="R13" s="54">
        <f t="shared" si="2"/>
        <v>0</v>
      </c>
      <c r="S13" s="53"/>
      <c r="T13" s="54">
        <f t="shared" si="3"/>
        <v>0</v>
      </c>
      <c r="U13" s="22">
        <v>21</v>
      </c>
      <c r="V13" s="22">
        <f t="shared" si="4"/>
        <v>0</v>
      </c>
      <c r="W13" s="22">
        <f t="shared" si="5"/>
        <v>0</v>
      </c>
      <c r="X13" s="51"/>
      <c r="Y13" s="50" t="s">
        <v>43</v>
      </c>
      <c r="Z13" s="50" t="s">
        <v>21</v>
      </c>
      <c r="AA13" s="109"/>
    </row>
    <row r="14" spans="6:27" s="49" customFormat="1" ht="24" outlineLevel="2">
      <c r="F14" s="17">
        <v>8</v>
      </c>
      <c r="G14" s="18" t="s">
        <v>8</v>
      </c>
      <c r="H14" s="50" t="s">
        <v>109</v>
      </c>
      <c r="I14" s="50" t="s">
        <v>74</v>
      </c>
      <c r="J14" s="51" t="s">
        <v>150</v>
      </c>
      <c r="K14" s="18" t="s">
        <v>4</v>
      </c>
      <c r="L14" s="52">
        <v>21.6</v>
      </c>
      <c r="M14" s="54">
        <v>0</v>
      </c>
      <c r="N14" s="52">
        <f t="shared" si="0"/>
        <v>21.6</v>
      </c>
      <c r="O14" s="21"/>
      <c r="P14" s="22">
        <f t="shared" si="1"/>
        <v>0</v>
      </c>
      <c r="Q14" s="53">
        <v>2E-05</v>
      </c>
      <c r="R14" s="54">
        <f t="shared" si="2"/>
        <v>0.00043200000000000004</v>
      </c>
      <c r="S14" s="53"/>
      <c r="T14" s="54">
        <f t="shared" si="3"/>
        <v>0</v>
      </c>
      <c r="U14" s="22">
        <v>21</v>
      </c>
      <c r="V14" s="22">
        <f t="shared" si="4"/>
        <v>0</v>
      </c>
      <c r="W14" s="22">
        <f t="shared" si="5"/>
        <v>0</v>
      </c>
      <c r="X14" s="51"/>
      <c r="Y14" s="50" t="s">
        <v>43</v>
      </c>
      <c r="Z14" s="50" t="s">
        <v>21</v>
      </c>
      <c r="AA14" s="109"/>
    </row>
    <row r="15" spans="6:27" s="49" customFormat="1" ht="36" outlineLevel="2">
      <c r="F15" s="17">
        <v>9</v>
      </c>
      <c r="G15" s="18" t="s">
        <v>8</v>
      </c>
      <c r="H15" s="50" t="s">
        <v>103</v>
      </c>
      <c r="I15" s="50" t="s">
        <v>75</v>
      </c>
      <c r="J15" s="51" t="s">
        <v>161</v>
      </c>
      <c r="K15" s="18" t="s">
        <v>19</v>
      </c>
      <c r="L15" s="52">
        <v>221.2</v>
      </c>
      <c r="M15" s="54">
        <v>0</v>
      </c>
      <c r="N15" s="52">
        <f t="shared" si="0"/>
        <v>221.2</v>
      </c>
      <c r="O15" s="21"/>
      <c r="P15" s="22">
        <f t="shared" si="1"/>
        <v>0</v>
      </c>
      <c r="Q15" s="53"/>
      <c r="R15" s="54">
        <f t="shared" si="2"/>
        <v>0</v>
      </c>
      <c r="S15" s="53"/>
      <c r="T15" s="54">
        <f t="shared" si="3"/>
        <v>0</v>
      </c>
      <c r="U15" s="22">
        <v>21</v>
      </c>
      <c r="V15" s="22">
        <f t="shared" si="4"/>
        <v>0</v>
      </c>
      <c r="W15" s="22">
        <f t="shared" si="5"/>
        <v>0</v>
      </c>
      <c r="X15" s="51"/>
      <c r="Y15" s="50" t="s">
        <v>43</v>
      </c>
      <c r="Z15" s="50" t="s">
        <v>21</v>
      </c>
      <c r="AA15" s="109"/>
    </row>
    <row r="16" spans="6:27" s="49" customFormat="1" ht="24" outlineLevel="2">
      <c r="F16" s="17">
        <v>10</v>
      </c>
      <c r="G16" s="18" t="s">
        <v>8</v>
      </c>
      <c r="H16" s="50" t="s">
        <v>104</v>
      </c>
      <c r="I16" s="50" t="s">
        <v>76</v>
      </c>
      <c r="J16" s="51" t="s">
        <v>160</v>
      </c>
      <c r="K16" s="18" t="s">
        <v>19</v>
      </c>
      <c r="L16" s="52">
        <v>3096.8</v>
      </c>
      <c r="M16" s="54">
        <v>0</v>
      </c>
      <c r="N16" s="52">
        <f t="shared" si="0"/>
        <v>3096.8</v>
      </c>
      <c r="O16" s="21"/>
      <c r="P16" s="22">
        <f t="shared" si="1"/>
        <v>0</v>
      </c>
      <c r="Q16" s="53"/>
      <c r="R16" s="54">
        <f t="shared" si="2"/>
        <v>0</v>
      </c>
      <c r="S16" s="53"/>
      <c r="T16" s="54">
        <f t="shared" si="3"/>
        <v>0</v>
      </c>
      <c r="U16" s="22">
        <v>21</v>
      </c>
      <c r="V16" s="22">
        <f t="shared" si="4"/>
        <v>0</v>
      </c>
      <c r="W16" s="22">
        <f t="shared" si="5"/>
        <v>0</v>
      </c>
      <c r="X16" s="51"/>
      <c r="Y16" s="50" t="s">
        <v>43</v>
      </c>
      <c r="Z16" s="50" t="s">
        <v>21</v>
      </c>
      <c r="AA16" s="109"/>
    </row>
    <row r="17" spans="6:27" s="49" customFormat="1" ht="36" outlineLevel="2">
      <c r="F17" s="17">
        <v>11</v>
      </c>
      <c r="G17" s="18" t="s">
        <v>8</v>
      </c>
      <c r="H17" s="50" t="s">
        <v>102</v>
      </c>
      <c r="I17" s="50" t="s">
        <v>77</v>
      </c>
      <c r="J17" s="51" t="s">
        <v>163</v>
      </c>
      <c r="K17" s="18" t="s">
        <v>19</v>
      </c>
      <c r="L17" s="52">
        <v>221.2</v>
      </c>
      <c r="M17" s="54">
        <v>0</v>
      </c>
      <c r="N17" s="52">
        <f t="shared" si="0"/>
        <v>221.2</v>
      </c>
      <c r="O17" s="21"/>
      <c r="P17" s="22">
        <f t="shared" si="1"/>
        <v>0</v>
      </c>
      <c r="Q17" s="53"/>
      <c r="R17" s="54">
        <f t="shared" si="2"/>
        <v>0</v>
      </c>
      <c r="S17" s="53"/>
      <c r="T17" s="54">
        <f t="shared" si="3"/>
        <v>0</v>
      </c>
      <c r="U17" s="22">
        <v>21</v>
      </c>
      <c r="V17" s="22">
        <f t="shared" si="4"/>
        <v>0</v>
      </c>
      <c r="W17" s="22">
        <f t="shared" si="5"/>
        <v>0</v>
      </c>
      <c r="X17" s="51"/>
      <c r="Y17" s="50" t="s">
        <v>43</v>
      </c>
      <c r="Z17" s="50" t="s">
        <v>21</v>
      </c>
      <c r="AA17" s="109"/>
    </row>
    <row r="18" spans="6:26" s="84" customFormat="1" ht="12.75" customHeight="1" outlineLevel="2">
      <c r="F18" s="85"/>
      <c r="G18" s="86"/>
      <c r="H18" s="86"/>
      <c r="I18" s="86"/>
      <c r="J18" s="87"/>
      <c r="K18" s="86"/>
      <c r="L18" s="88"/>
      <c r="M18" s="89"/>
      <c r="N18" s="88"/>
      <c r="O18" s="89"/>
      <c r="P18" s="90"/>
      <c r="Q18" s="91"/>
      <c r="R18" s="89"/>
      <c r="S18" s="89"/>
      <c r="T18" s="89"/>
      <c r="U18" s="92" t="s">
        <v>3</v>
      </c>
      <c r="V18" s="89"/>
      <c r="W18" s="89"/>
      <c r="X18" s="89"/>
      <c r="Y18" s="86"/>
      <c r="Z18" s="86"/>
    </row>
    <row r="19" spans="6:26" s="40" customFormat="1" ht="16.5" customHeight="1" outlineLevel="1">
      <c r="F19" s="41"/>
      <c r="G19" s="6"/>
      <c r="H19" s="42"/>
      <c r="I19" s="42"/>
      <c r="J19" s="42" t="s">
        <v>134</v>
      </c>
      <c r="K19" s="6"/>
      <c r="L19" s="43"/>
      <c r="M19" s="44"/>
      <c r="N19" s="43"/>
      <c r="O19" s="44"/>
      <c r="P19" s="45">
        <f>SUBTOTAL(9,P20:P25)</f>
        <v>0</v>
      </c>
      <c r="Q19" s="46"/>
      <c r="R19" s="47">
        <f>SUBTOTAL(9,R20:R25)</f>
        <v>0.11251008</v>
      </c>
      <c r="S19" s="44"/>
      <c r="T19" s="47">
        <f>SUBTOTAL(9,T20:T25)</f>
        <v>0</v>
      </c>
      <c r="U19" s="83" t="s">
        <v>3</v>
      </c>
      <c r="V19" s="45">
        <f>SUBTOTAL(9,V20:V25)</f>
        <v>0</v>
      </c>
      <c r="W19" s="45">
        <f>SUBTOTAL(9,W20:W25)</f>
        <v>0</v>
      </c>
      <c r="X19" s="48"/>
      <c r="Y19" s="26"/>
      <c r="Z19" s="26"/>
    </row>
    <row r="20" spans="6:27" s="49" customFormat="1" ht="12" outlineLevel="2">
      <c r="F20" s="17">
        <v>12</v>
      </c>
      <c r="G20" s="18" t="s">
        <v>2</v>
      </c>
      <c r="H20" s="50" t="s">
        <v>90</v>
      </c>
      <c r="I20" s="50"/>
      <c r="J20" s="51" t="s">
        <v>164</v>
      </c>
      <c r="K20" s="18" t="s">
        <v>18</v>
      </c>
      <c r="L20" s="52">
        <v>99.2736</v>
      </c>
      <c r="M20" s="54">
        <v>0</v>
      </c>
      <c r="N20" s="52">
        <f>L20*(1+M20/100)</f>
        <v>99.2736</v>
      </c>
      <c r="O20" s="21"/>
      <c r="P20" s="22">
        <f>N20*O20</f>
        <v>0</v>
      </c>
      <c r="Q20" s="53">
        <v>0.001</v>
      </c>
      <c r="R20" s="54">
        <f>N20*Q20</f>
        <v>0.0992736</v>
      </c>
      <c r="S20" s="53"/>
      <c r="T20" s="54">
        <f>N20*S20</f>
        <v>0</v>
      </c>
      <c r="U20" s="22">
        <v>21</v>
      </c>
      <c r="V20" s="22">
        <f>P20*(U20/100)</f>
        <v>0</v>
      </c>
      <c r="W20" s="22">
        <f>P20+V20</f>
        <v>0</v>
      </c>
      <c r="X20" s="51"/>
      <c r="Y20" s="50" t="s">
        <v>43</v>
      </c>
      <c r="Z20" s="50" t="s">
        <v>22</v>
      </c>
      <c r="AA20" s="109"/>
    </row>
    <row r="21" spans="6:27" s="49" customFormat="1" ht="36" outlineLevel="2">
      <c r="F21" s="17">
        <v>13</v>
      </c>
      <c r="G21" s="18" t="s">
        <v>2</v>
      </c>
      <c r="H21" s="50" t="s">
        <v>115</v>
      </c>
      <c r="I21" s="50" t="s">
        <v>83</v>
      </c>
      <c r="J21" s="51" t="s">
        <v>165</v>
      </c>
      <c r="K21" s="18" t="s">
        <v>19</v>
      </c>
      <c r="L21" s="52">
        <v>38.716704</v>
      </c>
      <c r="M21" s="54">
        <v>0</v>
      </c>
      <c r="N21" s="52">
        <f>L21*(1+M21/100)</f>
        <v>38.716704</v>
      </c>
      <c r="O21" s="21"/>
      <c r="P21" s="22">
        <f>N21*O21</f>
        <v>0</v>
      </c>
      <c r="Q21" s="53"/>
      <c r="R21" s="54">
        <f>N21*Q21</f>
        <v>0</v>
      </c>
      <c r="S21" s="53"/>
      <c r="T21" s="54">
        <f>N21*S21</f>
        <v>0</v>
      </c>
      <c r="U21" s="22">
        <v>21</v>
      </c>
      <c r="V21" s="22">
        <f>P21*(U21/100)</f>
        <v>0</v>
      </c>
      <c r="W21" s="22">
        <f>P21+V21</f>
        <v>0</v>
      </c>
      <c r="X21" s="51"/>
      <c r="Y21" s="50" t="s">
        <v>43</v>
      </c>
      <c r="Z21" s="50" t="s">
        <v>22</v>
      </c>
      <c r="AA21" s="109"/>
    </row>
    <row r="22" spans="6:27" s="49" customFormat="1" ht="24" outlineLevel="2">
      <c r="F22" s="17">
        <v>14</v>
      </c>
      <c r="G22" s="18" t="s">
        <v>8</v>
      </c>
      <c r="H22" s="50" t="s">
        <v>97</v>
      </c>
      <c r="I22" s="50" t="s">
        <v>66</v>
      </c>
      <c r="J22" s="51" t="s">
        <v>166</v>
      </c>
      <c r="K22" s="18" t="s">
        <v>19</v>
      </c>
      <c r="L22" s="52">
        <v>33.0912</v>
      </c>
      <c r="M22" s="54">
        <v>0</v>
      </c>
      <c r="N22" s="52">
        <f>L22*(1+M22/100)</f>
        <v>33.0912</v>
      </c>
      <c r="O22" s="21"/>
      <c r="P22" s="22">
        <f>N22*O22</f>
        <v>0</v>
      </c>
      <c r="Q22" s="53"/>
      <c r="R22" s="54">
        <f>N22*Q22</f>
        <v>0</v>
      </c>
      <c r="S22" s="53"/>
      <c r="T22" s="54">
        <f>N22*S22</f>
        <v>0</v>
      </c>
      <c r="U22" s="22">
        <v>21</v>
      </c>
      <c r="V22" s="22">
        <f>P22*(U22/100)</f>
        <v>0</v>
      </c>
      <c r="W22" s="22">
        <f>P22+V22</f>
        <v>0</v>
      </c>
      <c r="X22" s="51"/>
      <c r="Y22" s="50" t="s">
        <v>43</v>
      </c>
      <c r="Z22" s="50" t="s">
        <v>22</v>
      </c>
      <c r="AA22" s="109"/>
    </row>
    <row r="23" spans="6:27" s="49" customFormat="1" ht="12" outlineLevel="2">
      <c r="F23" s="17">
        <v>15</v>
      </c>
      <c r="G23" s="18" t="s">
        <v>8</v>
      </c>
      <c r="H23" s="50" t="s">
        <v>96</v>
      </c>
      <c r="I23" s="50" t="s">
        <v>67</v>
      </c>
      <c r="J23" s="51" t="s">
        <v>167</v>
      </c>
      <c r="K23" s="18" t="s">
        <v>19</v>
      </c>
      <c r="L23" s="52">
        <v>33.0912</v>
      </c>
      <c r="M23" s="54">
        <v>0</v>
      </c>
      <c r="N23" s="52">
        <f>L23*(1+M23/100)</f>
        <v>33.0912</v>
      </c>
      <c r="O23" s="21"/>
      <c r="P23" s="22">
        <f>N23*O23</f>
        <v>0</v>
      </c>
      <c r="Q23" s="53">
        <v>0.0004</v>
      </c>
      <c r="R23" s="54">
        <f>N23*Q23</f>
        <v>0.01323648</v>
      </c>
      <c r="S23" s="53"/>
      <c r="T23" s="54">
        <f>N23*S23</f>
        <v>0</v>
      </c>
      <c r="U23" s="22">
        <v>21</v>
      </c>
      <c r="V23" s="22">
        <f>P23*(U23/100)</f>
        <v>0</v>
      </c>
      <c r="W23" s="22">
        <f>P23+V23</f>
        <v>0</v>
      </c>
      <c r="X23" s="51"/>
      <c r="Y23" s="50" t="s">
        <v>43</v>
      </c>
      <c r="Z23" s="50" t="s">
        <v>22</v>
      </c>
      <c r="AA23" s="109"/>
    </row>
    <row r="24" spans="6:27" s="49" customFormat="1" ht="12" outlineLevel="2">
      <c r="F24" s="17">
        <v>16</v>
      </c>
      <c r="G24" s="18" t="s">
        <v>8</v>
      </c>
      <c r="H24" s="50" t="s">
        <v>95</v>
      </c>
      <c r="I24" s="50" t="s">
        <v>78</v>
      </c>
      <c r="J24" s="51" t="s">
        <v>149</v>
      </c>
      <c r="K24" s="18" t="s">
        <v>5</v>
      </c>
      <c r="L24" s="52">
        <v>0.11251008</v>
      </c>
      <c r="M24" s="54">
        <v>0</v>
      </c>
      <c r="N24" s="52">
        <f>L24*(1+M24/100)</f>
        <v>0.11251008</v>
      </c>
      <c r="O24" s="21"/>
      <c r="P24" s="22">
        <f>N24*O24</f>
        <v>0</v>
      </c>
      <c r="Q24" s="53"/>
      <c r="R24" s="54">
        <f>N24*Q24</f>
        <v>0</v>
      </c>
      <c r="S24" s="53"/>
      <c r="T24" s="54">
        <f>N24*S24</f>
        <v>0</v>
      </c>
      <c r="U24" s="22">
        <v>21</v>
      </c>
      <c r="V24" s="22">
        <f>P24*(U24/100)</f>
        <v>0</v>
      </c>
      <c r="W24" s="22">
        <f>P24+V24</f>
        <v>0</v>
      </c>
      <c r="X24" s="51"/>
      <c r="Y24" s="50" t="s">
        <v>43</v>
      </c>
      <c r="Z24" s="50" t="s">
        <v>22</v>
      </c>
      <c r="AA24" s="109"/>
    </row>
    <row r="25" spans="6:26" s="84" customFormat="1" ht="12.75" customHeight="1" outlineLevel="2">
      <c r="F25" s="85"/>
      <c r="G25" s="86"/>
      <c r="H25" s="86"/>
      <c r="I25" s="86"/>
      <c r="J25" s="87"/>
      <c r="K25" s="86"/>
      <c r="L25" s="88"/>
      <c r="M25" s="89"/>
      <c r="N25" s="88"/>
      <c r="O25" s="89"/>
      <c r="P25" s="90"/>
      <c r="Q25" s="91"/>
      <c r="R25" s="89"/>
      <c r="S25" s="89"/>
      <c r="T25" s="89"/>
      <c r="U25" s="92" t="s">
        <v>3</v>
      </c>
      <c r="V25" s="89"/>
      <c r="W25" s="89"/>
      <c r="X25" s="89"/>
      <c r="Y25" s="86"/>
      <c r="Z25" s="86"/>
    </row>
    <row r="26" spans="6:26" s="40" customFormat="1" ht="16.5" customHeight="1" outlineLevel="1">
      <c r="F26" s="41"/>
      <c r="G26" s="6"/>
      <c r="H26" s="42"/>
      <c r="I26" s="42"/>
      <c r="J26" s="42" t="s">
        <v>135</v>
      </c>
      <c r="K26" s="6"/>
      <c r="L26" s="43"/>
      <c r="M26" s="44"/>
      <c r="N26" s="43"/>
      <c r="O26" s="44"/>
      <c r="P26" s="45">
        <f>SUBTOTAL(9,P27:P33)</f>
        <v>0</v>
      </c>
      <c r="Q26" s="46"/>
      <c r="R26" s="47">
        <f>SUBTOTAL(9,R27:R33)</f>
        <v>0</v>
      </c>
      <c r="S26" s="44"/>
      <c r="T26" s="47">
        <f>SUBTOTAL(9,T27:T33)</f>
        <v>1.8038116</v>
      </c>
      <c r="U26" s="83" t="s">
        <v>3</v>
      </c>
      <c r="V26" s="45">
        <f>SUBTOTAL(9,V27:V33)</f>
        <v>0</v>
      </c>
      <c r="W26" s="45">
        <f>SUBTOTAL(9,W27:W33)</f>
        <v>0</v>
      </c>
      <c r="X26" s="48"/>
      <c r="Y26" s="26"/>
      <c r="Z26" s="26"/>
    </row>
    <row r="27" spans="6:27" s="49" customFormat="1" ht="12" outlineLevel="2">
      <c r="F27" s="17">
        <v>17</v>
      </c>
      <c r="G27" s="18" t="s">
        <v>1</v>
      </c>
      <c r="H27" s="50" t="s">
        <v>32</v>
      </c>
      <c r="I27" s="50" t="s">
        <v>50</v>
      </c>
      <c r="J27" s="51" t="s">
        <v>140</v>
      </c>
      <c r="K27" s="18" t="s">
        <v>19</v>
      </c>
      <c r="L27" s="52">
        <v>50.4</v>
      </c>
      <c r="M27" s="54">
        <v>0</v>
      </c>
      <c r="N27" s="52">
        <f aca="true" t="shared" si="6" ref="N27:N32">L27*(1+M27/100)</f>
        <v>50.4</v>
      </c>
      <c r="O27" s="21"/>
      <c r="P27" s="22">
        <f aca="true" t="shared" si="7" ref="P27:P32">N27*O27</f>
        <v>0</v>
      </c>
      <c r="Q27" s="53"/>
      <c r="R27" s="54">
        <f aca="true" t="shared" si="8" ref="R27:R32">N27*Q27</f>
        <v>0</v>
      </c>
      <c r="S27" s="53"/>
      <c r="T27" s="54">
        <f aca="true" t="shared" si="9" ref="T27:T32">N27*S27</f>
        <v>0</v>
      </c>
      <c r="U27" s="22">
        <v>21</v>
      </c>
      <c r="V27" s="22">
        <f aca="true" t="shared" si="10" ref="V27:V32">P27*(U27/100)</f>
        <v>0</v>
      </c>
      <c r="W27" s="22">
        <f aca="true" t="shared" si="11" ref="W27:W32">P27+V27</f>
        <v>0</v>
      </c>
      <c r="X27" s="51"/>
      <c r="Y27" s="50" t="s">
        <v>43</v>
      </c>
      <c r="Z27" s="50" t="s">
        <v>23</v>
      </c>
      <c r="AA27" s="109"/>
    </row>
    <row r="28" spans="6:27" s="49" customFormat="1" ht="12" outlineLevel="2">
      <c r="F28" s="17">
        <v>18</v>
      </c>
      <c r="G28" s="18" t="s">
        <v>1</v>
      </c>
      <c r="H28" s="50" t="s">
        <v>33</v>
      </c>
      <c r="I28" s="50" t="s">
        <v>51</v>
      </c>
      <c r="J28" s="51" t="s">
        <v>132</v>
      </c>
      <c r="K28" s="18" t="s">
        <v>19</v>
      </c>
      <c r="L28" s="52">
        <v>50.4</v>
      </c>
      <c r="M28" s="54">
        <v>0</v>
      </c>
      <c r="N28" s="52">
        <f t="shared" si="6"/>
        <v>50.4</v>
      </c>
      <c r="O28" s="21"/>
      <c r="P28" s="22">
        <f t="shared" si="7"/>
        <v>0</v>
      </c>
      <c r="Q28" s="53"/>
      <c r="R28" s="54">
        <f t="shared" si="8"/>
        <v>0</v>
      </c>
      <c r="S28" s="53"/>
      <c r="T28" s="54">
        <f t="shared" si="9"/>
        <v>0</v>
      </c>
      <c r="U28" s="22">
        <v>21</v>
      </c>
      <c r="V28" s="22">
        <f t="shared" si="10"/>
        <v>0</v>
      </c>
      <c r="W28" s="22">
        <f t="shared" si="11"/>
        <v>0</v>
      </c>
      <c r="X28" s="51"/>
      <c r="Y28" s="50" t="s">
        <v>43</v>
      </c>
      <c r="Z28" s="50" t="s">
        <v>23</v>
      </c>
      <c r="AA28" s="109"/>
    </row>
    <row r="29" spans="6:27" s="49" customFormat="1" ht="24" outlineLevel="2">
      <c r="F29" s="17">
        <v>19</v>
      </c>
      <c r="G29" s="18" t="s">
        <v>8</v>
      </c>
      <c r="H29" s="50" t="s">
        <v>100</v>
      </c>
      <c r="I29" s="50" t="s">
        <v>68</v>
      </c>
      <c r="J29" s="51" t="s">
        <v>158</v>
      </c>
      <c r="K29" s="18" t="s">
        <v>19</v>
      </c>
      <c r="L29" s="52">
        <v>50.121399999999994</v>
      </c>
      <c r="M29" s="54">
        <v>0</v>
      </c>
      <c r="N29" s="52">
        <f t="shared" si="6"/>
        <v>50.121399999999994</v>
      </c>
      <c r="O29" s="21"/>
      <c r="P29" s="22">
        <f t="shared" si="7"/>
        <v>0</v>
      </c>
      <c r="Q29" s="53"/>
      <c r="R29" s="54">
        <f t="shared" si="8"/>
        <v>0</v>
      </c>
      <c r="S29" s="53">
        <v>0.014</v>
      </c>
      <c r="T29" s="54">
        <f t="shared" si="9"/>
        <v>0.7016996</v>
      </c>
      <c r="U29" s="22">
        <v>21</v>
      </c>
      <c r="V29" s="22">
        <f t="shared" si="10"/>
        <v>0</v>
      </c>
      <c r="W29" s="22">
        <f t="shared" si="11"/>
        <v>0</v>
      </c>
      <c r="X29" s="51"/>
      <c r="Y29" s="50" t="s">
        <v>43</v>
      </c>
      <c r="Z29" s="50" t="s">
        <v>23</v>
      </c>
      <c r="AA29" s="109"/>
    </row>
    <row r="30" spans="6:27" s="49" customFormat="1" ht="12" outlineLevel="2">
      <c r="F30" s="17">
        <v>20</v>
      </c>
      <c r="G30" s="18" t="s">
        <v>8</v>
      </c>
      <c r="H30" s="50" t="s">
        <v>106</v>
      </c>
      <c r="I30" s="50" t="s">
        <v>69</v>
      </c>
      <c r="J30" s="51" t="s">
        <v>145</v>
      </c>
      <c r="K30" s="18" t="s">
        <v>19</v>
      </c>
      <c r="L30" s="52">
        <v>48.024</v>
      </c>
      <c r="M30" s="54">
        <v>0</v>
      </c>
      <c r="N30" s="52">
        <f t="shared" si="6"/>
        <v>48.024</v>
      </c>
      <c r="O30" s="21"/>
      <c r="P30" s="22">
        <f t="shared" si="7"/>
        <v>0</v>
      </c>
      <c r="Q30" s="53"/>
      <c r="R30" s="54">
        <f t="shared" si="8"/>
        <v>0</v>
      </c>
      <c r="S30" s="53">
        <v>0.018</v>
      </c>
      <c r="T30" s="54">
        <f t="shared" si="9"/>
        <v>0.864432</v>
      </c>
      <c r="U30" s="22">
        <v>21</v>
      </c>
      <c r="V30" s="22">
        <f t="shared" si="10"/>
        <v>0</v>
      </c>
      <c r="W30" s="22">
        <f t="shared" si="11"/>
        <v>0</v>
      </c>
      <c r="X30" s="51"/>
      <c r="Y30" s="50" t="s">
        <v>43</v>
      </c>
      <c r="Z30" s="50" t="s">
        <v>23</v>
      </c>
      <c r="AA30" s="109"/>
    </row>
    <row r="31" spans="6:27" s="49" customFormat="1" ht="12" outlineLevel="2">
      <c r="F31" s="17">
        <v>21</v>
      </c>
      <c r="G31" s="18" t="s">
        <v>8</v>
      </c>
      <c r="H31" s="50" t="s">
        <v>101</v>
      </c>
      <c r="I31" s="50" t="s">
        <v>70</v>
      </c>
      <c r="J31" s="51" t="s">
        <v>143</v>
      </c>
      <c r="K31" s="18" t="s">
        <v>4</v>
      </c>
      <c r="L31" s="52">
        <v>29.71</v>
      </c>
      <c r="M31" s="54">
        <v>0</v>
      </c>
      <c r="N31" s="52">
        <f t="shared" si="6"/>
        <v>29.71</v>
      </c>
      <c r="O31" s="21"/>
      <c r="P31" s="22">
        <f t="shared" si="7"/>
        <v>0</v>
      </c>
      <c r="Q31" s="53"/>
      <c r="R31" s="54">
        <f t="shared" si="8"/>
        <v>0</v>
      </c>
      <c r="S31" s="53">
        <v>0.008</v>
      </c>
      <c r="T31" s="54">
        <f t="shared" si="9"/>
        <v>0.23768</v>
      </c>
      <c r="U31" s="22">
        <v>21</v>
      </c>
      <c r="V31" s="22">
        <f t="shared" si="10"/>
        <v>0</v>
      </c>
      <c r="W31" s="22">
        <f t="shared" si="11"/>
        <v>0</v>
      </c>
      <c r="X31" s="51"/>
      <c r="Y31" s="50" t="s">
        <v>43</v>
      </c>
      <c r="Z31" s="50" t="s">
        <v>23</v>
      </c>
      <c r="AA31" s="109"/>
    </row>
    <row r="32" spans="6:27" s="49" customFormat="1" ht="24" outlineLevel="2">
      <c r="F32" s="17">
        <v>22</v>
      </c>
      <c r="G32" s="18" t="s">
        <v>8</v>
      </c>
      <c r="H32" s="50" t="s">
        <v>98</v>
      </c>
      <c r="I32" s="50" t="s">
        <v>79</v>
      </c>
      <c r="J32" s="51" t="s">
        <v>151</v>
      </c>
      <c r="K32" s="18" t="s">
        <v>0</v>
      </c>
      <c r="L32" s="52">
        <v>2.36</v>
      </c>
      <c r="M32" s="54">
        <v>0</v>
      </c>
      <c r="N32" s="52">
        <f t="shared" si="6"/>
        <v>2.36</v>
      </c>
      <c r="O32" s="21"/>
      <c r="P32" s="22">
        <f t="shared" si="7"/>
        <v>0</v>
      </c>
      <c r="Q32" s="53"/>
      <c r="R32" s="54">
        <f t="shared" si="8"/>
        <v>0</v>
      </c>
      <c r="S32" s="53"/>
      <c r="T32" s="54">
        <f t="shared" si="9"/>
        <v>0</v>
      </c>
      <c r="U32" s="22">
        <v>21</v>
      </c>
      <c r="V32" s="22">
        <f t="shared" si="10"/>
        <v>0</v>
      </c>
      <c r="W32" s="22">
        <f t="shared" si="11"/>
        <v>0</v>
      </c>
      <c r="X32" s="51"/>
      <c r="Y32" s="50" t="s">
        <v>43</v>
      </c>
      <c r="Z32" s="50" t="s">
        <v>23</v>
      </c>
      <c r="AA32" s="109"/>
    </row>
    <row r="33" spans="6:26" s="84" customFormat="1" ht="12.75" customHeight="1" outlineLevel="2">
      <c r="F33" s="85"/>
      <c r="G33" s="86"/>
      <c r="H33" s="86"/>
      <c r="I33" s="86"/>
      <c r="J33" s="87"/>
      <c r="K33" s="86"/>
      <c r="L33" s="88"/>
      <c r="M33" s="89"/>
      <c r="N33" s="88"/>
      <c r="O33" s="89"/>
      <c r="P33" s="90"/>
      <c r="Q33" s="91"/>
      <c r="R33" s="89"/>
      <c r="S33" s="89"/>
      <c r="T33" s="89"/>
      <c r="U33" s="92" t="s">
        <v>3</v>
      </c>
      <c r="V33" s="89"/>
      <c r="W33" s="89"/>
      <c r="X33" s="89"/>
      <c r="Y33" s="86"/>
      <c r="Z33" s="86"/>
    </row>
    <row r="34" spans="6:26" s="40" customFormat="1" ht="16.5" customHeight="1" outlineLevel="1">
      <c r="F34" s="41"/>
      <c r="G34" s="6"/>
      <c r="H34" s="42"/>
      <c r="I34" s="42"/>
      <c r="J34" s="42" t="s">
        <v>137</v>
      </c>
      <c r="K34" s="6"/>
      <c r="L34" s="43"/>
      <c r="M34" s="44"/>
      <c r="N34" s="43"/>
      <c r="O34" s="44"/>
      <c r="P34" s="45">
        <f>SUBTOTAL(9,P35:P43)</f>
        <v>0</v>
      </c>
      <c r="Q34" s="46"/>
      <c r="R34" s="47">
        <f>SUBTOTAL(9,R35:R43)</f>
        <v>0</v>
      </c>
      <c r="S34" s="44"/>
      <c r="T34" s="47">
        <f>SUBTOTAL(9,T35:T43)</f>
        <v>0.3232320000000001</v>
      </c>
      <c r="U34" s="83" t="s">
        <v>3</v>
      </c>
      <c r="V34" s="45">
        <f>SUBTOTAL(9,V35:V43)</f>
        <v>0</v>
      </c>
      <c r="W34" s="45">
        <f>SUBTOTAL(9,W35:W43)</f>
        <v>0</v>
      </c>
      <c r="X34" s="48"/>
      <c r="Y34" s="26"/>
      <c r="Z34" s="26"/>
    </row>
    <row r="35" spans="6:27" s="49" customFormat="1" ht="24" outlineLevel="2">
      <c r="F35" s="17">
        <v>23</v>
      </c>
      <c r="G35" s="18" t="s">
        <v>1</v>
      </c>
      <c r="H35" s="50" t="s">
        <v>9</v>
      </c>
      <c r="I35" s="50" t="s">
        <v>52</v>
      </c>
      <c r="J35" s="51" t="s">
        <v>155</v>
      </c>
      <c r="K35" s="18" t="s">
        <v>4</v>
      </c>
      <c r="L35" s="52">
        <v>63.25</v>
      </c>
      <c r="M35" s="54">
        <v>0</v>
      </c>
      <c r="N35" s="52">
        <f aca="true" t="shared" si="12" ref="N35:N42">L35*(1+M35/100)</f>
        <v>63.25</v>
      </c>
      <c r="O35" s="21"/>
      <c r="P35" s="22">
        <f aca="true" t="shared" si="13" ref="P35:P42">N35*O35</f>
        <v>0</v>
      </c>
      <c r="Q35" s="53"/>
      <c r="R35" s="54">
        <f aca="true" t="shared" si="14" ref="R35:R42">N35*Q35</f>
        <v>0</v>
      </c>
      <c r="S35" s="53"/>
      <c r="T35" s="54">
        <f aca="true" t="shared" si="15" ref="T35:T42">N35*S35</f>
        <v>0</v>
      </c>
      <c r="U35" s="22">
        <v>21</v>
      </c>
      <c r="V35" s="22">
        <f aca="true" t="shared" si="16" ref="V35:V42">P35*(U35/100)</f>
        <v>0</v>
      </c>
      <c r="W35" s="22">
        <f aca="true" t="shared" si="17" ref="W35:W42">P35+V35</f>
        <v>0</v>
      </c>
      <c r="X35" s="51"/>
      <c r="Y35" s="50" t="s">
        <v>43</v>
      </c>
      <c r="Z35" s="50" t="s">
        <v>24</v>
      </c>
      <c r="AA35" s="109"/>
    </row>
    <row r="36" spans="6:27" s="49" customFormat="1" ht="24" outlineLevel="2">
      <c r="F36" s="17">
        <v>24</v>
      </c>
      <c r="G36" s="18" t="s">
        <v>1</v>
      </c>
      <c r="H36" s="50" t="s">
        <v>14</v>
      </c>
      <c r="I36" s="50" t="s">
        <v>53</v>
      </c>
      <c r="J36" s="51" t="s">
        <v>152</v>
      </c>
      <c r="K36" s="18" t="s">
        <v>34</v>
      </c>
      <c r="L36" s="52">
        <v>2</v>
      </c>
      <c r="M36" s="54">
        <v>0</v>
      </c>
      <c r="N36" s="52">
        <f t="shared" si="12"/>
        <v>2</v>
      </c>
      <c r="O36" s="21"/>
      <c r="P36" s="22">
        <f t="shared" si="13"/>
        <v>0</v>
      </c>
      <c r="Q36" s="53"/>
      <c r="R36" s="54">
        <f t="shared" si="14"/>
        <v>0</v>
      </c>
      <c r="S36" s="53"/>
      <c r="T36" s="54">
        <f t="shared" si="15"/>
        <v>0</v>
      </c>
      <c r="U36" s="22">
        <v>21</v>
      </c>
      <c r="V36" s="22">
        <f t="shared" si="16"/>
        <v>0</v>
      </c>
      <c r="W36" s="22">
        <f t="shared" si="17"/>
        <v>0</v>
      </c>
      <c r="X36" s="51"/>
      <c r="Y36" s="50" t="s">
        <v>43</v>
      </c>
      <c r="Z36" s="50" t="s">
        <v>24</v>
      </c>
      <c r="AA36" s="109"/>
    </row>
    <row r="37" spans="6:27" s="49" customFormat="1" ht="24" outlineLevel="2">
      <c r="F37" s="17">
        <v>25</v>
      </c>
      <c r="G37" s="18" t="s">
        <v>1</v>
      </c>
      <c r="H37" s="50" t="s">
        <v>15</v>
      </c>
      <c r="I37" s="50" t="s">
        <v>54</v>
      </c>
      <c r="J37" s="51" t="s">
        <v>154</v>
      </c>
      <c r="K37" s="18" t="s">
        <v>34</v>
      </c>
      <c r="L37" s="52">
        <v>4</v>
      </c>
      <c r="M37" s="54">
        <v>0</v>
      </c>
      <c r="N37" s="52">
        <f t="shared" si="12"/>
        <v>4</v>
      </c>
      <c r="O37" s="21"/>
      <c r="P37" s="22">
        <f t="shared" si="13"/>
        <v>0</v>
      </c>
      <c r="Q37" s="53"/>
      <c r="R37" s="54">
        <f t="shared" si="14"/>
        <v>0</v>
      </c>
      <c r="S37" s="53"/>
      <c r="T37" s="54">
        <f t="shared" si="15"/>
        <v>0</v>
      </c>
      <c r="U37" s="22">
        <v>21</v>
      </c>
      <c r="V37" s="22">
        <f t="shared" si="16"/>
        <v>0</v>
      </c>
      <c r="W37" s="22">
        <f t="shared" si="17"/>
        <v>0</v>
      </c>
      <c r="X37" s="51"/>
      <c r="Y37" s="50" t="s">
        <v>43</v>
      </c>
      <c r="Z37" s="50" t="s">
        <v>24</v>
      </c>
      <c r="AA37" s="109"/>
    </row>
    <row r="38" spans="6:27" s="49" customFormat="1" ht="12" outlineLevel="2">
      <c r="F38" s="17">
        <v>26</v>
      </c>
      <c r="G38" s="18" t="s">
        <v>1</v>
      </c>
      <c r="H38" s="50" t="s">
        <v>16</v>
      </c>
      <c r="I38" s="50" t="s">
        <v>55</v>
      </c>
      <c r="J38" s="51" t="s">
        <v>146</v>
      </c>
      <c r="K38" s="18" t="s">
        <v>34</v>
      </c>
      <c r="L38" s="52">
        <v>2</v>
      </c>
      <c r="M38" s="54">
        <v>0</v>
      </c>
      <c r="N38" s="52">
        <f t="shared" si="12"/>
        <v>2</v>
      </c>
      <c r="O38" s="21"/>
      <c r="P38" s="22">
        <f t="shared" si="13"/>
        <v>0</v>
      </c>
      <c r="Q38" s="53"/>
      <c r="R38" s="54">
        <f t="shared" si="14"/>
        <v>0</v>
      </c>
      <c r="S38" s="53"/>
      <c r="T38" s="54">
        <f t="shared" si="15"/>
        <v>0</v>
      </c>
      <c r="U38" s="22">
        <v>21</v>
      </c>
      <c r="V38" s="22">
        <f t="shared" si="16"/>
        <v>0</v>
      </c>
      <c r="W38" s="22">
        <f t="shared" si="17"/>
        <v>0</v>
      </c>
      <c r="X38" s="51"/>
      <c r="Y38" s="50" t="s">
        <v>43</v>
      </c>
      <c r="Z38" s="50" t="s">
        <v>24</v>
      </c>
      <c r="AA38" s="109"/>
    </row>
    <row r="39" spans="6:27" s="49" customFormat="1" ht="12" outlineLevel="2">
      <c r="F39" s="17">
        <v>27</v>
      </c>
      <c r="G39" s="18" t="s">
        <v>1</v>
      </c>
      <c r="H39" s="50" t="s">
        <v>17</v>
      </c>
      <c r="I39" s="50" t="s">
        <v>56</v>
      </c>
      <c r="J39" s="51" t="s">
        <v>129</v>
      </c>
      <c r="K39" s="18" t="s">
        <v>34</v>
      </c>
      <c r="L39" s="52">
        <v>1</v>
      </c>
      <c r="M39" s="54">
        <v>0</v>
      </c>
      <c r="N39" s="52">
        <f t="shared" si="12"/>
        <v>1</v>
      </c>
      <c r="O39" s="21"/>
      <c r="P39" s="22">
        <f t="shared" si="13"/>
        <v>0</v>
      </c>
      <c r="Q39" s="53"/>
      <c r="R39" s="54">
        <f t="shared" si="14"/>
        <v>0</v>
      </c>
      <c r="S39" s="53"/>
      <c r="T39" s="54">
        <f t="shared" si="15"/>
        <v>0</v>
      </c>
      <c r="U39" s="22">
        <v>21</v>
      </c>
      <c r="V39" s="22">
        <f t="shared" si="16"/>
        <v>0</v>
      </c>
      <c r="W39" s="22">
        <f t="shared" si="17"/>
        <v>0</v>
      </c>
      <c r="X39" s="51"/>
      <c r="Y39" s="50" t="s">
        <v>43</v>
      </c>
      <c r="Z39" s="50" t="s">
        <v>24</v>
      </c>
      <c r="AA39" s="109"/>
    </row>
    <row r="40" spans="6:27" s="49" customFormat="1" ht="12" outlineLevel="2">
      <c r="F40" s="17">
        <v>28</v>
      </c>
      <c r="G40" s="18" t="s">
        <v>1</v>
      </c>
      <c r="H40" s="50" t="s">
        <v>31</v>
      </c>
      <c r="I40" s="50" t="s">
        <v>57</v>
      </c>
      <c r="J40" s="51" t="s">
        <v>118</v>
      </c>
      <c r="K40" s="18" t="s">
        <v>34</v>
      </c>
      <c r="L40" s="52">
        <v>1</v>
      </c>
      <c r="M40" s="54">
        <v>0</v>
      </c>
      <c r="N40" s="52">
        <f t="shared" si="12"/>
        <v>1</v>
      </c>
      <c r="O40" s="21"/>
      <c r="P40" s="22">
        <f t="shared" si="13"/>
        <v>0</v>
      </c>
      <c r="Q40" s="53"/>
      <c r="R40" s="54">
        <f t="shared" si="14"/>
        <v>0</v>
      </c>
      <c r="S40" s="53"/>
      <c r="T40" s="54">
        <f t="shared" si="15"/>
        <v>0</v>
      </c>
      <c r="U40" s="22">
        <v>21</v>
      </c>
      <c r="V40" s="22">
        <f t="shared" si="16"/>
        <v>0</v>
      </c>
      <c r="W40" s="22">
        <f t="shared" si="17"/>
        <v>0</v>
      </c>
      <c r="X40" s="51"/>
      <c r="Y40" s="50" t="s">
        <v>43</v>
      </c>
      <c r="Z40" s="50" t="s">
        <v>24</v>
      </c>
      <c r="AA40" s="109"/>
    </row>
    <row r="41" spans="6:27" s="49" customFormat="1" ht="12" outlineLevel="2">
      <c r="F41" s="17">
        <v>29</v>
      </c>
      <c r="G41" s="18" t="s">
        <v>8</v>
      </c>
      <c r="H41" s="50" t="s">
        <v>105</v>
      </c>
      <c r="I41" s="50" t="s">
        <v>71</v>
      </c>
      <c r="J41" s="51" t="s">
        <v>144</v>
      </c>
      <c r="K41" s="18" t="s">
        <v>19</v>
      </c>
      <c r="L41" s="52">
        <v>16.161600000000004</v>
      </c>
      <c r="M41" s="54">
        <v>0</v>
      </c>
      <c r="N41" s="52">
        <f t="shared" si="12"/>
        <v>16.161600000000004</v>
      </c>
      <c r="O41" s="21"/>
      <c r="P41" s="22">
        <f t="shared" si="13"/>
        <v>0</v>
      </c>
      <c r="Q41" s="53"/>
      <c r="R41" s="54">
        <f t="shared" si="14"/>
        <v>0</v>
      </c>
      <c r="S41" s="53">
        <v>0.02</v>
      </c>
      <c r="T41" s="54">
        <f t="shared" si="15"/>
        <v>0.3232320000000001</v>
      </c>
      <c r="U41" s="22">
        <v>21</v>
      </c>
      <c r="V41" s="22">
        <f t="shared" si="16"/>
        <v>0</v>
      </c>
      <c r="W41" s="22">
        <f t="shared" si="17"/>
        <v>0</v>
      </c>
      <c r="X41" s="51"/>
      <c r="Y41" s="50" t="s">
        <v>43</v>
      </c>
      <c r="Z41" s="50" t="s">
        <v>24</v>
      </c>
      <c r="AA41" s="109"/>
    </row>
    <row r="42" spans="6:27" s="49" customFormat="1" ht="12" outlineLevel="2">
      <c r="F42" s="17">
        <v>30</v>
      </c>
      <c r="G42" s="18" t="s">
        <v>8</v>
      </c>
      <c r="H42" s="50" t="s">
        <v>99</v>
      </c>
      <c r="I42" s="50" t="s">
        <v>80</v>
      </c>
      <c r="J42" s="51" t="s">
        <v>142</v>
      </c>
      <c r="K42" s="18" t="s">
        <v>0</v>
      </c>
      <c r="L42" s="52">
        <v>1.79</v>
      </c>
      <c r="M42" s="54">
        <v>0</v>
      </c>
      <c r="N42" s="52">
        <f t="shared" si="12"/>
        <v>1.79</v>
      </c>
      <c r="O42" s="21"/>
      <c r="P42" s="22">
        <f t="shared" si="13"/>
        <v>0</v>
      </c>
      <c r="Q42" s="53"/>
      <c r="R42" s="54">
        <f t="shared" si="14"/>
        <v>0</v>
      </c>
      <c r="S42" s="53"/>
      <c r="T42" s="54">
        <f t="shared" si="15"/>
        <v>0</v>
      </c>
      <c r="U42" s="22">
        <v>21</v>
      </c>
      <c r="V42" s="22">
        <f t="shared" si="16"/>
        <v>0</v>
      </c>
      <c r="W42" s="22">
        <f t="shared" si="17"/>
        <v>0</v>
      </c>
      <c r="X42" s="51"/>
      <c r="Y42" s="50" t="s">
        <v>43</v>
      </c>
      <c r="Z42" s="50" t="s">
        <v>24</v>
      </c>
      <c r="AA42" s="109"/>
    </row>
    <row r="43" spans="6:26" s="84" customFormat="1" ht="12.75" customHeight="1" outlineLevel="2">
      <c r="F43" s="85"/>
      <c r="G43" s="86"/>
      <c r="H43" s="86"/>
      <c r="I43" s="86"/>
      <c r="J43" s="87"/>
      <c r="K43" s="86"/>
      <c r="L43" s="88"/>
      <c r="M43" s="89"/>
      <c r="N43" s="88"/>
      <c r="O43" s="89"/>
      <c r="P43" s="90"/>
      <c r="Q43" s="91"/>
      <c r="R43" s="89"/>
      <c r="S43" s="89"/>
      <c r="T43" s="89"/>
      <c r="U43" s="92" t="s">
        <v>3</v>
      </c>
      <c r="V43" s="89"/>
      <c r="W43" s="89"/>
      <c r="X43" s="89"/>
      <c r="Y43" s="86"/>
      <c r="Z43" s="86"/>
    </row>
    <row r="44" spans="6:26" s="40" customFormat="1" ht="16.5" customHeight="1" outlineLevel="1">
      <c r="F44" s="41"/>
      <c r="G44" s="6"/>
      <c r="H44" s="42"/>
      <c r="I44" s="42"/>
      <c r="J44" s="42" t="s">
        <v>119</v>
      </c>
      <c r="K44" s="6"/>
      <c r="L44" s="43"/>
      <c r="M44" s="44"/>
      <c r="N44" s="43"/>
      <c r="O44" s="44"/>
      <c r="P44" s="45">
        <f>SUBTOTAL(9,P45:P47)</f>
        <v>0</v>
      </c>
      <c r="Q44" s="46"/>
      <c r="R44" s="47">
        <f>SUBTOTAL(9,R45:R47)</f>
        <v>0.0665028</v>
      </c>
      <c r="S44" s="44"/>
      <c r="T44" s="47">
        <f>SUBTOTAL(9,T45:T47)</f>
        <v>0</v>
      </c>
      <c r="U44" s="83" t="s">
        <v>3</v>
      </c>
      <c r="V44" s="45">
        <f>SUBTOTAL(9,V45:V47)</f>
        <v>0</v>
      </c>
      <c r="W44" s="45">
        <f>SUBTOTAL(9,W45:W47)</f>
        <v>0</v>
      </c>
      <c r="X44" s="48"/>
      <c r="Y44" s="26"/>
      <c r="Z44" s="26"/>
    </row>
    <row r="45" spans="6:27" s="49" customFormat="1" ht="24" outlineLevel="2">
      <c r="F45" s="17">
        <v>31</v>
      </c>
      <c r="G45" s="18" t="s">
        <v>8</v>
      </c>
      <c r="H45" s="50" t="s">
        <v>107</v>
      </c>
      <c r="I45" s="50" t="s">
        <v>72</v>
      </c>
      <c r="J45" s="51" t="s">
        <v>157</v>
      </c>
      <c r="K45" s="18" t="s">
        <v>19</v>
      </c>
      <c r="L45" s="52">
        <v>59.3775</v>
      </c>
      <c r="M45" s="54">
        <v>0</v>
      </c>
      <c r="N45" s="52">
        <f>L45*(1+M45/100)</f>
        <v>59.3775</v>
      </c>
      <c r="O45" s="21"/>
      <c r="P45" s="22">
        <f>N45*O45</f>
        <v>0</v>
      </c>
      <c r="Q45" s="53">
        <v>0.0003</v>
      </c>
      <c r="R45" s="54">
        <f>N45*Q45</f>
        <v>0.01781325</v>
      </c>
      <c r="S45" s="53"/>
      <c r="T45" s="54">
        <f>N45*S45</f>
        <v>0</v>
      </c>
      <c r="U45" s="22">
        <v>21</v>
      </c>
      <c r="V45" s="22">
        <f>P45*(U45/100)</f>
        <v>0</v>
      </c>
      <c r="W45" s="22">
        <f>P45+V45</f>
        <v>0</v>
      </c>
      <c r="X45" s="51"/>
      <c r="Y45" s="50" t="s">
        <v>43</v>
      </c>
      <c r="Z45" s="50" t="s">
        <v>25</v>
      </c>
      <c r="AA45" s="109"/>
    </row>
    <row r="46" spans="6:27" s="49" customFormat="1" ht="36" outlineLevel="2">
      <c r="F46" s="17">
        <v>32</v>
      </c>
      <c r="G46" s="18" t="s">
        <v>8</v>
      </c>
      <c r="H46" s="50" t="s">
        <v>108</v>
      </c>
      <c r="I46" s="50" t="s">
        <v>73</v>
      </c>
      <c r="J46" s="51" t="s">
        <v>162</v>
      </c>
      <c r="K46" s="18" t="s">
        <v>19</v>
      </c>
      <c r="L46" s="52">
        <v>59.3775</v>
      </c>
      <c r="M46" s="54">
        <v>0</v>
      </c>
      <c r="N46" s="52">
        <f>L46*(1+M46/100)</f>
        <v>59.3775</v>
      </c>
      <c r="O46" s="21"/>
      <c r="P46" s="22">
        <f>N46*O46</f>
        <v>0</v>
      </c>
      <c r="Q46" s="53">
        <v>0.00082</v>
      </c>
      <c r="R46" s="54">
        <f>N46*Q46</f>
        <v>0.04868955</v>
      </c>
      <c r="S46" s="53"/>
      <c r="T46" s="54">
        <f>N46*S46</f>
        <v>0</v>
      </c>
      <c r="U46" s="22">
        <v>21</v>
      </c>
      <c r="V46" s="22">
        <f>P46*(U46/100)</f>
        <v>0</v>
      </c>
      <c r="W46" s="22">
        <f>P46+V46</f>
        <v>0</v>
      </c>
      <c r="X46" s="51"/>
      <c r="Y46" s="50" t="s">
        <v>43</v>
      </c>
      <c r="Z46" s="50" t="s">
        <v>25</v>
      </c>
      <c r="AA46" s="109"/>
    </row>
    <row r="47" spans="6:26" s="84" customFormat="1" ht="12.75" customHeight="1" outlineLevel="2">
      <c r="F47" s="85"/>
      <c r="G47" s="86"/>
      <c r="H47" s="86"/>
      <c r="I47" s="86"/>
      <c r="J47" s="87"/>
      <c r="K47" s="86"/>
      <c r="L47" s="88"/>
      <c r="M47" s="89"/>
      <c r="N47" s="88"/>
      <c r="O47" s="89"/>
      <c r="P47" s="90"/>
      <c r="Q47" s="91"/>
      <c r="R47" s="89"/>
      <c r="S47" s="89"/>
      <c r="T47" s="89"/>
      <c r="U47" s="92" t="s">
        <v>3</v>
      </c>
      <c r="V47" s="89"/>
      <c r="W47" s="89"/>
      <c r="X47" s="89"/>
      <c r="Y47" s="86"/>
      <c r="Z47" s="86"/>
    </row>
    <row r="48" spans="6:26" s="40" customFormat="1" ht="16.5" customHeight="1" outlineLevel="1">
      <c r="F48" s="41"/>
      <c r="G48" s="6"/>
      <c r="H48" s="42"/>
      <c r="I48" s="42"/>
      <c r="J48" s="42" t="s">
        <v>136</v>
      </c>
      <c r="K48" s="6"/>
      <c r="L48" s="43"/>
      <c r="M48" s="44"/>
      <c r="N48" s="43"/>
      <c r="O48" s="44"/>
      <c r="P48" s="45">
        <f>SUBTOTAL(9,P49:P49)</f>
        <v>0</v>
      </c>
      <c r="Q48" s="46"/>
      <c r="R48" s="47">
        <f>SUBTOTAL(9,R49:R49)</f>
        <v>0</v>
      </c>
      <c r="S48" s="44"/>
      <c r="T48" s="47">
        <f>SUBTOTAL(9,T49:T49)</f>
        <v>0</v>
      </c>
      <c r="U48" s="83" t="s">
        <v>3</v>
      </c>
      <c r="V48" s="45">
        <f>SUBTOTAL(9,V49:V49)</f>
        <v>0</v>
      </c>
      <c r="W48" s="45">
        <f>SUBTOTAL(9,W49:W49)</f>
        <v>0</v>
      </c>
      <c r="X48" s="48"/>
      <c r="Y48" s="26"/>
      <c r="Z48" s="26"/>
    </row>
    <row r="49" spans="6:27" s="49" customFormat="1" ht="12" outlineLevel="2">
      <c r="F49" s="17">
        <v>33</v>
      </c>
      <c r="G49" s="18" t="s">
        <v>7</v>
      </c>
      <c r="H49" s="50" t="s">
        <v>65</v>
      </c>
      <c r="I49" s="50"/>
      <c r="J49" s="51" t="s">
        <v>133</v>
      </c>
      <c r="K49" s="18" t="s">
        <v>35</v>
      </c>
      <c r="L49" s="52">
        <v>1</v>
      </c>
      <c r="M49" s="54">
        <v>0</v>
      </c>
      <c r="N49" s="52">
        <f>L49*(1+M49/100)</f>
        <v>1</v>
      </c>
      <c r="O49" s="21"/>
      <c r="P49" s="22">
        <f>N49*O49</f>
        <v>0</v>
      </c>
      <c r="Q49" s="53"/>
      <c r="R49" s="54">
        <f>N49*Q49</f>
        <v>0</v>
      </c>
      <c r="S49" s="53"/>
      <c r="T49" s="54">
        <f>N49*S49</f>
        <v>0</v>
      </c>
      <c r="U49" s="22">
        <v>21</v>
      </c>
      <c r="V49" s="22">
        <f>P49*(U49/100)</f>
        <v>0</v>
      </c>
      <c r="W49" s="22">
        <f>P49+V49</f>
        <v>0</v>
      </c>
      <c r="X49" s="51"/>
      <c r="Y49" s="50" t="s">
        <v>43</v>
      </c>
      <c r="Z49" s="50" t="s">
        <v>30</v>
      </c>
      <c r="AA49" s="109"/>
    </row>
  </sheetData>
  <sheetProtection/>
  <printOptions/>
  <pageMargins left="0.3937007874015748" right="0.3937007874015748" top="0.4724409448818898" bottom="0.4724409448818898" header="0.3937007874015748" footer="0.3937007874015748"/>
  <pageSetup fitToHeight="9999" horizontalDpi="300" verticalDpi="300" orientation="portrait" paperSize="9" scale="88" r:id="rId1"/>
  <headerFooter alignWithMargins="0">
    <oddFooter>&amp;L&amp;8www.euroCALC.cz&amp;C&amp;8&amp;P z 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</cp:lastModifiedBy>
  <cp:lastPrinted>2016-05-30T06:41:20Z</cp:lastPrinted>
  <dcterms:created xsi:type="dcterms:W3CDTF">2007-10-16T11:08:58Z</dcterms:created>
  <dcterms:modified xsi:type="dcterms:W3CDTF">2016-05-30T06:45:02Z</dcterms:modified>
  <cp:category/>
  <cp:version/>
  <cp:contentType/>
  <cp:contentStatus/>
</cp:coreProperties>
</file>