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defaultThemeVersion="124226"/>
  <xr:revisionPtr revIDLastSave="0" documentId="13_ncr:1_{BF440012-4BC5-4355-9CB0-1D7F825D8582}" xr6:coauthVersionLast="45" xr6:coauthVersionMax="45" xr10:uidLastSave="{00000000-0000-0000-0000-000000000000}"/>
  <bookViews>
    <workbookView xWindow="2420" yWindow="940" windowWidth="23020" windowHeight="19090" activeTab="2" xr2:uid="{00000000-000D-0000-FFFF-FFFF00000000}"/>
  </bookViews>
  <sheets>
    <sheet name="Krycí list" sheetId="1" r:id="rId1"/>
    <sheet name="Rekapitulácia" sheetId="2" r:id="rId2"/>
    <sheet name="Rozpocet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3" i="3" l="1"/>
  <c r="M44" i="3"/>
  <c r="K44" i="3"/>
  <c r="I44" i="3"/>
  <c r="M27" i="3"/>
  <c r="K27" i="3"/>
  <c r="I27" i="3"/>
  <c r="M26" i="3"/>
  <c r="K26" i="3"/>
  <c r="I26" i="3"/>
  <c r="M25" i="3"/>
  <c r="K25" i="3"/>
  <c r="I25" i="3"/>
  <c r="M24" i="3"/>
  <c r="K24" i="3"/>
  <c r="I24" i="3"/>
  <c r="M23" i="3"/>
  <c r="K22" i="3"/>
  <c r="I22" i="3"/>
  <c r="M86" i="3"/>
  <c r="I72" i="3"/>
  <c r="K91" i="3"/>
  <c r="I89" i="3"/>
  <c r="I84" i="3"/>
  <c r="I80" i="3"/>
  <c r="K78" i="3"/>
  <c r="I76" i="3"/>
  <c r="I74" i="3"/>
  <c r="M66" i="3"/>
  <c r="M52" i="3"/>
  <c r="M50" i="3"/>
  <c r="K40" i="3"/>
  <c r="K38" i="3"/>
  <c r="I36" i="3"/>
  <c r="I34" i="3"/>
  <c r="I32" i="3"/>
  <c r="K30" i="3"/>
  <c r="M54" i="3"/>
  <c r="M81" i="3"/>
  <c r="K81" i="3"/>
  <c r="I81" i="3"/>
  <c r="M57" i="3"/>
  <c r="K57" i="3"/>
  <c r="I57" i="3"/>
  <c r="M39" i="3"/>
  <c r="K39" i="3"/>
  <c r="I39" i="3"/>
  <c r="M37" i="3"/>
  <c r="K37" i="3"/>
  <c r="I37" i="3"/>
  <c r="M35" i="3"/>
  <c r="K35" i="3"/>
  <c r="I35" i="3"/>
  <c r="M33" i="3"/>
  <c r="K33" i="3"/>
  <c r="I33" i="3"/>
  <c r="M31" i="3"/>
  <c r="K31" i="3"/>
  <c r="I31" i="3"/>
  <c r="M29" i="3"/>
  <c r="K29" i="3"/>
  <c r="I29" i="3"/>
  <c r="M28" i="3"/>
  <c r="K28" i="3"/>
  <c r="I28" i="3"/>
  <c r="M41" i="3"/>
  <c r="K41" i="3"/>
  <c r="I41" i="3"/>
  <c r="M43" i="3"/>
  <c r="K43" i="3"/>
  <c r="I43" i="3"/>
  <c r="M42" i="3"/>
  <c r="K42" i="3"/>
  <c r="I42" i="3"/>
  <c r="M51" i="3"/>
  <c r="K51" i="3"/>
  <c r="I51" i="3"/>
  <c r="M19" i="3"/>
  <c r="K19" i="3"/>
  <c r="I19" i="3"/>
  <c r="M17" i="3"/>
  <c r="K17" i="3"/>
  <c r="I17" i="3"/>
  <c r="M59" i="3"/>
  <c r="K59" i="3"/>
  <c r="I59" i="3"/>
  <c r="M58" i="3"/>
  <c r="K58" i="3"/>
  <c r="I58" i="3"/>
  <c r="B18" i="2"/>
  <c r="A18" i="2"/>
  <c r="M77" i="3"/>
  <c r="K77" i="3"/>
  <c r="I77" i="3"/>
  <c r="I68" i="3"/>
  <c r="M67" i="3"/>
  <c r="K67" i="3"/>
  <c r="I67" i="3"/>
  <c r="M65" i="3"/>
  <c r="K65" i="3"/>
  <c r="I65" i="3"/>
  <c r="M64" i="3"/>
  <c r="K64" i="3"/>
  <c r="I64" i="3"/>
  <c r="K20" i="3"/>
  <c r="C8" i="3"/>
  <c r="C7" i="3"/>
  <c r="B8" i="2"/>
  <c r="B7" i="2"/>
  <c r="M18" i="3"/>
  <c r="K18" i="3"/>
  <c r="M55" i="3"/>
  <c r="K55" i="3"/>
  <c r="I55" i="3"/>
  <c r="M82" i="3"/>
  <c r="K82" i="3"/>
  <c r="I82" i="3"/>
  <c r="M92" i="3"/>
  <c r="K92" i="3"/>
  <c r="I92" i="3"/>
  <c r="M69" i="3"/>
  <c r="K69" i="3"/>
  <c r="I69" i="3"/>
  <c r="I18" i="3"/>
  <c r="M49" i="3"/>
  <c r="K49" i="3"/>
  <c r="I49" i="3"/>
  <c r="C3" i="3"/>
  <c r="I46" i="3"/>
  <c r="I48" i="3"/>
  <c r="I53" i="3"/>
  <c r="I62" i="3"/>
  <c r="I75" i="3"/>
  <c r="I79" i="3"/>
  <c r="I85" i="3"/>
  <c r="I87" i="3"/>
  <c r="I88" i="3"/>
  <c r="I90" i="3"/>
  <c r="R45" i="1"/>
  <c r="R43" i="1"/>
  <c r="R44" i="1" s="1"/>
  <c r="E45" i="1"/>
  <c r="E42" i="1"/>
  <c r="E39" i="1"/>
  <c r="E38" i="1"/>
  <c r="B5" i="2"/>
  <c r="B4" i="2"/>
  <c r="B3" i="2"/>
  <c r="B2" i="2"/>
  <c r="C5" i="3"/>
  <c r="C4" i="3"/>
  <c r="C2" i="3"/>
  <c r="E35" i="1"/>
  <c r="J35" i="1"/>
  <c r="R35" i="1"/>
  <c r="P38" i="1"/>
  <c r="P39" i="1"/>
  <c r="P40" i="1"/>
  <c r="P41" i="1"/>
  <c r="P42" i="1"/>
  <c r="J44" i="1"/>
  <c r="K45" i="1"/>
  <c r="A14" i="2"/>
  <c r="B14" i="2"/>
  <c r="K46" i="3"/>
  <c r="K48" i="3"/>
  <c r="K53" i="3"/>
  <c r="K62" i="3"/>
  <c r="K75" i="3"/>
  <c r="K79" i="3"/>
  <c r="K85" i="3"/>
  <c r="K87" i="3"/>
  <c r="K88" i="3"/>
  <c r="K90" i="3"/>
  <c r="M46" i="3"/>
  <c r="M48" i="3"/>
  <c r="M53" i="3"/>
  <c r="M62" i="3"/>
  <c r="M75" i="3"/>
  <c r="M79" i="3"/>
  <c r="M85" i="3"/>
  <c r="M87" i="3"/>
  <c r="M88" i="3"/>
  <c r="M90" i="3"/>
  <c r="A15" i="2"/>
  <c r="B15" i="2"/>
  <c r="A16" i="2"/>
  <c r="B16" i="2"/>
  <c r="A17" i="2"/>
  <c r="B17" i="2"/>
  <c r="A19" i="2"/>
  <c r="B19" i="2"/>
  <c r="M93" i="3"/>
  <c r="I93" i="3"/>
  <c r="K93" i="3"/>
  <c r="M22" i="3"/>
  <c r="I23" i="3"/>
  <c r="K23" i="3"/>
  <c r="K76" i="3" l="1"/>
  <c r="M80" i="3"/>
  <c r="M40" i="3"/>
  <c r="I50" i="3"/>
  <c r="K80" i="3"/>
  <c r="I86" i="3"/>
  <c r="I40" i="3"/>
  <c r="M20" i="3"/>
  <c r="I20" i="3"/>
  <c r="E40" i="1" s="1"/>
  <c r="K32" i="3"/>
  <c r="I78" i="3"/>
  <c r="M91" i="3"/>
  <c r="M78" i="3"/>
  <c r="M89" i="3"/>
  <c r="M32" i="3"/>
  <c r="I56" i="3"/>
  <c r="M76" i="3"/>
  <c r="I16" i="3"/>
  <c r="M72" i="3"/>
  <c r="M34" i="3"/>
  <c r="K34" i="3"/>
  <c r="M56" i="3"/>
  <c r="I52" i="3"/>
  <c r="K56" i="3"/>
  <c r="I91" i="3"/>
  <c r="K52" i="3"/>
  <c r="E43" i="1"/>
  <c r="K72" i="3"/>
  <c r="M84" i="3"/>
  <c r="K89" i="3"/>
  <c r="K84" i="3"/>
  <c r="I30" i="3"/>
  <c r="K68" i="3"/>
  <c r="M30" i="3"/>
  <c r="I45" i="3"/>
  <c r="K83" i="3"/>
  <c r="M83" i="3"/>
  <c r="K54" i="3"/>
  <c r="I54" i="3"/>
  <c r="K50" i="3"/>
  <c r="E18" i="2"/>
  <c r="M74" i="3"/>
  <c r="M38" i="3"/>
  <c r="K86" i="3"/>
  <c r="K74" i="3"/>
  <c r="K36" i="3"/>
  <c r="M36" i="3"/>
  <c r="M68" i="3"/>
  <c r="M63" i="3" s="1"/>
  <c r="I66" i="3"/>
  <c r="I63" i="3" s="1"/>
  <c r="C18" i="2" s="1"/>
  <c r="K66" i="3"/>
  <c r="I38" i="3"/>
  <c r="I15" i="3" l="1"/>
  <c r="C15" i="2" s="1"/>
  <c r="M16" i="3"/>
  <c r="M15" i="3" s="1"/>
  <c r="E15" i="2" s="1"/>
  <c r="I60" i="3"/>
  <c r="K16" i="3"/>
  <c r="K15" i="3" s="1"/>
  <c r="D15" i="2" s="1"/>
  <c r="K71" i="3"/>
  <c r="M71" i="3"/>
  <c r="I71" i="3"/>
  <c r="M45" i="3"/>
  <c r="M21" i="3" s="1"/>
  <c r="E16" i="2" s="1"/>
  <c r="K45" i="3"/>
  <c r="K21" i="3" s="1"/>
  <c r="D16" i="2" s="1"/>
  <c r="K63" i="3"/>
  <c r="I21" i="3"/>
  <c r="C16" i="2" s="1"/>
  <c r="D18" i="2"/>
  <c r="K60" i="3" l="1"/>
  <c r="M60" i="3"/>
  <c r="K73" i="3"/>
  <c r="K70" i="3" s="1"/>
  <c r="D19" i="2" s="1"/>
  <c r="I73" i="3"/>
  <c r="M73" i="3"/>
  <c r="M70" i="3" s="1"/>
  <c r="E19" i="2" s="1"/>
  <c r="M61" i="3" l="1"/>
  <c r="M47" i="3" s="1"/>
  <c r="E17" i="2" s="1"/>
  <c r="K61" i="3"/>
  <c r="K47" i="3" s="1"/>
  <c r="D17" i="2" s="1"/>
  <c r="I61" i="3"/>
  <c r="I70" i="3"/>
  <c r="C19" i="2" s="1"/>
  <c r="K14" i="3" l="1"/>
  <c r="D14" i="2" s="1"/>
  <c r="M14" i="3"/>
  <c r="M94" i="3" s="1"/>
  <c r="E20" i="2" s="1"/>
  <c r="E41" i="1"/>
  <c r="E44" i="1" s="1"/>
  <c r="R47" i="1" s="1"/>
  <c r="I47" i="3"/>
  <c r="O49" i="1"/>
  <c r="R49" i="1" s="1"/>
  <c r="O48" i="1" l="1"/>
  <c r="R48" i="1" s="1"/>
  <c r="R50" i="1" s="1"/>
  <c r="E14" i="2"/>
  <c r="K94" i="3"/>
  <c r="D20" i="2" s="1"/>
  <c r="C17" i="2"/>
  <c r="I14" i="3"/>
  <c r="C14" i="2" l="1"/>
  <c r="I94" i="3"/>
  <c r="C20" i="2" s="1"/>
</calcChain>
</file>

<file path=xl/sharedStrings.xml><?xml version="1.0" encoding="utf-8"?>
<sst xmlns="http://schemas.openxmlformats.org/spreadsheetml/2006/main" count="603" uniqueCount="268">
  <si>
    <t>KRYCÍ LIST ROZPOČTU</t>
  </si>
  <si>
    <t>Názov stavby</t>
  </si>
  <si>
    <t>JKSO</t>
  </si>
  <si>
    <t xml:space="preserve"> </t>
  </si>
  <si>
    <t>Kód stavby</t>
  </si>
  <si>
    <t>008</t>
  </si>
  <si>
    <t>Názov objektu</t>
  </si>
  <si>
    <t>EČO</t>
  </si>
  <si>
    <t>Kód objektu</t>
  </si>
  <si>
    <t>0081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</si>
  <si>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</si>
  <si>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</si>
  <si>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</si>
  <si>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</si>
  <si>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</si>
  <si>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</si>
  <si>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</si>
  <si>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</si>
  <si>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</si>
  <si>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</si>
  <si>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</si>
  <si>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</si>
  <si>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</si>
  <si>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</si>
  <si>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</si>
  <si>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</si>
  <si>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</si>
  <si>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</si>
  <si>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</si>
  <si>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</si>
  <si>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</si>
  <si>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</si>
  <si>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</si>
  <si>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</si>
  <si>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</si>
  <si>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</si>
  <si>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</si>
  <si>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</si>
  <si>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</si>
  <si>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</si>
  <si>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</si>
  <si>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</si>
  <si>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</si>
  <si>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</si>
  <si>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</si>
  <si>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</si>
  <si>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</si>
  <si>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</si>
  <si>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</si>
  <si>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</si>
  <si>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</si>
  <si>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</si>
  <si>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</si>
  <si>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</si>
  <si>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</si>
  <si>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</si>
  <si>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</si>
  <si>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</si>
  <si>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</si>
  <si>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</si>
  <si>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</si>
  <si>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</si>
  <si>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</si>
  <si>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</si>
  <si>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</si>
  <si>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</si>
  <si>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</si>
  <si>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</si>
  <si>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</si>
  <si>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</si>
  <si>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</si>
  <si>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</si>
  <si>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</si>
  <si>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</si>
  <si>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</si>
  <si>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</si>
  <si>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</si>
  <si>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</si>
  <si>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</si>
  <si>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</si>
  <si>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</si>
  <si>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</si>
  <si>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</si>
  <si>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</si>
  <si>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</si>
  <si>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</si>
  <si>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</si>
  <si>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</si>
  <si>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</si>
  <si>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</si>
  <si>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</si>
  <si>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</si>
  <si>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</si>
  <si>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</si>
  <si>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</si>
  <si>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Hmotnosť</t>
  </si>
  <si>
    <t>Hmotnosť sute</t>
  </si>
  <si>
    <t>Hmotnosť sute celkom</t>
  </si>
  <si>
    <t>Sadzba DPH</t>
  </si>
  <si>
    <t>Typ položky</t>
  </si>
  <si>
    <t>Úroveň</t>
  </si>
  <si>
    <t>Práce a dodávky PSV</t>
  </si>
  <si>
    <t>0</t>
  </si>
  <si>
    <t>713</t>
  </si>
  <si>
    <t>Izolácie tepelné</t>
  </si>
  <si>
    <t>1</t>
  </si>
  <si>
    <t>K</t>
  </si>
  <si>
    <t>m</t>
  </si>
  <si>
    <t>2</t>
  </si>
  <si>
    <t>M</t>
  </si>
  <si>
    <t>MAT</t>
  </si>
  <si>
    <t>2837741537</t>
  </si>
  <si>
    <t>Izolácia  Trubice  Tubolit 20/13-DG (120)  ARC-0042  Armacell  AZ FLEX</t>
  </si>
  <si>
    <t>721</t>
  </si>
  <si>
    <t>ks</t>
  </si>
  <si>
    <t>998721201</t>
  </si>
  <si>
    <t>Presun hmôt pre vnútornú kanalizáciu v objektoch výšky do 6 m</t>
  </si>
  <si>
    <t>722</t>
  </si>
  <si>
    <t>722171113</t>
  </si>
  <si>
    <t>Potrubie plasthliníkové ALPEX - DUO 20x2 mm v kotúčoch</t>
  </si>
  <si>
    <t>722239103</t>
  </si>
  <si>
    <t>5517400560</t>
  </si>
  <si>
    <t>722290226</t>
  </si>
  <si>
    <t>Tlaková skúška vodovodného potrubia závitového do DN 50</t>
  </si>
  <si>
    <t>722290234</t>
  </si>
  <si>
    <t>Prepláchnutie a dezinfekcia vodovodného potrubia do DN 80</t>
  </si>
  <si>
    <t>998722201</t>
  </si>
  <si>
    <t>Presun hmôt pre vnútorný vodovod v objektoch výšky do 6 m</t>
  </si>
  <si>
    <t>725</t>
  </si>
  <si>
    <t>Zdravotechnika - zariaď. predmety</t>
  </si>
  <si>
    <t>725119305</t>
  </si>
  <si>
    <t>6423003900</t>
  </si>
  <si>
    <t>725119306</t>
  </si>
  <si>
    <t>Montáž zariadenia záchoda, príplatok za použitie silikónového tmelu</t>
  </si>
  <si>
    <t>725119711</t>
  </si>
  <si>
    <t>725219401</t>
  </si>
  <si>
    <t>Montáž umývadla bez výtokovej armatúry z bieleho diturvitu na skrutky do muriva</t>
  </si>
  <si>
    <t>6421370600</t>
  </si>
  <si>
    <t>725229101</t>
  </si>
  <si>
    <t>6420134940</t>
  </si>
  <si>
    <t>725319101</t>
  </si>
  <si>
    <t>Montáž drezu jednoduchého bez výtokovej armatúry z bieleho diturvitu so zápachovou uzávierkou</t>
  </si>
  <si>
    <t>725819401</t>
  </si>
  <si>
    <t>Montáž ventilu rohového s pripojovacou rúrkou G 1/2</t>
  </si>
  <si>
    <t>5514100500</t>
  </si>
  <si>
    <t>Ventil rohový mosadzný T 66 A 1/2" s vrškom T 13</t>
  </si>
  <si>
    <t>725829600</t>
  </si>
  <si>
    <t>5514428100</t>
  </si>
  <si>
    <t>5514643220</t>
  </si>
  <si>
    <t>725839205</t>
  </si>
  <si>
    <t>Montáž batérie vaňovej pákovej</t>
  </si>
  <si>
    <t>5514360400</t>
  </si>
  <si>
    <t>998725201</t>
  </si>
  <si>
    <t>Presun hmôt pre zariaďovacie predmety v objektoch výšky do 6 m</t>
  </si>
  <si>
    <t>Montáž ventilu priameho, spätného,pod omietku,poistného,redukčného,šikmého G 3/4</t>
  </si>
  <si>
    <t>Potrubie plasthliníkové ALPEX - DUO 32x3 mm v kotúčoch</t>
  </si>
  <si>
    <t>Izolácia  Trubice  Tubolit 32/13-DG (82)  ARC-0044  Armacell  AZ FLEX</t>
  </si>
  <si>
    <t>723</t>
  </si>
  <si>
    <t>Zdravotechnika - plynovod</t>
  </si>
  <si>
    <t>723239101</t>
  </si>
  <si>
    <t>998723201</t>
  </si>
  <si>
    <t>Presun hmôt pre vnútorný plynovod v objektoch výšky do 6 m</t>
  </si>
  <si>
    <t>Montáž batérie sprchovej nástennej s pevnou výškou sprchy</t>
  </si>
  <si>
    <t>Zdravotechnika - vodovod</t>
  </si>
  <si>
    <t>Hlavná tlaková skúška vzduchom 0, 6 MPa - STN 38 6413 do DN 50</t>
  </si>
  <si>
    <t>Zdravotech. kanalizácia</t>
  </si>
  <si>
    <t>Montáž ventilu priameho DN 32</t>
  </si>
  <si>
    <t>Zdravotechnika</t>
  </si>
  <si>
    <t/>
  </si>
  <si>
    <t>DJS Architecture</t>
  </si>
  <si>
    <t>Izolácia  Trubice  Tubolit 20/20-DG (72)  ARC-0051  Armacell  AZ FLEX</t>
  </si>
  <si>
    <t>Izolácia  Trubice  Tubolit 32/20-DG (72)  ARC-0055  Armacell  AZ FLEX</t>
  </si>
  <si>
    <t>Ostatné - skúška tesnosti kanalizácie v objektoch vodou</t>
  </si>
  <si>
    <t>721290111r</t>
  </si>
  <si>
    <t>Armatúry a príslušenstvo guľový kohút 3/4" voda</t>
  </si>
  <si>
    <t>Armatúry a príslušenstvo guľový kohút DN 32 voda</t>
  </si>
  <si>
    <t>722239106r</t>
  </si>
  <si>
    <t>5517400565r</t>
  </si>
  <si>
    <t>723110204</t>
  </si>
  <si>
    <t>Potrubie z oceľových rúrok závitových čiernych spojovaných na závit - akosť 11 353.0 DN 25</t>
  </si>
  <si>
    <t>723150365</t>
  </si>
  <si>
    <t>5517400830</t>
  </si>
  <si>
    <t>72382164r</t>
  </si>
  <si>
    <t>Montáž vane bez výtokových armatúr so zápachovou uzávierkou</t>
  </si>
  <si>
    <t>725483260r</t>
  </si>
  <si>
    <t>725628001r</t>
  </si>
  <si>
    <t>5514678023r</t>
  </si>
  <si>
    <t>725839211r</t>
  </si>
  <si>
    <t>Montáž ventilu priameho, spätného,pod omietku,poistného,redukčného,šikmého G 1/2</t>
  </si>
  <si>
    <t>Armatúry a príslušenstvo guľový kohút 1/2" voda</t>
  </si>
  <si>
    <t>5517400545r</t>
  </si>
  <si>
    <t>Armatúry a príslušenstvo spätná klapka 1/2" voda</t>
  </si>
  <si>
    <t>PK</t>
  </si>
  <si>
    <t>722220111</t>
  </si>
  <si>
    <t>2864828700</t>
  </si>
  <si>
    <t>Nástenka 16x1/2"</t>
  </si>
  <si>
    <t>Montáž armatúry závitovej s jedným závitom, nástenka pre výtokový ventil G1/2</t>
  </si>
  <si>
    <t>7134111111</t>
  </si>
  <si>
    <t>Montáž izolácie tepelnej potrubia D do 76 mm</t>
  </si>
  <si>
    <t>721171109HT</t>
  </si>
  <si>
    <t>721171111HT</t>
  </si>
  <si>
    <t>721171112HT</t>
  </si>
  <si>
    <t>721172110HT</t>
  </si>
  <si>
    <t>721273145HT</t>
  </si>
  <si>
    <t>721273148HT</t>
  </si>
  <si>
    <t>Čistiaca tvarovka DN110</t>
  </si>
  <si>
    <t>Ventilačná hlavica z D110</t>
  </si>
  <si>
    <t>721221201P3</t>
  </si>
  <si>
    <t>55162319002</t>
  </si>
  <si>
    <t>Lievik so sifónom a prídavná uzávierka HL 21</t>
  </si>
  <si>
    <t>Zápachová uzávierka so suchým uzáverom HL21</t>
  </si>
  <si>
    <t>721194105</t>
  </si>
  <si>
    <t>721194109</t>
  </si>
  <si>
    <t>725869301</t>
  </si>
  <si>
    <t>Montáž zápachovej uzávierky pre zariaďovacie predmety, umývadlová do D 40</t>
  </si>
  <si>
    <t>5514703200</t>
  </si>
  <si>
    <t>Uzávierka zápachová sifón umývadlový HL137/40, biely invalidný DN40</t>
  </si>
  <si>
    <t>725869311</t>
  </si>
  <si>
    <t>2863120185</t>
  </si>
  <si>
    <t>725869321</t>
  </si>
  <si>
    <t>2863120236</t>
  </si>
  <si>
    <t>725869330</t>
  </si>
  <si>
    <t>2863120298</t>
  </si>
  <si>
    <t>725869340</t>
  </si>
  <si>
    <t>5516161200</t>
  </si>
  <si>
    <t>Uzávierka zápachová sprchová samočistiaca HL514S/80 DN40/50 SN</t>
  </si>
  <si>
    <t>Montáž zápachovej uzávierky pre zariaďovacie predmety, sprchovej</t>
  </si>
  <si>
    <t>Montáž zápachovej uzávierky pre zariaďovacie predmety, vaňovej</t>
  </si>
  <si>
    <t>Drezový odtok jednodielny d50</t>
  </si>
  <si>
    <t>Montáž zápachovej uzávierky pre zariaďovacie predmety, drezová</t>
  </si>
  <si>
    <t>Zriadenie prípojky na potrubí vyvedenie a upevnenie odpadových výpustiek D 50x1,8</t>
  </si>
  <si>
    <t>Zriadenie prípojky na potrubí vyvedenie a upevnenie odpadových výpustiek D 110x2,3</t>
  </si>
  <si>
    <t>Vaňová súprava odtoková</t>
  </si>
  <si>
    <t>5517300240</t>
  </si>
  <si>
    <t>TBV-C LF vyvažovací a regulačný ventil DN15 na teplu vodu</t>
  </si>
  <si>
    <t>552307920r</t>
  </si>
  <si>
    <t>Drez nerezový</t>
  </si>
  <si>
    <t>Vanička sprchová</t>
  </si>
  <si>
    <t>Zástena sprchová z ESG bezpečnostného skla</t>
  </si>
  <si>
    <t>Batéria drezová páková mosadzná</t>
  </si>
  <si>
    <t>Umývadlová jednopáková batéria</t>
  </si>
  <si>
    <t>Nástenná vaňová batéria</t>
  </si>
  <si>
    <t>Batéria sprchová mosadzná s ručnou sprchou</t>
  </si>
  <si>
    <t>Umývadlo keramické</t>
  </si>
  <si>
    <t>WC misa obyčajná biela</t>
  </si>
  <si>
    <t>Vaňa klasická 180x80cm smaltovaná alebo akrylátová</t>
  </si>
  <si>
    <t>Konštrukcia s nádržkou pre závesné WC (napr. Geberit Duofix)</t>
  </si>
  <si>
    <t>6423005458r</t>
  </si>
  <si>
    <t>Montáž batérií do jedného otvoru, pákových</t>
  </si>
  <si>
    <t>Montáž konštrukcie záchoda závesného</t>
  </si>
  <si>
    <t>721171106HT</t>
  </si>
  <si>
    <t>Potrubie z HT rúr odpadové ležaté hrdlové D 50</t>
  </si>
  <si>
    <t>Potrubie z HT rúr odpadové ležaté hrdlové D 110</t>
  </si>
  <si>
    <t>Potrubie z HT rúr odpadové ležaté hrdlové D 125</t>
  </si>
  <si>
    <t>721172108HT</t>
  </si>
  <si>
    <t>Potrubie z HT rúr odpadové zvislé hrdlové D 75</t>
  </si>
  <si>
    <t>Potrubie z HT rúr odpadové zvislé hrdlové D 110</t>
  </si>
  <si>
    <t>7212864872r</t>
  </si>
  <si>
    <t>súb.</t>
  </si>
  <si>
    <t>Kanalizačné potrubia - kolená, odbočky a redukcie</t>
  </si>
  <si>
    <t>Montáž záchodovej misy</t>
  </si>
  <si>
    <t>Odpadový komplet pre pračku a umývačku riadu d50</t>
  </si>
  <si>
    <t>Montáž zápachovej uzávierky pre zariaďovacie predmety</t>
  </si>
  <si>
    <t>Rodinný dom i110</t>
  </si>
  <si>
    <t>Montáž armatúry závitovej s dvoma závitmi, kohútik priamy,solenoidový ventil G 3/4</t>
  </si>
  <si>
    <t>Armatúry a príslušenstvo guľový kohút 3/4" plyn</t>
  </si>
  <si>
    <t>Potrubie z oceľových rúrok hladkých čiernych, chránička D40</t>
  </si>
  <si>
    <t>Potrubie z HT rúr odpadové ležaté hrdlové D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</si>
</sst>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#;\-####"/>
    <numFmt numFmtId="165" formatCode="#,##0.000;\-#,##0.000"/>
    <numFmt numFmtId="166" formatCode="#,##0.00000;\-#,##0.00000"/>
    <numFmt numFmtId="167" formatCode="#,##0.0;\-#,##0.0"/>
    <numFmt numFmtId="168" formatCode="#,##0.000_ ;\-#,##0.000\ "/>
    <numFmt numFmtId="169" formatCode="#,##0\_x0000_"/>
    <numFmt numFmtId="170" formatCode="#,##0.000"/>
    <numFmt numFmtId="171" formatCode="#,##0.00000"/>
    <numFmt numFmtId="172" formatCode="#,##0.0"/>
  </numFmts>
  <fonts count="27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charset val="110"/>
    </font>
    <font>
      <b/>
      <sz val="10"/>
      <name val="Arial"/>
      <family val="2"/>
      <charset val="238"/>
    </font>
    <font>
      <sz val="10"/>
      <name val="Arial CE"/>
      <charset val="110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8"/>
      <color indexed="20"/>
      <name val="Arial CE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2"/>
      <name val="Arial CE"/>
      <charset val="238"/>
    </font>
    <font>
      <sz val="8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41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64" fontId="3" fillId="0" borderId="19" xfId="0" applyNumberFormat="1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right" vertical="center"/>
    </xf>
    <xf numFmtId="49" fontId="3" fillId="0" borderId="17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37" fontId="0" fillId="0" borderId="29" xfId="0" applyNumberFormat="1" applyFont="1" applyBorder="1" applyAlignment="1" applyProtection="1">
      <alignment horizontal="right" vertical="center"/>
    </xf>
    <xf numFmtId="37" fontId="0" fillId="0" borderId="30" xfId="0" applyNumberFormat="1" applyFont="1" applyBorder="1" applyAlignment="1" applyProtection="1">
      <alignment horizontal="right" vertical="center"/>
    </xf>
    <xf numFmtId="37" fontId="7" fillId="0" borderId="31" xfId="0" applyNumberFormat="1" applyFont="1" applyBorder="1" applyAlignment="1" applyProtection="1">
      <alignment horizontal="right" vertical="center"/>
    </xf>
    <xf numFmtId="39" fontId="7" fillId="0" borderId="32" xfId="0" applyNumberFormat="1" applyFont="1" applyBorder="1" applyAlignment="1" applyProtection="1">
      <alignment horizontal="right" vertical="center"/>
    </xf>
    <xf numFmtId="37" fontId="0" fillId="0" borderId="31" xfId="0" applyNumberFormat="1" applyFont="1" applyBorder="1" applyAlignment="1" applyProtection="1">
      <alignment horizontal="right" vertical="center"/>
    </xf>
    <xf numFmtId="37" fontId="0" fillId="0" borderId="32" xfId="0" applyNumberFormat="1" applyFont="1" applyBorder="1" applyAlignment="1" applyProtection="1">
      <alignment horizontal="right" vertical="center"/>
    </xf>
    <xf numFmtId="37" fontId="7" fillId="0" borderId="30" xfId="0" applyNumberFormat="1" applyFont="1" applyBorder="1" applyAlignment="1" applyProtection="1">
      <alignment horizontal="right" vertical="center"/>
    </xf>
    <xf numFmtId="39" fontId="7" fillId="0" borderId="30" xfId="0" applyNumberFormat="1" applyFont="1" applyBorder="1" applyAlignment="1" applyProtection="1">
      <alignment horizontal="right" vertical="center"/>
    </xf>
    <xf numFmtId="37" fontId="0" fillId="0" borderId="33" xfId="0" applyNumberFormat="1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39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39" fontId="0" fillId="0" borderId="18" xfId="0" applyNumberFormat="1" applyFont="1" applyBorder="1" applyAlignment="1" applyProtection="1">
      <alignment horizontal="right" vertical="center"/>
    </xf>
    <xf numFmtId="37" fontId="0" fillId="0" borderId="19" xfId="0" applyNumberFormat="1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37" fontId="0" fillId="0" borderId="18" xfId="0" applyNumberFormat="1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39" fontId="7" fillId="0" borderId="21" xfId="0" applyNumberFormat="1" applyFont="1" applyBorder="1" applyAlignment="1" applyProtection="1">
      <alignment horizontal="right" vertical="center"/>
    </xf>
    <xf numFmtId="39" fontId="0" fillId="0" borderId="21" xfId="0" applyNumberFormat="1" applyFont="1" applyBorder="1" applyAlignment="1" applyProtection="1">
      <alignment horizontal="right" vertical="center"/>
    </xf>
    <xf numFmtId="37" fontId="0" fillId="0" borderId="23" xfId="0" applyNumberFormat="1" applyFon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39" fontId="7" fillId="0" borderId="38" xfId="0" applyNumberFormat="1" applyFont="1" applyBorder="1" applyAlignment="1" applyProtection="1">
      <alignment horizontal="right" vertical="center"/>
    </xf>
    <xf numFmtId="39" fontId="7" fillId="0" borderId="22" xfId="0" applyNumberFormat="1" applyFont="1" applyBorder="1" applyAlignment="1" applyProtection="1">
      <alignment horizontal="right" vertical="center"/>
    </xf>
    <xf numFmtId="37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37" fontId="3" fillId="0" borderId="18" xfId="0" applyNumberFormat="1" applyFont="1" applyBorder="1" applyAlignment="1" applyProtection="1">
      <alignment horizontal="right" vertical="center"/>
    </xf>
    <xf numFmtId="39" fontId="3" fillId="0" borderId="19" xfId="0" applyNumberFormat="1" applyFont="1" applyBorder="1" applyAlignment="1" applyProtection="1">
      <alignment horizontal="right" vertical="center"/>
    </xf>
    <xf numFmtId="39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39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4" fontId="3" fillId="3" borderId="37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165" fontId="15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5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164" fontId="2" fillId="3" borderId="31" xfId="0" applyNumberFormat="1" applyFont="1" applyFill="1" applyBorder="1" applyAlignment="1" applyProtection="1">
      <alignment horizontal="center" vertical="center"/>
    </xf>
    <xf numFmtId="164" fontId="2" fillId="3" borderId="51" xfId="0" applyNumberFormat="1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/>
    </xf>
    <xf numFmtId="0" fontId="2" fillId="2" borderId="22" xfId="0" applyFont="1" applyFill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left"/>
    </xf>
    <xf numFmtId="14" fontId="3" fillId="2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 wrapText="1"/>
    </xf>
    <xf numFmtId="165" fontId="2" fillId="0" borderId="0" xfId="0" applyNumberFormat="1" applyFont="1" applyFill="1" applyAlignment="1" applyProtection="1">
      <alignment horizontal="right" vertical="center"/>
    </xf>
    <xf numFmtId="166" fontId="2" fillId="0" borderId="0" xfId="0" applyNumberFormat="1" applyFont="1" applyFill="1" applyAlignment="1" applyProtection="1">
      <alignment horizontal="right" vertical="center"/>
    </xf>
    <xf numFmtId="167" fontId="2" fillId="0" borderId="0" xfId="0" applyNumberFormat="1" applyFont="1" applyFill="1" applyAlignment="1" applyProtection="1">
      <alignment horizontal="right" vertical="center"/>
    </xf>
    <xf numFmtId="37" fontId="2" fillId="0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165" fontId="16" fillId="0" borderId="0" xfId="0" applyNumberFormat="1" applyFont="1" applyFill="1" applyAlignment="1" applyProtection="1">
      <alignment horizontal="right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 wrapText="1"/>
    </xf>
    <xf numFmtId="165" fontId="19" fillId="0" borderId="0" xfId="0" applyNumberFormat="1" applyFont="1" applyFill="1" applyAlignment="1" applyProtection="1">
      <alignment horizontal="right" vertical="center"/>
    </xf>
    <xf numFmtId="166" fontId="19" fillId="0" borderId="0" xfId="0" applyNumberFormat="1" applyFont="1" applyFill="1" applyAlignment="1" applyProtection="1">
      <alignment horizontal="right" vertical="center"/>
    </xf>
    <xf numFmtId="167" fontId="19" fillId="0" borderId="0" xfId="0" applyNumberFormat="1" applyFont="1" applyFill="1" applyAlignment="1" applyProtection="1">
      <alignment horizontal="right" vertical="center"/>
    </xf>
    <xf numFmtId="37" fontId="19" fillId="0" borderId="0" xfId="0" applyNumberFormat="1" applyFont="1" applyFill="1" applyAlignment="1" applyProtection="1">
      <alignment horizontal="right" vertical="center"/>
    </xf>
    <xf numFmtId="0" fontId="21" fillId="0" borderId="0" xfId="0" applyFont="1" applyFill="1" applyBorder="1" applyAlignment="1">
      <alignment horizontal="left" wrapText="1"/>
      <protection locked="0"/>
    </xf>
    <xf numFmtId="165" fontId="21" fillId="0" borderId="0" xfId="0" applyNumberFormat="1" applyFont="1" applyFill="1" applyBorder="1" applyAlignment="1">
      <alignment horizontal="right"/>
      <protection locked="0"/>
    </xf>
    <xf numFmtId="0" fontId="20" fillId="0" borderId="0" xfId="0" applyFont="1" applyFill="1" applyAlignment="1">
      <alignment horizontal="left" wrapText="1"/>
      <protection locked="0"/>
    </xf>
    <xf numFmtId="165" fontId="20" fillId="0" borderId="0" xfId="0" applyNumberFormat="1" applyFont="1" applyFill="1" applyAlignment="1">
      <alignment horizontal="right"/>
      <protection locked="0"/>
    </xf>
    <xf numFmtId="0" fontId="22" fillId="0" borderId="0" xfId="0" applyFont="1" applyFill="1" applyAlignment="1">
      <alignment horizontal="left" wrapText="1"/>
      <protection locked="0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2" xfId="0" applyFont="1" applyFill="1" applyBorder="1" applyAlignment="1" applyProtection="1">
      <alignment horizontal="center" vertical="center"/>
    </xf>
    <xf numFmtId="165" fontId="15" fillId="0" borderId="2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left" vertical="center"/>
    </xf>
    <xf numFmtId="165" fontId="23" fillId="0" borderId="0" xfId="0" applyNumberFormat="1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165" fontId="18" fillId="0" borderId="0" xfId="0" applyNumberFormat="1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165" fontId="24" fillId="0" borderId="0" xfId="0" applyNumberFormat="1" applyFont="1" applyFill="1" applyAlignment="1" applyProtection="1">
      <alignment horizontal="right" vertical="center"/>
    </xf>
    <xf numFmtId="166" fontId="24" fillId="0" borderId="0" xfId="0" applyNumberFormat="1" applyFont="1" applyFill="1" applyAlignment="1" applyProtection="1">
      <alignment horizontal="right" vertical="center"/>
    </xf>
    <xf numFmtId="167" fontId="24" fillId="0" borderId="0" xfId="0" applyNumberFormat="1" applyFont="1" applyFill="1" applyAlignment="1" applyProtection="1">
      <alignment horizontal="right" vertical="center"/>
    </xf>
    <xf numFmtId="37" fontId="24" fillId="0" borderId="0" xfId="0" applyNumberFormat="1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left" vertical="center" wrapText="1"/>
    </xf>
    <xf numFmtId="0" fontId="21" fillId="0" borderId="0" xfId="0" applyFont="1" applyFill="1" applyBorder="1" applyAlignment="1">
      <alignment horizontal="center" wrapText="1"/>
      <protection locked="0"/>
    </xf>
    <xf numFmtId="0" fontId="9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>
      <alignment horizontal="center" wrapText="1"/>
      <protection locked="0"/>
    </xf>
    <xf numFmtId="0" fontId="21" fillId="0" borderId="0" xfId="0" applyFont="1" applyFill="1" applyBorder="1" applyAlignment="1">
      <alignment horizontal="left" vertical="center" wrapText="1"/>
      <protection locked="0"/>
    </xf>
    <xf numFmtId="0" fontId="21" fillId="0" borderId="0" xfId="0" applyFont="1" applyFill="1" applyBorder="1" applyAlignment="1">
      <alignment horizontal="center" vertical="center" wrapText="1"/>
      <protection locked="0"/>
    </xf>
    <xf numFmtId="170" fontId="23" fillId="0" borderId="0" xfId="0" applyNumberFormat="1" applyFont="1" applyAlignment="1" applyProtection="1">
      <alignment horizontal="right" vertical="center"/>
    </xf>
    <xf numFmtId="171" fontId="23" fillId="0" borderId="0" xfId="0" applyNumberFormat="1" applyFont="1" applyAlignment="1" applyProtection="1">
      <alignment horizontal="right" vertical="center"/>
    </xf>
    <xf numFmtId="172" fontId="23" fillId="0" borderId="0" xfId="0" applyNumberFormat="1" applyFont="1" applyAlignment="1" applyProtection="1">
      <alignment horizontal="right" vertical="center"/>
    </xf>
    <xf numFmtId="169" fontId="23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170" fontId="26" fillId="0" borderId="0" xfId="0" applyNumberFormat="1" applyFont="1" applyAlignment="1" applyProtection="1">
      <alignment horizontal="right" vertical="center"/>
    </xf>
    <xf numFmtId="171" fontId="26" fillId="0" borderId="0" xfId="0" applyNumberFormat="1" applyFont="1" applyAlignment="1" applyProtection="1">
      <alignment horizontal="right" vertical="center"/>
    </xf>
    <xf numFmtId="172" fontId="26" fillId="0" borderId="0" xfId="0" applyNumberFormat="1" applyFont="1" applyAlignment="1" applyProtection="1">
      <alignment horizontal="right" vertical="center"/>
    </xf>
    <xf numFmtId="169" fontId="26" fillId="0" borderId="0" xfId="0" applyNumberFormat="1" applyFont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165" fontId="23" fillId="0" borderId="0" xfId="0" applyNumberFormat="1" applyFont="1" applyAlignment="1" applyProtection="1">
      <alignment horizontal="right" vertical="center"/>
    </xf>
    <xf numFmtId="166" fontId="23" fillId="0" borderId="0" xfId="0" applyNumberFormat="1" applyFont="1" applyAlignment="1" applyProtection="1">
      <alignment horizontal="right" vertical="center"/>
    </xf>
    <xf numFmtId="167" fontId="23" fillId="0" borderId="0" xfId="0" applyNumberFormat="1" applyFont="1" applyAlignment="1" applyProtection="1">
      <alignment horizontal="right" vertical="center"/>
    </xf>
    <xf numFmtId="37" fontId="23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horizontal="left" vertical="top"/>
    </xf>
    <xf numFmtId="166" fontId="19" fillId="0" borderId="0" xfId="0" applyNumberFormat="1" applyFont="1" applyAlignment="1" applyProtection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  <protection locked="0"/>
    </xf>
    <xf numFmtId="0" fontId="25" fillId="0" borderId="0" xfId="0" applyFont="1" applyFill="1" applyBorder="1" applyAlignment="1">
      <alignment horizontal="center" vertical="center" wrapText="1"/>
      <protection locked="0"/>
    </xf>
    <xf numFmtId="165" fontId="25" fillId="0" borderId="0" xfId="0" applyNumberFormat="1" applyFont="1" applyFill="1" applyBorder="1" applyAlignment="1">
      <alignment horizontal="right" vertical="center"/>
      <protection locked="0"/>
    </xf>
    <xf numFmtId="0" fontId="25" fillId="0" borderId="0" xfId="0" applyFont="1" applyFill="1" applyBorder="1" applyAlignment="1">
      <alignment horizontal="left" vertical="center" wrapText="1"/>
      <protection locked="0"/>
    </xf>
    <xf numFmtId="165" fontId="19" fillId="0" borderId="0" xfId="0" applyNumberFormat="1" applyFont="1" applyAlignment="1" applyProtection="1">
      <alignment horizontal="right" vertical="center"/>
    </xf>
    <xf numFmtId="167" fontId="19" fillId="0" borderId="0" xfId="0" applyNumberFormat="1" applyFont="1" applyAlignment="1" applyProtection="1">
      <alignment horizontal="right" vertical="center"/>
    </xf>
    <xf numFmtId="37" fontId="19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left" vertical="center"/>
    </xf>
    <xf numFmtId="166" fontId="23" fillId="0" borderId="0" xfId="0" applyNumberFormat="1" applyFont="1" applyFill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 wrapText="1"/>
    </xf>
    <xf numFmtId="169" fontId="23" fillId="0" borderId="0" xfId="0" applyNumberFormat="1" applyFont="1" applyFill="1" applyAlignment="1" applyProtection="1">
      <alignment horizontal="center" vertical="center"/>
    </xf>
    <xf numFmtId="49" fontId="23" fillId="0" borderId="0" xfId="0" applyNumberFormat="1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 wrapText="1"/>
    </xf>
    <xf numFmtId="170" fontId="23" fillId="0" borderId="0" xfId="0" applyNumberFormat="1" applyFont="1" applyFill="1" applyAlignment="1" applyProtection="1">
      <alignment horizontal="right" vertical="center"/>
    </xf>
    <xf numFmtId="171" fontId="23" fillId="0" borderId="0" xfId="0" applyNumberFormat="1" applyFont="1" applyFill="1" applyAlignment="1" applyProtection="1">
      <alignment horizontal="right" vertical="center"/>
    </xf>
    <xf numFmtId="49" fontId="23" fillId="0" borderId="0" xfId="0" applyNumberFormat="1" applyFont="1" applyFill="1" applyAlignment="1" applyProtection="1">
      <alignment vertical="top"/>
    </xf>
    <xf numFmtId="169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top"/>
    </xf>
    <xf numFmtId="0" fontId="26" fillId="0" borderId="0" xfId="0" applyFont="1" applyFill="1" applyAlignment="1" applyProtection="1">
      <alignment vertical="center" wrapText="1"/>
    </xf>
    <xf numFmtId="170" fontId="26" fillId="0" borderId="0" xfId="0" applyNumberFormat="1" applyFont="1" applyFill="1" applyAlignment="1" applyProtection="1">
      <alignment horizontal="right" vertical="center"/>
    </xf>
    <xf numFmtId="168" fontId="2" fillId="0" borderId="0" xfId="0" applyNumberFormat="1" applyFont="1" applyFill="1" applyAlignment="1" applyProtection="1">
      <alignment horizontal="right" vertical="center"/>
    </xf>
    <xf numFmtId="49" fontId="23" fillId="0" borderId="0" xfId="0" applyNumberFormat="1" applyFont="1" applyFill="1" applyAlignment="1" applyProtection="1">
      <alignment horizontal="left" vertical="center"/>
    </xf>
    <xf numFmtId="49" fontId="26" fillId="0" borderId="0" xfId="0" applyNumberFormat="1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 wrapText="1"/>
    </xf>
    <xf numFmtId="171" fontId="26" fillId="0" borderId="0" xfId="0" applyNumberFormat="1" applyFont="1" applyFill="1" applyAlignment="1" applyProtection="1">
      <alignment horizontal="right" vertical="center"/>
    </xf>
    <xf numFmtId="49" fontId="19" fillId="0" borderId="0" xfId="0" applyNumberFormat="1" applyFont="1" applyFill="1" applyAlignment="1" applyProtection="1">
      <alignment horizontal="left" vertical="top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showGridLines="0" workbookViewId="0">
      <selection activeCell="E9" sqref="E9"/>
    </sheetView>
  </sheetViews>
  <sheetFormatPr defaultColWidth="9.1796875" defaultRowHeight="12.75" customHeight="1"/>
  <cols>
    <col min="1" max="1" width="2.453125" style="1" customWidth="1"/>
    <col min="2" max="2" width="1.81640625" style="1" customWidth="1"/>
    <col min="3" max="3" width="2.81640625" style="1" customWidth="1"/>
    <col min="4" max="4" width="6.7265625" style="1" customWidth="1"/>
    <col min="5" max="5" width="13.54296875" style="1" customWidth="1"/>
    <col min="6" max="6" width="0.54296875" style="1" customWidth="1"/>
    <col min="7" max="7" width="2.54296875" style="1" customWidth="1"/>
    <col min="8" max="8" width="2.7265625" style="1" customWidth="1"/>
    <col min="9" max="9" width="10.453125" style="1" customWidth="1"/>
    <col min="10" max="10" width="13.453125" style="1" customWidth="1"/>
    <col min="11" max="11" width="0.7265625" style="1" customWidth="1"/>
    <col min="12" max="12" width="2.453125" style="1" customWidth="1"/>
    <col min="13" max="13" width="2.81640625" style="1" customWidth="1"/>
    <col min="14" max="14" width="2" style="1" customWidth="1"/>
    <col min="15" max="15" width="12.453125" style="1" customWidth="1"/>
    <col min="16" max="16" width="3" style="1" customWidth="1"/>
    <col min="17" max="17" width="2" style="1" customWidth="1"/>
    <col min="18" max="18" width="13.54296875" style="1" customWidth="1"/>
    <col min="19" max="19" width="0.54296875" style="1" customWidth="1"/>
    <col min="20" max="16384" width="9.17968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</v>
      </c>
      <c r="C5" s="16"/>
      <c r="D5" s="16"/>
      <c r="E5" s="238" t="s">
        <v>263</v>
      </c>
      <c r="F5" s="239"/>
      <c r="G5" s="239"/>
      <c r="H5" s="239"/>
      <c r="I5" s="239"/>
      <c r="J5" s="240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7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2" t="s">
        <v>167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2" t="s">
        <v>9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10</v>
      </c>
      <c r="C9" s="16"/>
      <c r="D9" s="16"/>
      <c r="E9" s="26" t="s">
        <v>3</v>
      </c>
      <c r="F9" s="27"/>
      <c r="G9" s="27"/>
      <c r="H9" s="27"/>
      <c r="I9" s="27"/>
      <c r="J9" s="28"/>
      <c r="K9" s="16"/>
      <c r="L9" s="16"/>
      <c r="M9" s="16"/>
      <c r="N9" s="16"/>
      <c r="O9" s="16" t="s">
        <v>11</v>
      </c>
      <c r="P9" s="29"/>
      <c r="Q9" s="30"/>
      <c r="R9" s="28"/>
      <c r="S9" s="21"/>
    </row>
    <row r="10" spans="1:19" ht="17.25" hidden="1" customHeight="1">
      <c r="A10" s="15"/>
      <c r="B10" s="16" t="s">
        <v>12</v>
      </c>
      <c r="C10" s="16"/>
      <c r="D10" s="16"/>
      <c r="E10" s="31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13</v>
      </c>
      <c r="C11" s="16"/>
      <c r="D11" s="16"/>
      <c r="E11" s="31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14</v>
      </c>
      <c r="C12" s="16"/>
      <c r="D12" s="16"/>
      <c r="E12" s="31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1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1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1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1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1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1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1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1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1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1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1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1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15</v>
      </c>
      <c r="P25" s="16" t="s">
        <v>16</v>
      </c>
      <c r="Q25" s="16"/>
      <c r="R25" s="16"/>
      <c r="S25" s="21"/>
    </row>
    <row r="26" spans="1:19" ht="17.25" customHeight="1">
      <c r="A26" s="15"/>
      <c r="B26" s="16" t="s">
        <v>17</v>
      </c>
      <c r="C26" s="16"/>
      <c r="D26" s="16"/>
      <c r="E26" s="17"/>
      <c r="F26" s="18"/>
      <c r="G26" s="18"/>
      <c r="H26" s="18"/>
      <c r="I26" s="18"/>
      <c r="J26" s="19"/>
      <c r="K26" s="16"/>
      <c r="L26" s="16"/>
      <c r="M26" s="16"/>
      <c r="N26" s="16"/>
      <c r="O26" s="32"/>
      <c r="P26" s="33"/>
      <c r="Q26" s="34"/>
      <c r="R26" s="35"/>
      <c r="S26" s="21"/>
    </row>
    <row r="27" spans="1:19" ht="17.25" customHeight="1">
      <c r="A27" s="15"/>
      <c r="B27" s="16" t="s">
        <v>18</v>
      </c>
      <c r="C27" s="16"/>
      <c r="D27" s="16"/>
      <c r="E27" s="22" t="s">
        <v>169</v>
      </c>
      <c r="F27" s="16"/>
      <c r="G27" s="16"/>
      <c r="H27" s="16"/>
      <c r="I27" s="16"/>
      <c r="J27" s="23"/>
      <c r="K27" s="16"/>
      <c r="L27" s="16"/>
      <c r="M27" s="16"/>
      <c r="N27" s="16"/>
      <c r="O27" s="32"/>
      <c r="P27" s="33"/>
      <c r="Q27" s="34"/>
      <c r="R27" s="35"/>
      <c r="S27" s="21"/>
    </row>
    <row r="28" spans="1:19" ht="17.25" customHeight="1">
      <c r="A28" s="15"/>
      <c r="B28" s="16" t="s">
        <v>19</v>
      </c>
      <c r="C28" s="16"/>
      <c r="D28" s="16"/>
      <c r="E28" s="22" t="s">
        <v>3</v>
      </c>
      <c r="F28" s="16"/>
      <c r="G28" s="16"/>
      <c r="H28" s="16"/>
      <c r="I28" s="16"/>
      <c r="J28" s="23"/>
      <c r="K28" s="16"/>
      <c r="L28" s="16"/>
      <c r="M28" s="16"/>
      <c r="N28" s="16"/>
      <c r="O28" s="32"/>
      <c r="P28" s="33"/>
      <c r="Q28" s="34"/>
      <c r="R28" s="35"/>
      <c r="S28" s="21"/>
    </row>
    <row r="29" spans="1:19" ht="17.25" customHeight="1">
      <c r="A29" s="15"/>
      <c r="B29" s="16"/>
      <c r="C29" s="16"/>
      <c r="D29" s="16"/>
      <c r="E29" s="29"/>
      <c r="F29" s="27"/>
      <c r="G29" s="27"/>
      <c r="H29" s="27"/>
      <c r="I29" s="27"/>
      <c r="J29" s="28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6" t="s">
        <v>20</v>
      </c>
      <c r="F30" s="16"/>
      <c r="G30" s="16" t="s">
        <v>21</v>
      </c>
      <c r="H30" s="16"/>
      <c r="I30" s="16"/>
      <c r="J30" s="16"/>
      <c r="K30" s="16"/>
      <c r="L30" s="16"/>
      <c r="M30" s="16"/>
      <c r="N30" s="16"/>
      <c r="O30" s="36" t="s">
        <v>22</v>
      </c>
      <c r="P30" s="25"/>
      <c r="Q30" s="25"/>
      <c r="R30" s="37"/>
      <c r="S30" s="21"/>
    </row>
    <row r="31" spans="1:19" ht="17.25" customHeight="1">
      <c r="A31" s="15"/>
      <c r="B31" s="16"/>
      <c r="C31" s="16"/>
      <c r="D31" s="16"/>
      <c r="E31" s="32"/>
      <c r="F31" s="16"/>
      <c r="G31" s="33"/>
      <c r="H31" s="38"/>
      <c r="I31" s="39"/>
      <c r="J31" s="16"/>
      <c r="K31" s="16"/>
      <c r="L31" s="16"/>
      <c r="M31" s="16"/>
      <c r="N31" s="16"/>
      <c r="O31" s="40"/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23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24</v>
      </c>
      <c r="B34" s="50"/>
      <c r="C34" s="50"/>
      <c r="D34" s="51"/>
      <c r="E34" s="52" t="s">
        <v>25</v>
      </c>
      <c r="F34" s="51"/>
      <c r="G34" s="52" t="s">
        <v>26</v>
      </c>
      <c r="H34" s="50"/>
      <c r="I34" s="51"/>
      <c r="J34" s="52" t="s">
        <v>27</v>
      </c>
      <c r="K34" s="50"/>
      <c r="L34" s="52" t="s">
        <v>28</v>
      </c>
      <c r="M34" s="50"/>
      <c r="N34" s="50"/>
      <c r="O34" s="51"/>
      <c r="P34" s="52" t="s">
        <v>29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30</v>
      </c>
      <c r="F36" s="46"/>
      <c r="G36" s="46"/>
      <c r="H36" s="46"/>
      <c r="I36" s="46"/>
      <c r="J36" s="63" t="s">
        <v>31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32</v>
      </c>
      <c r="B37" s="65"/>
      <c r="C37" s="66" t="s">
        <v>33</v>
      </c>
      <c r="D37" s="67"/>
      <c r="E37" s="67"/>
      <c r="F37" s="68"/>
      <c r="G37" s="64" t="s">
        <v>34</v>
      </c>
      <c r="H37" s="69"/>
      <c r="I37" s="66" t="s">
        <v>35</v>
      </c>
      <c r="J37" s="67"/>
      <c r="K37" s="67"/>
      <c r="L37" s="64" t="s">
        <v>36</v>
      </c>
      <c r="M37" s="69"/>
      <c r="N37" s="66" t="s">
        <v>37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38</v>
      </c>
      <c r="C38" s="19"/>
      <c r="D38" s="72" t="s">
        <v>39</v>
      </c>
      <c r="E38" s="73">
        <f>SUMIF(Rozpocet!O5:O65518,8,Rozpocet!I5:I65518)</f>
        <v>0</v>
      </c>
      <c r="F38" s="74"/>
      <c r="G38" s="70">
        <v>8</v>
      </c>
      <c r="H38" s="75" t="s">
        <v>40</v>
      </c>
      <c r="I38" s="35"/>
      <c r="J38" s="76">
        <v>0</v>
      </c>
      <c r="K38" s="77"/>
      <c r="L38" s="70">
        <v>13</v>
      </c>
      <c r="M38" s="33" t="s">
        <v>41</v>
      </c>
      <c r="N38" s="38"/>
      <c r="O38" s="38"/>
      <c r="P38" s="78">
        <f>M48</f>
        <v>20</v>
      </c>
      <c r="Q38" s="79" t="s">
        <v>42</v>
      </c>
      <c r="R38" s="73">
        <v>0</v>
      </c>
      <c r="S38" s="74"/>
    </row>
    <row r="39" spans="1:19" ht="20.25" customHeight="1">
      <c r="A39" s="70">
        <v>2</v>
      </c>
      <c r="B39" s="80"/>
      <c r="C39" s="28"/>
      <c r="D39" s="72" t="s">
        <v>43</v>
      </c>
      <c r="E39" s="73">
        <f>SUMIF(Rozpocet!O10:O65518,4,Rozpocet!I10:I65518)</f>
        <v>0</v>
      </c>
      <c r="F39" s="74"/>
      <c r="G39" s="70">
        <v>9</v>
      </c>
      <c r="H39" s="16" t="s">
        <v>44</v>
      </c>
      <c r="I39" s="72"/>
      <c r="J39" s="76">
        <v>0</v>
      </c>
      <c r="K39" s="77"/>
      <c r="L39" s="70">
        <v>14</v>
      </c>
      <c r="M39" s="33" t="s">
        <v>45</v>
      </c>
      <c r="N39" s="38"/>
      <c r="O39" s="38"/>
      <c r="P39" s="78">
        <f>M48</f>
        <v>20</v>
      </c>
      <c r="Q39" s="79" t="s">
        <v>42</v>
      </c>
      <c r="R39" s="73">
        <v>0</v>
      </c>
      <c r="S39" s="74"/>
    </row>
    <row r="40" spans="1:19" ht="20.25" customHeight="1">
      <c r="A40" s="70">
        <v>3</v>
      </c>
      <c r="B40" s="71" t="s">
        <v>46</v>
      </c>
      <c r="C40" s="19"/>
      <c r="D40" s="72" t="s">
        <v>39</v>
      </c>
      <c r="E40" s="73">
        <f>SUMIF(Rozpocet!O11:O65518,32,Rozpocet!I11:I65518)</f>
        <v>0</v>
      </c>
      <c r="F40" s="74"/>
      <c r="G40" s="70">
        <v>10</v>
      </c>
      <c r="H40" s="75" t="s">
        <v>47</v>
      </c>
      <c r="I40" s="35"/>
      <c r="J40" s="76">
        <v>0</v>
      </c>
      <c r="K40" s="77"/>
      <c r="L40" s="70">
        <v>15</v>
      </c>
      <c r="M40" s="33" t="s">
        <v>48</v>
      </c>
      <c r="N40" s="38"/>
      <c r="O40" s="38"/>
      <c r="P40" s="78">
        <f>M48</f>
        <v>20</v>
      </c>
      <c r="Q40" s="79" t="s">
        <v>42</v>
      </c>
      <c r="R40" s="73">
        <v>0</v>
      </c>
      <c r="S40" s="74"/>
    </row>
    <row r="41" spans="1:19" ht="20.25" customHeight="1">
      <c r="A41" s="70">
        <v>4</v>
      </c>
      <c r="B41" s="80"/>
      <c r="C41" s="28"/>
      <c r="D41" s="72" t="s">
        <v>43</v>
      </c>
      <c r="E41" s="73">
        <f>SUMIF(Rozpocet!O12:O65518,16,Rozpocet!I12:I65518)+SUMIF(Rozpocet!O12:O65518,128,Rozpocet!I12:I65518)</f>
        <v>0</v>
      </c>
      <c r="F41" s="74"/>
      <c r="G41" s="70">
        <v>11</v>
      </c>
      <c r="H41" s="75"/>
      <c r="I41" s="35"/>
      <c r="J41" s="76">
        <v>0</v>
      </c>
      <c r="K41" s="77"/>
      <c r="L41" s="70">
        <v>16</v>
      </c>
      <c r="M41" s="33" t="s">
        <v>49</v>
      </c>
      <c r="N41" s="38"/>
      <c r="O41" s="38"/>
      <c r="P41" s="78">
        <f>M48</f>
        <v>20</v>
      </c>
      <c r="Q41" s="79" t="s">
        <v>42</v>
      </c>
      <c r="R41" s="73">
        <v>0</v>
      </c>
      <c r="S41" s="74"/>
    </row>
    <row r="42" spans="1:19" ht="20.25" customHeight="1">
      <c r="A42" s="70">
        <v>5</v>
      </c>
      <c r="B42" s="71" t="s">
        <v>50</v>
      </c>
      <c r="C42" s="19"/>
      <c r="D42" s="72" t="s">
        <v>39</v>
      </c>
      <c r="E42" s="73">
        <f>SUMIF(Rozpocet!O13:O65518,256,Rozpocet!I13:I65518)</f>
        <v>0</v>
      </c>
      <c r="F42" s="74"/>
      <c r="G42" s="81"/>
      <c r="H42" s="38"/>
      <c r="I42" s="35"/>
      <c r="J42" s="82"/>
      <c r="K42" s="77"/>
      <c r="L42" s="70">
        <v>17</v>
      </c>
      <c r="M42" s="33" t="s">
        <v>51</v>
      </c>
      <c r="N42" s="38"/>
      <c r="O42" s="38"/>
      <c r="P42" s="78">
        <f>M48</f>
        <v>20</v>
      </c>
      <c r="Q42" s="79" t="s">
        <v>42</v>
      </c>
      <c r="R42" s="73">
        <v>0</v>
      </c>
      <c r="S42" s="74"/>
    </row>
    <row r="43" spans="1:19" ht="20.25" customHeight="1">
      <c r="A43" s="70">
        <v>6</v>
      </c>
      <c r="B43" s="80"/>
      <c r="C43" s="28"/>
      <c r="D43" s="72" t="s">
        <v>43</v>
      </c>
      <c r="E43" s="73">
        <f>SUMIF(Rozpocet!O14:O65518,64,Rozpocet!I14:I65518)</f>
        <v>0</v>
      </c>
      <c r="F43" s="74"/>
      <c r="G43" s="81"/>
      <c r="H43" s="38"/>
      <c r="I43" s="35"/>
      <c r="J43" s="82"/>
      <c r="K43" s="77"/>
      <c r="L43" s="70">
        <v>18</v>
      </c>
      <c r="M43" s="75" t="s">
        <v>52</v>
      </c>
      <c r="N43" s="38"/>
      <c r="O43" s="38"/>
      <c r="P43" s="38"/>
      <c r="Q43" s="38"/>
      <c r="R43" s="73">
        <f>SUMIF(Rozpocet!O14:O65518,1024,Rozpocet!I14:I65518)</f>
        <v>0</v>
      </c>
      <c r="S43" s="74"/>
    </row>
    <row r="44" spans="1:19" ht="20.25" customHeight="1">
      <c r="A44" s="70">
        <v>7</v>
      </c>
      <c r="B44" s="83" t="s">
        <v>53</v>
      </c>
      <c r="C44" s="38"/>
      <c r="D44" s="35"/>
      <c r="E44" s="84">
        <f>SUM(E38:E43)</f>
        <v>0</v>
      </c>
      <c r="F44" s="48"/>
      <c r="G44" s="70">
        <v>12</v>
      </c>
      <c r="H44" s="83" t="s">
        <v>54</v>
      </c>
      <c r="I44" s="35"/>
      <c r="J44" s="85">
        <f>SUM(J38:J41)</f>
        <v>0</v>
      </c>
      <c r="K44" s="86"/>
      <c r="L44" s="70">
        <v>19</v>
      </c>
      <c r="M44" s="83" t="s">
        <v>55</v>
      </c>
      <c r="N44" s="38"/>
      <c r="O44" s="38"/>
      <c r="P44" s="38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56</v>
      </c>
      <c r="C45" s="89"/>
      <c r="D45" s="90"/>
      <c r="E45" s="91">
        <f>SUMIF(Rozpocet!O14:O65518,512,Rozpocet!I14:I65518)</f>
        <v>0</v>
      </c>
      <c r="F45" s="44"/>
      <c r="G45" s="87">
        <v>21</v>
      </c>
      <c r="H45" s="88" t="s">
        <v>57</v>
      </c>
      <c r="I45" s="90"/>
      <c r="J45" s="92">
        <v>0</v>
      </c>
      <c r="K45" s="93">
        <f>M48</f>
        <v>20</v>
      </c>
      <c r="L45" s="87">
        <v>22</v>
      </c>
      <c r="M45" s="88" t="s">
        <v>58</v>
      </c>
      <c r="N45" s="89"/>
      <c r="O45" s="43"/>
      <c r="P45" s="43"/>
      <c r="Q45" s="43"/>
      <c r="R45" s="91">
        <f>SUMIF(Rozpocet!O14:O65518,"&lt;4",Rozpocet!I14:I65518)+SUMIF(Rozpocet!O14:O65518,"&gt;1024",Rozpocet!I14:I65518)</f>
        <v>0</v>
      </c>
      <c r="S45" s="44"/>
    </row>
    <row r="46" spans="1:19" ht="20.25" customHeight="1">
      <c r="A46" s="94" t="s">
        <v>18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59</v>
      </c>
      <c r="M46" s="51"/>
      <c r="N46" s="66" t="s">
        <v>60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61</v>
      </c>
      <c r="N47" s="38"/>
      <c r="O47" s="38"/>
      <c r="P47" s="38"/>
      <c r="Q47" s="74"/>
      <c r="R47" s="84">
        <f>ROUND(E44+J44+R44+E45+J45+R45,2)</f>
        <v>0</v>
      </c>
      <c r="S47" s="48"/>
    </row>
    <row r="48" spans="1:19" ht="20.25" customHeight="1">
      <c r="A48" s="98" t="s">
        <v>62</v>
      </c>
      <c r="B48" s="27"/>
      <c r="C48" s="27"/>
      <c r="D48" s="27"/>
      <c r="E48" s="27"/>
      <c r="F48" s="28"/>
      <c r="G48" s="99" t="s">
        <v>63</v>
      </c>
      <c r="H48" s="27"/>
      <c r="I48" s="27"/>
      <c r="J48" s="27"/>
      <c r="K48" s="27"/>
      <c r="L48" s="70">
        <v>24</v>
      </c>
      <c r="M48" s="100">
        <v>20</v>
      </c>
      <c r="N48" s="35" t="s">
        <v>42</v>
      </c>
      <c r="O48" s="101">
        <f>R47-O49</f>
        <v>0</v>
      </c>
      <c r="P48" s="27" t="s">
        <v>64</v>
      </c>
      <c r="Q48" s="27"/>
      <c r="R48" s="102">
        <f>ROUND(O48*M48/100,2)</f>
        <v>0</v>
      </c>
      <c r="S48" s="103"/>
    </row>
    <row r="49" spans="1:19" ht="20.25" customHeight="1">
      <c r="A49" s="104" t="s">
        <v>17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5" t="s">
        <v>42</v>
      </c>
      <c r="O49" s="101">
        <f>ROUND(SUMIF(Rozpocet!N14:N65518,M49,Rozpocet!I14:I65518)+SUMIF(P38:P42,M49,R38:R42)+IF(K45=M49,J45,0),2)</f>
        <v>0</v>
      </c>
      <c r="P49" s="38" t="s">
        <v>64</v>
      </c>
      <c r="Q49" s="38"/>
      <c r="R49" s="73">
        <f>ROUND(O49*M49/100,2)</f>
        <v>0</v>
      </c>
      <c r="S49" s="74"/>
    </row>
    <row r="50" spans="1:19" ht="20.25" customHeigh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65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66</v>
      </c>
      <c r="B51" s="27"/>
      <c r="C51" s="27"/>
      <c r="D51" s="27"/>
      <c r="E51" s="27"/>
      <c r="F51" s="28"/>
      <c r="G51" s="99" t="s">
        <v>63</v>
      </c>
      <c r="H51" s="27"/>
      <c r="I51" s="27"/>
      <c r="J51" s="27"/>
      <c r="K51" s="27"/>
      <c r="L51" s="64" t="s">
        <v>67</v>
      </c>
      <c r="M51" s="51"/>
      <c r="N51" s="66" t="s">
        <v>68</v>
      </c>
      <c r="O51" s="50"/>
      <c r="P51" s="50"/>
      <c r="Q51" s="50"/>
      <c r="R51" s="109"/>
      <c r="S51" s="53"/>
    </row>
    <row r="52" spans="1:19" ht="20.25" customHeight="1">
      <c r="A52" s="104" t="s">
        <v>19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69</v>
      </c>
      <c r="N52" s="38"/>
      <c r="O52" s="38"/>
      <c r="P52" s="38"/>
      <c r="Q52" s="35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70</v>
      </c>
      <c r="N53" s="38"/>
      <c r="O53" s="38"/>
      <c r="P53" s="38"/>
      <c r="Q53" s="35"/>
      <c r="R53" s="73">
        <v>0</v>
      </c>
      <c r="S53" s="74"/>
    </row>
    <row r="54" spans="1:19" ht="20.25" customHeight="1">
      <c r="A54" s="110" t="s">
        <v>62</v>
      </c>
      <c r="B54" s="43"/>
      <c r="C54" s="43"/>
      <c r="D54" s="43"/>
      <c r="E54" s="43"/>
      <c r="F54" s="111"/>
      <c r="G54" s="112" t="s">
        <v>63</v>
      </c>
      <c r="H54" s="43"/>
      <c r="I54" s="43"/>
      <c r="J54" s="43"/>
      <c r="K54" s="43"/>
      <c r="L54" s="87">
        <v>29</v>
      </c>
      <c r="M54" s="88" t="s">
        <v>71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honeticPr fontId="2" type="noConversion"/>
  <printOptions verticalCentered="1"/>
  <pageMargins left="0.59055119752883911" right="0.59055119752883911" top="0.90551179647445679" bottom="0.90551179647445679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showGridLines="0" workbookViewId="0">
      <pane ySplit="13" topLeftCell="A14" activePane="bottomLeft" state="frozenSplit"/>
      <selection pane="bottomLeft" activeCell="A20" sqref="A20"/>
    </sheetView>
  </sheetViews>
  <sheetFormatPr defaultColWidth="9.1796875" defaultRowHeight="12.75" customHeight="1"/>
  <cols>
    <col min="1" max="1" width="12.7265625" style="1" customWidth="1"/>
    <col min="2" max="2" width="55.7265625" style="1" customWidth="1"/>
    <col min="3" max="3" width="13.54296875" style="1" customWidth="1"/>
    <col min="4" max="5" width="13.81640625" style="1" hidden="1" customWidth="1"/>
    <col min="6" max="16384" width="9.1796875" style="1"/>
  </cols>
  <sheetData>
    <row r="1" spans="1:5" ht="18" customHeight="1">
      <c r="A1" s="114" t="s">
        <v>72</v>
      </c>
      <c r="B1" s="115"/>
      <c r="C1" s="115"/>
      <c r="D1" s="115"/>
      <c r="E1" s="115"/>
    </row>
    <row r="2" spans="1:5" ht="12" customHeight="1">
      <c r="A2" s="116" t="s">
        <v>73</v>
      </c>
      <c r="B2" s="117" t="str">
        <f>'Krycí list'!E5</f>
        <v>Rodinný dom i110</v>
      </c>
      <c r="C2" s="118"/>
      <c r="D2" s="118"/>
      <c r="E2" s="118"/>
    </row>
    <row r="3" spans="1:5" ht="12" customHeight="1">
      <c r="A3" s="116" t="s">
        <v>74</v>
      </c>
      <c r="B3" s="117" t="str">
        <f>'Krycí list'!E7</f>
        <v>Zdravotechnika</v>
      </c>
      <c r="C3" s="119"/>
      <c r="D3" s="117"/>
      <c r="E3" s="120"/>
    </row>
    <row r="4" spans="1:5" ht="12" customHeight="1">
      <c r="A4" s="116" t="s">
        <v>75</v>
      </c>
      <c r="B4" s="117" t="str">
        <f>'Krycí list'!E9</f>
        <v xml:space="preserve"> </v>
      </c>
      <c r="C4" s="119"/>
      <c r="D4" s="117"/>
      <c r="E4" s="120"/>
    </row>
    <row r="5" spans="1:5" ht="12" customHeight="1">
      <c r="A5" s="117" t="s">
        <v>76</v>
      </c>
      <c r="B5" s="117" t="str">
        <f>'Krycí list'!P5</f>
        <v xml:space="preserve"> </v>
      </c>
      <c r="C5" s="119"/>
      <c r="D5" s="117"/>
      <c r="E5" s="120"/>
    </row>
    <row r="6" spans="1:5" ht="6" customHeight="1">
      <c r="A6" s="117"/>
      <c r="B6" s="117"/>
      <c r="C6" s="119"/>
      <c r="D6" s="117"/>
      <c r="E6" s="120"/>
    </row>
    <row r="7" spans="1:5" ht="12" customHeight="1">
      <c r="A7" s="117" t="s">
        <v>77</v>
      </c>
      <c r="B7" s="117" t="str">
        <f>IF('Krycí list'!E26="","",'Krycí list'!E26)</f>
        <v/>
      </c>
      <c r="C7" s="119"/>
      <c r="D7" s="117"/>
      <c r="E7" s="120"/>
    </row>
    <row r="8" spans="1:5" ht="12" customHeight="1">
      <c r="A8" s="117" t="s">
        <v>78</v>
      </c>
      <c r="B8" s="117" t="str">
        <f>IF('Krycí list'!E28="","",'Krycí list'!E28)</f>
        <v xml:space="preserve"> </v>
      </c>
      <c r="C8" s="119"/>
      <c r="D8" s="117"/>
      <c r="E8" s="120"/>
    </row>
    <row r="9" spans="1:5" ht="12" customHeight="1">
      <c r="A9" s="117" t="s">
        <v>79</v>
      </c>
      <c r="B9" s="117"/>
      <c r="C9" s="119"/>
      <c r="D9" s="117"/>
      <c r="E9" s="120"/>
    </row>
    <row r="10" spans="1:5" ht="6" customHeight="1">
      <c r="A10" s="115"/>
      <c r="B10" s="115"/>
      <c r="C10" s="115"/>
      <c r="D10" s="115"/>
      <c r="E10" s="115"/>
    </row>
    <row r="11" spans="1:5" ht="12" customHeight="1">
      <c r="A11" s="121" t="s">
        <v>80</v>
      </c>
      <c r="B11" s="122" t="s">
        <v>81</v>
      </c>
      <c r="C11" s="123" t="s">
        <v>82</v>
      </c>
      <c r="D11" s="124" t="s">
        <v>83</v>
      </c>
      <c r="E11" s="123" t="s">
        <v>84</v>
      </c>
    </row>
    <row r="12" spans="1:5" ht="12" customHeight="1">
      <c r="A12" s="125">
        <v>1</v>
      </c>
      <c r="B12" s="126">
        <v>2</v>
      </c>
      <c r="C12" s="127">
        <v>3</v>
      </c>
      <c r="D12" s="128">
        <v>4</v>
      </c>
      <c r="E12" s="127">
        <v>5</v>
      </c>
    </row>
    <row r="13" spans="1:5" ht="3.75" customHeight="1">
      <c r="A13" s="129"/>
      <c r="B13" s="129"/>
      <c r="C13" s="129"/>
      <c r="D13" s="129"/>
      <c r="E13" s="129"/>
    </row>
    <row r="14" spans="1:5" s="130" customFormat="1" ht="12.75" customHeight="1">
      <c r="A14" s="131" t="str">
        <f>Rozpocet!D14</f>
        <v>PSV</v>
      </c>
      <c r="B14" s="132" t="str">
        <f>Rozpocet!E14</f>
        <v>Práce a dodávky PSV</v>
      </c>
      <c r="C14" s="133">
        <f>Rozpocet!I14</f>
        <v>0</v>
      </c>
      <c r="D14" s="133">
        <f>Rozpocet!K14</f>
        <v>0.31895101199999998</v>
      </c>
      <c r="E14" s="133">
        <f>Rozpocet!M14</f>
        <v>0</v>
      </c>
    </row>
    <row r="15" spans="1:5" s="130" customFormat="1" ht="12.75" customHeight="1">
      <c r="A15" s="134" t="str">
        <f>Rozpocet!D15</f>
        <v>713</v>
      </c>
      <c r="B15" s="135" t="str">
        <f>Rozpocet!E15</f>
        <v>Izolácie tepelné</v>
      </c>
      <c r="C15" s="136">
        <f>Rozpocet!I15</f>
        <v>0</v>
      </c>
      <c r="D15" s="136">
        <f>Rozpocet!K15</f>
        <v>1.13033E-2</v>
      </c>
      <c r="E15" s="136">
        <f>Rozpocet!M15</f>
        <v>0</v>
      </c>
    </row>
    <row r="16" spans="1:5" s="130" customFormat="1" ht="12.75" customHeight="1">
      <c r="A16" s="134" t="str">
        <f>Rozpocet!D21</f>
        <v>721</v>
      </c>
      <c r="B16" s="135" t="str">
        <f>Rozpocet!E21</f>
        <v>Zdravotech. kanalizácia</v>
      </c>
      <c r="C16" s="136">
        <f>Rozpocet!I21</f>
        <v>0</v>
      </c>
      <c r="D16" s="136">
        <f>Rozpocet!K21</f>
        <v>8.0553200000000005E-2</v>
      </c>
      <c r="E16" s="136">
        <f>Rozpocet!M21</f>
        <v>0</v>
      </c>
    </row>
    <row r="17" spans="1:5" s="130" customFormat="1" ht="12.75" customHeight="1">
      <c r="A17" s="134" t="str">
        <f>Rozpocet!D47</f>
        <v>722</v>
      </c>
      <c r="B17" s="135" t="str">
        <f>Rozpocet!E47</f>
        <v>Zdravotechnika - vodovod</v>
      </c>
      <c r="C17" s="136">
        <f>Rozpocet!I47</f>
        <v>0</v>
      </c>
      <c r="D17" s="136">
        <f>Rozpocet!K47</f>
        <v>5.7772093599999991E-2</v>
      </c>
      <c r="E17" s="136">
        <f>Rozpocet!M47</f>
        <v>0</v>
      </c>
    </row>
    <row r="18" spans="1:5" s="130" customFormat="1" ht="12.75" customHeight="1">
      <c r="A18" s="134" t="str">
        <f>Rozpocet!D63</f>
        <v>723</v>
      </c>
      <c r="B18" s="135" t="str">
        <f>Rozpocet!E63</f>
        <v>Zdravotechnika - plynovod</v>
      </c>
      <c r="C18" s="136">
        <f>Rozpocet!I63</f>
        <v>0</v>
      </c>
      <c r="D18" s="136" t="e">
        <f>Rozpocet!#REF!</f>
        <v>#REF!</v>
      </c>
      <c r="E18" s="136" t="e">
        <f>Rozpocet!#REF!</f>
        <v>#REF!</v>
      </c>
    </row>
    <row r="19" spans="1:5" s="130" customFormat="1" ht="12.75" customHeight="1">
      <c r="A19" s="134" t="str">
        <f>Rozpocet!D70</f>
        <v>725</v>
      </c>
      <c r="B19" s="135" t="str">
        <f>Rozpocet!E70</f>
        <v>Zdravotechnika - zariaď. predmety</v>
      </c>
      <c r="C19" s="136">
        <f>Rozpocet!I70</f>
        <v>0</v>
      </c>
      <c r="D19" s="136">
        <f>Rozpocet!K70</f>
        <v>0.16203541839999996</v>
      </c>
      <c r="E19" s="136">
        <f>Rozpocet!M70</f>
        <v>0</v>
      </c>
    </row>
    <row r="20" spans="1:5" s="137" customFormat="1" ht="12.75" customHeight="1">
      <c r="B20" s="138" t="s">
        <v>85</v>
      </c>
      <c r="C20" s="139">
        <f>Rozpocet!I94</f>
        <v>0</v>
      </c>
      <c r="D20" s="139">
        <f>Rozpocet!K94</f>
        <v>0.31895101199999998</v>
      </c>
      <c r="E20" s="139">
        <f>Rozpocet!M94</f>
        <v>0</v>
      </c>
    </row>
  </sheetData>
  <phoneticPr fontId="2" type="noConversion"/>
  <printOptions horizontalCentered="1"/>
  <pageMargins left="1.1023621559143066" right="1.1023621559143066" top="0.78740155696868896" bottom="0.78740155696868896" header="0" footer="0"/>
  <pageSetup paperSize="9" scale="96" fitToHeight="9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4"/>
  <sheetViews>
    <sheetView showGridLines="0" tabSelected="1" zoomScaleNormal="100" workbookViewId="0">
      <pane ySplit="13" topLeftCell="A14" activePane="bottomLeft" state="frozenSplit"/>
      <selection pane="bottomLeft" activeCell="A15" sqref="A15"/>
    </sheetView>
  </sheetViews>
  <sheetFormatPr defaultColWidth="9.1796875" defaultRowHeight="11.25" customHeight="1"/>
  <cols>
    <col min="1" max="1" width="5.7265625" style="1" customWidth="1"/>
    <col min="2" max="2" width="4.54296875" style="1" customWidth="1"/>
    <col min="3" max="3" width="4.7265625" style="1" customWidth="1"/>
    <col min="4" max="4" width="12.7265625" style="1" customWidth="1"/>
    <col min="5" max="5" width="55.7265625" style="1" customWidth="1"/>
    <col min="6" max="6" width="4.7265625" style="1" customWidth="1"/>
    <col min="7" max="7" width="9.54296875" style="1" customWidth="1"/>
    <col min="8" max="8" width="9.81640625" style="1" customWidth="1"/>
    <col min="9" max="9" width="12.7265625" style="1" customWidth="1"/>
    <col min="10" max="10" width="10.7265625" style="1" hidden="1" customWidth="1"/>
    <col min="11" max="11" width="10.81640625" style="1" hidden="1" customWidth="1"/>
    <col min="12" max="12" width="9.7265625" style="1" hidden="1" customWidth="1"/>
    <col min="13" max="13" width="11.54296875" style="1" hidden="1" customWidth="1"/>
    <col min="14" max="14" width="6" style="1" customWidth="1"/>
    <col min="15" max="15" width="6.7265625" style="1" hidden="1" customWidth="1"/>
    <col min="16" max="16" width="7.1796875" style="1" hidden="1" customWidth="1"/>
    <col min="17" max="16384" width="9.1796875" style="1"/>
  </cols>
  <sheetData>
    <row r="1" spans="1:19" ht="18" customHeight="1">
      <c r="A1" s="114" t="s">
        <v>86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1"/>
      <c r="P1" s="141"/>
    </row>
    <row r="2" spans="1:19" ht="11.25" customHeight="1">
      <c r="A2" s="116" t="s">
        <v>73</v>
      </c>
      <c r="B2" s="117"/>
      <c r="C2" s="117" t="str">
        <f>'Krycí list'!E5</f>
        <v>Rodinný dom i110</v>
      </c>
      <c r="D2" s="117"/>
      <c r="E2" s="117"/>
      <c r="F2" s="117"/>
      <c r="G2" s="117"/>
      <c r="H2" s="117"/>
      <c r="I2" s="117"/>
      <c r="J2" s="117"/>
      <c r="K2" s="117"/>
      <c r="L2" s="140"/>
      <c r="M2" s="140"/>
      <c r="N2" s="140"/>
      <c r="O2" s="141"/>
      <c r="P2" s="141"/>
    </row>
    <row r="3" spans="1:19" ht="11.25" customHeight="1">
      <c r="A3" s="116" t="s">
        <v>74</v>
      </c>
      <c r="B3" s="117"/>
      <c r="C3" s="117" t="str">
        <f>'Krycí list'!E7</f>
        <v>Zdravotechnika</v>
      </c>
      <c r="D3" s="117"/>
      <c r="E3" s="117"/>
      <c r="F3" s="117"/>
      <c r="G3" s="117"/>
      <c r="H3" s="117"/>
      <c r="I3" s="117"/>
      <c r="J3" s="117"/>
      <c r="K3" s="117"/>
      <c r="L3" s="140"/>
      <c r="M3" s="140"/>
      <c r="N3" s="140"/>
      <c r="O3" s="141"/>
      <c r="P3" s="141"/>
    </row>
    <row r="4" spans="1:19" ht="11.25" customHeight="1">
      <c r="A4" s="116" t="s">
        <v>75</v>
      </c>
      <c r="B4" s="117"/>
      <c r="C4" s="117" t="str">
        <f>'Krycí list'!E9</f>
        <v xml:space="preserve"> </v>
      </c>
      <c r="D4" s="117"/>
      <c r="E4" s="117"/>
      <c r="F4" s="117"/>
      <c r="G4" s="117"/>
      <c r="H4" s="117"/>
      <c r="I4" s="117"/>
      <c r="J4" s="117"/>
      <c r="K4" s="117"/>
      <c r="L4" s="140"/>
      <c r="M4" s="140"/>
      <c r="N4" s="140"/>
      <c r="O4" s="141"/>
      <c r="P4" s="141"/>
    </row>
    <row r="5" spans="1:19" ht="11.25" customHeight="1">
      <c r="A5" s="117" t="s">
        <v>87</v>
      </c>
      <c r="B5" s="117"/>
      <c r="C5" s="117" t="str">
        <f>'Krycí list'!P5</f>
        <v xml:space="preserve"> </v>
      </c>
      <c r="D5" s="117"/>
      <c r="E5" s="117"/>
      <c r="F5" s="117"/>
      <c r="G5" s="117"/>
      <c r="H5" s="117"/>
      <c r="I5" s="117"/>
      <c r="J5" s="117"/>
      <c r="K5" s="117"/>
      <c r="L5" s="140"/>
      <c r="M5" s="140"/>
      <c r="N5" s="140"/>
      <c r="O5" s="141"/>
      <c r="P5" s="141"/>
    </row>
    <row r="6" spans="1:19" ht="5.25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40"/>
      <c r="M6" s="140"/>
      <c r="N6" s="140"/>
      <c r="O6" s="141"/>
      <c r="P6" s="141"/>
    </row>
    <row r="7" spans="1:19" ht="11.25" customHeight="1">
      <c r="A7" s="117" t="s">
        <v>77</v>
      </c>
      <c r="B7" s="117"/>
      <c r="C7" s="117" t="str">
        <f>IF('Krycí list'!F26="","",'Krycí list'!F26)</f>
        <v/>
      </c>
      <c r="D7" s="117"/>
      <c r="E7" s="117"/>
      <c r="F7" s="117"/>
      <c r="G7" s="117"/>
      <c r="H7" s="117"/>
      <c r="I7" s="117"/>
      <c r="J7" s="117"/>
      <c r="K7" s="117"/>
      <c r="L7" s="140"/>
      <c r="M7" s="140"/>
      <c r="N7" s="140"/>
      <c r="O7" s="141"/>
      <c r="P7" s="141"/>
    </row>
    <row r="8" spans="1:19" ht="11.25" customHeight="1">
      <c r="A8" s="117" t="s">
        <v>78</v>
      </c>
      <c r="B8" s="117"/>
      <c r="C8" s="117" t="str">
        <f>IF('Krycí list'!F28="","",'Krycí list'!F28)</f>
        <v/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40"/>
      <c r="O8" s="117"/>
      <c r="P8" s="117"/>
    </row>
    <row r="9" spans="1:19" ht="11.25" customHeight="1">
      <c r="A9" s="117" t="s">
        <v>79</v>
      </c>
      <c r="B9" s="117"/>
      <c r="C9" s="117"/>
      <c r="D9" s="149"/>
      <c r="E9" s="117"/>
      <c r="F9" s="117"/>
      <c r="G9" s="117"/>
      <c r="H9" s="117"/>
      <c r="I9" s="117"/>
      <c r="J9" s="117"/>
      <c r="K9" s="117"/>
      <c r="L9" s="140"/>
      <c r="M9" s="140"/>
      <c r="N9" s="140"/>
      <c r="O9" s="141"/>
      <c r="P9" s="141"/>
    </row>
    <row r="10" spans="1:19" ht="6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141"/>
    </row>
    <row r="11" spans="1:19" ht="21.75" customHeight="1">
      <c r="A11" s="121" t="s">
        <v>88</v>
      </c>
      <c r="B11" s="122" t="s">
        <v>89</v>
      </c>
      <c r="C11" s="122" t="s">
        <v>90</v>
      </c>
      <c r="D11" s="122" t="s">
        <v>91</v>
      </c>
      <c r="E11" s="122" t="s">
        <v>81</v>
      </c>
      <c r="F11" s="122" t="s">
        <v>92</v>
      </c>
      <c r="G11" s="122" t="s">
        <v>93</v>
      </c>
      <c r="H11" s="122" t="s">
        <v>94</v>
      </c>
      <c r="I11" s="122" t="s">
        <v>82</v>
      </c>
      <c r="J11" s="122" t="s">
        <v>95</v>
      </c>
      <c r="K11" s="122" t="s">
        <v>83</v>
      </c>
      <c r="L11" s="122" t="s">
        <v>96</v>
      </c>
      <c r="M11" s="122" t="s">
        <v>97</v>
      </c>
      <c r="N11" s="123" t="s">
        <v>98</v>
      </c>
      <c r="O11" s="142" t="s">
        <v>99</v>
      </c>
      <c r="P11" s="143" t="s">
        <v>100</v>
      </c>
    </row>
    <row r="12" spans="1:19" ht="11.25" customHeight="1">
      <c r="A12" s="125">
        <v>1</v>
      </c>
      <c r="B12" s="126">
        <v>2</v>
      </c>
      <c r="C12" s="126">
        <v>3</v>
      </c>
      <c r="D12" s="126">
        <v>4</v>
      </c>
      <c r="E12" s="126">
        <v>5</v>
      </c>
      <c r="F12" s="126">
        <v>6</v>
      </c>
      <c r="G12" s="126">
        <v>7</v>
      </c>
      <c r="H12" s="126">
        <v>8</v>
      </c>
      <c r="I12" s="126">
        <v>9</v>
      </c>
      <c r="J12" s="126"/>
      <c r="K12" s="126"/>
      <c r="L12" s="126"/>
      <c r="M12" s="126"/>
      <c r="N12" s="127">
        <v>10</v>
      </c>
      <c r="O12" s="144">
        <v>11</v>
      </c>
      <c r="P12" s="145">
        <v>12</v>
      </c>
    </row>
    <row r="13" spans="1:19" ht="3.75" customHeight="1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6"/>
      <c r="O13" s="147"/>
      <c r="P13" s="148"/>
    </row>
    <row r="14" spans="1:19" s="157" customFormat="1" ht="12.75" customHeight="1">
      <c r="A14" s="173"/>
      <c r="B14" s="174" t="s">
        <v>59</v>
      </c>
      <c r="C14" s="173"/>
      <c r="D14" s="173" t="s">
        <v>46</v>
      </c>
      <c r="E14" s="173" t="s">
        <v>101</v>
      </c>
      <c r="F14" s="173"/>
      <c r="G14" s="173"/>
      <c r="H14" s="173"/>
      <c r="I14" s="175">
        <f>I15+I21+I47+I63+I70</f>
        <v>0</v>
      </c>
      <c r="J14" s="173"/>
      <c r="K14" s="175">
        <f>K15+K21+K47+K63+K70</f>
        <v>0.31895101199999998</v>
      </c>
      <c r="L14" s="173"/>
      <c r="M14" s="175">
        <f>M15+M21+M47+M63+M70</f>
        <v>0</v>
      </c>
      <c r="N14" s="173"/>
      <c r="P14" s="176" t="s">
        <v>102</v>
      </c>
    </row>
    <row r="15" spans="1:19" s="157" customFormat="1" ht="12.75" customHeight="1">
      <c r="B15" s="158" t="s">
        <v>59</v>
      </c>
      <c r="D15" s="159" t="s">
        <v>103</v>
      </c>
      <c r="E15" s="159" t="s">
        <v>104</v>
      </c>
      <c r="I15" s="160">
        <f>SUM(I16:I20)</f>
        <v>0</v>
      </c>
      <c r="K15" s="160">
        <f>SUM(K16:K20)</f>
        <v>1.13033E-2</v>
      </c>
      <c r="M15" s="160">
        <f>SUM(M16:M20)</f>
        <v>0</v>
      </c>
      <c r="P15" s="159" t="s">
        <v>105</v>
      </c>
    </row>
    <row r="16" spans="1:19" s="151" customFormat="1" ht="13.5" customHeight="1">
      <c r="A16" s="150">
        <v>1</v>
      </c>
      <c r="B16" s="209" t="s">
        <v>106</v>
      </c>
      <c r="C16" s="209" t="s">
        <v>103</v>
      </c>
      <c r="D16" s="210" t="s">
        <v>197</v>
      </c>
      <c r="E16" s="188" t="s">
        <v>198</v>
      </c>
      <c r="F16" s="209" t="s">
        <v>107</v>
      </c>
      <c r="G16" s="153">
        <v>80.400000000000006</v>
      </c>
      <c r="H16" s="177">
        <v>0</v>
      </c>
      <c r="I16" s="177">
        <f>ROUND(G16*H16,3)</f>
        <v>0</v>
      </c>
      <c r="J16" s="220">
        <v>1E-4</v>
      </c>
      <c r="K16" s="153">
        <f t="shared" ref="K16" si="0">G16*J16</f>
        <v>8.0400000000000003E-3</v>
      </c>
      <c r="L16" s="154">
        <v>0</v>
      </c>
      <c r="M16" s="153">
        <f t="shared" ref="M16" si="1">G16*L16</f>
        <v>0</v>
      </c>
      <c r="N16" s="155">
        <v>20</v>
      </c>
      <c r="O16" s="156">
        <v>16</v>
      </c>
      <c r="P16" s="151" t="s">
        <v>108</v>
      </c>
      <c r="S16" s="181"/>
    </row>
    <row r="17" spans="1:19" s="151" customFormat="1" ht="13.5" customHeight="1">
      <c r="A17" s="161">
        <v>2</v>
      </c>
      <c r="B17" s="161" t="s">
        <v>109</v>
      </c>
      <c r="C17" s="161" t="s">
        <v>110</v>
      </c>
      <c r="D17" s="162" t="s">
        <v>111</v>
      </c>
      <c r="E17" s="163" t="s">
        <v>112</v>
      </c>
      <c r="F17" s="161" t="s">
        <v>107</v>
      </c>
      <c r="G17" s="164">
        <v>32.799999999999997</v>
      </c>
      <c r="H17" s="164">
        <v>0</v>
      </c>
      <c r="I17" s="164">
        <f>ROUND(G17*H17,3)</f>
        <v>0</v>
      </c>
      <c r="J17" s="165">
        <v>4.1E-5</v>
      </c>
      <c r="K17" s="164">
        <f>G17*J17</f>
        <v>1.3447999999999999E-3</v>
      </c>
      <c r="L17" s="165">
        <v>0</v>
      </c>
      <c r="M17" s="164">
        <f>G17*L17</f>
        <v>0</v>
      </c>
      <c r="N17" s="166">
        <v>20</v>
      </c>
      <c r="O17" s="167">
        <v>32</v>
      </c>
      <c r="P17" s="162" t="s">
        <v>108</v>
      </c>
      <c r="S17" s="181"/>
    </row>
    <row r="18" spans="1:19" s="151" customFormat="1" ht="13.5" customHeight="1">
      <c r="A18" s="161">
        <v>3</v>
      </c>
      <c r="B18" s="161" t="s">
        <v>109</v>
      </c>
      <c r="C18" s="161" t="s">
        <v>110</v>
      </c>
      <c r="D18" s="162">
        <v>2837741563</v>
      </c>
      <c r="E18" s="163" t="s">
        <v>156</v>
      </c>
      <c r="F18" s="161" t="s">
        <v>107</v>
      </c>
      <c r="G18" s="164">
        <v>14.5</v>
      </c>
      <c r="H18" s="164">
        <v>0</v>
      </c>
      <c r="I18" s="164">
        <f>ROUND(G18*H18,3)</f>
        <v>0</v>
      </c>
      <c r="J18" s="165">
        <v>4.1E-5</v>
      </c>
      <c r="K18" s="164">
        <f>G18*J18</f>
        <v>5.9449999999999998E-4</v>
      </c>
      <c r="L18" s="165">
        <v>0</v>
      </c>
      <c r="M18" s="164">
        <f>G18*L18</f>
        <v>0</v>
      </c>
      <c r="N18" s="166">
        <v>20</v>
      </c>
      <c r="O18" s="167">
        <v>32</v>
      </c>
      <c r="P18" s="162" t="s">
        <v>108</v>
      </c>
      <c r="S18" s="181"/>
    </row>
    <row r="19" spans="1:19" s="151" customFormat="1" ht="13.5" customHeight="1">
      <c r="A19" s="161">
        <v>4</v>
      </c>
      <c r="B19" s="161" t="s">
        <v>109</v>
      </c>
      <c r="C19" s="161" t="s">
        <v>110</v>
      </c>
      <c r="D19" s="162">
        <v>2837741540</v>
      </c>
      <c r="E19" s="163" t="s">
        <v>170</v>
      </c>
      <c r="F19" s="161" t="s">
        <v>107</v>
      </c>
      <c r="G19" s="164">
        <v>28.1</v>
      </c>
      <c r="H19" s="164">
        <v>0</v>
      </c>
      <c r="I19" s="164">
        <f>ROUND(G19*H19,3)</f>
        <v>0</v>
      </c>
      <c r="J19" s="165">
        <v>4.0000000000000003E-5</v>
      </c>
      <c r="K19" s="164">
        <f>G19*J19</f>
        <v>1.1240000000000002E-3</v>
      </c>
      <c r="L19" s="165">
        <v>0</v>
      </c>
      <c r="M19" s="164">
        <f>G19*L19</f>
        <v>0</v>
      </c>
      <c r="N19" s="166">
        <v>20</v>
      </c>
      <c r="O19" s="167">
        <v>32</v>
      </c>
      <c r="P19" s="162" t="s">
        <v>108</v>
      </c>
      <c r="S19" s="181"/>
    </row>
    <row r="20" spans="1:19" s="151" customFormat="1" ht="13.5" customHeight="1">
      <c r="A20" s="161">
        <v>5</v>
      </c>
      <c r="B20" s="161" t="s">
        <v>109</v>
      </c>
      <c r="C20" s="161" t="s">
        <v>110</v>
      </c>
      <c r="D20" s="162">
        <v>2837741542</v>
      </c>
      <c r="E20" s="221" t="s">
        <v>171</v>
      </c>
      <c r="F20" s="161" t="s">
        <v>107</v>
      </c>
      <c r="G20" s="164">
        <v>5</v>
      </c>
      <c r="H20" s="164">
        <v>0</v>
      </c>
      <c r="I20" s="164">
        <f>ROUND(G20*H20,3)</f>
        <v>0</v>
      </c>
      <c r="J20" s="165">
        <v>4.0000000000000003E-5</v>
      </c>
      <c r="K20" s="164">
        <f>G20*J20</f>
        <v>2.0000000000000001E-4</v>
      </c>
      <c r="L20" s="165">
        <v>0</v>
      </c>
      <c r="M20" s="164">
        <f>G20*L20</f>
        <v>0</v>
      </c>
      <c r="N20" s="166">
        <v>20</v>
      </c>
      <c r="O20" s="167">
        <v>32</v>
      </c>
      <c r="P20" s="162" t="s">
        <v>108</v>
      </c>
    </row>
    <row r="21" spans="1:19" s="157" customFormat="1" ht="12.75" customHeight="1">
      <c r="A21" s="157" t="s">
        <v>168</v>
      </c>
      <c r="B21" s="158" t="s">
        <v>59</v>
      </c>
      <c r="D21" s="159" t="s">
        <v>113</v>
      </c>
      <c r="E21" s="159" t="s">
        <v>165</v>
      </c>
      <c r="H21" s="157" t="s">
        <v>168</v>
      </c>
      <c r="I21" s="160">
        <f>SUM(I22:I46)</f>
        <v>0</v>
      </c>
      <c r="K21" s="160">
        <f>SUM(K22:K46)</f>
        <v>8.0553200000000005E-2</v>
      </c>
      <c r="M21" s="160">
        <f>SUM(M22:M46)</f>
        <v>0</v>
      </c>
      <c r="P21" s="159" t="s">
        <v>105</v>
      </c>
      <c r="S21" s="181"/>
    </row>
    <row r="22" spans="1:19" s="208" customFormat="1" ht="13.5" customHeight="1">
      <c r="A22" s="209">
        <v>6</v>
      </c>
      <c r="B22" s="209" t="s">
        <v>106</v>
      </c>
      <c r="C22" s="209" t="s">
        <v>113</v>
      </c>
      <c r="D22" s="210" t="s">
        <v>250</v>
      </c>
      <c r="E22" s="188" t="s">
        <v>251</v>
      </c>
      <c r="F22" s="209" t="s">
        <v>107</v>
      </c>
      <c r="G22" s="177">
        <v>8.75</v>
      </c>
      <c r="H22" s="177">
        <v>0</v>
      </c>
      <c r="I22" s="177">
        <f t="shared" ref="I22:I27" si="2">ROUND(G22*H22,3)</f>
        <v>0</v>
      </c>
      <c r="J22" s="220">
        <v>8.4000000000000003E-4</v>
      </c>
      <c r="K22" s="177">
        <f t="shared" ref="K22:K27" si="3">G22*J22</f>
        <v>7.3500000000000006E-3</v>
      </c>
      <c r="L22" s="205">
        <v>0</v>
      </c>
      <c r="M22" s="204">
        <f t="shared" ref="M22:M27" si="4">G22*L22</f>
        <v>0</v>
      </c>
      <c r="N22" s="206">
        <v>20</v>
      </c>
      <c r="O22" s="207">
        <v>16</v>
      </c>
      <c r="P22" s="208" t="s">
        <v>108</v>
      </c>
    </row>
    <row r="23" spans="1:19" s="208" customFormat="1" ht="13.5" customHeight="1">
      <c r="A23" s="209">
        <v>7</v>
      </c>
      <c r="B23" s="209" t="s">
        <v>106</v>
      </c>
      <c r="C23" s="209" t="s">
        <v>113</v>
      </c>
      <c r="D23" s="210" t="s">
        <v>199</v>
      </c>
      <c r="E23" s="188" t="s">
        <v>252</v>
      </c>
      <c r="F23" s="209" t="s">
        <v>107</v>
      </c>
      <c r="G23" s="177">
        <v>6.4</v>
      </c>
      <c r="H23" s="177">
        <v>0</v>
      </c>
      <c r="I23" s="177">
        <f t="shared" si="2"/>
        <v>0</v>
      </c>
      <c r="J23" s="220">
        <v>1.32E-3</v>
      </c>
      <c r="K23" s="177">
        <f t="shared" si="3"/>
        <v>8.4480000000000006E-3</v>
      </c>
      <c r="L23" s="205">
        <v>0</v>
      </c>
      <c r="M23" s="204">
        <f t="shared" si="4"/>
        <v>0</v>
      </c>
      <c r="N23" s="206">
        <v>20</v>
      </c>
      <c r="O23" s="207">
        <v>16</v>
      </c>
      <c r="P23" s="208" t="s">
        <v>108</v>
      </c>
    </row>
    <row r="24" spans="1:19" s="208" customFormat="1" ht="13.5" customHeight="1">
      <c r="A24" s="209">
        <v>8</v>
      </c>
      <c r="B24" s="209" t="s">
        <v>106</v>
      </c>
      <c r="C24" s="209" t="s">
        <v>113</v>
      </c>
      <c r="D24" s="210" t="s">
        <v>200</v>
      </c>
      <c r="E24" s="188" t="s">
        <v>253</v>
      </c>
      <c r="F24" s="209" t="s">
        <v>107</v>
      </c>
      <c r="G24" s="177">
        <v>14.8</v>
      </c>
      <c r="H24" s="177">
        <v>0</v>
      </c>
      <c r="I24" s="177">
        <f t="shared" si="2"/>
        <v>0</v>
      </c>
      <c r="J24" s="220">
        <v>1.64E-3</v>
      </c>
      <c r="K24" s="177">
        <f t="shared" si="3"/>
        <v>2.4272000000000002E-2</v>
      </c>
      <c r="L24" s="205">
        <v>0</v>
      </c>
      <c r="M24" s="204">
        <f t="shared" si="4"/>
        <v>0</v>
      </c>
      <c r="N24" s="206">
        <v>20</v>
      </c>
      <c r="O24" s="207">
        <v>16</v>
      </c>
      <c r="P24" s="208" t="s">
        <v>108</v>
      </c>
    </row>
    <row r="25" spans="1:19" s="208" customFormat="1" ht="13.5" customHeight="1">
      <c r="A25" s="209">
        <v>9</v>
      </c>
      <c r="B25" s="209" t="s">
        <v>106</v>
      </c>
      <c r="C25" s="209" t="s">
        <v>113</v>
      </c>
      <c r="D25" s="210" t="s">
        <v>201</v>
      </c>
      <c r="E25" s="188" t="s">
        <v>267</v>
      </c>
      <c r="F25" s="209" t="s">
        <v>107</v>
      </c>
      <c r="G25" s="177">
        <v>6.3</v>
      </c>
      <c r="H25" s="177">
        <v>0</v>
      </c>
      <c r="I25" s="177">
        <f t="shared" si="2"/>
        <v>0</v>
      </c>
      <c r="J25" s="220">
        <v>2.2699999999999999E-3</v>
      </c>
      <c r="K25" s="177">
        <f t="shared" si="3"/>
        <v>1.4300999999999999E-2</v>
      </c>
      <c r="L25" s="205">
        <v>0</v>
      </c>
      <c r="M25" s="204">
        <f t="shared" si="4"/>
        <v>0</v>
      </c>
      <c r="N25" s="206">
        <v>20</v>
      </c>
      <c r="O25" s="207">
        <v>16</v>
      </c>
      <c r="P25" s="208" t="s">
        <v>108</v>
      </c>
    </row>
    <row r="26" spans="1:19" s="208" customFormat="1" ht="13.5" customHeight="1">
      <c r="A26" s="209">
        <v>10</v>
      </c>
      <c r="B26" s="209" t="s">
        <v>106</v>
      </c>
      <c r="C26" s="209" t="s">
        <v>113</v>
      </c>
      <c r="D26" s="210" t="s">
        <v>254</v>
      </c>
      <c r="E26" s="188" t="s">
        <v>255</v>
      </c>
      <c r="F26" s="209" t="s">
        <v>107</v>
      </c>
      <c r="G26" s="177">
        <v>2.5</v>
      </c>
      <c r="H26" s="177">
        <v>0</v>
      </c>
      <c r="I26" s="177">
        <f t="shared" si="2"/>
        <v>0</v>
      </c>
      <c r="J26" s="220">
        <v>1E-3</v>
      </c>
      <c r="K26" s="177">
        <f t="shared" si="3"/>
        <v>2.5000000000000001E-3</v>
      </c>
      <c r="L26" s="205">
        <v>0</v>
      </c>
      <c r="M26" s="204">
        <f t="shared" si="4"/>
        <v>0</v>
      </c>
      <c r="N26" s="206">
        <v>20</v>
      </c>
      <c r="O26" s="207">
        <v>16</v>
      </c>
      <c r="P26" s="208" t="s">
        <v>108</v>
      </c>
    </row>
    <row r="27" spans="1:19" s="208" customFormat="1" ht="13.5" customHeight="1">
      <c r="A27" s="209">
        <v>11</v>
      </c>
      <c r="B27" s="209" t="s">
        <v>106</v>
      </c>
      <c r="C27" s="209" t="s">
        <v>113</v>
      </c>
      <c r="D27" s="210" t="s">
        <v>202</v>
      </c>
      <c r="E27" s="188" t="s">
        <v>256</v>
      </c>
      <c r="F27" s="209" t="s">
        <v>107</v>
      </c>
      <c r="G27" s="177">
        <v>11</v>
      </c>
      <c r="H27" s="177">
        <v>0</v>
      </c>
      <c r="I27" s="177">
        <f t="shared" si="2"/>
        <v>0</v>
      </c>
      <c r="J27" s="220">
        <v>1.32E-3</v>
      </c>
      <c r="K27" s="177">
        <f t="shared" si="3"/>
        <v>1.452E-2</v>
      </c>
      <c r="L27" s="205">
        <v>0</v>
      </c>
      <c r="M27" s="204">
        <f t="shared" si="4"/>
        <v>0</v>
      </c>
      <c r="N27" s="206">
        <v>20</v>
      </c>
      <c r="O27" s="207">
        <v>16</v>
      </c>
      <c r="P27" s="208" t="s">
        <v>108</v>
      </c>
    </row>
    <row r="28" spans="1:19" s="198" customFormat="1" ht="22.5" customHeight="1">
      <c r="A28" s="150">
        <v>12</v>
      </c>
      <c r="B28" s="222" t="s">
        <v>106</v>
      </c>
      <c r="C28" s="222" t="s">
        <v>192</v>
      </c>
      <c r="D28" s="223" t="s">
        <v>211</v>
      </c>
      <c r="E28" s="224" t="s">
        <v>230</v>
      </c>
      <c r="F28" s="222" t="s">
        <v>114</v>
      </c>
      <c r="G28" s="225">
        <v>7</v>
      </c>
      <c r="H28" s="225">
        <v>0</v>
      </c>
      <c r="I28" s="225">
        <f t="shared" ref="I28:I39" si="5">ROUND(G28*H28,3)</f>
        <v>0</v>
      </c>
      <c r="J28" s="226">
        <v>0</v>
      </c>
      <c r="K28" s="225">
        <f t="shared" ref="K28:K46" si="6">G28*J28</f>
        <v>0</v>
      </c>
      <c r="L28" s="195">
        <v>0</v>
      </c>
      <c r="M28" s="194">
        <f t="shared" ref="M28:M46" si="7">G28*L28</f>
        <v>0</v>
      </c>
      <c r="N28" s="196">
        <v>20</v>
      </c>
      <c r="O28" s="197">
        <v>16</v>
      </c>
      <c r="P28" s="198" t="s">
        <v>108</v>
      </c>
    </row>
    <row r="29" spans="1:19" s="198" customFormat="1" ht="22.5" customHeight="1">
      <c r="A29" s="150">
        <v>13</v>
      </c>
      <c r="B29" s="222" t="s">
        <v>106</v>
      </c>
      <c r="C29" s="222" t="s">
        <v>192</v>
      </c>
      <c r="D29" s="223" t="s">
        <v>212</v>
      </c>
      <c r="E29" s="224" t="s">
        <v>231</v>
      </c>
      <c r="F29" s="222" t="s">
        <v>114</v>
      </c>
      <c r="G29" s="225">
        <v>2</v>
      </c>
      <c r="H29" s="225">
        <v>0</v>
      </c>
      <c r="I29" s="225">
        <f t="shared" si="5"/>
        <v>0</v>
      </c>
      <c r="J29" s="226">
        <v>0</v>
      </c>
      <c r="K29" s="225">
        <f t="shared" si="6"/>
        <v>0</v>
      </c>
      <c r="L29" s="195">
        <v>0</v>
      </c>
      <c r="M29" s="194">
        <f t="shared" si="7"/>
        <v>0</v>
      </c>
      <c r="N29" s="196">
        <v>20</v>
      </c>
      <c r="O29" s="197">
        <v>16</v>
      </c>
      <c r="P29" s="198" t="s">
        <v>108</v>
      </c>
    </row>
    <row r="30" spans="1:19" s="198" customFormat="1" ht="13.5" customHeight="1">
      <c r="A30" s="150">
        <v>14</v>
      </c>
      <c r="B30" s="222" t="s">
        <v>106</v>
      </c>
      <c r="C30" s="222" t="s">
        <v>192</v>
      </c>
      <c r="D30" s="227" t="s">
        <v>213</v>
      </c>
      <c r="E30" s="224" t="s">
        <v>214</v>
      </c>
      <c r="F30" s="222" t="s">
        <v>114</v>
      </c>
      <c r="G30" s="153">
        <v>4</v>
      </c>
      <c r="H30" s="225">
        <v>0</v>
      </c>
      <c r="I30" s="225">
        <f t="shared" si="5"/>
        <v>0</v>
      </c>
      <c r="J30" s="220">
        <v>1.0000000000000001E-5</v>
      </c>
      <c r="K30" s="225">
        <f t="shared" si="6"/>
        <v>4.0000000000000003E-5</v>
      </c>
      <c r="L30" s="195">
        <v>0</v>
      </c>
      <c r="M30" s="194">
        <f t="shared" si="7"/>
        <v>0</v>
      </c>
      <c r="N30" s="196">
        <v>20</v>
      </c>
      <c r="O30" s="197">
        <v>16</v>
      </c>
      <c r="P30" s="198" t="s">
        <v>108</v>
      </c>
    </row>
    <row r="31" spans="1:19" s="203" customFormat="1" ht="13.5" customHeight="1">
      <c r="A31" s="161">
        <v>15</v>
      </c>
      <c r="B31" s="228" t="s">
        <v>109</v>
      </c>
      <c r="C31" s="228" t="s">
        <v>110</v>
      </c>
      <c r="D31" s="229" t="s">
        <v>215</v>
      </c>
      <c r="E31" s="230" t="s">
        <v>216</v>
      </c>
      <c r="F31" s="228" t="s">
        <v>114</v>
      </c>
      <c r="G31" s="231">
        <v>4</v>
      </c>
      <c r="H31" s="231">
        <v>0</v>
      </c>
      <c r="I31" s="231">
        <f t="shared" si="5"/>
        <v>0</v>
      </c>
      <c r="J31" s="165">
        <v>2.0000000000000001E-4</v>
      </c>
      <c r="K31" s="231">
        <f t="shared" si="6"/>
        <v>8.0000000000000004E-4</v>
      </c>
      <c r="L31" s="200">
        <v>0</v>
      </c>
      <c r="M31" s="199">
        <f t="shared" si="7"/>
        <v>0</v>
      </c>
      <c r="N31" s="201">
        <v>20</v>
      </c>
      <c r="O31" s="202">
        <v>32</v>
      </c>
      <c r="P31" s="203" t="s">
        <v>108</v>
      </c>
    </row>
    <row r="32" spans="1:19" s="198" customFormat="1" ht="13.5" customHeight="1">
      <c r="A32" s="150">
        <v>16</v>
      </c>
      <c r="B32" s="222" t="s">
        <v>106</v>
      </c>
      <c r="C32" s="222" t="s">
        <v>192</v>
      </c>
      <c r="D32" s="227" t="s">
        <v>217</v>
      </c>
      <c r="E32" s="224" t="s">
        <v>229</v>
      </c>
      <c r="F32" s="222" t="s">
        <v>114</v>
      </c>
      <c r="G32" s="153">
        <v>1</v>
      </c>
      <c r="H32" s="225">
        <v>0</v>
      </c>
      <c r="I32" s="225">
        <f t="shared" si="5"/>
        <v>0</v>
      </c>
      <c r="J32" s="220">
        <v>1.0000000000000001E-5</v>
      </c>
      <c r="K32" s="225">
        <f t="shared" si="6"/>
        <v>1.0000000000000001E-5</v>
      </c>
      <c r="L32" s="195">
        <v>0</v>
      </c>
      <c r="M32" s="194">
        <f t="shared" si="7"/>
        <v>0</v>
      </c>
      <c r="N32" s="196">
        <v>20</v>
      </c>
      <c r="O32" s="197">
        <v>16</v>
      </c>
      <c r="P32" s="198" t="s">
        <v>108</v>
      </c>
    </row>
    <row r="33" spans="1:19" s="203" customFormat="1" ht="13.5" customHeight="1">
      <c r="A33" s="161">
        <v>17</v>
      </c>
      <c r="B33" s="228" t="s">
        <v>109</v>
      </c>
      <c r="C33" s="228" t="s">
        <v>110</v>
      </c>
      <c r="D33" s="229" t="s">
        <v>218</v>
      </c>
      <c r="E33" s="230" t="s">
        <v>228</v>
      </c>
      <c r="F33" s="228" t="s">
        <v>114</v>
      </c>
      <c r="G33" s="231">
        <v>1</v>
      </c>
      <c r="H33" s="231">
        <v>0</v>
      </c>
      <c r="I33" s="231">
        <f t="shared" si="5"/>
        <v>0</v>
      </c>
      <c r="J33" s="165">
        <v>3.6200000000000002E-4</v>
      </c>
      <c r="K33" s="231">
        <f t="shared" si="6"/>
        <v>3.6200000000000002E-4</v>
      </c>
      <c r="L33" s="200">
        <v>0</v>
      </c>
      <c r="M33" s="199">
        <f t="shared" si="7"/>
        <v>0</v>
      </c>
      <c r="N33" s="201">
        <v>20</v>
      </c>
      <c r="O33" s="202">
        <v>32</v>
      </c>
      <c r="P33" s="203" t="s">
        <v>108</v>
      </c>
    </row>
    <row r="34" spans="1:19" s="198" customFormat="1" ht="13.5" customHeight="1">
      <c r="A34" s="150">
        <v>18</v>
      </c>
      <c r="B34" s="222" t="s">
        <v>106</v>
      </c>
      <c r="C34" s="222" t="s">
        <v>192</v>
      </c>
      <c r="D34" s="227" t="s">
        <v>219</v>
      </c>
      <c r="E34" s="224" t="s">
        <v>262</v>
      </c>
      <c r="F34" s="222" t="s">
        <v>114</v>
      </c>
      <c r="G34" s="153">
        <v>2</v>
      </c>
      <c r="H34" s="225">
        <v>0</v>
      </c>
      <c r="I34" s="225">
        <f t="shared" si="5"/>
        <v>0</v>
      </c>
      <c r="J34" s="220">
        <v>1.0000000000000001E-5</v>
      </c>
      <c r="K34" s="225">
        <f t="shared" si="6"/>
        <v>2.0000000000000002E-5</v>
      </c>
      <c r="L34" s="195">
        <v>0</v>
      </c>
      <c r="M34" s="194">
        <f t="shared" si="7"/>
        <v>0</v>
      </c>
      <c r="N34" s="196">
        <v>20</v>
      </c>
      <c r="O34" s="197">
        <v>16</v>
      </c>
      <c r="P34" s="198" t="s">
        <v>108</v>
      </c>
    </row>
    <row r="35" spans="1:19" s="203" customFormat="1" ht="13.5" customHeight="1">
      <c r="A35" s="161">
        <v>19</v>
      </c>
      <c r="B35" s="228" t="s">
        <v>109</v>
      </c>
      <c r="C35" s="228" t="s">
        <v>110</v>
      </c>
      <c r="D35" s="229" t="s">
        <v>220</v>
      </c>
      <c r="E35" s="230" t="s">
        <v>261</v>
      </c>
      <c r="F35" s="228" t="s">
        <v>114</v>
      </c>
      <c r="G35" s="231">
        <v>2</v>
      </c>
      <c r="H35" s="231">
        <v>0</v>
      </c>
      <c r="I35" s="231">
        <f t="shared" si="5"/>
        <v>0</v>
      </c>
      <c r="J35" s="165">
        <v>3.6200000000000002E-4</v>
      </c>
      <c r="K35" s="231">
        <f t="shared" si="6"/>
        <v>7.2400000000000003E-4</v>
      </c>
      <c r="L35" s="200">
        <v>0</v>
      </c>
      <c r="M35" s="199">
        <f t="shared" si="7"/>
        <v>0</v>
      </c>
      <c r="N35" s="201">
        <v>20</v>
      </c>
      <c r="O35" s="202">
        <v>32</v>
      </c>
      <c r="P35" s="203" t="s">
        <v>108</v>
      </c>
    </row>
    <row r="36" spans="1:19" s="198" customFormat="1" ht="13.5" customHeight="1">
      <c r="A36" s="150">
        <v>20</v>
      </c>
      <c r="B36" s="222" t="s">
        <v>106</v>
      </c>
      <c r="C36" s="222" t="s">
        <v>192</v>
      </c>
      <c r="D36" s="227" t="s">
        <v>221</v>
      </c>
      <c r="E36" s="224" t="s">
        <v>227</v>
      </c>
      <c r="F36" s="222" t="s">
        <v>114</v>
      </c>
      <c r="G36" s="153">
        <v>1</v>
      </c>
      <c r="H36" s="225">
        <v>0</v>
      </c>
      <c r="I36" s="225">
        <f t="shared" si="5"/>
        <v>0</v>
      </c>
      <c r="J36" s="220">
        <v>1.0000000000000001E-5</v>
      </c>
      <c r="K36" s="225">
        <f t="shared" si="6"/>
        <v>1.0000000000000001E-5</v>
      </c>
      <c r="L36" s="195">
        <v>0</v>
      </c>
      <c r="M36" s="194">
        <f t="shared" si="7"/>
        <v>0</v>
      </c>
      <c r="N36" s="196">
        <v>20</v>
      </c>
      <c r="O36" s="197">
        <v>16</v>
      </c>
      <c r="P36" s="198" t="s">
        <v>108</v>
      </c>
    </row>
    <row r="37" spans="1:19" s="203" customFormat="1" ht="13.5" customHeight="1">
      <c r="A37" s="161">
        <v>21</v>
      </c>
      <c r="B37" s="228" t="s">
        <v>109</v>
      </c>
      <c r="C37" s="228" t="s">
        <v>110</v>
      </c>
      <c r="D37" s="229" t="s">
        <v>222</v>
      </c>
      <c r="E37" s="230" t="s">
        <v>232</v>
      </c>
      <c r="F37" s="228" t="s">
        <v>114</v>
      </c>
      <c r="G37" s="231">
        <v>1</v>
      </c>
      <c r="H37" s="231">
        <v>0</v>
      </c>
      <c r="I37" s="231">
        <f t="shared" si="5"/>
        <v>0</v>
      </c>
      <c r="J37" s="165">
        <v>7.8620000000000003E-4</v>
      </c>
      <c r="K37" s="231">
        <f t="shared" si="6"/>
        <v>7.8620000000000003E-4</v>
      </c>
      <c r="L37" s="200">
        <v>0</v>
      </c>
      <c r="M37" s="199">
        <f t="shared" si="7"/>
        <v>0</v>
      </c>
      <c r="N37" s="201">
        <v>20</v>
      </c>
      <c r="O37" s="202">
        <v>32</v>
      </c>
      <c r="P37" s="203" t="s">
        <v>108</v>
      </c>
    </row>
    <row r="38" spans="1:19" s="198" customFormat="1" ht="13.5" customHeight="1">
      <c r="A38" s="150">
        <v>22</v>
      </c>
      <c r="B38" s="222" t="s">
        <v>106</v>
      </c>
      <c r="C38" s="222" t="s">
        <v>192</v>
      </c>
      <c r="D38" s="227" t="s">
        <v>223</v>
      </c>
      <c r="E38" s="224" t="s">
        <v>226</v>
      </c>
      <c r="F38" s="222" t="s">
        <v>114</v>
      </c>
      <c r="G38" s="153">
        <v>1</v>
      </c>
      <c r="H38" s="225">
        <v>0</v>
      </c>
      <c r="I38" s="225">
        <f t="shared" si="5"/>
        <v>0</v>
      </c>
      <c r="J38" s="220">
        <v>1.0000000000000001E-5</v>
      </c>
      <c r="K38" s="225">
        <f t="shared" si="6"/>
        <v>1.0000000000000001E-5</v>
      </c>
      <c r="L38" s="195">
        <v>0</v>
      </c>
      <c r="M38" s="194">
        <f t="shared" si="7"/>
        <v>0</v>
      </c>
      <c r="N38" s="196">
        <v>20</v>
      </c>
      <c r="O38" s="197">
        <v>16</v>
      </c>
      <c r="P38" s="198" t="s">
        <v>108</v>
      </c>
    </row>
    <row r="39" spans="1:19" s="203" customFormat="1" ht="13.5" customHeight="1">
      <c r="A39" s="161">
        <v>23</v>
      </c>
      <c r="B39" s="228" t="s">
        <v>109</v>
      </c>
      <c r="C39" s="228" t="s">
        <v>110</v>
      </c>
      <c r="D39" s="229" t="s">
        <v>224</v>
      </c>
      <c r="E39" s="230" t="s">
        <v>225</v>
      </c>
      <c r="F39" s="228" t="s">
        <v>114</v>
      </c>
      <c r="G39" s="231">
        <v>1</v>
      </c>
      <c r="H39" s="231">
        <v>0</v>
      </c>
      <c r="I39" s="231">
        <f t="shared" si="5"/>
        <v>0</v>
      </c>
      <c r="J39" s="165">
        <v>3.3E-4</v>
      </c>
      <c r="K39" s="231">
        <f t="shared" si="6"/>
        <v>3.3E-4</v>
      </c>
      <c r="L39" s="200">
        <v>0</v>
      </c>
      <c r="M39" s="199">
        <f t="shared" si="7"/>
        <v>0</v>
      </c>
      <c r="N39" s="201">
        <v>20</v>
      </c>
      <c r="O39" s="202">
        <v>32</v>
      </c>
      <c r="P39" s="203" t="s">
        <v>108</v>
      </c>
    </row>
    <row r="40" spans="1:19" s="198" customFormat="1" ht="13.5" customHeight="1">
      <c r="A40" s="150">
        <v>24</v>
      </c>
      <c r="B40" s="222" t="s">
        <v>106</v>
      </c>
      <c r="C40" s="222" t="s">
        <v>192</v>
      </c>
      <c r="D40" s="227" t="s">
        <v>207</v>
      </c>
      <c r="E40" s="224" t="s">
        <v>210</v>
      </c>
      <c r="F40" s="222" t="s">
        <v>114</v>
      </c>
      <c r="G40" s="153">
        <v>1</v>
      </c>
      <c r="H40" s="225">
        <v>0</v>
      </c>
      <c r="I40" s="225">
        <f t="shared" ref="I40:I43" si="8">ROUND(G40*H40,3)</f>
        <v>0</v>
      </c>
      <c r="J40" s="220">
        <v>1.0000000000000001E-5</v>
      </c>
      <c r="K40" s="225">
        <f t="shared" si="6"/>
        <v>1.0000000000000001E-5</v>
      </c>
      <c r="L40" s="195">
        <v>0</v>
      </c>
      <c r="M40" s="194">
        <f t="shared" si="7"/>
        <v>0</v>
      </c>
      <c r="N40" s="196">
        <v>20</v>
      </c>
      <c r="O40" s="197">
        <v>16</v>
      </c>
      <c r="P40" s="198" t="s">
        <v>108</v>
      </c>
    </row>
    <row r="41" spans="1:19" s="203" customFormat="1" ht="13.5" customHeight="1">
      <c r="A41" s="161">
        <v>25</v>
      </c>
      <c r="B41" s="228" t="s">
        <v>109</v>
      </c>
      <c r="C41" s="228" t="s">
        <v>110</v>
      </c>
      <c r="D41" s="229" t="s">
        <v>208</v>
      </c>
      <c r="E41" s="230" t="s">
        <v>209</v>
      </c>
      <c r="F41" s="228" t="s">
        <v>114</v>
      </c>
      <c r="G41" s="231">
        <v>1</v>
      </c>
      <c r="H41" s="231">
        <v>0</v>
      </c>
      <c r="I41" s="231">
        <f t="shared" si="8"/>
        <v>0</v>
      </c>
      <c r="J41" s="165">
        <v>1.3999999999999999E-4</v>
      </c>
      <c r="K41" s="231">
        <f t="shared" si="6"/>
        <v>1.3999999999999999E-4</v>
      </c>
      <c r="L41" s="200">
        <v>0</v>
      </c>
      <c r="M41" s="199">
        <f t="shared" si="7"/>
        <v>0</v>
      </c>
      <c r="N41" s="201">
        <v>20</v>
      </c>
      <c r="O41" s="202">
        <v>32</v>
      </c>
      <c r="P41" s="203" t="s">
        <v>108</v>
      </c>
    </row>
    <row r="42" spans="1:19" s="198" customFormat="1" ht="13.5" customHeight="1">
      <c r="A42" s="150">
        <v>26</v>
      </c>
      <c r="B42" s="222" t="s">
        <v>106</v>
      </c>
      <c r="C42" s="222" t="s">
        <v>192</v>
      </c>
      <c r="D42" s="227" t="s">
        <v>203</v>
      </c>
      <c r="E42" s="224" t="s">
        <v>206</v>
      </c>
      <c r="F42" s="222" t="s">
        <v>114</v>
      </c>
      <c r="G42" s="225">
        <v>2</v>
      </c>
      <c r="H42" s="225">
        <v>0</v>
      </c>
      <c r="I42" s="225">
        <f t="shared" si="8"/>
        <v>0</v>
      </c>
      <c r="J42" s="226">
        <v>1.5E-3</v>
      </c>
      <c r="K42" s="225">
        <f t="shared" si="6"/>
        <v>3.0000000000000001E-3</v>
      </c>
      <c r="L42" s="195">
        <v>0</v>
      </c>
      <c r="M42" s="194">
        <f t="shared" si="7"/>
        <v>0</v>
      </c>
      <c r="N42" s="196">
        <v>20</v>
      </c>
      <c r="O42" s="197">
        <v>16</v>
      </c>
      <c r="P42" s="198" t="s">
        <v>108</v>
      </c>
    </row>
    <row r="43" spans="1:19" s="198" customFormat="1" ht="13.5" customHeight="1">
      <c r="A43" s="150">
        <v>27</v>
      </c>
      <c r="B43" s="222" t="s">
        <v>106</v>
      </c>
      <c r="C43" s="222" t="s">
        <v>192</v>
      </c>
      <c r="D43" s="227" t="s">
        <v>204</v>
      </c>
      <c r="E43" s="224" t="s">
        <v>205</v>
      </c>
      <c r="F43" s="222" t="s">
        <v>114</v>
      </c>
      <c r="G43" s="225">
        <v>2</v>
      </c>
      <c r="H43" s="225">
        <v>0</v>
      </c>
      <c r="I43" s="225">
        <f t="shared" si="8"/>
        <v>0</v>
      </c>
      <c r="J43" s="226">
        <v>1.4599999999999999E-3</v>
      </c>
      <c r="K43" s="225">
        <f t="shared" si="6"/>
        <v>2.9199999999999999E-3</v>
      </c>
      <c r="L43" s="195">
        <v>0</v>
      </c>
      <c r="M43" s="194">
        <f t="shared" si="7"/>
        <v>0</v>
      </c>
      <c r="N43" s="196">
        <v>20</v>
      </c>
      <c r="O43" s="197">
        <v>16</v>
      </c>
      <c r="P43" s="198" t="s">
        <v>108</v>
      </c>
    </row>
    <row r="44" spans="1:19" s="151" customFormat="1" ht="13.5" customHeight="1">
      <c r="A44" s="150">
        <v>28</v>
      </c>
      <c r="B44" s="150" t="s">
        <v>106</v>
      </c>
      <c r="C44" s="150" t="s">
        <v>113</v>
      </c>
      <c r="D44" s="227" t="s">
        <v>257</v>
      </c>
      <c r="E44" s="152" t="s">
        <v>259</v>
      </c>
      <c r="F44" s="150" t="s">
        <v>258</v>
      </c>
      <c r="G44" s="225">
        <v>1</v>
      </c>
      <c r="H44" s="153">
        <v>0</v>
      </c>
      <c r="I44" s="153">
        <f>ROUND(G44*H44,3)</f>
        <v>0</v>
      </c>
      <c r="J44" s="154">
        <v>0</v>
      </c>
      <c r="K44" s="153">
        <f>G44*J44</f>
        <v>0</v>
      </c>
      <c r="L44" s="154">
        <v>0</v>
      </c>
      <c r="M44" s="153">
        <f>G44*L44</f>
        <v>0</v>
      </c>
      <c r="N44" s="155">
        <v>20</v>
      </c>
      <c r="O44" s="156">
        <v>16</v>
      </c>
      <c r="P44" s="151" t="s">
        <v>108</v>
      </c>
      <c r="S44" s="181"/>
    </row>
    <row r="45" spans="1:19" s="151" customFormat="1" ht="13.5" customHeight="1">
      <c r="A45" s="150">
        <v>29</v>
      </c>
      <c r="B45" s="150" t="s">
        <v>106</v>
      </c>
      <c r="C45" s="150" t="s">
        <v>113</v>
      </c>
      <c r="D45" s="151" t="s">
        <v>173</v>
      </c>
      <c r="E45" s="152" t="s">
        <v>172</v>
      </c>
      <c r="F45" s="150" t="s">
        <v>107</v>
      </c>
      <c r="G45" s="232">
        <v>49.75</v>
      </c>
      <c r="H45" s="153">
        <v>0</v>
      </c>
      <c r="I45" s="153">
        <f>ROUND(G45*H45,3)</f>
        <v>0</v>
      </c>
      <c r="J45" s="154">
        <v>0</v>
      </c>
      <c r="K45" s="153">
        <f t="shared" si="6"/>
        <v>0</v>
      </c>
      <c r="L45" s="154">
        <v>0</v>
      </c>
      <c r="M45" s="153">
        <f t="shared" si="7"/>
        <v>0</v>
      </c>
      <c r="N45" s="155">
        <v>20</v>
      </c>
      <c r="O45" s="156">
        <v>16</v>
      </c>
      <c r="P45" s="151" t="s">
        <v>108</v>
      </c>
      <c r="S45" s="181"/>
    </row>
    <row r="46" spans="1:19" s="151" customFormat="1" ht="13.5" customHeight="1">
      <c r="A46" s="150">
        <v>30</v>
      </c>
      <c r="B46" s="150" t="s">
        <v>106</v>
      </c>
      <c r="C46" s="150" t="s">
        <v>113</v>
      </c>
      <c r="D46" s="151" t="s">
        <v>115</v>
      </c>
      <c r="E46" s="152" t="s">
        <v>116</v>
      </c>
      <c r="F46" s="150" t="s">
        <v>42</v>
      </c>
      <c r="G46" s="153">
        <v>1</v>
      </c>
      <c r="H46" s="153">
        <v>0</v>
      </c>
      <c r="I46" s="153">
        <f>ROUND(G46*H46,3)</f>
        <v>0</v>
      </c>
      <c r="J46" s="154">
        <v>0</v>
      </c>
      <c r="K46" s="153">
        <f t="shared" si="6"/>
        <v>0</v>
      </c>
      <c r="L46" s="154">
        <v>0</v>
      </c>
      <c r="M46" s="153">
        <f t="shared" si="7"/>
        <v>0</v>
      </c>
      <c r="N46" s="155">
        <v>20</v>
      </c>
      <c r="O46" s="156">
        <v>16</v>
      </c>
      <c r="P46" s="151" t="s">
        <v>108</v>
      </c>
      <c r="S46" s="181"/>
    </row>
    <row r="47" spans="1:19" s="157" customFormat="1" ht="13.5" customHeight="1">
      <c r="A47" s="157" t="s">
        <v>168</v>
      </c>
      <c r="B47" s="158" t="s">
        <v>59</v>
      </c>
      <c r="D47" s="159" t="s">
        <v>117</v>
      </c>
      <c r="E47" s="159" t="s">
        <v>163</v>
      </c>
      <c r="F47" s="190"/>
      <c r="H47" s="157" t="s">
        <v>168</v>
      </c>
      <c r="I47" s="160">
        <f>SUM(I48:I62)</f>
        <v>0</v>
      </c>
      <c r="K47" s="160">
        <f>SUM(K48:K62)</f>
        <v>5.7772093599999991E-2</v>
      </c>
      <c r="M47" s="160">
        <f>SUM(M48:M62)</f>
        <v>0</v>
      </c>
      <c r="P47" s="159" t="s">
        <v>105</v>
      </c>
      <c r="S47" s="181"/>
    </row>
    <row r="48" spans="1:19" s="151" customFormat="1" ht="13.5" customHeight="1">
      <c r="A48" s="150">
        <v>31</v>
      </c>
      <c r="B48" s="150" t="s">
        <v>106</v>
      </c>
      <c r="C48" s="150">
        <v>722</v>
      </c>
      <c r="D48" s="151" t="s">
        <v>118</v>
      </c>
      <c r="E48" s="152" t="s">
        <v>119</v>
      </c>
      <c r="F48" s="150" t="s">
        <v>107</v>
      </c>
      <c r="G48" s="153">
        <v>60.9</v>
      </c>
      <c r="H48" s="153">
        <v>0</v>
      </c>
      <c r="I48" s="153">
        <f t="shared" ref="I48:I61" si="9">ROUND(G48*H48,3)</f>
        <v>0</v>
      </c>
      <c r="J48" s="154">
        <v>4.9153599999999999E-4</v>
      </c>
      <c r="K48" s="153">
        <f t="shared" ref="K48:K62" si="10">G48*J48</f>
        <v>2.99345424E-2</v>
      </c>
      <c r="L48" s="154">
        <v>0</v>
      </c>
      <c r="M48" s="153">
        <f t="shared" ref="M48:M62" si="11">G48*L48</f>
        <v>0</v>
      </c>
      <c r="N48" s="155">
        <v>20</v>
      </c>
      <c r="O48" s="156">
        <v>16</v>
      </c>
      <c r="P48" s="151" t="s">
        <v>108</v>
      </c>
      <c r="S48" s="181"/>
    </row>
    <row r="49" spans="1:19" s="151" customFormat="1" ht="13.5" customHeight="1">
      <c r="A49" s="150">
        <v>32</v>
      </c>
      <c r="B49" s="150" t="s">
        <v>106</v>
      </c>
      <c r="C49" s="150">
        <v>722</v>
      </c>
      <c r="D49" s="151">
        <v>722171115</v>
      </c>
      <c r="E49" s="152" t="s">
        <v>155</v>
      </c>
      <c r="F49" s="150" t="s">
        <v>107</v>
      </c>
      <c r="G49" s="153">
        <v>19.5</v>
      </c>
      <c r="H49" s="153">
        <v>0</v>
      </c>
      <c r="I49" s="153">
        <f>ROUND(G49*H49,3)</f>
        <v>0</v>
      </c>
      <c r="J49" s="154">
        <v>5.27536E-4</v>
      </c>
      <c r="K49" s="153">
        <f>G49*J49</f>
        <v>1.0286952E-2</v>
      </c>
      <c r="L49" s="154">
        <v>0</v>
      </c>
      <c r="M49" s="153">
        <f>G49*L49</f>
        <v>0</v>
      </c>
      <c r="N49" s="155">
        <v>20</v>
      </c>
      <c r="O49" s="156">
        <v>16</v>
      </c>
      <c r="P49" s="151" t="s">
        <v>108</v>
      </c>
      <c r="S49" s="181"/>
    </row>
    <row r="50" spans="1:19" s="198" customFormat="1" ht="13.5" customHeight="1">
      <c r="A50" s="150">
        <v>33</v>
      </c>
      <c r="B50" s="222" t="s">
        <v>106</v>
      </c>
      <c r="C50" s="222" t="s">
        <v>192</v>
      </c>
      <c r="D50" s="233" t="s">
        <v>193</v>
      </c>
      <c r="E50" s="188" t="s">
        <v>196</v>
      </c>
      <c r="F50" s="222" t="s">
        <v>114</v>
      </c>
      <c r="G50" s="153">
        <v>10</v>
      </c>
      <c r="H50" s="225">
        <v>0</v>
      </c>
      <c r="I50" s="225">
        <f>ROUND(G50*H50,3)</f>
        <v>0</v>
      </c>
      <c r="J50" s="226">
        <v>0</v>
      </c>
      <c r="K50" s="225">
        <f>G50*J50</f>
        <v>0</v>
      </c>
      <c r="L50" s="195">
        <v>0</v>
      </c>
      <c r="M50" s="194">
        <f>G50*L50</f>
        <v>0</v>
      </c>
      <c r="N50" s="196">
        <v>20</v>
      </c>
      <c r="O50" s="197">
        <v>16</v>
      </c>
      <c r="P50" s="198" t="s">
        <v>108</v>
      </c>
    </row>
    <row r="51" spans="1:19" s="203" customFormat="1" ht="13.5" customHeight="1">
      <c r="A51" s="161">
        <v>34</v>
      </c>
      <c r="B51" s="228" t="s">
        <v>109</v>
      </c>
      <c r="C51" s="228" t="s">
        <v>110</v>
      </c>
      <c r="D51" s="234" t="s">
        <v>194</v>
      </c>
      <c r="E51" s="235" t="s">
        <v>195</v>
      </c>
      <c r="F51" s="228" t="s">
        <v>114</v>
      </c>
      <c r="G51" s="231">
        <v>10</v>
      </c>
      <c r="H51" s="231">
        <v>0</v>
      </c>
      <c r="I51" s="231">
        <f>ROUND(G51*H51,3)</f>
        <v>0</v>
      </c>
      <c r="J51" s="236">
        <v>0</v>
      </c>
      <c r="K51" s="231">
        <f>G51*J51</f>
        <v>0</v>
      </c>
      <c r="L51" s="200">
        <v>0</v>
      </c>
      <c r="M51" s="199">
        <f>G51*L51</f>
        <v>0</v>
      </c>
      <c r="N51" s="201">
        <v>20</v>
      </c>
      <c r="O51" s="202">
        <v>32</v>
      </c>
      <c r="P51" s="203" t="s">
        <v>108</v>
      </c>
    </row>
    <row r="52" spans="1:19" s="151" customFormat="1" ht="24" customHeight="1">
      <c r="A52" s="150">
        <v>35</v>
      </c>
      <c r="B52" s="150" t="s">
        <v>106</v>
      </c>
      <c r="C52" s="150">
        <v>722</v>
      </c>
      <c r="D52" s="151" t="s">
        <v>120</v>
      </c>
      <c r="E52" s="152" t="s">
        <v>154</v>
      </c>
      <c r="F52" s="150" t="s">
        <v>114</v>
      </c>
      <c r="G52" s="153">
        <v>2</v>
      </c>
      <c r="H52" s="153">
        <v>0</v>
      </c>
      <c r="I52" s="153">
        <f t="shared" si="9"/>
        <v>0</v>
      </c>
      <c r="J52" s="154">
        <v>2.0000000000000002E-5</v>
      </c>
      <c r="K52" s="153">
        <f t="shared" si="10"/>
        <v>4.0000000000000003E-5</v>
      </c>
      <c r="L52" s="154">
        <v>0</v>
      </c>
      <c r="M52" s="153">
        <f t="shared" si="11"/>
        <v>0</v>
      </c>
      <c r="N52" s="155">
        <v>20</v>
      </c>
      <c r="O52" s="156">
        <v>16</v>
      </c>
      <c r="P52" s="151" t="s">
        <v>108</v>
      </c>
      <c r="S52" s="181"/>
    </row>
    <row r="53" spans="1:19" s="151" customFormat="1" ht="13.5" customHeight="1">
      <c r="A53" s="161">
        <v>36</v>
      </c>
      <c r="B53" s="161" t="s">
        <v>109</v>
      </c>
      <c r="C53" s="161" t="s">
        <v>110</v>
      </c>
      <c r="D53" s="162" t="s">
        <v>121</v>
      </c>
      <c r="E53" s="163" t="s">
        <v>174</v>
      </c>
      <c r="F53" s="161" t="s">
        <v>114</v>
      </c>
      <c r="G53" s="164">
        <v>2</v>
      </c>
      <c r="H53" s="164">
        <v>0</v>
      </c>
      <c r="I53" s="164">
        <f t="shared" si="9"/>
        <v>0</v>
      </c>
      <c r="J53" s="165">
        <v>2.0000000000000001E-4</v>
      </c>
      <c r="K53" s="164">
        <f t="shared" si="10"/>
        <v>4.0000000000000002E-4</v>
      </c>
      <c r="L53" s="165">
        <v>0</v>
      </c>
      <c r="M53" s="164">
        <f t="shared" si="11"/>
        <v>0</v>
      </c>
      <c r="N53" s="166">
        <v>20</v>
      </c>
      <c r="O53" s="167">
        <v>32</v>
      </c>
      <c r="P53" s="162" t="s">
        <v>108</v>
      </c>
      <c r="S53" s="181"/>
    </row>
    <row r="54" spans="1:19" s="151" customFormat="1" ht="13.5" customHeight="1">
      <c r="A54" s="150">
        <v>37</v>
      </c>
      <c r="B54" s="150" t="s">
        <v>106</v>
      </c>
      <c r="C54" s="150">
        <v>722</v>
      </c>
      <c r="D54" s="151" t="s">
        <v>176</v>
      </c>
      <c r="E54" s="152" t="s">
        <v>166</v>
      </c>
      <c r="F54" s="150" t="s">
        <v>114</v>
      </c>
      <c r="G54" s="153">
        <v>1</v>
      </c>
      <c r="H54" s="153">
        <v>0</v>
      </c>
      <c r="I54" s="153">
        <f>ROUND(G54*H54,3)</f>
        <v>0</v>
      </c>
      <c r="J54" s="154">
        <v>2.0000000000000002E-5</v>
      </c>
      <c r="K54" s="153">
        <f>G54*J54</f>
        <v>2.0000000000000002E-5</v>
      </c>
      <c r="L54" s="154">
        <v>0</v>
      </c>
      <c r="M54" s="153">
        <f>G54*L54</f>
        <v>0</v>
      </c>
      <c r="N54" s="155">
        <v>20</v>
      </c>
      <c r="O54" s="156">
        <v>16</v>
      </c>
      <c r="P54" s="151" t="s">
        <v>108</v>
      </c>
      <c r="S54" s="181"/>
    </row>
    <row r="55" spans="1:19" s="151" customFormat="1" ht="13.5" customHeight="1">
      <c r="A55" s="161">
        <v>38</v>
      </c>
      <c r="B55" s="161" t="s">
        <v>109</v>
      </c>
      <c r="C55" s="161" t="s">
        <v>110</v>
      </c>
      <c r="D55" s="162" t="s">
        <v>177</v>
      </c>
      <c r="E55" s="163" t="s">
        <v>175</v>
      </c>
      <c r="F55" s="161" t="s">
        <v>114</v>
      </c>
      <c r="G55" s="164">
        <v>1</v>
      </c>
      <c r="H55" s="164">
        <v>0</v>
      </c>
      <c r="I55" s="164">
        <f t="shared" si="9"/>
        <v>0</v>
      </c>
      <c r="J55" s="165">
        <v>2.0000000000000001E-4</v>
      </c>
      <c r="K55" s="164">
        <f>G55*J55</f>
        <v>2.0000000000000001E-4</v>
      </c>
      <c r="L55" s="165">
        <v>0</v>
      </c>
      <c r="M55" s="164">
        <f>G55*L55</f>
        <v>0</v>
      </c>
      <c r="N55" s="166">
        <v>20</v>
      </c>
      <c r="O55" s="167">
        <v>32</v>
      </c>
      <c r="P55" s="162" t="s">
        <v>108</v>
      </c>
      <c r="S55" s="181"/>
    </row>
    <row r="56" spans="1:19" s="151" customFormat="1" ht="22.5" customHeight="1">
      <c r="A56" s="150">
        <v>39</v>
      </c>
      <c r="B56" s="150" t="s">
        <v>106</v>
      </c>
      <c r="C56" s="150" t="s">
        <v>113</v>
      </c>
      <c r="D56" s="151">
        <v>722239102</v>
      </c>
      <c r="E56" s="152" t="s">
        <v>188</v>
      </c>
      <c r="F56" s="150" t="s">
        <v>114</v>
      </c>
      <c r="G56" s="232">
        <v>4</v>
      </c>
      <c r="H56" s="153">
        <v>0</v>
      </c>
      <c r="I56" s="153">
        <f t="shared" si="9"/>
        <v>0</v>
      </c>
      <c r="J56" s="154">
        <v>2.0000000000000002E-5</v>
      </c>
      <c r="K56" s="153">
        <f t="shared" si="10"/>
        <v>8.0000000000000007E-5</v>
      </c>
      <c r="L56" s="154">
        <v>0</v>
      </c>
      <c r="M56" s="153">
        <f t="shared" si="11"/>
        <v>0</v>
      </c>
      <c r="N56" s="155">
        <v>20</v>
      </c>
      <c r="O56" s="156">
        <v>16</v>
      </c>
      <c r="P56" s="151" t="s">
        <v>108</v>
      </c>
    </row>
    <row r="57" spans="1:19" s="203" customFormat="1" ht="13.5" customHeight="1">
      <c r="A57" s="161">
        <v>40</v>
      </c>
      <c r="B57" s="228" t="s">
        <v>109</v>
      </c>
      <c r="C57" s="228" t="s">
        <v>110</v>
      </c>
      <c r="D57" s="229" t="s">
        <v>233</v>
      </c>
      <c r="E57" s="230" t="s">
        <v>234</v>
      </c>
      <c r="F57" s="228" t="s">
        <v>114</v>
      </c>
      <c r="G57" s="231">
        <v>1</v>
      </c>
      <c r="H57" s="231">
        <v>0</v>
      </c>
      <c r="I57" s="231">
        <f>ROUND(G57*H57,3)</f>
        <v>0</v>
      </c>
      <c r="J57" s="236">
        <v>3.8000000000000002E-4</v>
      </c>
      <c r="K57" s="231">
        <f t="shared" si="10"/>
        <v>3.8000000000000002E-4</v>
      </c>
      <c r="L57" s="200">
        <v>0</v>
      </c>
      <c r="M57" s="199">
        <f t="shared" si="11"/>
        <v>0</v>
      </c>
      <c r="N57" s="201">
        <v>20</v>
      </c>
      <c r="O57" s="202">
        <v>32</v>
      </c>
      <c r="P57" s="203" t="s">
        <v>108</v>
      </c>
    </row>
    <row r="58" spans="1:19" s="151" customFormat="1" ht="13.5" customHeight="1">
      <c r="A58" s="161">
        <v>41</v>
      </c>
      <c r="B58" s="161" t="s">
        <v>109</v>
      </c>
      <c r="C58" s="161" t="s">
        <v>110</v>
      </c>
      <c r="D58" s="162">
        <v>5517400559</v>
      </c>
      <c r="E58" s="163" t="s">
        <v>189</v>
      </c>
      <c r="F58" s="161" t="s">
        <v>114</v>
      </c>
      <c r="G58" s="164">
        <v>2</v>
      </c>
      <c r="H58" s="164">
        <v>0</v>
      </c>
      <c r="I58" s="164">
        <f t="shared" si="9"/>
        <v>0</v>
      </c>
      <c r="J58" s="165">
        <v>2.0000000000000001E-4</v>
      </c>
      <c r="K58" s="164">
        <f t="shared" si="10"/>
        <v>4.0000000000000002E-4</v>
      </c>
      <c r="L58" s="165">
        <v>0</v>
      </c>
      <c r="M58" s="164">
        <f t="shared" si="11"/>
        <v>0</v>
      </c>
      <c r="N58" s="166">
        <v>20</v>
      </c>
      <c r="O58" s="167">
        <v>32</v>
      </c>
      <c r="P58" s="162" t="s">
        <v>108</v>
      </c>
    </row>
    <row r="59" spans="1:19" s="151" customFormat="1" ht="13.5" customHeight="1">
      <c r="A59" s="161">
        <v>42</v>
      </c>
      <c r="B59" s="161" t="s">
        <v>109</v>
      </c>
      <c r="C59" s="161" t="s">
        <v>110</v>
      </c>
      <c r="D59" s="162" t="s">
        <v>190</v>
      </c>
      <c r="E59" s="163" t="s">
        <v>191</v>
      </c>
      <c r="F59" s="161" t="s">
        <v>114</v>
      </c>
      <c r="G59" s="164">
        <v>1</v>
      </c>
      <c r="H59" s="164">
        <v>0</v>
      </c>
      <c r="I59" s="164">
        <f t="shared" si="9"/>
        <v>0</v>
      </c>
      <c r="J59" s="165">
        <v>2.0000000000000001E-4</v>
      </c>
      <c r="K59" s="164">
        <f t="shared" si="10"/>
        <v>2.0000000000000001E-4</v>
      </c>
      <c r="L59" s="165">
        <v>0</v>
      </c>
      <c r="M59" s="164">
        <f t="shared" si="11"/>
        <v>0</v>
      </c>
      <c r="N59" s="166">
        <v>20</v>
      </c>
      <c r="O59" s="167">
        <v>32</v>
      </c>
      <c r="P59" s="162" t="s">
        <v>108</v>
      </c>
    </row>
    <row r="60" spans="1:19" s="151" customFormat="1" ht="13.5" customHeight="1">
      <c r="A60" s="150">
        <v>43</v>
      </c>
      <c r="B60" s="150" t="s">
        <v>106</v>
      </c>
      <c r="C60" s="150">
        <v>722</v>
      </c>
      <c r="D60" s="151" t="s">
        <v>122</v>
      </c>
      <c r="E60" s="152" t="s">
        <v>123</v>
      </c>
      <c r="F60" s="150" t="s">
        <v>107</v>
      </c>
      <c r="G60" s="153">
        <v>80.400000000000006</v>
      </c>
      <c r="H60" s="153">
        <v>0</v>
      </c>
      <c r="I60" s="153">
        <f t="shared" si="9"/>
        <v>0</v>
      </c>
      <c r="J60" s="154">
        <v>1.8689800000000001E-4</v>
      </c>
      <c r="K60" s="153">
        <f t="shared" si="10"/>
        <v>1.5026599200000003E-2</v>
      </c>
      <c r="L60" s="154">
        <v>0</v>
      </c>
      <c r="M60" s="153">
        <f t="shared" si="11"/>
        <v>0</v>
      </c>
      <c r="N60" s="155">
        <v>20</v>
      </c>
      <c r="O60" s="156">
        <v>16</v>
      </c>
      <c r="P60" s="151" t="s">
        <v>108</v>
      </c>
      <c r="S60" s="181"/>
    </row>
    <row r="61" spans="1:19" s="151" customFormat="1" ht="13.5" customHeight="1">
      <c r="A61" s="150">
        <v>44</v>
      </c>
      <c r="B61" s="150" t="s">
        <v>106</v>
      </c>
      <c r="C61" s="150">
        <v>722</v>
      </c>
      <c r="D61" s="151" t="s">
        <v>124</v>
      </c>
      <c r="E61" s="152" t="s">
        <v>125</v>
      </c>
      <c r="F61" s="150" t="s">
        <v>107</v>
      </c>
      <c r="G61" s="153">
        <v>80.400000000000006</v>
      </c>
      <c r="H61" s="153">
        <v>0</v>
      </c>
      <c r="I61" s="153">
        <f t="shared" si="9"/>
        <v>0</v>
      </c>
      <c r="J61" s="154">
        <v>1.0000000000000001E-5</v>
      </c>
      <c r="K61" s="153">
        <f t="shared" si="10"/>
        <v>8.0400000000000014E-4</v>
      </c>
      <c r="L61" s="154">
        <v>0</v>
      </c>
      <c r="M61" s="153">
        <f t="shared" si="11"/>
        <v>0</v>
      </c>
      <c r="N61" s="155">
        <v>20</v>
      </c>
      <c r="O61" s="156">
        <v>16</v>
      </c>
      <c r="P61" s="151" t="s">
        <v>108</v>
      </c>
      <c r="S61" s="181"/>
    </row>
    <row r="62" spans="1:19" s="151" customFormat="1" ht="15.75" customHeight="1">
      <c r="A62" s="150">
        <v>45</v>
      </c>
      <c r="B62" s="150" t="s">
        <v>106</v>
      </c>
      <c r="C62" s="150">
        <v>722</v>
      </c>
      <c r="D62" s="151" t="s">
        <v>126</v>
      </c>
      <c r="E62" s="152" t="s">
        <v>127</v>
      </c>
      <c r="F62" s="150" t="s">
        <v>42</v>
      </c>
      <c r="G62" s="153">
        <v>0.7</v>
      </c>
      <c r="H62" s="153">
        <v>0</v>
      </c>
      <c r="I62" s="153">
        <f>ROUND(G62*H62,3)</f>
        <v>0</v>
      </c>
      <c r="J62" s="154">
        <v>0</v>
      </c>
      <c r="K62" s="153">
        <f t="shared" si="10"/>
        <v>0</v>
      </c>
      <c r="L62" s="154">
        <v>0</v>
      </c>
      <c r="M62" s="153">
        <f t="shared" si="11"/>
        <v>0</v>
      </c>
      <c r="N62" s="155">
        <v>20</v>
      </c>
      <c r="O62" s="156">
        <v>16</v>
      </c>
      <c r="P62" s="151" t="s">
        <v>108</v>
      </c>
      <c r="S62" s="181"/>
    </row>
    <row r="63" spans="1:19" s="151" customFormat="1" ht="15.75" customHeight="1">
      <c r="A63" s="150" t="s">
        <v>168</v>
      </c>
      <c r="B63" s="150"/>
      <c r="C63" s="170"/>
      <c r="D63" s="172" t="s">
        <v>157</v>
      </c>
      <c r="E63" s="172" t="s">
        <v>158</v>
      </c>
      <c r="F63" s="191"/>
      <c r="G63" s="171"/>
      <c r="H63" s="153" t="s">
        <v>168</v>
      </c>
      <c r="I63" s="160">
        <f>SUM(I64:I69)</f>
        <v>0</v>
      </c>
      <c r="J63" s="157"/>
      <c r="K63" s="160">
        <f>SUM(K64:K69)</f>
        <v>7.2869999999999992E-3</v>
      </c>
      <c r="L63" s="157"/>
      <c r="M63" s="160">
        <f>SUM(M64:M69)</f>
        <v>0</v>
      </c>
      <c r="N63" s="155"/>
      <c r="O63" s="156"/>
      <c r="S63" s="181"/>
    </row>
    <row r="64" spans="1:19" s="151" customFormat="1" ht="20">
      <c r="A64" s="150">
        <v>46</v>
      </c>
      <c r="B64" s="150" t="s">
        <v>106</v>
      </c>
      <c r="C64" s="193">
        <v>723</v>
      </c>
      <c r="D64" s="192" t="s">
        <v>178</v>
      </c>
      <c r="E64" s="192" t="s">
        <v>179</v>
      </c>
      <c r="F64" s="193" t="s">
        <v>107</v>
      </c>
      <c r="G64" s="212">
        <v>7</v>
      </c>
      <c r="H64" s="153">
        <v>0</v>
      </c>
      <c r="I64" s="153">
        <f t="shared" ref="I64:I67" si="12">ROUND(G64*H64,3)</f>
        <v>0</v>
      </c>
      <c r="J64" s="154">
        <v>9.3000000000000005E-4</v>
      </c>
      <c r="K64" s="153">
        <f t="shared" ref="K64:K67" si="13">G64*J64</f>
        <v>6.5100000000000002E-3</v>
      </c>
      <c r="L64" s="154">
        <v>0</v>
      </c>
      <c r="M64" s="153">
        <f t="shared" ref="M64:M67" si="14">G64*L64</f>
        <v>0</v>
      </c>
      <c r="N64" s="155">
        <v>20</v>
      </c>
      <c r="O64" s="156">
        <v>16</v>
      </c>
      <c r="P64" s="151" t="s">
        <v>108</v>
      </c>
    </row>
    <row r="65" spans="1:19" s="151" customFormat="1" ht="15.75" customHeight="1">
      <c r="A65" s="150">
        <v>47</v>
      </c>
      <c r="B65" s="150" t="s">
        <v>106</v>
      </c>
      <c r="C65" s="193">
        <v>723</v>
      </c>
      <c r="D65" s="192" t="s">
        <v>180</v>
      </c>
      <c r="E65" s="192" t="s">
        <v>266</v>
      </c>
      <c r="F65" s="193" t="s">
        <v>107</v>
      </c>
      <c r="G65" s="212">
        <v>0.35</v>
      </c>
      <c r="H65" s="153">
        <v>0</v>
      </c>
      <c r="I65" s="153">
        <f t="shared" si="12"/>
        <v>0</v>
      </c>
      <c r="J65" s="154">
        <v>1.6199999999999999E-3</v>
      </c>
      <c r="K65" s="153">
        <f t="shared" si="13"/>
        <v>5.669999999999999E-4</v>
      </c>
      <c r="L65" s="154">
        <v>0</v>
      </c>
      <c r="M65" s="153">
        <f t="shared" si="14"/>
        <v>0</v>
      </c>
      <c r="N65" s="155">
        <v>20</v>
      </c>
      <c r="O65" s="156">
        <v>16</v>
      </c>
      <c r="P65" s="151" t="s">
        <v>108</v>
      </c>
    </row>
    <row r="66" spans="1:19" s="151" customFormat="1" ht="10">
      <c r="A66" s="150">
        <v>48</v>
      </c>
      <c r="B66" s="150" t="s">
        <v>106</v>
      </c>
      <c r="C66" s="193">
        <v>723</v>
      </c>
      <c r="D66" s="192" t="s">
        <v>159</v>
      </c>
      <c r="E66" s="192" t="s">
        <v>264</v>
      </c>
      <c r="F66" s="193" t="s">
        <v>114</v>
      </c>
      <c r="G66" s="153">
        <v>1</v>
      </c>
      <c r="H66" s="153">
        <v>0</v>
      </c>
      <c r="I66" s="153">
        <f t="shared" si="12"/>
        <v>0</v>
      </c>
      <c r="J66" s="154">
        <v>1.0000000000000001E-5</v>
      </c>
      <c r="K66" s="153">
        <f t="shared" si="13"/>
        <v>1.0000000000000001E-5</v>
      </c>
      <c r="L66" s="154">
        <v>0</v>
      </c>
      <c r="M66" s="153">
        <f t="shared" si="14"/>
        <v>0</v>
      </c>
      <c r="N66" s="155">
        <v>20</v>
      </c>
      <c r="O66" s="156">
        <v>16</v>
      </c>
      <c r="P66" s="151" t="s">
        <v>108</v>
      </c>
    </row>
    <row r="67" spans="1:19" s="151" customFormat="1" ht="15.75" customHeight="1">
      <c r="A67" s="161">
        <v>49</v>
      </c>
      <c r="B67" s="161" t="s">
        <v>109</v>
      </c>
      <c r="C67" s="161" t="s">
        <v>110</v>
      </c>
      <c r="D67" s="215" t="s">
        <v>181</v>
      </c>
      <c r="E67" s="215" t="s">
        <v>265</v>
      </c>
      <c r="F67" s="213" t="s">
        <v>114</v>
      </c>
      <c r="G67" s="214">
        <v>1</v>
      </c>
      <c r="H67" s="164">
        <v>0</v>
      </c>
      <c r="I67" s="164">
        <f t="shared" si="12"/>
        <v>0</v>
      </c>
      <c r="J67" s="165">
        <v>2.0000000000000001E-4</v>
      </c>
      <c r="K67" s="164">
        <f t="shared" si="13"/>
        <v>2.0000000000000001E-4</v>
      </c>
      <c r="L67" s="165">
        <v>0</v>
      </c>
      <c r="M67" s="164">
        <f t="shared" si="14"/>
        <v>0</v>
      </c>
      <c r="N67" s="166">
        <v>20</v>
      </c>
      <c r="O67" s="167">
        <v>32</v>
      </c>
      <c r="P67" s="162" t="s">
        <v>108</v>
      </c>
    </row>
    <row r="68" spans="1:19" s="151" customFormat="1" ht="15.75" customHeight="1">
      <c r="A68" s="150">
        <v>50</v>
      </c>
      <c r="B68" s="150" t="s">
        <v>106</v>
      </c>
      <c r="C68" s="193">
        <v>723</v>
      </c>
      <c r="D68" s="168" t="s">
        <v>182</v>
      </c>
      <c r="E68" s="192" t="s">
        <v>164</v>
      </c>
      <c r="F68" s="189" t="s">
        <v>107</v>
      </c>
      <c r="G68" s="232">
        <v>7</v>
      </c>
      <c r="H68" s="153">
        <v>0</v>
      </c>
      <c r="I68" s="153">
        <f>ROUND(G68*H68,3)</f>
        <v>0</v>
      </c>
      <c r="J68" s="154">
        <v>0</v>
      </c>
      <c r="K68" s="153">
        <f>G68*J68</f>
        <v>0</v>
      </c>
      <c r="L68" s="154">
        <v>0</v>
      </c>
      <c r="M68" s="153">
        <f>G68*L68</f>
        <v>0</v>
      </c>
      <c r="N68" s="155">
        <v>20</v>
      </c>
      <c r="O68" s="156">
        <v>16</v>
      </c>
      <c r="P68" s="151" t="s">
        <v>108</v>
      </c>
      <c r="S68" s="181"/>
    </row>
    <row r="69" spans="1:19" s="151" customFormat="1" ht="15.75" customHeight="1">
      <c r="A69" s="150">
        <v>51</v>
      </c>
      <c r="B69" s="150" t="s">
        <v>106</v>
      </c>
      <c r="C69" s="193">
        <v>723</v>
      </c>
      <c r="D69" s="168" t="s">
        <v>160</v>
      </c>
      <c r="E69" s="168" t="s">
        <v>161</v>
      </c>
      <c r="F69" s="189" t="s">
        <v>42</v>
      </c>
      <c r="G69" s="169">
        <v>0.9</v>
      </c>
      <c r="H69" s="153">
        <v>0</v>
      </c>
      <c r="I69" s="153">
        <f>ROUND(G69*H69,3)</f>
        <v>0</v>
      </c>
      <c r="J69" s="154">
        <v>0</v>
      </c>
      <c r="K69" s="153">
        <f>G69*J69</f>
        <v>0</v>
      </c>
      <c r="L69" s="154">
        <v>0</v>
      </c>
      <c r="M69" s="153">
        <f>G69*L69</f>
        <v>0</v>
      </c>
      <c r="N69" s="155">
        <v>20</v>
      </c>
      <c r="O69" s="156">
        <v>16</v>
      </c>
      <c r="P69" s="151" t="s">
        <v>108</v>
      </c>
      <c r="S69" s="181"/>
    </row>
    <row r="70" spans="1:19" s="157" customFormat="1" ht="12.75" customHeight="1">
      <c r="A70" s="157" t="s">
        <v>168</v>
      </c>
      <c r="B70" s="158" t="s">
        <v>59</v>
      </c>
      <c r="C70" s="190"/>
      <c r="D70" s="159" t="s">
        <v>128</v>
      </c>
      <c r="E70" s="159" t="s">
        <v>129</v>
      </c>
      <c r="F70" s="190"/>
      <c r="H70" s="157" t="s">
        <v>168</v>
      </c>
      <c r="I70" s="160">
        <f>SUM(I71:I93)</f>
        <v>0</v>
      </c>
      <c r="K70" s="160">
        <f>SUM(K71:K93)</f>
        <v>0.16203541839999996</v>
      </c>
      <c r="M70" s="160">
        <f>SUM(M71:M93)</f>
        <v>0</v>
      </c>
      <c r="P70" s="159" t="s">
        <v>105</v>
      </c>
      <c r="S70" s="181"/>
    </row>
    <row r="71" spans="1:19" s="151" customFormat="1" ht="13.5" customHeight="1">
      <c r="A71" s="150">
        <v>52</v>
      </c>
      <c r="B71" s="150" t="s">
        <v>106</v>
      </c>
      <c r="C71" s="150" t="s">
        <v>113</v>
      </c>
      <c r="D71" s="151" t="s">
        <v>130</v>
      </c>
      <c r="E71" s="152" t="s">
        <v>260</v>
      </c>
      <c r="F71" s="150" t="s">
        <v>114</v>
      </c>
      <c r="G71" s="153">
        <v>2</v>
      </c>
      <c r="H71" s="153">
        <v>0</v>
      </c>
      <c r="I71" s="153">
        <f t="shared" ref="I71:I93" si="15">ROUND(G71*H71,3)</f>
        <v>0</v>
      </c>
      <c r="J71" s="154">
        <v>2.0412500000000001E-3</v>
      </c>
      <c r="K71" s="153">
        <f t="shared" ref="K71:K93" si="16">G71*J71</f>
        <v>4.0825000000000002E-3</v>
      </c>
      <c r="L71" s="154">
        <v>0</v>
      </c>
      <c r="M71" s="153">
        <f t="shared" ref="M71:M93" si="17">G71*L71</f>
        <v>0</v>
      </c>
      <c r="N71" s="155">
        <v>20</v>
      </c>
      <c r="O71" s="156">
        <v>16</v>
      </c>
      <c r="P71" s="151" t="s">
        <v>108</v>
      </c>
      <c r="S71" s="181"/>
    </row>
    <row r="72" spans="1:19" s="151" customFormat="1" ht="13.5" customHeight="1">
      <c r="A72" s="161">
        <v>53</v>
      </c>
      <c r="B72" s="161" t="s">
        <v>109</v>
      </c>
      <c r="C72" s="161" t="s">
        <v>110</v>
      </c>
      <c r="D72" s="162" t="s">
        <v>131</v>
      </c>
      <c r="E72" s="163" t="s">
        <v>244</v>
      </c>
      <c r="F72" s="161" t="s">
        <v>114</v>
      </c>
      <c r="G72" s="164">
        <v>2</v>
      </c>
      <c r="H72" s="164">
        <v>0</v>
      </c>
      <c r="I72" s="164">
        <f t="shared" si="15"/>
        <v>0</v>
      </c>
      <c r="J72" s="165">
        <v>1.2E-2</v>
      </c>
      <c r="K72" s="164">
        <f t="shared" si="16"/>
        <v>2.4E-2</v>
      </c>
      <c r="L72" s="165">
        <v>0</v>
      </c>
      <c r="M72" s="164">
        <f t="shared" si="17"/>
        <v>0</v>
      </c>
      <c r="N72" s="166">
        <v>20</v>
      </c>
      <c r="O72" s="167">
        <v>32</v>
      </c>
      <c r="P72" s="162" t="s">
        <v>108</v>
      </c>
      <c r="S72" s="181"/>
    </row>
    <row r="73" spans="1:19" s="151" customFormat="1" ht="13.5" customHeight="1">
      <c r="A73" s="150">
        <v>54</v>
      </c>
      <c r="B73" s="150" t="s">
        <v>106</v>
      </c>
      <c r="C73" s="150" t="s">
        <v>113</v>
      </c>
      <c r="D73" s="151" t="s">
        <v>132</v>
      </c>
      <c r="E73" s="152" t="s">
        <v>133</v>
      </c>
      <c r="F73" s="150" t="s">
        <v>114</v>
      </c>
      <c r="G73" s="153">
        <v>2</v>
      </c>
      <c r="H73" s="153">
        <v>0</v>
      </c>
      <c r="I73" s="153">
        <f t="shared" si="15"/>
        <v>0</v>
      </c>
      <c r="J73" s="154">
        <v>0</v>
      </c>
      <c r="K73" s="153">
        <f t="shared" si="16"/>
        <v>0</v>
      </c>
      <c r="L73" s="154">
        <v>0</v>
      </c>
      <c r="M73" s="153">
        <f t="shared" si="17"/>
        <v>0</v>
      </c>
      <c r="N73" s="155">
        <v>20</v>
      </c>
      <c r="O73" s="156">
        <v>16</v>
      </c>
      <c r="P73" s="151" t="s">
        <v>108</v>
      </c>
      <c r="S73" s="181"/>
    </row>
    <row r="74" spans="1:19" s="151" customFormat="1" ht="13.5" customHeight="1">
      <c r="A74" s="150">
        <v>55</v>
      </c>
      <c r="B74" s="150" t="s">
        <v>106</v>
      </c>
      <c r="C74" s="150" t="s">
        <v>113</v>
      </c>
      <c r="D74" s="151" t="s">
        <v>134</v>
      </c>
      <c r="E74" s="188" t="s">
        <v>249</v>
      </c>
      <c r="F74" s="150" t="s">
        <v>114</v>
      </c>
      <c r="G74" s="153">
        <v>2</v>
      </c>
      <c r="H74" s="153">
        <v>0</v>
      </c>
      <c r="I74" s="153">
        <f t="shared" si="15"/>
        <v>0</v>
      </c>
      <c r="J74" s="154">
        <v>0</v>
      </c>
      <c r="K74" s="153">
        <f t="shared" si="16"/>
        <v>0</v>
      </c>
      <c r="L74" s="154">
        <v>0</v>
      </c>
      <c r="M74" s="153">
        <f t="shared" si="17"/>
        <v>0</v>
      </c>
      <c r="N74" s="155">
        <v>20</v>
      </c>
      <c r="O74" s="156">
        <v>16</v>
      </c>
      <c r="P74" s="151" t="s">
        <v>108</v>
      </c>
      <c r="S74" s="181"/>
    </row>
    <row r="75" spans="1:19" s="151" customFormat="1" ht="13.5" customHeight="1">
      <c r="A75" s="161">
        <v>56</v>
      </c>
      <c r="B75" s="161" t="s">
        <v>109</v>
      </c>
      <c r="C75" s="161" t="s">
        <v>110</v>
      </c>
      <c r="D75" s="162" t="s">
        <v>247</v>
      </c>
      <c r="E75" s="163" t="s">
        <v>246</v>
      </c>
      <c r="F75" s="161" t="s">
        <v>114</v>
      </c>
      <c r="G75" s="164">
        <v>2</v>
      </c>
      <c r="H75" s="164">
        <v>0</v>
      </c>
      <c r="I75" s="164">
        <f t="shared" si="15"/>
        <v>0</v>
      </c>
      <c r="J75" s="165">
        <v>1.2970000000000001E-2</v>
      </c>
      <c r="K75" s="164">
        <f t="shared" si="16"/>
        <v>2.5940000000000001E-2</v>
      </c>
      <c r="L75" s="165">
        <v>0</v>
      </c>
      <c r="M75" s="164">
        <f t="shared" si="17"/>
        <v>0</v>
      </c>
      <c r="N75" s="166">
        <v>20</v>
      </c>
      <c r="O75" s="167">
        <v>32</v>
      </c>
      <c r="P75" s="162" t="s">
        <v>108</v>
      </c>
      <c r="S75" s="181"/>
    </row>
    <row r="76" spans="1:19" s="151" customFormat="1" ht="24" customHeight="1">
      <c r="A76" s="150">
        <v>57</v>
      </c>
      <c r="B76" s="150" t="s">
        <v>106</v>
      </c>
      <c r="C76" s="150" t="s">
        <v>113</v>
      </c>
      <c r="D76" s="151" t="s">
        <v>135</v>
      </c>
      <c r="E76" s="152" t="s">
        <v>136</v>
      </c>
      <c r="F76" s="150" t="s">
        <v>114</v>
      </c>
      <c r="G76" s="153">
        <v>4</v>
      </c>
      <c r="H76" s="153">
        <v>0</v>
      </c>
      <c r="I76" s="153">
        <f t="shared" si="15"/>
        <v>0</v>
      </c>
      <c r="J76" s="154">
        <v>1.3845296E-3</v>
      </c>
      <c r="K76" s="153">
        <f t="shared" si="16"/>
        <v>5.5381184E-3</v>
      </c>
      <c r="L76" s="154">
        <v>0</v>
      </c>
      <c r="M76" s="153">
        <f t="shared" si="17"/>
        <v>0</v>
      </c>
      <c r="N76" s="155">
        <v>20</v>
      </c>
      <c r="O76" s="156">
        <v>16</v>
      </c>
      <c r="P76" s="151" t="s">
        <v>108</v>
      </c>
      <c r="S76" s="181"/>
    </row>
    <row r="77" spans="1:19" s="181" customFormat="1" ht="13.5" customHeight="1">
      <c r="A77" s="183">
        <v>58</v>
      </c>
      <c r="B77" s="183" t="s">
        <v>109</v>
      </c>
      <c r="C77" s="183" t="s">
        <v>110</v>
      </c>
      <c r="D77" s="182" t="s">
        <v>137</v>
      </c>
      <c r="E77" s="163" t="s">
        <v>243</v>
      </c>
      <c r="F77" s="183" t="s">
        <v>114</v>
      </c>
      <c r="G77" s="184">
        <v>4</v>
      </c>
      <c r="H77" s="184">
        <v>0</v>
      </c>
      <c r="I77" s="184">
        <f t="shared" si="15"/>
        <v>0</v>
      </c>
      <c r="J77" s="185">
        <v>1.4500000000000001E-2</v>
      </c>
      <c r="K77" s="184">
        <f t="shared" si="16"/>
        <v>5.8000000000000003E-2</v>
      </c>
      <c r="L77" s="185">
        <v>0</v>
      </c>
      <c r="M77" s="184">
        <f t="shared" si="17"/>
        <v>0</v>
      </c>
      <c r="N77" s="186">
        <v>20</v>
      </c>
      <c r="O77" s="187">
        <v>32</v>
      </c>
      <c r="P77" s="182" t="s">
        <v>108</v>
      </c>
    </row>
    <row r="78" spans="1:19" s="151" customFormat="1" ht="13.5" customHeight="1">
      <c r="A78" s="150">
        <v>59</v>
      </c>
      <c r="B78" s="150" t="s">
        <v>106</v>
      </c>
      <c r="C78" s="150" t="s">
        <v>113</v>
      </c>
      <c r="D78" s="151" t="s">
        <v>138</v>
      </c>
      <c r="E78" s="188" t="s">
        <v>183</v>
      </c>
      <c r="F78" s="150" t="s">
        <v>114</v>
      </c>
      <c r="G78" s="153">
        <v>1</v>
      </c>
      <c r="H78" s="153">
        <v>0</v>
      </c>
      <c r="I78" s="153">
        <f t="shared" si="15"/>
        <v>0</v>
      </c>
      <c r="J78" s="154">
        <v>1.1000000000000001E-3</v>
      </c>
      <c r="K78" s="153">
        <f t="shared" si="16"/>
        <v>1.1000000000000001E-3</v>
      </c>
      <c r="L78" s="154">
        <v>0</v>
      </c>
      <c r="M78" s="153">
        <f t="shared" si="17"/>
        <v>0</v>
      </c>
      <c r="N78" s="155">
        <v>20</v>
      </c>
      <c r="O78" s="156">
        <v>16</v>
      </c>
      <c r="P78" s="151" t="s">
        <v>108</v>
      </c>
      <c r="S78" s="181"/>
    </row>
    <row r="79" spans="1:19" s="151" customFormat="1" ht="13.5" customHeight="1">
      <c r="A79" s="161">
        <v>60</v>
      </c>
      <c r="B79" s="161" t="s">
        <v>109</v>
      </c>
      <c r="C79" s="161" t="s">
        <v>110</v>
      </c>
      <c r="D79" s="162" t="s">
        <v>139</v>
      </c>
      <c r="E79" s="163" t="s">
        <v>245</v>
      </c>
      <c r="F79" s="161" t="s">
        <v>114</v>
      </c>
      <c r="G79" s="164">
        <v>1</v>
      </c>
      <c r="H79" s="164">
        <v>0</v>
      </c>
      <c r="I79" s="164">
        <f t="shared" si="15"/>
        <v>0</v>
      </c>
      <c r="J79" s="165">
        <v>0.02</v>
      </c>
      <c r="K79" s="164">
        <f t="shared" si="16"/>
        <v>0.02</v>
      </c>
      <c r="L79" s="165">
        <v>0</v>
      </c>
      <c r="M79" s="164">
        <f t="shared" si="17"/>
        <v>0</v>
      </c>
      <c r="N79" s="166">
        <v>20</v>
      </c>
      <c r="O79" s="167">
        <v>32</v>
      </c>
      <c r="P79" s="162" t="s">
        <v>108</v>
      </c>
      <c r="S79" s="181"/>
    </row>
    <row r="80" spans="1:19" s="151" customFormat="1" ht="24" customHeight="1">
      <c r="A80" s="150">
        <v>61</v>
      </c>
      <c r="B80" s="150" t="s">
        <v>106</v>
      </c>
      <c r="C80" s="150" t="s">
        <v>113</v>
      </c>
      <c r="D80" s="151" t="s">
        <v>140</v>
      </c>
      <c r="E80" s="152" t="s">
        <v>141</v>
      </c>
      <c r="F80" s="150" t="s">
        <v>114</v>
      </c>
      <c r="G80" s="153">
        <v>1</v>
      </c>
      <c r="H80" s="153">
        <v>0</v>
      </c>
      <c r="I80" s="153">
        <f t="shared" si="15"/>
        <v>0</v>
      </c>
      <c r="J80" s="154">
        <v>2.2815999999999999E-3</v>
      </c>
      <c r="K80" s="153">
        <f t="shared" si="16"/>
        <v>2.2815999999999999E-3</v>
      </c>
      <c r="L80" s="154">
        <v>0</v>
      </c>
      <c r="M80" s="153">
        <f t="shared" si="17"/>
        <v>0</v>
      </c>
      <c r="N80" s="155">
        <v>20</v>
      </c>
      <c r="O80" s="156">
        <v>16</v>
      </c>
      <c r="P80" s="151" t="s">
        <v>108</v>
      </c>
      <c r="S80" s="181"/>
    </row>
    <row r="81" spans="1:19" s="16" customFormat="1" ht="13.5" customHeight="1">
      <c r="A81" s="161">
        <v>62</v>
      </c>
      <c r="B81" s="161" t="s">
        <v>109</v>
      </c>
      <c r="C81" s="161" t="s">
        <v>110</v>
      </c>
      <c r="D81" s="237" t="s">
        <v>235</v>
      </c>
      <c r="E81" s="163" t="s">
        <v>236</v>
      </c>
      <c r="F81" s="161" t="s">
        <v>114</v>
      </c>
      <c r="G81" s="164">
        <v>1</v>
      </c>
      <c r="H81" s="164">
        <v>0</v>
      </c>
      <c r="I81" s="164">
        <f t="shared" si="15"/>
        <v>0</v>
      </c>
      <c r="J81" s="165">
        <v>2.8999999999999998E-3</v>
      </c>
      <c r="K81" s="164">
        <f t="shared" si="16"/>
        <v>2.8999999999999998E-3</v>
      </c>
      <c r="L81" s="211">
        <v>0</v>
      </c>
      <c r="M81" s="216">
        <f t="shared" si="17"/>
        <v>0</v>
      </c>
      <c r="N81" s="217">
        <v>20</v>
      </c>
      <c r="O81" s="218">
        <v>32</v>
      </c>
      <c r="P81" s="219" t="s">
        <v>108</v>
      </c>
    </row>
    <row r="82" spans="1:19" s="151" customFormat="1" ht="10">
      <c r="A82" s="150">
        <v>63</v>
      </c>
      <c r="B82" s="150" t="s">
        <v>106</v>
      </c>
      <c r="C82" s="150" t="s">
        <v>113</v>
      </c>
      <c r="D82" s="181" t="s">
        <v>184</v>
      </c>
      <c r="E82" s="188" t="s">
        <v>237</v>
      </c>
      <c r="F82" s="150" t="s">
        <v>114</v>
      </c>
      <c r="G82" s="153">
        <v>1</v>
      </c>
      <c r="H82" s="153">
        <v>0</v>
      </c>
      <c r="I82" s="153">
        <f>ROUND(G82*H82,3)</f>
        <v>0</v>
      </c>
      <c r="J82" s="154">
        <v>2.2815999999999999E-3</v>
      </c>
      <c r="K82" s="153">
        <f>G82*J82</f>
        <v>2.2815999999999999E-3</v>
      </c>
      <c r="L82" s="154">
        <v>0</v>
      </c>
      <c r="M82" s="153">
        <f>G82*L82</f>
        <v>0</v>
      </c>
      <c r="N82" s="155">
        <v>20</v>
      </c>
      <c r="O82" s="156">
        <v>16</v>
      </c>
      <c r="P82" s="151" t="s">
        <v>108</v>
      </c>
      <c r="S82" s="181"/>
    </row>
    <row r="83" spans="1:19" s="151" customFormat="1" ht="10">
      <c r="A83" s="150">
        <v>64</v>
      </c>
      <c r="B83" s="150" t="s">
        <v>106</v>
      </c>
      <c r="C83" s="150">
        <v>721</v>
      </c>
      <c r="D83" s="181" t="s">
        <v>185</v>
      </c>
      <c r="E83" s="152" t="s">
        <v>238</v>
      </c>
      <c r="F83" s="150" t="s">
        <v>114</v>
      </c>
      <c r="G83" s="153">
        <v>1</v>
      </c>
      <c r="H83" s="153">
        <v>0</v>
      </c>
      <c r="I83" s="153">
        <f>ROUND(G83*H83,3)</f>
        <v>0</v>
      </c>
      <c r="J83" s="154">
        <v>2.2815999999999999E-3</v>
      </c>
      <c r="K83" s="153">
        <f>G83*J83</f>
        <v>2.2815999999999999E-3</v>
      </c>
      <c r="L83" s="154">
        <v>0</v>
      </c>
      <c r="M83" s="153">
        <f>G83*L83</f>
        <v>0</v>
      </c>
      <c r="N83" s="155">
        <v>20</v>
      </c>
      <c r="O83" s="156">
        <v>16</v>
      </c>
      <c r="P83" s="151" t="s">
        <v>108</v>
      </c>
      <c r="S83" s="181"/>
    </row>
    <row r="84" spans="1:19" s="151" customFormat="1" ht="13.5" customHeight="1">
      <c r="A84" s="150">
        <v>65</v>
      </c>
      <c r="B84" s="150" t="s">
        <v>106</v>
      </c>
      <c r="C84" s="150" t="s">
        <v>113</v>
      </c>
      <c r="D84" s="151" t="s">
        <v>142</v>
      </c>
      <c r="E84" s="152" t="s">
        <v>143</v>
      </c>
      <c r="F84" s="150" t="s">
        <v>114</v>
      </c>
      <c r="G84" s="153">
        <v>14</v>
      </c>
      <c r="H84" s="153">
        <v>0</v>
      </c>
      <c r="I84" s="153">
        <f t="shared" si="15"/>
        <v>0</v>
      </c>
      <c r="J84" s="154">
        <v>2.7999999999999998E-4</v>
      </c>
      <c r="K84" s="153">
        <f t="shared" si="16"/>
        <v>3.9199999999999999E-3</v>
      </c>
      <c r="L84" s="154">
        <v>0</v>
      </c>
      <c r="M84" s="153">
        <f t="shared" si="17"/>
        <v>0</v>
      </c>
      <c r="N84" s="155">
        <v>20</v>
      </c>
      <c r="O84" s="156">
        <v>16</v>
      </c>
      <c r="P84" s="151" t="s">
        <v>108</v>
      </c>
      <c r="S84" s="181"/>
    </row>
    <row r="85" spans="1:19" s="151" customFormat="1" ht="13.5" customHeight="1">
      <c r="A85" s="161">
        <v>66</v>
      </c>
      <c r="B85" s="161" t="s">
        <v>109</v>
      </c>
      <c r="C85" s="161" t="s">
        <v>110</v>
      </c>
      <c r="D85" s="162" t="s">
        <v>144</v>
      </c>
      <c r="E85" s="163" t="s">
        <v>145</v>
      </c>
      <c r="F85" s="161" t="s">
        <v>114</v>
      </c>
      <c r="G85" s="164">
        <v>14</v>
      </c>
      <c r="H85" s="164">
        <v>0</v>
      </c>
      <c r="I85" s="164">
        <f t="shared" si="15"/>
        <v>0</v>
      </c>
      <c r="J85" s="165">
        <v>1.6000000000000001E-4</v>
      </c>
      <c r="K85" s="164">
        <f t="shared" si="16"/>
        <v>2.2400000000000002E-3</v>
      </c>
      <c r="L85" s="165">
        <v>0</v>
      </c>
      <c r="M85" s="164">
        <f t="shared" si="17"/>
        <v>0</v>
      </c>
      <c r="N85" s="166">
        <v>20</v>
      </c>
      <c r="O85" s="167">
        <v>32</v>
      </c>
      <c r="P85" s="162" t="s">
        <v>108</v>
      </c>
      <c r="S85" s="181"/>
    </row>
    <row r="86" spans="1:19" s="151" customFormat="1" ht="13.5" customHeight="1">
      <c r="A86" s="150">
        <v>67</v>
      </c>
      <c r="B86" s="150" t="s">
        <v>106</v>
      </c>
      <c r="C86" s="150" t="s">
        <v>113</v>
      </c>
      <c r="D86" s="151" t="s">
        <v>146</v>
      </c>
      <c r="E86" s="188" t="s">
        <v>248</v>
      </c>
      <c r="F86" s="150" t="s">
        <v>114</v>
      </c>
      <c r="G86" s="232">
        <v>5</v>
      </c>
      <c r="H86" s="153">
        <v>0</v>
      </c>
      <c r="I86" s="153">
        <f t="shared" si="15"/>
        <v>0</v>
      </c>
      <c r="J86" s="154">
        <v>2.0000000000000002E-5</v>
      </c>
      <c r="K86" s="153">
        <f t="shared" si="16"/>
        <v>1E-4</v>
      </c>
      <c r="L86" s="154">
        <v>0</v>
      </c>
      <c r="M86" s="153">
        <f t="shared" si="17"/>
        <v>0</v>
      </c>
      <c r="N86" s="155">
        <v>20</v>
      </c>
      <c r="O86" s="156">
        <v>16</v>
      </c>
      <c r="P86" s="151" t="s">
        <v>108</v>
      </c>
      <c r="S86" s="181"/>
    </row>
    <row r="87" spans="1:19" s="151" customFormat="1" ht="13.5" customHeight="1">
      <c r="A87" s="161">
        <v>68</v>
      </c>
      <c r="B87" s="161" t="s">
        <v>109</v>
      </c>
      <c r="C87" s="161" t="s">
        <v>110</v>
      </c>
      <c r="D87" s="162" t="s">
        <v>147</v>
      </c>
      <c r="E87" s="163" t="s">
        <v>239</v>
      </c>
      <c r="F87" s="161" t="s">
        <v>114</v>
      </c>
      <c r="G87" s="164">
        <v>1</v>
      </c>
      <c r="H87" s="164">
        <v>0</v>
      </c>
      <c r="I87" s="164">
        <f t="shared" si="15"/>
        <v>0</v>
      </c>
      <c r="J87" s="165">
        <v>9.3000000000000005E-4</v>
      </c>
      <c r="K87" s="164">
        <f t="shared" si="16"/>
        <v>9.3000000000000005E-4</v>
      </c>
      <c r="L87" s="165">
        <v>0</v>
      </c>
      <c r="M87" s="164">
        <f t="shared" si="17"/>
        <v>0</v>
      </c>
      <c r="N87" s="166">
        <v>20</v>
      </c>
      <c r="O87" s="167">
        <v>32</v>
      </c>
      <c r="P87" s="162" t="s">
        <v>108</v>
      </c>
      <c r="S87" s="181"/>
    </row>
    <row r="88" spans="1:19" s="151" customFormat="1" ht="13.5" customHeight="1">
      <c r="A88" s="161">
        <v>69</v>
      </c>
      <c r="B88" s="161" t="s">
        <v>109</v>
      </c>
      <c r="C88" s="161" t="s">
        <v>110</v>
      </c>
      <c r="D88" s="162" t="s">
        <v>148</v>
      </c>
      <c r="E88" s="163" t="s">
        <v>240</v>
      </c>
      <c r="F88" s="161" t="s">
        <v>114</v>
      </c>
      <c r="G88" s="164">
        <v>4</v>
      </c>
      <c r="H88" s="164">
        <v>0</v>
      </c>
      <c r="I88" s="164">
        <f t="shared" si="15"/>
        <v>0</v>
      </c>
      <c r="J88" s="165">
        <v>1E-3</v>
      </c>
      <c r="K88" s="164">
        <f t="shared" si="16"/>
        <v>4.0000000000000001E-3</v>
      </c>
      <c r="L88" s="165">
        <v>0</v>
      </c>
      <c r="M88" s="164">
        <f t="shared" si="17"/>
        <v>0</v>
      </c>
      <c r="N88" s="166">
        <v>19</v>
      </c>
      <c r="O88" s="167">
        <v>32</v>
      </c>
      <c r="P88" s="162" t="s">
        <v>108</v>
      </c>
      <c r="S88" s="181"/>
    </row>
    <row r="89" spans="1:19" s="151" customFormat="1" ht="13.5" customHeight="1">
      <c r="A89" s="150">
        <v>70</v>
      </c>
      <c r="B89" s="150" t="s">
        <v>106</v>
      </c>
      <c r="C89" s="150" t="s">
        <v>113</v>
      </c>
      <c r="D89" s="151" t="s">
        <v>149</v>
      </c>
      <c r="E89" s="152" t="s">
        <v>150</v>
      </c>
      <c r="F89" s="150" t="s">
        <v>114</v>
      </c>
      <c r="G89" s="153">
        <v>1</v>
      </c>
      <c r="H89" s="153">
        <v>0</v>
      </c>
      <c r="I89" s="153">
        <f t="shared" si="15"/>
        <v>0</v>
      </c>
      <c r="J89" s="154">
        <v>1E-4</v>
      </c>
      <c r="K89" s="153">
        <f t="shared" si="16"/>
        <v>1E-4</v>
      </c>
      <c r="L89" s="154">
        <v>0</v>
      </c>
      <c r="M89" s="153">
        <f t="shared" si="17"/>
        <v>0</v>
      </c>
      <c r="N89" s="155">
        <v>20</v>
      </c>
      <c r="O89" s="156">
        <v>16</v>
      </c>
      <c r="P89" s="151" t="s">
        <v>108</v>
      </c>
      <c r="S89" s="181"/>
    </row>
    <row r="90" spans="1:19" s="151" customFormat="1" ht="13.5" customHeight="1">
      <c r="A90" s="161">
        <v>71</v>
      </c>
      <c r="B90" s="161" t="s">
        <v>109</v>
      </c>
      <c r="C90" s="161" t="s">
        <v>110</v>
      </c>
      <c r="D90" s="162" t="s">
        <v>151</v>
      </c>
      <c r="E90" s="163" t="s">
        <v>241</v>
      </c>
      <c r="F90" s="161" t="s">
        <v>114</v>
      </c>
      <c r="G90" s="164">
        <v>1</v>
      </c>
      <c r="H90" s="164">
        <v>0</v>
      </c>
      <c r="I90" s="164">
        <f t="shared" si="15"/>
        <v>0</v>
      </c>
      <c r="J90" s="165">
        <v>1.1199999999999999E-3</v>
      </c>
      <c r="K90" s="164">
        <f t="shared" si="16"/>
        <v>1.1199999999999999E-3</v>
      </c>
      <c r="L90" s="165">
        <v>0</v>
      </c>
      <c r="M90" s="164">
        <f t="shared" si="17"/>
        <v>0</v>
      </c>
      <c r="N90" s="166">
        <v>20</v>
      </c>
      <c r="O90" s="167">
        <v>32</v>
      </c>
      <c r="P90" s="162" t="s">
        <v>108</v>
      </c>
      <c r="S90" s="181"/>
    </row>
    <row r="91" spans="1:19" s="151" customFormat="1" ht="13.5" customHeight="1">
      <c r="A91" s="150">
        <v>72</v>
      </c>
      <c r="B91" s="150" t="s">
        <v>106</v>
      </c>
      <c r="C91" s="150" t="s">
        <v>113</v>
      </c>
      <c r="D91" s="181" t="s">
        <v>187</v>
      </c>
      <c r="E91" s="152" t="s">
        <v>162</v>
      </c>
      <c r="F91" s="150" t="s">
        <v>114</v>
      </c>
      <c r="G91" s="153">
        <v>1</v>
      </c>
      <c r="H91" s="153">
        <v>0</v>
      </c>
      <c r="I91" s="153">
        <f>ROUND(G91*H91,3)</f>
        <v>0</v>
      </c>
      <c r="J91" s="154">
        <v>1E-4</v>
      </c>
      <c r="K91" s="153">
        <f>G91*J91</f>
        <v>1E-4</v>
      </c>
      <c r="L91" s="154">
        <v>0</v>
      </c>
      <c r="M91" s="153">
        <f>G91*L91</f>
        <v>0</v>
      </c>
      <c r="N91" s="155">
        <v>20</v>
      </c>
      <c r="O91" s="156">
        <v>16</v>
      </c>
      <c r="P91" s="151" t="s">
        <v>108</v>
      </c>
      <c r="S91" s="181"/>
    </row>
    <row r="92" spans="1:19" s="151" customFormat="1" ht="13.5" customHeight="1">
      <c r="A92" s="161">
        <v>73</v>
      </c>
      <c r="B92" s="161" t="s">
        <v>109</v>
      </c>
      <c r="C92" s="161" t="s">
        <v>110</v>
      </c>
      <c r="D92" s="182" t="s">
        <v>186</v>
      </c>
      <c r="E92" s="163" t="s">
        <v>242</v>
      </c>
      <c r="F92" s="161" t="s">
        <v>114</v>
      </c>
      <c r="G92" s="164">
        <v>1</v>
      </c>
      <c r="H92" s="164">
        <v>0</v>
      </c>
      <c r="I92" s="164">
        <f>ROUND(G92*H92,3)</f>
        <v>0</v>
      </c>
      <c r="J92" s="165">
        <v>1.1199999999999999E-3</v>
      </c>
      <c r="K92" s="164">
        <f>G92*J92</f>
        <v>1.1199999999999999E-3</v>
      </c>
      <c r="L92" s="165">
        <v>0</v>
      </c>
      <c r="M92" s="164">
        <f>G92*L92</f>
        <v>0</v>
      </c>
      <c r="N92" s="166">
        <v>20</v>
      </c>
      <c r="O92" s="167">
        <v>32</v>
      </c>
      <c r="P92" s="162" t="s">
        <v>108</v>
      </c>
      <c r="S92" s="181"/>
    </row>
    <row r="93" spans="1:19" s="151" customFormat="1" ht="13.5" customHeight="1">
      <c r="A93" s="150">
        <v>74</v>
      </c>
      <c r="B93" s="150" t="s">
        <v>106</v>
      </c>
      <c r="C93" s="150" t="s">
        <v>113</v>
      </c>
      <c r="D93" s="151" t="s">
        <v>152</v>
      </c>
      <c r="E93" s="152" t="s">
        <v>153</v>
      </c>
      <c r="F93" s="150" t="s">
        <v>42</v>
      </c>
      <c r="G93" s="153">
        <v>0.3</v>
      </c>
      <c r="H93" s="153">
        <v>0</v>
      </c>
      <c r="I93" s="153">
        <f t="shared" si="15"/>
        <v>0</v>
      </c>
      <c r="J93" s="154">
        <v>0</v>
      </c>
      <c r="K93" s="153">
        <f t="shared" si="16"/>
        <v>0</v>
      </c>
      <c r="L93" s="154">
        <v>0</v>
      </c>
      <c r="M93" s="153">
        <f t="shared" si="17"/>
        <v>0</v>
      </c>
      <c r="N93" s="155">
        <v>20</v>
      </c>
      <c r="O93" s="156">
        <v>16</v>
      </c>
      <c r="P93" s="151" t="s">
        <v>108</v>
      </c>
      <c r="S93" s="181"/>
    </row>
    <row r="94" spans="1:19" s="178" customFormat="1" ht="12.75" customHeight="1">
      <c r="E94" s="179" t="s">
        <v>85</v>
      </c>
      <c r="I94" s="180">
        <f>I14</f>
        <v>0</v>
      </c>
      <c r="K94" s="180">
        <f>K14</f>
        <v>0.31895101199999998</v>
      </c>
      <c r="M94" s="180">
        <f>M14</f>
        <v>0</v>
      </c>
      <c r="S94" s="181"/>
    </row>
  </sheetData>
  <phoneticPr fontId="2" type="noConversion"/>
  <printOptions horizontalCentered="1"/>
  <pageMargins left="0.78740155696868896" right="0.78740155696868896" top="0.59055119752883911" bottom="0.59055119752883911" header="0" footer="0"/>
  <pageSetup paperSize="9" fitToHeight="999" orientation="landscape" r:id="rId1"/>
  <headerFooter alignWithMargins="0"/>
  <ignoredErrors>
    <ignoredError sqref="I57 I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Krycí list</vt:lpstr>
      <vt:lpstr>Rekapitulácia</vt:lpstr>
      <vt:lpstr>Rozpocet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2019-04-11T15:35:07Z</dcterms:created>
  <dcterms:modified xsi:type="dcterms:W3CDTF">2019-10-17T14:57:08Z</dcterms:modified>
</cp:coreProperties>
</file>