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614E78FA-91BA-4E70-AA4C-BF845421CC35}" xr6:coauthVersionLast="45" xr6:coauthVersionMax="45" xr10:uidLastSave="{00000000-0000-0000-0000-000000000000}"/>
  <bookViews>
    <workbookView xWindow="2420" yWindow="940" windowWidth="22470" windowHeight="18590" activeTab="2" xr2:uid="{00000000-000D-0000-FFFF-FFFF00000000}"/>
  </bookViews>
  <sheets>
    <sheet name="Krycí list" sheetId="1" r:id="rId1"/>
    <sheet name="Rekapitulácia" sheetId="2" r:id="rId2"/>
    <sheet name="Rozpocet" sheetId="3" r:id="rId3"/>
    <sheet name="#Figury" sheetId="4" state="hidden" r:id="rId4"/>
  </sheets>
  <definedNames>
    <definedName name="_xlnm.Print_Titles" localSheetId="2">Rozpocet!$1:$12</definedName>
    <definedName name="_xlnm.Print_Area" localSheetId="2">Rozpocet!$A$1:$N$43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6" i="3" l="1"/>
  <c r="K35" i="3" s="1"/>
  <c r="K26" i="3"/>
  <c r="C7" i="3"/>
  <c r="C8" i="3"/>
  <c r="C9" i="3"/>
  <c r="B9" i="2"/>
  <c r="B8" i="2"/>
  <c r="B7" i="2"/>
  <c r="B20" i="2"/>
  <c r="A20" i="2"/>
  <c r="M36" i="3"/>
  <c r="I36" i="3"/>
  <c r="M19" i="3"/>
  <c r="K21" i="3"/>
  <c r="I16" i="3"/>
  <c r="I15" i="3" s="1"/>
  <c r="C15" i="2" s="1"/>
  <c r="R45" i="1"/>
  <c r="R43" i="1"/>
  <c r="R44" i="1" s="1"/>
  <c r="E45" i="1"/>
  <c r="E43" i="1"/>
  <c r="E42" i="1"/>
  <c r="B5" i="2"/>
  <c r="B4" i="2"/>
  <c r="B3" i="2"/>
  <c r="B2" i="2"/>
  <c r="C5" i="3"/>
  <c r="C4" i="3"/>
  <c r="C3" i="3"/>
  <c r="C2" i="3"/>
  <c r="E35" i="1"/>
  <c r="J35" i="1"/>
  <c r="R35" i="1"/>
  <c r="P38" i="1"/>
  <c r="P39" i="1"/>
  <c r="P40" i="1"/>
  <c r="P41" i="1"/>
  <c r="P42" i="1"/>
  <c r="J44" i="1"/>
  <c r="K45" i="1"/>
  <c r="A14" i="2"/>
  <c r="B14" i="2"/>
  <c r="A15" i="2"/>
  <c r="B15" i="2"/>
  <c r="A16" i="2"/>
  <c r="B16" i="2"/>
  <c r="A17" i="2"/>
  <c r="B17" i="2"/>
  <c r="A18" i="2"/>
  <c r="B18" i="2"/>
  <c r="A19" i="2"/>
  <c r="B19" i="2"/>
  <c r="A21" i="2"/>
  <c r="B21" i="2"/>
  <c r="K16" i="3"/>
  <c r="K15" i="3" s="1"/>
  <c r="D15" i="2" s="1"/>
  <c r="I23" i="3"/>
  <c r="K23" i="3"/>
  <c r="M23" i="3"/>
  <c r="M27" i="3"/>
  <c r="I30" i="3"/>
  <c r="I29" i="3" s="1"/>
  <c r="C17" i="2" s="1"/>
  <c r="K40" i="3"/>
  <c r="M40" i="3"/>
  <c r="I19" i="3"/>
  <c r="I26" i="3" l="1"/>
  <c r="M30" i="3"/>
  <c r="M29" i="3" s="1"/>
  <c r="E17" i="2" s="1"/>
  <c r="I27" i="3"/>
  <c r="E38" i="1" s="1"/>
  <c r="M26" i="3"/>
  <c r="I40" i="3"/>
  <c r="K30" i="3"/>
  <c r="K29" i="3" s="1"/>
  <c r="D17" i="2" s="1"/>
  <c r="K19" i="3"/>
  <c r="M16" i="3"/>
  <c r="M15" i="3" s="1"/>
  <c r="E15" i="2" s="1"/>
  <c r="K27" i="3"/>
  <c r="M41" i="3"/>
  <c r="K41" i="3"/>
  <c r="I41" i="3"/>
  <c r="E40" i="1" s="1"/>
  <c r="K25" i="3"/>
  <c r="I25" i="3"/>
  <c r="M25" i="3"/>
  <c r="I21" i="3"/>
  <c r="M21" i="3"/>
  <c r="K18" i="3" l="1"/>
  <c r="D16" i="2" s="1"/>
  <c r="M18" i="3"/>
  <c r="E16" i="2" s="1"/>
  <c r="I18" i="3"/>
  <c r="C16" i="2" s="1"/>
  <c r="K42" i="3"/>
  <c r="K39" i="3" s="1"/>
  <c r="M42" i="3"/>
  <c r="M39" i="3" s="1"/>
  <c r="E21" i="2" s="1"/>
  <c r="I42" i="3"/>
  <c r="I39" i="3" s="1"/>
  <c r="C21" i="2" s="1"/>
  <c r="I38" i="3"/>
  <c r="M38" i="3"/>
  <c r="K38" i="3"/>
  <c r="D20" i="2" s="1"/>
  <c r="K33" i="3" l="1"/>
  <c r="K32" i="3" s="1"/>
  <c r="M33" i="3"/>
  <c r="M32" i="3" s="1"/>
  <c r="I33" i="3"/>
  <c r="I35" i="3"/>
  <c r="E41" i="1"/>
  <c r="D21" i="2"/>
  <c r="K34" i="3"/>
  <c r="D19" i="2" s="1"/>
  <c r="M35" i="3"/>
  <c r="M34" i="3" s="1"/>
  <c r="E19" i="2" s="1"/>
  <c r="E20" i="2"/>
  <c r="I32" i="3" l="1"/>
  <c r="E39" i="1"/>
  <c r="E44" i="1" s="1"/>
  <c r="O49" i="1"/>
  <c r="D18" i="2"/>
  <c r="K14" i="3"/>
  <c r="I34" i="3"/>
  <c r="C19" i="2" s="1"/>
  <c r="C20" i="2"/>
  <c r="E18" i="2"/>
  <c r="M14" i="3"/>
  <c r="E14" i="2" l="1"/>
  <c r="M43" i="3"/>
  <c r="E22" i="2" s="1"/>
  <c r="D14" i="2"/>
  <c r="K43" i="3"/>
  <c r="D22" i="2" s="1"/>
  <c r="R49" i="1"/>
  <c r="S49" i="1"/>
  <c r="S47" i="1"/>
  <c r="R47" i="1"/>
  <c r="C18" i="2"/>
  <c r="I14" i="3"/>
  <c r="O48" i="1" l="1"/>
  <c r="I43" i="3"/>
  <c r="C22" i="2" s="1"/>
  <c r="C14" i="2"/>
  <c r="S48" i="1" l="1"/>
  <c r="R48" i="1"/>
  <c r="R50" i="1" s="1"/>
</calcChain>
</file>

<file path=xl/sharedStrings.xml><?xml version="1.0" encoding="utf-8"?>
<sst xmlns="http://schemas.openxmlformats.org/spreadsheetml/2006/main" count="300" uniqueCount="168">
  <si>
    <t>KRYCÍ LIST ROZPOČTU</t>
  </si>
  <si>
    <t>Názov stavby</t>
  </si>
  <si>
    <t>JKSO</t>
  </si>
  <si>
    <t xml:space="preserve"> </t>
  </si>
  <si>
    <t>Kód stavby</t>
  </si>
  <si>
    <t>001</t>
  </si>
  <si>
    <t>Názov objektu</t>
  </si>
  <si>
    <t>Terasa</t>
  </si>
  <si>
    <t>EČO</t>
  </si>
  <si>
    <t>Kód objektu</t>
  </si>
  <si>
    <t>002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</si>
  <si>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</si>
  <si>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</si>
  <si>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</si>
  <si>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</si>
  <si>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</si>
  <si>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</si>
  <si>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</si>
  <si>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</si>
  <si>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DJS Architecture</t>
  </si>
  <si>
    <t>Projektant</t>
  </si>
  <si>
    <t>Zhotoviteľ</t>
  </si>
  <si>
    <t>Rozpočet číslo</t>
  </si>
  <si>
    <t>Spracoval</t>
  </si>
  <si>
    <t>Dňa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</si>
  <si>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</si>
  <si>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</si>
  <si>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</si>
  <si>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</si>
  <si>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</si>
  <si>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</si>
  <si>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</si>
  <si>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</si>
  <si>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</si>
  <si>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</si>
  <si>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</si>
  <si>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</si>
  <si>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</si>
  <si>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</si>
  <si>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</si>
  <si>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HSV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</si>
  <si>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</si>
  <si>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</si>
  <si>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</si>
  <si>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</si>
  <si>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</si>
  <si>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</si>
  <si>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</si>
  <si>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PSV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</si>
  <si>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</si>
  <si>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</si>
  <si>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</si>
  <si>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</si>
  <si>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</si>
  <si>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</si>
  <si>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</si>
  <si>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</si>
  <si>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</si>
  <si>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</si>
  <si>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</si>
  <si>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</si>
  <si>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</si>
  <si>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</si>
  <si>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</si>
  <si>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</si>
  <si>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</si>
  <si>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</si>
  <si>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</si>
  <si>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E</t>
  </si>
  <si>
    <t>Prípočty a odpočty</t>
  </si>
  <si>
    <t>Dodávky objednávateľa</t>
  </si>
  <si>
    <t>Kĺzavá doložka</t>
  </si>
  <si>
    <t>Zvýhodnenie + -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</si>
  <si>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</si>
  <si>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</si>
  <si>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</si>
  <si>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</si>
  <si>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</si>
  <si>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</si>
  <si>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</si>
  <si>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</si>
  <si>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</si>
  <si>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</si>
  <si>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</si>
  <si>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Hmotnosť celkom</t>
  </si>
  <si>
    <t>Suť celkom</t>
  </si>
  <si>
    <t>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</si>
  <si>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</si>
  <si>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</si>
  <si>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</si>
  <si>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</si>
  <si>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</si>
  <si>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</si>
  <si>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</si>
  <si>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</si>
  <si>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</si>
  <si>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Hmotnosť</t>
  </si>
  <si>
    <t>Hmotnosť sute</t>
  </si>
  <si>
    <t>Hmotnosť sute celkom</t>
  </si>
  <si>
    <t>Sadzba DPH</t>
  </si>
  <si>
    <t>Typ položky</t>
  </si>
  <si>
    <t>Úroveň</t>
  </si>
  <si>
    <t>Práce a dodávky HSV</t>
  </si>
  <si>
    <t>0</t>
  </si>
  <si>
    <t>1</t>
  </si>
  <si>
    <t>Zemné práce</t>
  </si>
  <si>
    <t>K</t>
  </si>
  <si>
    <t>121101111</t>
  </si>
  <si>
    <t>Odstránenie ornice s vodor. premiestn. na hromady, so zložením na vzdialenosť do 100 m a do 100m3</t>
  </si>
  <si>
    <t>m3</t>
  </si>
  <si>
    <t>2</t>
  </si>
  <si>
    <t>Zakladanie</t>
  </si>
  <si>
    <t>011</t>
  </si>
  <si>
    <t>271573001</t>
  </si>
  <si>
    <t>Násyp pod základové  konštrukcie so zhutnením zo štrkopiesku fr.0-32 mm</t>
  </si>
  <si>
    <t>3</t>
  </si>
  <si>
    <t>273321311</t>
  </si>
  <si>
    <t xml:space="preserve">Betón základových dosiek, železový (bez výstuže), tr.C 16/20 </t>
  </si>
  <si>
    <t>4</t>
  </si>
  <si>
    <t>273351217</t>
  </si>
  <si>
    <t>Debnenie stien základových dosiek, zhotovenie</t>
  </si>
  <si>
    <t>m2</t>
  </si>
  <si>
    <t>5</t>
  </si>
  <si>
    <t>273351218</t>
  </si>
  <si>
    <t>Debnenie stien základových dosiek, odstránenie</t>
  </si>
  <si>
    <t>6</t>
  </si>
  <si>
    <t>273361931</t>
  </si>
  <si>
    <t>Zhotovenie výstuže základových dosiek zo zváraných sietí  a KARI sietí</t>
  </si>
  <si>
    <t>t</t>
  </si>
  <si>
    <t>7</t>
  </si>
  <si>
    <t>M</t>
  </si>
  <si>
    <t>MAT</t>
  </si>
  <si>
    <t>3139553037</t>
  </si>
  <si>
    <t xml:space="preserve">Siete KARI akosť BSt 500M KY 14 DIN  488 rozmer siete 6x2.4m, veľkosť oka 150x150mm, D drôtu 8/8mm </t>
  </si>
  <si>
    <t>Úpravy povrchov, podlahy, osadenie</t>
  </si>
  <si>
    <t>8</t>
  </si>
  <si>
    <t>632450469</t>
  </si>
  <si>
    <t>99</t>
  </si>
  <si>
    <t>Presun hmôt HSV</t>
  </si>
  <si>
    <t>9</t>
  </si>
  <si>
    <t>998011001</t>
  </si>
  <si>
    <t>Presun hmôt pre budovy JKSO 801, 803,812,zvislá konštr.z tehál,tvárnic,z kovu výšky do 6 m</t>
  </si>
  <si>
    <t>Práce a dodávky PSV</t>
  </si>
  <si>
    <t>771</t>
  </si>
  <si>
    <t>Podlahy z dlaždíc</t>
  </si>
  <si>
    <t>771575110</t>
  </si>
  <si>
    <t xml:space="preserve">Montáž podláh z dlaždíc keramických mrazuvzdorných hladkých 400 x 400 mm  </t>
  </si>
  <si>
    <t>5976409100</t>
  </si>
  <si>
    <t>Dlaždice keramické mrazuvzdorné 400x400x10mm</t>
  </si>
  <si>
    <t>998771101</t>
  </si>
  <si>
    <t>Presun hmôt pre podlahy z dlaždíc v objektoch výšky do 6m</t>
  </si>
  <si>
    <t>"hr. ornice 220mm"</t>
  </si>
  <si>
    <t>"hr.100mm"</t>
  </si>
  <si>
    <t>"P03 - priemerná hrúbka cca 100mm"</t>
  </si>
  <si>
    <t>"150 mm po obvode"</t>
  </si>
  <si>
    <t>"hr. 150mm - doska + 5% stratné z dôvodu betonáže bez debnenia "</t>
  </si>
  <si>
    <t/>
  </si>
  <si>
    <t>764</t>
  </si>
  <si>
    <t>Konštrukcie klampiarske</t>
  </si>
  <si>
    <t>764410345r</t>
  </si>
  <si>
    <t>Oplechovanie z hliníkového Al plechu hr. 2mm, vrátane rohov r.š. 300 mm</t>
  </si>
  <si>
    <t>m</t>
  </si>
  <si>
    <t>998764101</t>
  </si>
  <si>
    <t>Presun hmôt pre konštrukcie klampiarske v objektoch výšky do 6 m</t>
  </si>
  <si>
    <t>"oplechovanie pri ukončení dlažby terasy, resp. ukončovacia lišta dlažby"</t>
  </si>
  <si>
    <t>Spádový poter vystužený kari sieťou 150x150x6</t>
  </si>
  <si>
    <t>Rodinný dom i110</t>
  </si>
  <si>
    <t>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</si>
</sst>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;\-####"/>
    <numFmt numFmtId="165" formatCode="#,##0.0000;\-#,##0.0000"/>
    <numFmt numFmtId="166" formatCode="#,##0.000;\-#,##0.000"/>
    <numFmt numFmtId="167" formatCode="#,##0.00000;\-#,##0.00000"/>
    <numFmt numFmtId="168" formatCode="#,##0.0;\-#,##0.0"/>
    <numFmt numFmtId="169" formatCode="0.000"/>
  </numFmts>
  <fonts count="27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family val="2"/>
      <charset val="238"/>
    </font>
    <font>
      <sz val="7"/>
      <name val="Arial CE"/>
      <charset val="110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sz val="8"/>
      <color indexed="9"/>
      <name val="Arial"/>
      <family val="2"/>
      <charset val="238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63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03">
    <xf numFmtId="0" fontId="0" fillId="0" borderId="0" xfId="0" applyAlignment="1">
      <alignment vertical="top"/>
      <protection locked="0"/>
    </xf>
    <xf numFmtId="0" fontId="0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164" fontId="3" fillId="0" borderId="9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3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7" xfId="0" applyNumberFormat="1" applyFont="1" applyBorder="1" applyAlignment="1" applyProtection="1">
      <alignment horizontal="right" vertical="center"/>
    </xf>
    <xf numFmtId="49" fontId="3" fillId="0" borderId="14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39" fontId="7" fillId="0" borderId="15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39" fontId="0" fillId="0" borderId="15" xfId="0" applyNumberFormat="1" applyFont="1" applyBorder="1" applyAlignment="1" applyProtection="1">
      <alignment horizontal="right" vertical="center"/>
    </xf>
    <xf numFmtId="37" fontId="0" fillId="0" borderId="16" xfId="0" applyNumberFormat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5" xfId="0" applyNumberFormat="1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165" fontId="12" fillId="0" borderId="23" xfId="0" applyNumberFormat="1" applyFont="1" applyBorder="1" applyAlignment="1" applyProtection="1">
      <alignment horizontal="right" vertical="center"/>
    </xf>
    <xf numFmtId="0" fontId="2" fillId="0" borderId="41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37" fontId="3" fillId="0" borderId="15" xfId="0" applyNumberFormat="1" applyFont="1" applyBorder="1" applyAlignment="1" applyProtection="1">
      <alignment horizontal="right" vertical="center"/>
    </xf>
    <xf numFmtId="39" fontId="3" fillId="0" borderId="16" xfId="0" applyNumberFormat="1" applyFont="1" applyBorder="1" applyAlignment="1" applyProtection="1">
      <alignment horizontal="right" vertical="center"/>
    </xf>
    <xf numFmtId="39" fontId="7" fillId="0" borderId="18" xfId="0" applyNumberFormat="1" applyFont="1" applyBorder="1" applyAlignment="1" applyProtection="1">
      <alignment horizontal="right" vertical="center"/>
    </xf>
    <xf numFmtId="165" fontId="12" fillId="0" borderId="42" xfId="0" applyNumberFormat="1" applyFont="1" applyBorder="1" applyAlignment="1" applyProtection="1">
      <alignment horizontal="righ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center"/>
    </xf>
    <xf numFmtId="165" fontId="12" fillId="0" borderId="35" xfId="0" applyNumberFormat="1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left" vertical="center"/>
    </xf>
    <xf numFmtId="39" fontId="13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3" fillId="3" borderId="37" xfId="0" applyNumberFormat="1" applyFont="1" applyFill="1" applyBorder="1" applyAlignment="1" applyProtection="1">
      <alignment horizontal="center" vertical="center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166" fontId="16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166" fontId="17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166" fontId="19" fillId="0" borderId="0" xfId="0" applyNumberFormat="1" applyFont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3" borderId="48" xfId="0" applyFont="1" applyFill="1" applyBorder="1" applyAlignment="1" applyProtection="1">
      <alignment horizontal="center" vertical="center" wrapText="1"/>
    </xf>
    <xf numFmtId="164" fontId="2" fillId="3" borderId="50" xfId="0" applyNumberFormat="1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left"/>
    </xf>
    <xf numFmtId="0" fontId="2" fillId="2" borderId="22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 vertical="center"/>
    </xf>
    <xf numFmtId="0" fontId="16" fillId="0" borderId="2" xfId="0" applyFont="1" applyBorder="1" applyAlignment="1" applyProtection="1">
      <alignment horizontal="center" vertical="center"/>
    </xf>
    <xf numFmtId="166" fontId="16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68" fontId="2" fillId="0" borderId="0" xfId="0" applyNumberFormat="1" applyFont="1" applyAlignment="1" applyProtection="1">
      <alignment horizontal="right" vertical="center"/>
    </xf>
    <xf numFmtId="37" fontId="2" fillId="0" borderId="0" xfId="0" applyNumberFormat="1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168" fontId="21" fillId="0" borderId="0" xfId="0" applyNumberFormat="1" applyFont="1" applyAlignment="1" applyProtection="1">
      <alignment horizontal="right" vertical="center"/>
    </xf>
    <xf numFmtId="37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169" fontId="24" fillId="2" borderId="0" xfId="0" applyNumberFormat="1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left"/>
    </xf>
    <xf numFmtId="0" fontId="25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166" fontId="26" fillId="0" borderId="0" xfId="0" applyNumberFormat="1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top"/>
    </xf>
    <xf numFmtId="166" fontId="2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/>
    </xf>
    <xf numFmtId="166" fontId="22" fillId="0" borderId="0" xfId="0" applyNumberFormat="1" applyFont="1" applyFill="1" applyAlignment="1" applyProtection="1">
      <alignment horizontal="right" vertical="center"/>
    </xf>
    <xf numFmtId="167" fontId="2" fillId="0" borderId="0" xfId="0" applyNumberFormat="1" applyFont="1" applyFill="1" applyAlignment="1" applyProtection="1">
      <alignment horizontal="right" vertical="center"/>
    </xf>
    <xf numFmtId="168" fontId="2" fillId="0" borderId="0" xfId="0" applyNumberFormat="1" applyFont="1" applyFill="1" applyAlignment="1" applyProtection="1">
      <alignment horizontal="right" vertical="center"/>
    </xf>
    <xf numFmtId="0" fontId="22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 vertical="center"/>
    </xf>
    <xf numFmtId="166" fontId="17" fillId="0" borderId="0" xfId="0" applyNumberFormat="1" applyFont="1" applyFill="1" applyAlignment="1" applyProtection="1">
      <alignment horizontal="right" vertical="center"/>
    </xf>
    <xf numFmtId="166" fontId="23" fillId="0" borderId="0" xfId="0" applyNumberFormat="1" applyFont="1" applyFill="1" applyAlignment="1" applyProtection="1">
      <alignment horizontal="right" vertical="center"/>
    </xf>
    <xf numFmtId="49" fontId="21" fillId="0" borderId="0" xfId="0" applyNumberFormat="1" applyFont="1" applyFill="1" applyAlignment="1" applyProtection="1">
      <alignment horizontal="left" vertical="top"/>
    </xf>
    <xf numFmtId="166" fontId="21" fillId="0" borderId="0" xfId="0" applyNumberFormat="1" applyFont="1" applyFill="1" applyAlignment="1" applyProtection="1">
      <alignment horizontal="right" vertical="center"/>
    </xf>
    <xf numFmtId="167" fontId="21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/>
    </xf>
    <xf numFmtId="166" fontId="16" fillId="0" borderId="0" xfId="0" applyNumberFormat="1" applyFont="1" applyFill="1" applyAlignment="1" applyProtection="1">
      <alignment horizontal="righ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164" fontId="3" fillId="0" borderId="19" xfId="0" applyNumberFormat="1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showGridLines="0" topLeftCell="A2" workbookViewId="0">
      <selection activeCell="E7" sqref="E7:J7"/>
    </sheetView>
  </sheetViews>
  <sheetFormatPr defaultColWidth="9.1796875" defaultRowHeight="12.75" customHeight="1"/>
  <cols>
    <col min="1" max="1" width="2.453125" style="2" customWidth="1"/>
    <col min="2" max="2" width="1.81640625" style="2" customWidth="1"/>
    <col min="3" max="3" width="2.81640625" style="2" customWidth="1"/>
    <col min="4" max="4" width="6.7265625" style="2" customWidth="1"/>
    <col min="5" max="5" width="13.54296875" style="2" customWidth="1"/>
    <col min="6" max="6" width="0.54296875" style="2" customWidth="1"/>
    <col min="7" max="7" width="2.54296875" style="2" customWidth="1"/>
    <col min="8" max="8" width="2.7265625" style="2" customWidth="1"/>
    <col min="9" max="9" width="10.453125" style="2" customWidth="1"/>
    <col min="10" max="10" width="13.453125" style="2" customWidth="1"/>
    <col min="11" max="11" width="0.7265625" style="2" customWidth="1"/>
    <col min="12" max="12" width="2.453125" style="2" customWidth="1"/>
    <col min="13" max="13" width="2.81640625" style="2" customWidth="1"/>
    <col min="14" max="14" width="2" style="2" customWidth="1"/>
    <col min="15" max="15" width="12.453125" style="2" customWidth="1"/>
    <col min="16" max="16" width="3" style="2" customWidth="1"/>
    <col min="17" max="17" width="2" style="2" customWidth="1"/>
    <col min="18" max="18" width="13.54296875" style="2" customWidth="1"/>
    <col min="19" max="19" width="0.54296875" style="2" customWidth="1"/>
    <col min="20" max="16384" width="9.1796875" style="2"/>
  </cols>
  <sheetData>
    <row r="1" spans="1:19" ht="12" hidden="1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3.25" customHeight="1">
      <c r="A2" s="3"/>
      <c r="B2" s="4"/>
      <c r="C2" s="4"/>
      <c r="D2" s="4"/>
      <c r="E2" s="4"/>
      <c r="F2" s="4"/>
      <c r="G2" s="6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</row>
    <row r="3" spans="1:19" ht="12" hidden="1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19" ht="8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t="24" customHeight="1">
      <c r="A5" s="13"/>
      <c r="B5" s="14" t="s">
        <v>1</v>
      </c>
      <c r="C5" s="14"/>
      <c r="D5" s="14"/>
      <c r="E5" s="191" t="s">
        <v>166</v>
      </c>
      <c r="F5" s="192"/>
      <c r="G5" s="192"/>
      <c r="H5" s="192"/>
      <c r="I5" s="192"/>
      <c r="J5" s="193"/>
      <c r="K5" s="14"/>
      <c r="L5" s="14"/>
      <c r="M5" s="14"/>
      <c r="N5" s="14"/>
      <c r="O5" s="14" t="s">
        <v>2</v>
      </c>
      <c r="P5" s="15" t="s">
        <v>3</v>
      </c>
      <c r="Q5" s="16"/>
      <c r="R5" s="17"/>
      <c r="S5" s="18"/>
    </row>
    <row r="6" spans="1:19" ht="17.25" hidden="1" customHeight="1">
      <c r="A6" s="13"/>
      <c r="B6" s="14" t="s">
        <v>4</v>
      </c>
      <c r="C6" s="14"/>
      <c r="D6" s="14"/>
      <c r="E6" s="19" t="s">
        <v>5</v>
      </c>
      <c r="F6" s="14"/>
      <c r="G6" s="14"/>
      <c r="H6" s="14"/>
      <c r="I6" s="14"/>
      <c r="J6" s="20"/>
      <c r="K6" s="14"/>
      <c r="L6" s="14"/>
      <c r="M6" s="14"/>
      <c r="N6" s="14"/>
      <c r="O6" s="14"/>
      <c r="P6" s="21"/>
      <c r="Q6" s="22"/>
      <c r="R6" s="20"/>
      <c r="S6" s="18"/>
    </row>
    <row r="7" spans="1:19" ht="24" customHeight="1">
      <c r="A7" s="13"/>
      <c r="B7" s="14" t="s">
        <v>6</v>
      </c>
      <c r="C7" s="14"/>
      <c r="D7" s="14"/>
      <c r="E7" s="194" t="s">
        <v>7</v>
      </c>
      <c r="F7" s="195"/>
      <c r="G7" s="195"/>
      <c r="H7" s="195"/>
      <c r="I7" s="195"/>
      <c r="J7" s="196"/>
      <c r="K7" s="14"/>
      <c r="L7" s="14"/>
      <c r="M7" s="14"/>
      <c r="N7" s="14"/>
      <c r="O7" s="14" t="s">
        <v>8</v>
      </c>
      <c r="P7" s="23"/>
      <c r="Q7" s="22"/>
      <c r="R7" s="20"/>
      <c r="S7" s="18"/>
    </row>
    <row r="8" spans="1:19" ht="17.25" hidden="1" customHeight="1">
      <c r="A8" s="13"/>
      <c r="B8" s="14" t="s">
        <v>9</v>
      </c>
      <c r="C8" s="14"/>
      <c r="D8" s="14"/>
      <c r="E8" s="19" t="s">
        <v>10</v>
      </c>
      <c r="F8" s="14"/>
      <c r="G8" s="14"/>
      <c r="H8" s="14"/>
      <c r="I8" s="14"/>
      <c r="J8" s="20"/>
      <c r="K8" s="14"/>
      <c r="L8" s="14"/>
      <c r="M8" s="14"/>
      <c r="N8" s="14"/>
      <c r="O8" s="14"/>
      <c r="P8" s="21"/>
      <c r="Q8" s="22"/>
      <c r="R8" s="20"/>
      <c r="S8" s="18"/>
    </row>
    <row r="9" spans="1:19" ht="24" customHeight="1">
      <c r="A9" s="13"/>
      <c r="B9" s="14" t="s">
        <v>11</v>
      </c>
      <c r="C9" s="14"/>
      <c r="D9" s="14"/>
      <c r="E9" s="197" t="s">
        <v>3</v>
      </c>
      <c r="F9" s="198"/>
      <c r="G9" s="198"/>
      <c r="H9" s="198"/>
      <c r="I9" s="198"/>
      <c r="J9" s="199"/>
      <c r="K9" s="14"/>
      <c r="L9" s="14"/>
      <c r="M9" s="14"/>
      <c r="N9" s="14"/>
      <c r="O9" s="14" t="s">
        <v>12</v>
      </c>
      <c r="P9" s="200"/>
      <c r="Q9" s="201"/>
      <c r="R9" s="202"/>
      <c r="S9" s="18"/>
    </row>
    <row r="10" spans="1:19" ht="17.25" hidden="1" customHeight="1">
      <c r="A10" s="13"/>
      <c r="B10" s="14" t="s">
        <v>13</v>
      </c>
      <c r="C10" s="14"/>
      <c r="D10" s="14"/>
      <c r="E10" s="24" t="s">
        <v>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2"/>
      <c r="Q10" s="22"/>
      <c r="R10" s="14"/>
      <c r="S10" s="18"/>
    </row>
    <row r="11" spans="1:19" ht="17.25" hidden="1" customHeight="1">
      <c r="A11" s="13"/>
      <c r="B11" s="14" t="s">
        <v>14</v>
      </c>
      <c r="C11" s="14"/>
      <c r="D11" s="14"/>
      <c r="E11" s="24" t="s">
        <v>3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2"/>
      <c r="Q11" s="22"/>
      <c r="R11" s="14"/>
      <c r="S11" s="18"/>
    </row>
    <row r="12" spans="1:19" ht="17.25" hidden="1" customHeight="1">
      <c r="A12" s="13"/>
      <c r="B12" s="14" t="s">
        <v>15</v>
      </c>
      <c r="C12" s="14"/>
      <c r="D12" s="14"/>
      <c r="E12" s="24" t="s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2"/>
      <c r="Q12" s="22"/>
      <c r="R12" s="14"/>
      <c r="S12" s="18"/>
    </row>
    <row r="13" spans="1:19" ht="17.25" hidden="1" customHeight="1">
      <c r="A13" s="13"/>
      <c r="B13" s="14"/>
      <c r="C13" s="14"/>
      <c r="D13" s="14"/>
      <c r="E13" s="24" t="s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2"/>
      <c r="Q13" s="22"/>
      <c r="R13" s="14"/>
      <c r="S13" s="18"/>
    </row>
    <row r="14" spans="1:19" ht="17.25" hidden="1" customHeight="1">
      <c r="A14" s="13"/>
      <c r="B14" s="14"/>
      <c r="C14" s="14"/>
      <c r="D14" s="14"/>
      <c r="E14" s="24" t="s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2"/>
      <c r="Q14" s="22"/>
      <c r="R14" s="14"/>
      <c r="S14" s="18"/>
    </row>
    <row r="15" spans="1:19" ht="17.25" hidden="1" customHeight="1">
      <c r="A15" s="13"/>
      <c r="B15" s="14"/>
      <c r="C15" s="14"/>
      <c r="D15" s="14"/>
      <c r="E15" s="24" t="s">
        <v>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2"/>
      <c r="Q15" s="22"/>
      <c r="R15" s="14"/>
      <c r="S15" s="18"/>
    </row>
    <row r="16" spans="1:19" ht="17.25" hidden="1" customHeight="1">
      <c r="A16" s="13"/>
      <c r="B16" s="14"/>
      <c r="C16" s="14"/>
      <c r="D16" s="14"/>
      <c r="E16" s="24" t="s">
        <v>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2"/>
      <c r="Q16" s="22"/>
      <c r="R16" s="14"/>
      <c r="S16" s="18"/>
    </row>
    <row r="17" spans="1:19" ht="17.25" hidden="1" customHeight="1">
      <c r="A17" s="13"/>
      <c r="B17" s="14"/>
      <c r="C17" s="14"/>
      <c r="D17" s="14"/>
      <c r="E17" s="24" t="s">
        <v>3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2"/>
      <c r="Q17" s="22"/>
      <c r="R17" s="14"/>
      <c r="S17" s="18"/>
    </row>
    <row r="18" spans="1:19" ht="17.25" hidden="1" customHeight="1">
      <c r="A18" s="13"/>
      <c r="B18" s="14"/>
      <c r="C18" s="14"/>
      <c r="D18" s="14"/>
      <c r="E18" s="24" t="s">
        <v>3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22"/>
      <c r="Q18" s="22"/>
      <c r="R18" s="14"/>
      <c r="S18" s="18"/>
    </row>
    <row r="19" spans="1:19" ht="17.25" hidden="1" customHeight="1">
      <c r="A19" s="13"/>
      <c r="B19" s="14"/>
      <c r="C19" s="14"/>
      <c r="D19" s="14"/>
      <c r="E19" s="24" t="s">
        <v>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22"/>
      <c r="Q19" s="22"/>
      <c r="R19" s="14"/>
      <c r="S19" s="18"/>
    </row>
    <row r="20" spans="1:19" ht="17.25" hidden="1" customHeight="1">
      <c r="A20" s="13"/>
      <c r="B20" s="14"/>
      <c r="C20" s="14"/>
      <c r="D20" s="14"/>
      <c r="E20" s="24" t="s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2"/>
      <c r="Q20" s="22"/>
      <c r="R20" s="14"/>
      <c r="S20" s="18"/>
    </row>
    <row r="21" spans="1:19" ht="17.25" hidden="1" customHeight="1">
      <c r="A21" s="13"/>
      <c r="B21" s="14"/>
      <c r="C21" s="14"/>
      <c r="D21" s="14"/>
      <c r="E21" s="24" t="s">
        <v>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22"/>
      <c r="Q21" s="22"/>
      <c r="R21" s="14"/>
      <c r="S21" s="18"/>
    </row>
    <row r="22" spans="1:19" ht="17.25" hidden="1" customHeight="1">
      <c r="A22" s="13"/>
      <c r="B22" s="14"/>
      <c r="C22" s="14"/>
      <c r="D22" s="14"/>
      <c r="E22" s="24" t="s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2"/>
      <c r="Q22" s="22"/>
      <c r="R22" s="14"/>
      <c r="S22" s="18"/>
    </row>
    <row r="23" spans="1:19" ht="17.25" hidden="1" customHeight="1">
      <c r="A23" s="13"/>
      <c r="B23" s="14"/>
      <c r="C23" s="14"/>
      <c r="D23" s="14"/>
      <c r="E23" s="24" t="s">
        <v>3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22"/>
      <c r="Q23" s="22"/>
      <c r="R23" s="14"/>
      <c r="S23" s="18"/>
    </row>
    <row r="24" spans="1:19" ht="17.25" hidden="1" customHeight="1">
      <c r="A24" s="13"/>
      <c r="B24" s="14"/>
      <c r="C24" s="14"/>
      <c r="D24" s="14"/>
      <c r="E24" s="25" t="s">
        <v>3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2"/>
      <c r="Q24" s="22"/>
      <c r="R24" s="14"/>
      <c r="S24" s="18"/>
    </row>
    <row r="25" spans="1:19" ht="17.2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16</v>
      </c>
      <c r="P25" s="14" t="s">
        <v>17</v>
      </c>
      <c r="Q25" s="14"/>
      <c r="R25" s="14"/>
      <c r="S25" s="18"/>
    </row>
    <row r="26" spans="1:19" ht="17.25" customHeight="1">
      <c r="A26" s="13"/>
      <c r="B26" s="14" t="s">
        <v>18</v>
      </c>
      <c r="C26" s="14"/>
      <c r="D26" s="14"/>
      <c r="E26" s="15"/>
      <c r="F26" s="26"/>
      <c r="G26" s="26"/>
      <c r="H26" s="26"/>
      <c r="I26" s="26"/>
      <c r="J26" s="17"/>
      <c r="K26" s="14"/>
      <c r="L26" s="14"/>
      <c r="M26" s="14"/>
      <c r="N26" s="14"/>
      <c r="O26" s="27"/>
      <c r="P26" s="28"/>
      <c r="Q26" s="29"/>
      <c r="R26" s="30"/>
      <c r="S26" s="18"/>
    </row>
    <row r="27" spans="1:19" ht="17.25" customHeight="1">
      <c r="A27" s="13"/>
      <c r="B27" s="14" t="s">
        <v>20</v>
      </c>
      <c r="C27" s="14"/>
      <c r="D27" s="14"/>
      <c r="E27" s="23" t="s">
        <v>19</v>
      </c>
      <c r="F27" s="14"/>
      <c r="G27" s="14"/>
      <c r="H27" s="14"/>
      <c r="I27" s="14"/>
      <c r="J27" s="20"/>
      <c r="K27" s="14"/>
      <c r="L27" s="14"/>
      <c r="M27" s="14"/>
      <c r="N27" s="14"/>
      <c r="O27" s="27"/>
      <c r="P27" s="28"/>
      <c r="Q27" s="29"/>
      <c r="R27" s="30"/>
      <c r="S27" s="18"/>
    </row>
    <row r="28" spans="1:19" ht="17.25" customHeight="1">
      <c r="A28" s="13"/>
      <c r="B28" s="14" t="s">
        <v>21</v>
      </c>
      <c r="C28" s="14"/>
      <c r="D28" s="14"/>
      <c r="E28" s="23"/>
      <c r="F28" s="14"/>
      <c r="G28" s="14"/>
      <c r="H28" s="14"/>
      <c r="I28" s="14"/>
      <c r="J28" s="20"/>
      <c r="K28" s="14"/>
      <c r="L28" s="14"/>
      <c r="M28" s="14"/>
      <c r="N28" s="14"/>
      <c r="O28" s="27"/>
      <c r="P28" s="28"/>
      <c r="Q28" s="29"/>
      <c r="R28" s="30"/>
      <c r="S28" s="18"/>
    </row>
    <row r="29" spans="1:19" ht="17.25" customHeight="1">
      <c r="A29" s="13"/>
      <c r="B29" s="14"/>
      <c r="C29" s="14"/>
      <c r="D29" s="14"/>
      <c r="E29" s="31"/>
      <c r="F29" s="32"/>
      <c r="G29" s="32"/>
      <c r="H29" s="32"/>
      <c r="I29" s="32"/>
      <c r="J29" s="33"/>
      <c r="K29" s="14"/>
      <c r="L29" s="14"/>
      <c r="M29" s="14"/>
      <c r="N29" s="14"/>
      <c r="O29" s="22"/>
      <c r="P29" s="22"/>
      <c r="Q29" s="22"/>
      <c r="R29" s="14"/>
      <c r="S29" s="18"/>
    </row>
    <row r="30" spans="1:19" ht="17.25" customHeight="1">
      <c r="A30" s="13"/>
      <c r="B30" s="14"/>
      <c r="C30" s="14"/>
      <c r="D30" s="14"/>
      <c r="E30" s="34" t="s">
        <v>22</v>
      </c>
      <c r="F30" s="14"/>
      <c r="G30" s="14" t="s">
        <v>23</v>
      </c>
      <c r="H30" s="14"/>
      <c r="I30" s="14"/>
      <c r="J30" s="14"/>
      <c r="K30" s="14"/>
      <c r="L30" s="14"/>
      <c r="M30" s="14"/>
      <c r="N30" s="14"/>
      <c r="O30" s="34" t="s">
        <v>24</v>
      </c>
      <c r="P30" s="22"/>
      <c r="Q30" s="22"/>
      <c r="R30" s="35"/>
      <c r="S30" s="18"/>
    </row>
    <row r="31" spans="1:19" ht="17.25" customHeight="1">
      <c r="A31" s="13"/>
      <c r="B31" s="14"/>
      <c r="C31" s="14"/>
      <c r="D31" s="14"/>
      <c r="E31" s="27"/>
      <c r="F31" s="14"/>
      <c r="G31" s="28"/>
      <c r="H31" s="36"/>
      <c r="I31" s="37"/>
      <c r="J31" s="14"/>
      <c r="K31" s="14"/>
      <c r="L31" s="14"/>
      <c r="M31" s="14"/>
      <c r="N31" s="14"/>
      <c r="O31" s="38"/>
      <c r="P31" s="22"/>
      <c r="Q31" s="22"/>
      <c r="R31" s="39"/>
      <c r="S31" s="18"/>
    </row>
    <row r="32" spans="1:19" ht="8.25" customHeight="1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20.25" customHeight="1">
      <c r="A33" s="43"/>
      <c r="B33" s="44"/>
      <c r="C33" s="44"/>
      <c r="D33" s="44"/>
      <c r="E33" s="45" t="s">
        <v>25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6"/>
    </row>
    <row r="34" spans="1:19" ht="20.25" customHeight="1">
      <c r="A34" s="47" t="s">
        <v>26</v>
      </c>
      <c r="B34" s="48"/>
      <c r="C34" s="48"/>
      <c r="D34" s="49"/>
      <c r="E34" s="50" t="s">
        <v>27</v>
      </c>
      <c r="F34" s="49"/>
      <c r="G34" s="50" t="s">
        <v>28</v>
      </c>
      <c r="H34" s="48"/>
      <c r="I34" s="49"/>
      <c r="J34" s="50" t="s">
        <v>29</v>
      </c>
      <c r="K34" s="48"/>
      <c r="L34" s="50" t="s">
        <v>30</v>
      </c>
      <c r="M34" s="48"/>
      <c r="N34" s="48"/>
      <c r="O34" s="49"/>
      <c r="P34" s="50" t="s">
        <v>31</v>
      </c>
      <c r="Q34" s="48"/>
      <c r="R34" s="48"/>
      <c r="S34" s="51"/>
    </row>
    <row r="35" spans="1:19" ht="20.25" customHeight="1">
      <c r="A35" s="52"/>
      <c r="B35" s="53"/>
      <c r="C35" s="53"/>
      <c r="D35" s="54">
        <v>0</v>
      </c>
      <c r="E35" s="55">
        <f>IF(D35=0,0,R47/D35)</f>
        <v>0</v>
      </c>
      <c r="F35" s="56"/>
      <c r="G35" s="57"/>
      <c r="H35" s="53"/>
      <c r="I35" s="54">
        <v>0</v>
      </c>
      <c r="J35" s="55">
        <f>IF(I35=0,0,R47/I35)</f>
        <v>0</v>
      </c>
      <c r="K35" s="58"/>
      <c r="L35" s="57"/>
      <c r="M35" s="53"/>
      <c r="N35" s="53"/>
      <c r="O35" s="54">
        <v>0</v>
      </c>
      <c r="P35" s="57"/>
      <c r="Q35" s="53"/>
      <c r="R35" s="59">
        <f>IF(O35=0,0,R47/O35)</f>
        <v>0</v>
      </c>
      <c r="S35" s="60"/>
    </row>
    <row r="36" spans="1:19" ht="20.25" customHeight="1">
      <c r="A36" s="43"/>
      <c r="B36" s="44"/>
      <c r="C36" s="44"/>
      <c r="D36" s="44"/>
      <c r="E36" s="45" t="s">
        <v>32</v>
      </c>
      <c r="F36" s="44"/>
      <c r="G36" s="44"/>
      <c r="H36" s="44"/>
      <c r="I36" s="44"/>
      <c r="J36" s="61" t="s">
        <v>33</v>
      </c>
      <c r="K36" s="44"/>
      <c r="L36" s="44"/>
      <c r="M36" s="44"/>
      <c r="N36" s="44"/>
      <c r="O36" s="44"/>
      <c r="P36" s="44"/>
      <c r="Q36" s="44"/>
      <c r="R36" s="44"/>
      <c r="S36" s="46"/>
    </row>
    <row r="37" spans="1:19" ht="20.25" customHeight="1">
      <c r="A37" s="62" t="s">
        <v>34</v>
      </c>
      <c r="B37" s="63"/>
      <c r="C37" s="64" t="s">
        <v>35</v>
      </c>
      <c r="D37" s="65"/>
      <c r="E37" s="65"/>
      <c r="F37" s="66"/>
      <c r="G37" s="62" t="s">
        <v>36</v>
      </c>
      <c r="H37" s="67"/>
      <c r="I37" s="64" t="s">
        <v>37</v>
      </c>
      <c r="J37" s="65"/>
      <c r="K37" s="65"/>
      <c r="L37" s="62" t="s">
        <v>38</v>
      </c>
      <c r="M37" s="67"/>
      <c r="N37" s="64" t="s">
        <v>39</v>
      </c>
      <c r="O37" s="65"/>
      <c r="P37" s="65"/>
      <c r="Q37" s="65"/>
      <c r="R37" s="65"/>
      <c r="S37" s="66"/>
    </row>
    <row r="38" spans="1:19" ht="20.25" customHeight="1">
      <c r="A38" s="68">
        <v>1</v>
      </c>
      <c r="B38" s="69" t="s">
        <v>40</v>
      </c>
      <c r="C38" s="17"/>
      <c r="D38" s="70" t="s">
        <v>41</v>
      </c>
      <c r="E38" s="71">
        <f>SUMIF(Rozpocet!O5:O43,8,Rozpocet!I5:I43)</f>
        <v>0</v>
      </c>
      <c r="F38" s="72"/>
      <c r="G38" s="68">
        <v>8</v>
      </c>
      <c r="H38" s="73" t="s">
        <v>42</v>
      </c>
      <c r="I38" s="30"/>
      <c r="J38" s="74">
        <v>0</v>
      </c>
      <c r="K38" s="75"/>
      <c r="L38" s="68">
        <v>13</v>
      </c>
      <c r="M38" s="28" t="s">
        <v>43</v>
      </c>
      <c r="N38" s="36"/>
      <c r="O38" s="36"/>
      <c r="P38" s="76">
        <f>M48</f>
        <v>20</v>
      </c>
      <c r="Q38" s="77" t="s">
        <v>44</v>
      </c>
      <c r="R38" s="71">
        <v>0</v>
      </c>
      <c r="S38" s="72"/>
    </row>
    <row r="39" spans="1:19" ht="20.25" customHeight="1">
      <c r="A39" s="68">
        <v>2</v>
      </c>
      <c r="B39" s="78"/>
      <c r="C39" s="33"/>
      <c r="D39" s="70" t="s">
        <v>45</v>
      </c>
      <c r="E39" s="71">
        <f>SUMIF(Rozpocet!O10:O43,4,Rozpocet!I10:I43)</f>
        <v>0</v>
      </c>
      <c r="F39" s="72"/>
      <c r="G39" s="68">
        <v>9</v>
      </c>
      <c r="H39" s="14" t="s">
        <v>46</v>
      </c>
      <c r="I39" s="70"/>
      <c r="J39" s="74">
        <v>0</v>
      </c>
      <c r="K39" s="75"/>
      <c r="L39" s="68">
        <v>14</v>
      </c>
      <c r="M39" s="28" t="s">
        <v>47</v>
      </c>
      <c r="N39" s="36"/>
      <c r="O39" s="36"/>
      <c r="P39" s="76">
        <f>M48</f>
        <v>20</v>
      </c>
      <c r="Q39" s="77" t="s">
        <v>44</v>
      </c>
      <c r="R39" s="71">
        <v>0</v>
      </c>
      <c r="S39" s="72"/>
    </row>
    <row r="40" spans="1:19" ht="20.25" customHeight="1">
      <c r="A40" s="68">
        <v>3</v>
      </c>
      <c r="B40" s="69" t="s">
        <v>48</v>
      </c>
      <c r="C40" s="17"/>
      <c r="D40" s="70" t="s">
        <v>41</v>
      </c>
      <c r="E40" s="71">
        <f>SUMIF(Rozpocet!O11:O43,32,Rozpocet!I11:I43)</f>
        <v>0</v>
      </c>
      <c r="F40" s="72"/>
      <c r="G40" s="68">
        <v>10</v>
      </c>
      <c r="H40" s="73" t="s">
        <v>49</v>
      </c>
      <c r="I40" s="30"/>
      <c r="J40" s="74">
        <v>0</v>
      </c>
      <c r="K40" s="75"/>
      <c r="L40" s="68">
        <v>15</v>
      </c>
      <c r="M40" s="28" t="s">
        <v>50</v>
      </c>
      <c r="N40" s="36"/>
      <c r="O40" s="36"/>
      <c r="P40" s="76">
        <f>M48</f>
        <v>20</v>
      </c>
      <c r="Q40" s="77" t="s">
        <v>44</v>
      </c>
      <c r="R40" s="71">
        <v>0</v>
      </c>
      <c r="S40" s="72"/>
    </row>
    <row r="41" spans="1:19" ht="20.25" customHeight="1">
      <c r="A41" s="68">
        <v>4</v>
      </c>
      <c r="B41" s="78"/>
      <c r="C41" s="33"/>
      <c r="D41" s="70" t="s">
        <v>45</v>
      </c>
      <c r="E41" s="71">
        <f>SUMIF(Rozpocet!O12:O43,16,Rozpocet!I12:I43)+SUMIF(Rozpocet!O12:O43,128,Rozpocet!I12:I43)</f>
        <v>0</v>
      </c>
      <c r="F41" s="72"/>
      <c r="G41" s="68">
        <v>11</v>
      </c>
      <c r="H41" s="73"/>
      <c r="I41" s="30"/>
      <c r="J41" s="74">
        <v>0</v>
      </c>
      <c r="K41" s="75"/>
      <c r="L41" s="68">
        <v>16</v>
      </c>
      <c r="M41" s="28" t="s">
        <v>51</v>
      </c>
      <c r="N41" s="36"/>
      <c r="O41" s="36"/>
      <c r="P41" s="76">
        <f>M48</f>
        <v>20</v>
      </c>
      <c r="Q41" s="77" t="s">
        <v>44</v>
      </c>
      <c r="R41" s="71">
        <v>0</v>
      </c>
      <c r="S41" s="72"/>
    </row>
    <row r="42" spans="1:19" ht="20.25" customHeight="1">
      <c r="A42" s="68">
        <v>5</v>
      </c>
      <c r="B42" s="69" t="s">
        <v>52</v>
      </c>
      <c r="C42" s="17"/>
      <c r="D42" s="70" t="s">
        <v>41</v>
      </c>
      <c r="E42" s="71">
        <f>SUMIF(Rozpocet!O13:O43,256,Rozpocet!I13:I43)</f>
        <v>0</v>
      </c>
      <c r="F42" s="72"/>
      <c r="G42" s="79"/>
      <c r="H42" s="36"/>
      <c r="I42" s="30"/>
      <c r="J42" s="80"/>
      <c r="K42" s="75"/>
      <c r="L42" s="68">
        <v>17</v>
      </c>
      <c r="M42" s="28" t="s">
        <v>53</v>
      </c>
      <c r="N42" s="36"/>
      <c r="O42" s="36"/>
      <c r="P42" s="76">
        <f>M48</f>
        <v>20</v>
      </c>
      <c r="Q42" s="77" t="s">
        <v>44</v>
      </c>
      <c r="R42" s="71">
        <v>0</v>
      </c>
      <c r="S42" s="72"/>
    </row>
    <row r="43" spans="1:19" ht="20.25" customHeight="1">
      <c r="A43" s="68">
        <v>6</v>
      </c>
      <c r="B43" s="78"/>
      <c r="C43" s="33"/>
      <c r="D43" s="70" t="s">
        <v>45</v>
      </c>
      <c r="E43" s="71">
        <f>SUMIF(Rozpocet!O14:O43,64,Rozpocet!I14:I43)</f>
        <v>0</v>
      </c>
      <c r="F43" s="72"/>
      <c r="G43" s="79"/>
      <c r="H43" s="36"/>
      <c r="I43" s="30"/>
      <c r="J43" s="80"/>
      <c r="K43" s="75"/>
      <c r="L43" s="68">
        <v>18</v>
      </c>
      <c r="M43" s="73" t="s">
        <v>54</v>
      </c>
      <c r="N43" s="36"/>
      <c r="O43" s="36"/>
      <c r="P43" s="36"/>
      <c r="Q43" s="36"/>
      <c r="R43" s="71">
        <f>SUMIF(Rozpocet!O14:O43,1024,Rozpocet!I14:I43)</f>
        <v>0</v>
      </c>
      <c r="S43" s="72"/>
    </row>
    <row r="44" spans="1:19" ht="20.25" customHeight="1">
      <c r="A44" s="68">
        <v>7</v>
      </c>
      <c r="B44" s="81" t="s">
        <v>55</v>
      </c>
      <c r="C44" s="36"/>
      <c r="D44" s="30"/>
      <c r="E44" s="82">
        <f>SUM(E38:E43)</f>
        <v>0</v>
      </c>
      <c r="F44" s="46"/>
      <c r="G44" s="68">
        <v>12</v>
      </c>
      <c r="H44" s="81" t="s">
        <v>56</v>
      </c>
      <c r="I44" s="30"/>
      <c r="J44" s="83">
        <f>SUM(J38:J41)</f>
        <v>0</v>
      </c>
      <c r="K44" s="84"/>
      <c r="L44" s="68">
        <v>19</v>
      </c>
      <c r="M44" s="81" t="s">
        <v>57</v>
      </c>
      <c r="N44" s="36"/>
      <c r="O44" s="36"/>
      <c r="P44" s="36"/>
      <c r="Q44" s="72"/>
      <c r="R44" s="82">
        <f>SUM(R38:R43)</f>
        <v>0</v>
      </c>
      <c r="S44" s="46"/>
    </row>
    <row r="45" spans="1:19" ht="20.25" customHeight="1">
      <c r="A45" s="85">
        <v>20</v>
      </c>
      <c r="B45" s="86" t="s">
        <v>58</v>
      </c>
      <c r="C45" s="87"/>
      <c r="D45" s="88"/>
      <c r="E45" s="89">
        <f>SUMIF(Rozpocet!O14:O43,512,Rozpocet!I14:I43)</f>
        <v>0</v>
      </c>
      <c r="F45" s="42"/>
      <c r="G45" s="85">
        <v>21</v>
      </c>
      <c r="H45" s="86" t="s">
        <v>59</v>
      </c>
      <c r="I45" s="88"/>
      <c r="J45" s="90">
        <v>0</v>
      </c>
      <c r="K45" s="91">
        <f>M48</f>
        <v>20</v>
      </c>
      <c r="L45" s="85">
        <v>22</v>
      </c>
      <c r="M45" s="86" t="s">
        <v>60</v>
      </c>
      <c r="N45" s="87"/>
      <c r="O45" s="41"/>
      <c r="P45" s="41"/>
      <c r="Q45" s="41"/>
      <c r="R45" s="89">
        <f>SUMIF(Rozpocet!O14:O43,"&lt;4",Rozpocet!I14:I43)+SUMIF(Rozpocet!O14:O43,"&gt;1024",Rozpocet!I14:I43)</f>
        <v>0</v>
      </c>
      <c r="S45" s="42"/>
    </row>
    <row r="46" spans="1:19" ht="20.25" customHeight="1">
      <c r="A46" s="92" t="s">
        <v>20</v>
      </c>
      <c r="B46" s="11"/>
      <c r="C46" s="11"/>
      <c r="D46" s="11"/>
      <c r="E46" s="11"/>
      <c r="F46" s="93"/>
      <c r="G46" s="94"/>
      <c r="H46" s="11"/>
      <c r="I46" s="11"/>
      <c r="J46" s="11"/>
      <c r="K46" s="11"/>
      <c r="L46" s="62" t="s">
        <v>61</v>
      </c>
      <c r="M46" s="49"/>
      <c r="N46" s="64" t="s">
        <v>62</v>
      </c>
      <c r="O46" s="48"/>
      <c r="P46" s="48"/>
      <c r="Q46" s="48"/>
      <c r="R46" s="48"/>
      <c r="S46" s="51"/>
    </row>
    <row r="47" spans="1:19" ht="20.25" customHeight="1">
      <c r="A47" s="13"/>
      <c r="B47" s="14"/>
      <c r="C47" s="14"/>
      <c r="D47" s="14"/>
      <c r="E47" s="14"/>
      <c r="F47" s="20"/>
      <c r="G47" s="95"/>
      <c r="H47" s="14"/>
      <c r="I47" s="14"/>
      <c r="J47" s="14"/>
      <c r="K47" s="14"/>
      <c r="L47" s="68">
        <v>23</v>
      </c>
      <c r="M47" s="73" t="s">
        <v>63</v>
      </c>
      <c r="N47" s="36"/>
      <c r="O47" s="36"/>
      <c r="P47" s="36"/>
      <c r="Q47" s="72"/>
      <c r="R47" s="82">
        <f>ROUND(E44+J44+R44+E45+J45+R45,2)</f>
        <v>0</v>
      </c>
      <c r="S47" s="96">
        <f>E44+J44+R44+E45+J45+R45</f>
        <v>0</v>
      </c>
    </row>
    <row r="48" spans="1:19" ht="20.25" customHeight="1">
      <c r="A48" s="97" t="s">
        <v>64</v>
      </c>
      <c r="B48" s="32"/>
      <c r="C48" s="32"/>
      <c r="D48" s="32"/>
      <c r="E48" s="32"/>
      <c r="F48" s="33"/>
      <c r="G48" s="98" t="s">
        <v>65</v>
      </c>
      <c r="H48" s="32"/>
      <c r="I48" s="32"/>
      <c r="J48" s="32"/>
      <c r="K48" s="32"/>
      <c r="L48" s="68">
        <v>24</v>
      </c>
      <c r="M48" s="99">
        <v>20</v>
      </c>
      <c r="N48" s="30" t="s">
        <v>44</v>
      </c>
      <c r="O48" s="100">
        <f>R47-O49</f>
        <v>0</v>
      </c>
      <c r="P48" s="32" t="s">
        <v>66</v>
      </c>
      <c r="Q48" s="32"/>
      <c r="R48" s="101">
        <f>ROUND(O48*M48/100,2)</f>
        <v>0</v>
      </c>
      <c r="S48" s="102">
        <f>O48*M48/100</f>
        <v>0</v>
      </c>
    </row>
    <row r="49" spans="1:19" ht="20.25" customHeight="1">
      <c r="A49" s="103" t="s">
        <v>18</v>
      </c>
      <c r="B49" s="26"/>
      <c r="C49" s="26"/>
      <c r="D49" s="26"/>
      <c r="E49" s="26"/>
      <c r="F49" s="17"/>
      <c r="G49" s="104"/>
      <c r="H49" s="26"/>
      <c r="I49" s="26"/>
      <c r="J49" s="26"/>
      <c r="K49" s="26"/>
      <c r="L49" s="68">
        <v>25</v>
      </c>
      <c r="M49" s="99">
        <v>20</v>
      </c>
      <c r="N49" s="30" t="s">
        <v>44</v>
      </c>
      <c r="O49" s="100">
        <f>ROUND(SUMIF(Rozpocet!N14:N43,M49,Rozpocet!I14:I43)+SUMIF(P38:P42,M49,R38:R42)+IF(K45=M49,J45,0),2)</f>
        <v>0</v>
      </c>
      <c r="P49" s="36" t="s">
        <v>66</v>
      </c>
      <c r="Q49" s="36"/>
      <c r="R49" s="71">
        <f>ROUND(O49*M49/100,2)</f>
        <v>0</v>
      </c>
      <c r="S49" s="105">
        <f>O49*M49/100</f>
        <v>0</v>
      </c>
    </row>
    <row r="50" spans="1:19" ht="20.25" customHeight="1">
      <c r="A50" s="13"/>
      <c r="B50" s="14"/>
      <c r="C50" s="14"/>
      <c r="D50" s="14"/>
      <c r="E50" s="14"/>
      <c r="F50" s="20"/>
      <c r="G50" s="95"/>
      <c r="H50" s="14"/>
      <c r="I50" s="14"/>
      <c r="J50" s="14"/>
      <c r="K50" s="14"/>
      <c r="L50" s="85">
        <v>26</v>
      </c>
      <c r="M50" s="106" t="s">
        <v>67</v>
      </c>
      <c r="N50" s="87"/>
      <c r="O50" s="87"/>
      <c r="P50" s="87"/>
      <c r="Q50" s="41"/>
      <c r="R50" s="107">
        <f>R47+R48+R49</f>
        <v>0</v>
      </c>
      <c r="S50" s="108"/>
    </row>
    <row r="51" spans="1:19" ht="20.25" customHeight="1">
      <c r="A51" s="97" t="s">
        <v>64</v>
      </c>
      <c r="B51" s="32"/>
      <c r="C51" s="32"/>
      <c r="D51" s="32"/>
      <c r="E51" s="32"/>
      <c r="F51" s="33"/>
      <c r="G51" s="98" t="s">
        <v>65</v>
      </c>
      <c r="H51" s="32"/>
      <c r="I51" s="32"/>
      <c r="J51" s="32"/>
      <c r="K51" s="32"/>
      <c r="L51" s="62" t="s">
        <v>68</v>
      </c>
      <c r="M51" s="49"/>
      <c r="N51" s="64" t="s">
        <v>69</v>
      </c>
      <c r="O51" s="48"/>
      <c r="P51" s="48"/>
      <c r="Q51" s="48"/>
      <c r="R51" s="109"/>
      <c r="S51" s="51"/>
    </row>
    <row r="52" spans="1:19" ht="20.25" customHeight="1">
      <c r="A52" s="103" t="s">
        <v>21</v>
      </c>
      <c r="B52" s="26"/>
      <c r="C52" s="26"/>
      <c r="D52" s="26"/>
      <c r="E52" s="26"/>
      <c r="F52" s="17"/>
      <c r="G52" s="104"/>
      <c r="H52" s="26"/>
      <c r="I52" s="26"/>
      <c r="J52" s="26"/>
      <c r="K52" s="26"/>
      <c r="L52" s="68">
        <v>27</v>
      </c>
      <c r="M52" s="73" t="s">
        <v>70</v>
      </c>
      <c r="N52" s="36"/>
      <c r="O52" s="36"/>
      <c r="P52" s="36"/>
      <c r="Q52" s="30"/>
      <c r="R52" s="71">
        <v>0</v>
      </c>
      <c r="S52" s="72"/>
    </row>
    <row r="53" spans="1:19" ht="20.25" customHeight="1">
      <c r="A53" s="13"/>
      <c r="B53" s="14"/>
      <c r="C53" s="14"/>
      <c r="D53" s="14"/>
      <c r="E53" s="14"/>
      <c r="F53" s="20"/>
      <c r="G53" s="95"/>
      <c r="H53" s="14"/>
      <c r="I53" s="14"/>
      <c r="J53" s="14"/>
      <c r="K53" s="14"/>
      <c r="L53" s="68">
        <v>28</v>
      </c>
      <c r="M53" s="73" t="s">
        <v>71</v>
      </c>
      <c r="N53" s="36"/>
      <c r="O53" s="36"/>
      <c r="P53" s="36"/>
      <c r="Q53" s="30"/>
      <c r="R53" s="71">
        <v>0</v>
      </c>
      <c r="S53" s="72"/>
    </row>
    <row r="54" spans="1:19" ht="20.25" customHeight="1">
      <c r="A54" s="110" t="s">
        <v>64</v>
      </c>
      <c r="B54" s="41"/>
      <c r="C54" s="41"/>
      <c r="D54" s="41"/>
      <c r="E54" s="41"/>
      <c r="F54" s="111"/>
      <c r="G54" s="112" t="s">
        <v>65</v>
      </c>
      <c r="H54" s="41"/>
      <c r="I54" s="41"/>
      <c r="J54" s="41"/>
      <c r="K54" s="41"/>
      <c r="L54" s="85">
        <v>29</v>
      </c>
      <c r="M54" s="86" t="s">
        <v>72</v>
      </c>
      <c r="N54" s="87"/>
      <c r="O54" s="87"/>
      <c r="P54" s="87"/>
      <c r="Q54" s="88"/>
      <c r="R54" s="55">
        <v>0</v>
      </c>
      <c r="S54" s="113"/>
    </row>
  </sheetData>
  <mergeCells count="4">
    <mergeCell ref="E5:J5"/>
    <mergeCell ref="E7:J7"/>
    <mergeCell ref="E9:J9"/>
    <mergeCell ref="P9:R9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"/>
  <sheetViews>
    <sheetView showGridLines="0" workbookViewId="0">
      <pane ySplit="13" topLeftCell="A14" activePane="bottomLeft" state="frozenSplit"/>
      <selection pane="bottomLeft" activeCell="B7" sqref="B7"/>
    </sheetView>
  </sheetViews>
  <sheetFormatPr defaultColWidth="9.1796875" defaultRowHeight="12.75" customHeight="1"/>
  <cols>
    <col min="1" max="1" width="12.7265625" style="2" customWidth="1"/>
    <col min="2" max="2" width="55.7265625" style="2" customWidth="1"/>
    <col min="3" max="3" width="13.54296875" style="2" customWidth="1"/>
    <col min="4" max="5" width="13.81640625" style="2" hidden="1" customWidth="1"/>
    <col min="6" max="16384" width="9.1796875" style="2"/>
  </cols>
  <sheetData>
    <row r="1" spans="1:5" ht="18" customHeight="1">
      <c r="A1" s="114" t="s">
        <v>73</v>
      </c>
      <c r="B1" s="115"/>
      <c r="C1" s="115"/>
      <c r="D1" s="115"/>
      <c r="E1" s="115"/>
    </row>
    <row r="2" spans="1:5" ht="12" customHeight="1">
      <c r="A2" s="116" t="s">
        <v>74</v>
      </c>
      <c r="B2" s="117" t="str">
        <f>'Krycí list'!E5</f>
        <v>Rodinný dom i110</v>
      </c>
      <c r="C2" s="118"/>
      <c r="D2" s="118"/>
      <c r="E2" s="118"/>
    </row>
    <row r="3" spans="1:5" ht="12" customHeight="1">
      <c r="A3" s="116" t="s">
        <v>75</v>
      </c>
      <c r="B3" s="117" t="str">
        <f>'Krycí list'!E7</f>
        <v>Terasa</v>
      </c>
      <c r="C3" s="119"/>
      <c r="D3" s="117"/>
      <c r="E3" s="120"/>
    </row>
    <row r="4" spans="1:5" ht="12" customHeight="1">
      <c r="A4" s="116" t="s">
        <v>76</v>
      </c>
      <c r="B4" s="117" t="str">
        <f>'Krycí list'!E9</f>
        <v xml:space="preserve"> </v>
      </c>
      <c r="C4" s="119"/>
      <c r="D4" s="117"/>
      <c r="E4" s="120"/>
    </row>
    <row r="5" spans="1:5" ht="12" customHeight="1">
      <c r="A5" s="117" t="s">
        <v>77</v>
      </c>
      <c r="B5" s="117" t="str">
        <f>'Krycí list'!P5</f>
        <v xml:space="preserve"> </v>
      </c>
      <c r="C5" s="119"/>
      <c r="D5" s="117"/>
      <c r="E5" s="120"/>
    </row>
    <row r="6" spans="1:5" ht="6" customHeight="1">
      <c r="A6" s="117"/>
      <c r="B6" s="117"/>
      <c r="C6" s="119"/>
      <c r="D6" s="117"/>
      <c r="E6" s="120"/>
    </row>
    <row r="7" spans="1:5" ht="12" customHeight="1">
      <c r="A7" s="117" t="s">
        <v>78</v>
      </c>
      <c r="B7" s="117" t="str">
        <f>IF('Krycí list'!E26="","",'Krycí list'!E26)</f>
        <v/>
      </c>
      <c r="C7" s="119"/>
      <c r="D7" s="117"/>
      <c r="E7" s="120"/>
    </row>
    <row r="8" spans="1:5" ht="12" customHeight="1">
      <c r="A8" s="117" t="s">
        <v>79</v>
      </c>
      <c r="B8" s="117" t="str">
        <f>IF('Krycí list'!E28="","",'Krycí list'!E28)</f>
        <v/>
      </c>
      <c r="C8" s="119"/>
      <c r="D8" s="117"/>
      <c r="E8" s="120"/>
    </row>
    <row r="9" spans="1:5" ht="12" customHeight="1">
      <c r="A9" s="117" t="s">
        <v>80</v>
      </c>
      <c r="B9" s="117" t="str">
        <f>IF('Krycí list'!O31="","",'Krycí list'!O31)</f>
        <v/>
      </c>
      <c r="C9" s="119"/>
      <c r="D9" s="117"/>
      <c r="E9" s="120"/>
    </row>
    <row r="10" spans="1:5" ht="6" customHeight="1">
      <c r="A10" s="115"/>
      <c r="B10" s="115"/>
      <c r="C10" s="115"/>
      <c r="D10" s="115"/>
      <c r="E10" s="115"/>
    </row>
    <row r="11" spans="1:5" ht="12" customHeight="1">
      <c r="A11" s="121" t="s">
        <v>81</v>
      </c>
      <c r="B11" s="122" t="s">
        <v>82</v>
      </c>
      <c r="C11" s="123" t="s">
        <v>83</v>
      </c>
      <c r="D11" s="124" t="s">
        <v>84</v>
      </c>
      <c r="E11" s="123" t="s">
        <v>85</v>
      </c>
    </row>
    <row r="12" spans="1:5" ht="12" customHeight="1">
      <c r="A12" s="125">
        <v>1</v>
      </c>
      <c r="B12" s="126">
        <v>2</v>
      </c>
      <c r="C12" s="127">
        <v>3</v>
      </c>
      <c r="D12" s="128">
        <v>4</v>
      </c>
      <c r="E12" s="127">
        <v>5</v>
      </c>
    </row>
    <row r="13" spans="1:5" ht="3.75" customHeight="1">
      <c r="A13" s="129"/>
      <c r="B13" s="129"/>
      <c r="C13" s="129"/>
      <c r="D13" s="129"/>
      <c r="E13" s="129"/>
    </row>
    <row r="14" spans="1:5" s="130" customFormat="1" ht="12.75" customHeight="1">
      <c r="A14" s="131" t="str">
        <f>Rozpocet!D14</f>
        <v>HSV</v>
      </c>
      <c r="B14" s="132" t="str">
        <f>Rozpocet!E14</f>
        <v>Práce a dodávky HSV</v>
      </c>
      <c r="C14" s="133">
        <f>Rozpocet!I14</f>
        <v>0</v>
      </c>
      <c r="D14" s="133">
        <f>Rozpocet!K14</f>
        <v>38.172947383360004</v>
      </c>
      <c r="E14" s="133">
        <f>Rozpocet!M14</f>
        <v>0</v>
      </c>
    </row>
    <row r="15" spans="1:5" s="130" customFormat="1" ht="12.75" customHeight="1">
      <c r="A15" s="134" t="str">
        <f>Rozpocet!D15</f>
        <v>1</v>
      </c>
      <c r="B15" s="135" t="str">
        <f>Rozpocet!E15</f>
        <v>Zemné práce</v>
      </c>
      <c r="C15" s="136">
        <f>Rozpocet!I15</f>
        <v>0</v>
      </c>
      <c r="D15" s="136">
        <f>Rozpocet!K15</f>
        <v>0</v>
      </c>
      <c r="E15" s="136">
        <f>Rozpocet!M15</f>
        <v>0</v>
      </c>
    </row>
    <row r="16" spans="1:5" s="130" customFormat="1" ht="12.75" customHeight="1">
      <c r="A16" s="134" t="str">
        <f>Rozpocet!D18</f>
        <v>2</v>
      </c>
      <c r="B16" s="135" t="str">
        <f>Rozpocet!E18</f>
        <v>Zakladanie</v>
      </c>
      <c r="C16" s="136">
        <f>Rozpocet!I18</f>
        <v>0</v>
      </c>
      <c r="D16" s="136">
        <f>Rozpocet!K18</f>
        <v>32.268366883360002</v>
      </c>
      <c r="E16" s="136">
        <f>Rozpocet!M18</f>
        <v>0</v>
      </c>
    </row>
    <row r="17" spans="1:5" s="130" customFormat="1" ht="12.75" customHeight="1">
      <c r="A17" s="134" t="str">
        <f>Rozpocet!D29</f>
        <v>6</v>
      </c>
      <c r="B17" s="135" t="str">
        <f>Rozpocet!E29</f>
        <v>Úpravy povrchov, podlahy, osadenie</v>
      </c>
      <c r="C17" s="136">
        <f>Rozpocet!I29</f>
        <v>0</v>
      </c>
      <c r="D17" s="136">
        <f>Rozpocet!K29</f>
        <v>5.9045804999999998</v>
      </c>
      <c r="E17" s="136">
        <f>Rozpocet!M29</f>
        <v>0</v>
      </c>
    </row>
    <row r="18" spans="1:5" s="130" customFormat="1" ht="12.75" customHeight="1">
      <c r="A18" s="134" t="str">
        <f>Rozpocet!D32</f>
        <v>99</v>
      </c>
      <c r="B18" s="135" t="str">
        <f>Rozpocet!E32</f>
        <v>Presun hmôt HSV</v>
      </c>
      <c r="C18" s="136">
        <f>Rozpocet!I32</f>
        <v>0</v>
      </c>
      <c r="D18" s="136">
        <f>Rozpocet!K32</f>
        <v>0</v>
      </c>
      <c r="E18" s="136">
        <f>Rozpocet!M32</f>
        <v>0</v>
      </c>
    </row>
    <row r="19" spans="1:5" s="130" customFormat="1" ht="12.75" customHeight="1">
      <c r="A19" s="131" t="str">
        <f>Rozpocet!D34</f>
        <v>PSV</v>
      </c>
      <c r="B19" s="132" t="str">
        <f>Rozpocet!E34</f>
        <v>Práce a dodávky PSV</v>
      </c>
      <c r="C19" s="133">
        <f>Rozpocet!I34</f>
        <v>0</v>
      </c>
      <c r="D19" s="133">
        <f>Rozpocet!K34</f>
        <v>1.6904774056</v>
      </c>
      <c r="E19" s="133">
        <f>Rozpocet!M34</f>
        <v>0</v>
      </c>
    </row>
    <row r="20" spans="1:5" s="130" customFormat="1" ht="12.75" customHeight="1">
      <c r="A20" s="134" t="str">
        <f>Rozpocet!D35</f>
        <v>764</v>
      </c>
      <c r="B20" s="135" t="str">
        <f>Rozpocet!E35</f>
        <v>Konštrukcie klampiarske</v>
      </c>
      <c r="C20" s="136">
        <f>Rozpocet!I35</f>
        <v>0</v>
      </c>
      <c r="D20" s="136">
        <f>Rozpocet!K38</f>
        <v>0</v>
      </c>
      <c r="E20" s="136">
        <f>Rozpocet!M38</f>
        <v>0</v>
      </c>
    </row>
    <row r="21" spans="1:5" s="130" customFormat="1" ht="12.75" customHeight="1">
      <c r="A21" s="134" t="str">
        <f>Rozpocet!D39</f>
        <v>771</v>
      </c>
      <c r="B21" s="135" t="str">
        <f>Rozpocet!E39</f>
        <v>Podlahy z dlaždíc</v>
      </c>
      <c r="C21" s="136">
        <f>Rozpocet!I39</f>
        <v>0</v>
      </c>
      <c r="D21" s="136">
        <f>Rozpocet!K39</f>
        <v>1.6588074056</v>
      </c>
      <c r="E21" s="136">
        <f>Rozpocet!M39</f>
        <v>0</v>
      </c>
    </row>
    <row r="22" spans="1:5" s="137" customFormat="1" ht="12.75" customHeight="1">
      <c r="B22" s="138" t="s">
        <v>86</v>
      </c>
      <c r="C22" s="139">
        <f>Rozpocet!I43</f>
        <v>0</v>
      </c>
      <c r="D22" s="139">
        <f>Rozpocet!K43</f>
        <v>39.863424788960003</v>
      </c>
      <c r="E22" s="139">
        <f>Rozpocet!M43</f>
        <v>0</v>
      </c>
    </row>
  </sheetData>
  <printOptions horizontalCentered="1"/>
  <pageMargins left="0.70866141732283472" right="0.70866141732283472" top="0.78740157480314965" bottom="0.78740157480314965" header="0" footer="0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3"/>
  <sheetViews>
    <sheetView showGridLines="0" tabSelected="1" zoomScaleNormal="100" workbookViewId="0">
      <pane ySplit="13" topLeftCell="A14" activePane="bottomLeft" state="frozenSplit"/>
      <selection pane="bottomLeft" activeCell="A14" sqref="A14"/>
    </sheetView>
  </sheetViews>
  <sheetFormatPr defaultColWidth="9.1796875" defaultRowHeight="11.25" customHeight="1"/>
  <cols>
    <col min="1" max="1" width="5.7265625" style="2" customWidth="1"/>
    <col min="2" max="2" width="4.54296875" style="2" customWidth="1"/>
    <col min="3" max="3" width="4.7265625" style="2" customWidth="1"/>
    <col min="4" max="4" width="12.7265625" style="2" customWidth="1"/>
    <col min="5" max="5" width="55.7265625" style="2" customWidth="1"/>
    <col min="6" max="6" width="4.7265625" style="2" customWidth="1"/>
    <col min="7" max="7" width="9.54296875" style="2" customWidth="1"/>
    <col min="8" max="8" width="9.81640625" style="2" customWidth="1"/>
    <col min="9" max="9" width="12.7265625" style="2" customWidth="1"/>
    <col min="10" max="10" width="10.7265625" style="2" hidden="1" customWidth="1"/>
    <col min="11" max="11" width="10.81640625" style="2" hidden="1" customWidth="1"/>
    <col min="12" max="12" width="9.7265625" style="2" hidden="1" customWidth="1"/>
    <col min="13" max="13" width="11.54296875" style="2" hidden="1" customWidth="1"/>
    <col min="14" max="14" width="6" style="2" customWidth="1"/>
    <col min="15" max="15" width="6.7265625" style="2" hidden="1" customWidth="1"/>
    <col min="16" max="16" width="7.1796875" style="2" hidden="1" customWidth="1"/>
    <col min="17" max="16384" width="9.1796875" style="2"/>
  </cols>
  <sheetData>
    <row r="1" spans="1:16" ht="18" customHeight="1">
      <c r="A1" s="114" t="s">
        <v>87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  <c r="P1" s="141"/>
    </row>
    <row r="2" spans="1:16" ht="11.25" customHeight="1">
      <c r="A2" s="116" t="s">
        <v>74</v>
      </c>
      <c r="B2" s="117"/>
      <c r="C2" s="117" t="str">
        <f>'Krycí list'!E5</f>
        <v>Rodinný dom i110</v>
      </c>
      <c r="D2" s="117"/>
      <c r="E2" s="117"/>
      <c r="F2" s="117"/>
      <c r="G2" s="117"/>
      <c r="H2" s="117"/>
      <c r="I2" s="117"/>
      <c r="J2" s="166"/>
      <c r="K2" s="167"/>
      <c r="L2" s="140"/>
      <c r="M2" s="140"/>
      <c r="N2" s="140"/>
      <c r="O2" s="141"/>
      <c r="P2" s="141"/>
    </row>
    <row r="3" spans="1:16" ht="11.25" customHeight="1">
      <c r="A3" s="116" t="s">
        <v>75</v>
      </c>
      <c r="B3" s="117"/>
      <c r="C3" s="117" t="str">
        <f>'Krycí list'!E7</f>
        <v>Terasa</v>
      </c>
      <c r="D3" s="117"/>
      <c r="E3" s="117"/>
      <c r="F3" s="117"/>
      <c r="G3" s="117"/>
      <c r="H3" s="117"/>
      <c r="I3" s="117"/>
      <c r="J3" s="117"/>
      <c r="K3" s="168"/>
      <c r="L3" s="140"/>
      <c r="M3" s="140"/>
      <c r="N3" s="140"/>
      <c r="O3" s="141"/>
      <c r="P3" s="141"/>
    </row>
    <row r="4" spans="1:16" ht="11.25" customHeight="1">
      <c r="A4" s="116" t="s">
        <v>76</v>
      </c>
      <c r="B4" s="117"/>
      <c r="C4" s="117" t="str">
        <f>'Krycí list'!E9</f>
        <v xml:space="preserve"> </v>
      </c>
      <c r="D4" s="117"/>
      <c r="E4" s="117"/>
      <c r="F4" s="117"/>
      <c r="G4" s="117"/>
      <c r="H4" s="117"/>
      <c r="I4" s="117"/>
      <c r="J4" s="117"/>
      <c r="K4" s="168"/>
      <c r="L4" s="140"/>
      <c r="M4" s="140"/>
      <c r="N4" s="140"/>
      <c r="O4" s="141"/>
      <c r="P4" s="141"/>
    </row>
    <row r="5" spans="1:16" ht="11.25" customHeight="1">
      <c r="A5" s="117" t="s">
        <v>88</v>
      </c>
      <c r="B5" s="117"/>
      <c r="C5" s="117" t="str">
        <f>'Krycí list'!P5</f>
        <v xml:space="preserve"> </v>
      </c>
      <c r="D5" s="117"/>
      <c r="E5" s="117"/>
      <c r="F5" s="117"/>
      <c r="G5" s="117"/>
      <c r="H5" s="117"/>
      <c r="I5" s="117"/>
      <c r="J5" s="117"/>
      <c r="K5" s="168"/>
      <c r="L5" s="140"/>
      <c r="M5" s="140"/>
      <c r="N5" s="140"/>
      <c r="O5" s="141"/>
      <c r="P5" s="141"/>
    </row>
    <row r="6" spans="1:16" ht="5.25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40"/>
      <c r="M6" s="140"/>
      <c r="N6" s="140"/>
      <c r="O6" s="141"/>
      <c r="P6" s="141"/>
    </row>
    <row r="7" spans="1:16" ht="11.25" customHeight="1">
      <c r="A7" s="117" t="s">
        <v>78</v>
      </c>
      <c r="B7" s="117"/>
      <c r="C7" s="117" t="str">
        <f>IF('Krycí list'!E26="","",'Krycí list'!E26)</f>
        <v/>
      </c>
      <c r="D7" s="117"/>
      <c r="E7" s="117"/>
      <c r="F7" s="117"/>
      <c r="G7" s="117"/>
      <c r="H7" s="117"/>
      <c r="I7" s="117"/>
      <c r="J7" s="117"/>
      <c r="K7" s="117"/>
      <c r="L7" s="140"/>
      <c r="M7" s="140"/>
      <c r="N7" s="140"/>
      <c r="O7" s="141"/>
      <c r="P7" s="141"/>
    </row>
    <row r="8" spans="1:16" ht="11.25" customHeight="1">
      <c r="A8" s="117" t="s">
        <v>79</v>
      </c>
      <c r="B8" s="117"/>
      <c r="C8" s="117" t="str">
        <f>IF('Krycí list'!E28="","",'Krycí list'!E28)</f>
        <v/>
      </c>
      <c r="D8" s="117"/>
      <c r="E8" s="117"/>
      <c r="F8" s="117"/>
      <c r="G8" s="117"/>
      <c r="H8" s="117"/>
      <c r="I8" s="117"/>
      <c r="J8" s="117"/>
      <c r="K8" s="117"/>
      <c r="L8" s="140"/>
      <c r="M8" s="140"/>
      <c r="N8" s="140"/>
      <c r="O8" s="141"/>
      <c r="P8" s="141"/>
    </row>
    <row r="9" spans="1:16" ht="11.25" customHeight="1">
      <c r="A9" s="117" t="s">
        <v>80</v>
      </c>
      <c r="B9" s="117"/>
      <c r="C9" s="117" t="str">
        <f>IF('Krycí list'!O31="","",'Krycí list'!O31)</f>
        <v/>
      </c>
      <c r="D9" s="117"/>
      <c r="E9" s="117"/>
      <c r="F9" s="117"/>
      <c r="G9" s="117"/>
      <c r="H9" s="117"/>
      <c r="I9" s="117"/>
      <c r="J9" s="167"/>
      <c r="K9" s="167"/>
      <c r="L9" s="167"/>
      <c r="M9" s="167"/>
      <c r="N9" s="168"/>
      <c r="O9" s="167"/>
      <c r="P9" s="167"/>
    </row>
    <row r="10" spans="1:16" ht="6" customHeight="1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41"/>
    </row>
    <row r="11" spans="1:16" ht="21.75" customHeight="1">
      <c r="A11" s="121" t="s">
        <v>89</v>
      </c>
      <c r="B11" s="122" t="s">
        <v>90</v>
      </c>
      <c r="C11" s="122" t="s">
        <v>91</v>
      </c>
      <c r="D11" s="122" t="s">
        <v>92</v>
      </c>
      <c r="E11" s="122" t="s">
        <v>82</v>
      </c>
      <c r="F11" s="122" t="s">
        <v>93</v>
      </c>
      <c r="G11" s="122" t="s">
        <v>94</v>
      </c>
      <c r="H11" s="122" t="s">
        <v>95</v>
      </c>
      <c r="I11" s="122" t="s">
        <v>83</v>
      </c>
      <c r="J11" s="122" t="s">
        <v>96</v>
      </c>
      <c r="K11" s="122" t="s">
        <v>84</v>
      </c>
      <c r="L11" s="122" t="s">
        <v>97</v>
      </c>
      <c r="M11" s="122" t="s">
        <v>98</v>
      </c>
      <c r="N11" s="122" t="s">
        <v>99</v>
      </c>
      <c r="O11" s="142" t="s">
        <v>100</v>
      </c>
      <c r="P11" s="142" t="s">
        <v>101</v>
      </c>
    </row>
    <row r="12" spans="1:16" ht="11.25" customHeight="1">
      <c r="A12" s="125">
        <v>1</v>
      </c>
      <c r="B12" s="126">
        <v>2</v>
      </c>
      <c r="C12" s="126">
        <v>3</v>
      </c>
      <c r="D12" s="126">
        <v>4</v>
      </c>
      <c r="E12" s="126">
        <v>5</v>
      </c>
      <c r="F12" s="126">
        <v>6</v>
      </c>
      <c r="G12" s="126">
        <v>7</v>
      </c>
      <c r="H12" s="126">
        <v>8</v>
      </c>
      <c r="I12" s="126">
        <v>9</v>
      </c>
      <c r="J12" s="126"/>
      <c r="K12" s="126"/>
      <c r="L12" s="126"/>
      <c r="M12" s="126"/>
      <c r="N12" s="126">
        <v>10</v>
      </c>
      <c r="O12" s="143">
        <v>11</v>
      </c>
      <c r="P12" s="143">
        <v>12</v>
      </c>
    </row>
    <row r="13" spans="1:16" ht="3.75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4"/>
      <c r="O13" s="145"/>
      <c r="P13" s="146"/>
    </row>
    <row r="14" spans="1:16" s="130" customFormat="1" ht="12.75" customHeight="1">
      <c r="A14" s="147"/>
      <c r="B14" s="148" t="s">
        <v>61</v>
      </c>
      <c r="C14" s="147"/>
      <c r="D14" s="147" t="s">
        <v>40</v>
      </c>
      <c r="E14" s="147" t="s">
        <v>102</v>
      </c>
      <c r="F14" s="147"/>
      <c r="G14" s="147"/>
      <c r="H14" s="147"/>
      <c r="I14" s="149">
        <f>I15+I18+I29+I32</f>
        <v>0</v>
      </c>
      <c r="J14" s="147"/>
      <c r="K14" s="149">
        <f>K15+K18+K29+K32</f>
        <v>38.172947383360004</v>
      </c>
      <c r="L14" s="147"/>
      <c r="M14" s="149">
        <f>M15+M18+M29+M32</f>
        <v>0</v>
      </c>
      <c r="N14" s="147"/>
      <c r="P14" s="132" t="s">
        <v>103</v>
      </c>
    </row>
    <row r="15" spans="1:16" s="130" customFormat="1" ht="12.75" customHeight="1">
      <c r="B15" s="134" t="s">
        <v>61</v>
      </c>
      <c r="D15" s="135" t="s">
        <v>104</v>
      </c>
      <c r="E15" s="135" t="s">
        <v>105</v>
      </c>
      <c r="I15" s="136">
        <f>SUM(I16:I17)</f>
        <v>0</v>
      </c>
      <c r="K15" s="136">
        <f>SUM(K16:K17)</f>
        <v>0</v>
      </c>
      <c r="M15" s="136">
        <f>SUM(M16:M17)</f>
        <v>0</v>
      </c>
      <c r="P15" s="135" t="s">
        <v>104</v>
      </c>
    </row>
    <row r="16" spans="1:16" s="14" customFormat="1" ht="24" customHeight="1">
      <c r="A16" s="159" t="s">
        <v>104</v>
      </c>
      <c r="B16" s="159" t="s">
        <v>106</v>
      </c>
      <c r="C16" s="159" t="s">
        <v>5</v>
      </c>
      <c r="D16" s="175" t="s">
        <v>107</v>
      </c>
      <c r="E16" s="158" t="s">
        <v>108</v>
      </c>
      <c r="F16" s="159" t="s">
        <v>109</v>
      </c>
      <c r="G16" s="176">
        <v>12.689</v>
      </c>
      <c r="H16" s="176">
        <v>0</v>
      </c>
      <c r="I16" s="176">
        <f>ROUND(G16*H16,3)</f>
        <v>0</v>
      </c>
      <c r="J16" s="179">
        <v>0</v>
      </c>
      <c r="K16" s="176">
        <f>G16*J16</f>
        <v>0</v>
      </c>
      <c r="L16" s="179">
        <v>0</v>
      </c>
      <c r="M16" s="176">
        <f>G16*L16</f>
        <v>0</v>
      </c>
      <c r="N16" s="151">
        <v>20</v>
      </c>
      <c r="O16" s="152">
        <v>4</v>
      </c>
      <c r="P16" s="14" t="s">
        <v>110</v>
      </c>
    </row>
    <row r="17" spans="1:16" s="14" customFormat="1" ht="15.75" customHeight="1">
      <c r="A17" s="160"/>
      <c r="B17" s="160"/>
      <c r="C17" s="160"/>
      <c r="D17" s="177"/>
      <c r="E17" s="181" t="s">
        <v>151</v>
      </c>
      <c r="F17" s="160"/>
      <c r="G17" s="178">
        <v>12.689</v>
      </c>
      <c r="H17" s="160" t="s">
        <v>156</v>
      </c>
      <c r="I17" s="160"/>
      <c r="J17" s="160"/>
      <c r="K17" s="160"/>
      <c r="L17" s="160"/>
      <c r="M17" s="160"/>
      <c r="P17" s="153" t="s">
        <v>110</v>
      </c>
    </row>
    <row r="18" spans="1:16" s="130" customFormat="1" ht="12.75" customHeight="1">
      <c r="A18" s="162"/>
      <c r="B18" s="182" t="s">
        <v>61</v>
      </c>
      <c r="C18" s="162"/>
      <c r="D18" s="161" t="s">
        <v>110</v>
      </c>
      <c r="E18" s="161" t="s">
        <v>111</v>
      </c>
      <c r="F18" s="162"/>
      <c r="G18" s="162"/>
      <c r="H18" s="162" t="s">
        <v>156</v>
      </c>
      <c r="I18" s="183">
        <f>SUM(I19:I28)</f>
        <v>0</v>
      </c>
      <c r="J18" s="162"/>
      <c r="K18" s="183">
        <f>SUM(K19:K28)</f>
        <v>32.268366883360002</v>
      </c>
      <c r="L18" s="162"/>
      <c r="M18" s="183">
        <f>SUM(M19:M28)</f>
        <v>0</v>
      </c>
      <c r="P18" s="135" t="s">
        <v>104</v>
      </c>
    </row>
    <row r="19" spans="1:16" s="14" customFormat="1" ht="13.5" customHeight="1">
      <c r="A19" s="159" t="s">
        <v>110</v>
      </c>
      <c r="B19" s="159" t="s">
        <v>106</v>
      </c>
      <c r="C19" s="159" t="s">
        <v>112</v>
      </c>
      <c r="D19" s="175" t="s">
        <v>113</v>
      </c>
      <c r="E19" s="158" t="s">
        <v>114</v>
      </c>
      <c r="F19" s="159" t="s">
        <v>109</v>
      </c>
      <c r="G19" s="176">
        <v>5.7679999999999998</v>
      </c>
      <c r="H19" s="176">
        <v>0</v>
      </c>
      <c r="I19" s="176">
        <f>ROUND(G19*H19,3)</f>
        <v>0</v>
      </c>
      <c r="J19" s="179">
        <v>2.0699999999999998</v>
      </c>
      <c r="K19" s="176">
        <f>G19*J19</f>
        <v>11.939759999999998</v>
      </c>
      <c r="L19" s="179">
        <v>0</v>
      </c>
      <c r="M19" s="176">
        <f>G19*L19</f>
        <v>0</v>
      </c>
      <c r="N19" s="151">
        <v>20</v>
      </c>
      <c r="O19" s="152">
        <v>4</v>
      </c>
      <c r="P19" s="14" t="s">
        <v>110</v>
      </c>
    </row>
    <row r="20" spans="1:16" s="14" customFormat="1" ht="15.75" customHeight="1">
      <c r="A20" s="160"/>
      <c r="B20" s="160"/>
      <c r="C20" s="160"/>
      <c r="D20" s="177"/>
      <c r="E20" s="181" t="s">
        <v>152</v>
      </c>
      <c r="F20" s="160"/>
      <c r="G20" s="178">
        <v>5.7679999999999998</v>
      </c>
      <c r="H20" s="160" t="s">
        <v>156</v>
      </c>
      <c r="I20" s="160"/>
      <c r="J20" s="160"/>
      <c r="K20" s="160"/>
      <c r="L20" s="160"/>
      <c r="M20" s="160"/>
      <c r="P20" s="153" t="s">
        <v>110</v>
      </c>
    </row>
    <row r="21" spans="1:16" s="14" customFormat="1" ht="13.5" customHeight="1">
      <c r="A21" s="159" t="s">
        <v>115</v>
      </c>
      <c r="B21" s="159" t="s">
        <v>106</v>
      </c>
      <c r="C21" s="159" t="s">
        <v>112</v>
      </c>
      <c r="D21" s="175" t="s">
        <v>116</v>
      </c>
      <c r="E21" s="158" t="s">
        <v>117</v>
      </c>
      <c r="F21" s="159" t="s">
        <v>109</v>
      </c>
      <c r="G21" s="176">
        <v>9.0839999999999996</v>
      </c>
      <c r="H21" s="176">
        <v>0</v>
      </c>
      <c r="I21" s="176">
        <f>ROUND(G21*H21,3)</f>
        <v>0</v>
      </c>
      <c r="J21" s="179">
        <v>2.1930855400000002</v>
      </c>
      <c r="K21" s="176">
        <f>G21*J21</f>
        <v>19.92198904536</v>
      </c>
      <c r="L21" s="179">
        <v>0</v>
      </c>
      <c r="M21" s="176">
        <f>G21*L21</f>
        <v>0</v>
      </c>
      <c r="N21" s="151">
        <v>20</v>
      </c>
      <c r="O21" s="152">
        <v>4</v>
      </c>
      <c r="P21" s="14" t="s">
        <v>110</v>
      </c>
    </row>
    <row r="22" spans="1:16" s="14" customFormat="1" ht="24" customHeight="1">
      <c r="A22" s="160"/>
      <c r="B22" s="160"/>
      <c r="C22" s="160"/>
      <c r="D22" s="177"/>
      <c r="E22" s="181" t="s">
        <v>155</v>
      </c>
      <c r="F22" s="160"/>
      <c r="G22" s="178">
        <v>9.0839999999999996</v>
      </c>
      <c r="H22" s="160" t="s">
        <v>156</v>
      </c>
      <c r="I22" s="160"/>
      <c r="J22" s="160"/>
      <c r="K22" s="160"/>
      <c r="L22" s="160"/>
      <c r="M22" s="160"/>
      <c r="P22" s="153" t="s">
        <v>110</v>
      </c>
    </row>
    <row r="23" spans="1:16" s="14" customFormat="1" ht="13.5" customHeight="1">
      <c r="A23" s="159" t="s">
        <v>118</v>
      </c>
      <c r="B23" s="159" t="s">
        <v>106</v>
      </c>
      <c r="C23" s="159" t="s">
        <v>112</v>
      </c>
      <c r="D23" s="175" t="s">
        <v>119</v>
      </c>
      <c r="E23" s="158" t="s">
        <v>120</v>
      </c>
      <c r="F23" s="159" t="s">
        <v>121</v>
      </c>
      <c r="G23" s="176">
        <v>6.3339999999999996</v>
      </c>
      <c r="H23" s="176">
        <v>0</v>
      </c>
      <c r="I23" s="176">
        <f>ROUND(G23*H23,3)</f>
        <v>0</v>
      </c>
      <c r="J23" s="179">
        <v>4.0670000000000003E-3</v>
      </c>
      <c r="K23" s="176">
        <f>G23*J23</f>
        <v>2.5760378E-2</v>
      </c>
      <c r="L23" s="179">
        <v>0</v>
      </c>
      <c r="M23" s="176">
        <f>G23*L23</f>
        <v>0</v>
      </c>
      <c r="N23" s="151">
        <v>20</v>
      </c>
      <c r="O23" s="152">
        <v>4</v>
      </c>
      <c r="P23" s="14" t="s">
        <v>110</v>
      </c>
    </row>
    <row r="24" spans="1:16" s="14" customFormat="1" ht="15.75" customHeight="1">
      <c r="A24" s="160"/>
      <c r="B24" s="160"/>
      <c r="C24" s="160"/>
      <c r="D24" s="177"/>
      <c r="E24" s="181" t="s">
        <v>154</v>
      </c>
      <c r="F24" s="160"/>
      <c r="G24" s="178">
        <v>6.3339999999999996</v>
      </c>
      <c r="H24" s="160" t="s">
        <v>156</v>
      </c>
      <c r="I24" s="160"/>
      <c r="J24" s="160"/>
      <c r="K24" s="160"/>
      <c r="L24" s="160"/>
      <c r="M24" s="160"/>
      <c r="P24" s="153" t="s">
        <v>110</v>
      </c>
    </row>
    <row r="25" spans="1:16" s="14" customFormat="1" ht="13.5" customHeight="1">
      <c r="A25" s="159" t="s">
        <v>122</v>
      </c>
      <c r="B25" s="159" t="s">
        <v>106</v>
      </c>
      <c r="C25" s="159" t="s">
        <v>112</v>
      </c>
      <c r="D25" s="175" t="s">
        <v>123</v>
      </c>
      <c r="E25" s="158" t="s">
        <v>124</v>
      </c>
      <c r="F25" s="159" t="s">
        <v>121</v>
      </c>
      <c r="G25" s="178">
        <v>6.3339999999999996</v>
      </c>
      <c r="H25" s="176">
        <v>0</v>
      </c>
      <c r="I25" s="176">
        <f>ROUND(G25*H25,3)</f>
        <v>0</v>
      </c>
      <c r="J25" s="179">
        <v>0</v>
      </c>
      <c r="K25" s="176">
        <f>G25*J25</f>
        <v>0</v>
      </c>
      <c r="L25" s="179">
        <v>0</v>
      </c>
      <c r="M25" s="176">
        <f>G25*L25</f>
        <v>0</v>
      </c>
      <c r="N25" s="151">
        <v>20</v>
      </c>
      <c r="O25" s="152">
        <v>4</v>
      </c>
      <c r="P25" s="14" t="s">
        <v>110</v>
      </c>
    </row>
    <row r="26" spans="1:16" s="14" customFormat="1" ht="13.5" customHeight="1">
      <c r="A26" s="159" t="s">
        <v>125</v>
      </c>
      <c r="B26" s="159" t="s">
        <v>106</v>
      </c>
      <c r="C26" s="159" t="s">
        <v>112</v>
      </c>
      <c r="D26" s="175" t="s">
        <v>126</v>
      </c>
      <c r="E26" s="158" t="s">
        <v>127</v>
      </c>
      <c r="F26" s="159" t="s">
        <v>128</v>
      </c>
      <c r="G26" s="184">
        <v>0.379</v>
      </c>
      <c r="H26" s="176">
        <v>0</v>
      </c>
      <c r="I26" s="176">
        <f>ROUND(G26*H26,3)</f>
        <v>0</v>
      </c>
      <c r="J26" s="179">
        <v>3.7399999999999998E-3</v>
      </c>
      <c r="K26" s="176">
        <f>G26*J26</f>
        <v>1.4174599999999999E-3</v>
      </c>
      <c r="L26" s="179">
        <v>0</v>
      </c>
      <c r="M26" s="176">
        <f>G26*L26</f>
        <v>0</v>
      </c>
      <c r="N26" s="151">
        <v>20</v>
      </c>
      <c r="O26" s="152">
        <v>4</v>
      </c>
      <c r="P26" s="14" t="s">
        <v>110</v>
      </c>
    </row>
    <row r="27" spans="1:16" s="14" customFormat="1" ht="24" customHeight="1">
      <c r="A27" s="164" t="s">
        <v>129</v>
      </c>
      <c r="B27" s="164" t="s">
        <v>130</v>
      </c>
      <c r="C27" s="164" t="s">
        <v>131</v>
      </c>
      <c r="D27" s="185" t="s">
        <v>132</v>
      </c>
      <c r="E27" s="163" t="s">
        <v>133</v>
      </c>
      <c r="F27" s="164" t="s">
        <v>121</v>
      </c>
      <c r="G27" s="186">
        <v>72</v>
      </c>
      <c r="H27" s="186">
        <v>0</v>
      </c>
      <c r="I27" s="186">
        <f>ROUND(G27*H27,3)</f>
        <v>0</v>
      </c>
      <c r="J27" s="187">
        <v>5.2700000000000004E-3</v>
      </c>
      <c r="K27" s="186">
        <f>G27*J27</f>
        <v>0.37944</v>
      </c>
      <c r="L27" s="187">
        <v>0</v>
      </c>
      <c r="M27" s="186">
        <f>G27*L27</f>
        <v>0</v>
      </c>
      <c r="N27" s="155">
        <v>20</v>
      </c>
      <c r="O27" s="156">
        <v>8</v>
      </c>
      <c r="P27" s="157" t="s">
        <v>110</v>
      </c>
    </row>
    <row r="28" spans="1:16" s="14" customFormat="1" ht="15.75" customHeight="1">
      <c r="B28" s="160"/>
      <c r="C28" s="160"/>
      <c r="D28" s="177"/>
      <c r="E28" s="188" t="s">
        <v>167</v>
      </c>
      <c r="F28" s="160"/>
      <c r="G28" s="178">
        <v>72</v>
      </c>
      <c r="H28" s="160" t="s">
        <v>156</v>
      </c>
      <c r="I28" s="160"/>
      <c r="J28" s="160"/>
      <c r="K28" s="160"/>
      <c r="L28" s="160"/>
      <c r="M28" s="160"/>
      <c r="P28" s="153" t="s">
        <v>110</v>
      </c>
    </row>
    <row r="29" spans="1:16" s="130" customFormat="1" ht="12.75" customHeight="1">
      <c r="B29" s="182" t="s">
        <v>61</v>
      </c>
      <c r="C29" s="162"/>
      <c r="D29" s="161" t="s">
        <v>125</v>
      </c>
      <c r="E29" s="161" t="s">
        <v>134</v>
      </c>
      <c r="F29" s="162"/>
      <c r="G29" s="162"/>
      <c r="H29" s="162" t="s">
        <v>156</v>
      </c>
      <c r="I29" s="183">
        <f>SUM(I30:I31)</f>
        <v>0</v>
      </c>
      <c r="J29" s="162"/>
      <c r="K29" s="183">
        <f>SUM(K30:K31)</f>
        <v>5.9045804999999998</v>
      </c>
      <c r="L29" s="162"/>
      <c r="M29" s="183">
        <f>SUM(M30:M31)</f>
        <v>0</v>
      </c>
      <c r="P29" s="135" t="s">
        <v>104</v>
      </c>
    </row>
    <row r="30" spans="1:16" s="14" customFormat="1" ht="13.5" customHeight="1">
      <c r="A30" s="150" t="s">
        <v>135</v>
      </c>
      <c r="B30" s="159" t="s">
        <v>106</v>
      </c>
      <c r="C30" s="159" t="s">
        <v>112</v>
      </c>
      <c r="D30" s="175" t="s">
        <v>136</v>
      </c>
      <c r="E30" s="158" t="s">
        <v>165</v>
      </c>
      <c r="F30" s="159" t="s">
        <v>121</v>
      </c>
      <c r="G30" s="176">
        <v>57.676000000000002</v>
      </c>
      <c r="H30" s="176">
        <v>0</v>
      </c>
      <c r="I30" s="176">
        <f>ROUND(G30*H30,3)</f>
        <v>0</v>
      </c>
      <c r="J30" s="179">
        <v>0.10237499999999999</v>
      </c>
      <c r="K30" s="176">
        <f>G30*J30</f>
        <v>5.9045804999999998</v>
      </c>
      <c r="L30" s="179">
        <v>0</v>
      </c>
      <c r="M30" s="176">
        <f>G30*L30</f>
        <v>0</v>
      </c>
      <c r="N30" s="151">
        <v>20</v>
      </c>
      <c r="O30" s="152">
        <v>4</v>
      </c>
      <c r="P30" s="14" t="s">
        <v>110</v>
      </c>
    </row>
    <row r="31" spans="1:16" s="14" customFormat="1" ht="15.75" customHeight="1">
      <c r="B31" s="160"/>
      <c r="C31" s="160"/>
      <c r="D31" s="177"/>
      <c r="E31" s="181" t="s">
        <v>153</v>
      </c>
      <c r="F31" s="160"/>
      <c r="G31" s="178">
        <v>57.676000000000002</v>
      </c>
      <c r="H31" s="160" t="s">
        <v>156</v>
      </c>
      <c r="I31" s="160"/>
      <c r="J31" s="160"/>
      <c r="K31" s="160"/>
      <c r="L31" s="160"/>
      <c r="M31" s="160"/>
      <c r="P31" s="153" t="s">
        <v>110</v>
      </c>
    </row>
    <row r="32" spans="1:16" s="130" customFormat="1" ht="12.75" customHeight="1">
      <c r="B32" s="182" t="s">
        <v>61</v>
      </c>
      <c r="C32" s="162"/>
      <c r="D32" s="161" t="s">
        <v>137</v>
      </c>
      <c r="E32" s="161" t="s">
        <v>138</v>
      </c>
      <c r="F32" s="162"/>
      <c r="G32" s="162"/>
      <c r="H32" s="162" t="s">
        <v>156</v>
      </c>
      <c r="I32" s="183">
        <f>I33</f>
        <v>0</v>
      </c>
      <c r="J32" s="162"/>
      <c r="K32" s="183">
        <f>K33</f>
        <v>0</v>
      </c>
      <c r="L32" s="162"/>
      <c r="M32" s="183">
        <f>M33</f>
        <v>0</v>
      </c>
      <c r="P32" s="135" t="s">
        <v>104</v>
      </c>
    </row>
    <row r="33" spans="1:19" s="14" customFormat="1" ht="24" customHeight="1">
      <c r="A33" s="150" t="s">
        <v>139</v>
      </c>
      <c r="B33" s="159" t="s">
        <v>106</v>
      </c>
      <c r="C33" s="159" t="s">
        <v>112</v>
      </c>
      <c r="D33" s="175" t="s">
        <v>140</v>
      </c>
      <c r="E33" s="158" t="s">
        <v>141</v>
      </c>
      <c r="F33" s="159" t="s">
        <v>128</v>
      </c>
      <c r="G33" s="176">
        <v>38.173000000000002</v>
      </c>
      <c r="H33" s="176">
        <v>0</v>
      </c>
      <c r="I33" s="176">
        <f>ROUND(G33*H33,3)</f>
        <v>0</v>
      </c>
      <c r="J33" s="179">
        <v>0</v>
      </c>
      <c r="K33" s="176">
        <f>G33*J33</f>
        <v>0</v>
      </c>
      <c r="L33" s="179">
        <v>0</v>
      </c>
      <c r="M33" s="176">
        <f>G33*L33</f>
        <v>0</v>
      </c>
      <c r="N33" s="151">
        <v>20</v>
      </c>
      <c r="O33" s="152">
        <v>4</v>
      </c>
      <c r="P33" s="14" t="s">
        <v>110</v>
      </c>
    </row>
    <row r="34" spans="1:19" s="130" customFormat="1" ht="12.75" customHeight="1">
      <c r="B34" s="189" t="s">
        <v>61</v>
      </c>
      <c r="C34" s="162"/>
      <c r="D34" s="165" t="s">
        <v>48</v>
      </c>
      <c r="E34" s="165" t="s">
        <v>142</v>
      </c>
      <c r="F34" s="162"/>
      <c r="G34" s="162"/>
      <c r="H34" s="162" t="s">
        <v>156</v>
      </c>
      <c r="I34" s="190">
        <f>I35+I39</f>
        <v>0</v>
      </c>
      <c r="J34" s="162"/>
      <c r="K34" s="190">
        <f>K35+K39</f>
        <v>1.6904774056</v>
      </c>
      <c r="L34" s="162"/>
      <c r="M34" s="190">
        <f>M35+M39</f>
        <v>0</v>
      </c>
      <c r="P34" s="132" t="s">
        <v>103</v>
      </c>
    </row>
    <row r="35" spans="1:19" s="173" customFormat="1" ht="12.75" customHeight="1">
      <c r="A35" s="169" t="s">
        <v>156</v>
      </c>
      <c r="B35" s="170" t="s">
        <v>61</v>
      </c>
      <c r="C35" s="169"/>
      <c r="D35" s="171" t="s">
        <v>157</v>
      </c>
      <c r="E35" s="171" t="s">
        <v>158</v>
      </c>
      <c r="F35" s="169"/>
      <c r="G35" s="169"/>
      <c r="H35" s="169" t="s">
        <v>156</v>
      </c>
      <c r="I35" s="172">
        <f>SUM(I36:I38)</f>
        <v>0</v>
      </c>
      <c r="J35" s="169"/>
      <c r="K35" s="172">
        <f>SUM(K36:K37)</f>
        <v>3.1670000000000004E-2</v>
      </c>
      <c r="L35" s="169"/>
      <c r="M35" s="172">
        <f>SUM(M36:M38)</f>
        <v>0</v>
      </c>
      <c r="N35" s="169"/>
      <c r="P35" s="174" t="s">
        <v>104</v>
      </c>
      <c r="Q35" s="169"/>
      <c r="R35" s="169"/>
      <c r="S35" s="169"/>
    </row>
    <row r="36" spans="1:19" s="14" customFormat="1" ht="13.5" customHeight="1">
      <c r="A36" s="159">
        <v>10</v>
      </c>
      <c r="B36" s="159" t="s">
        <v>106</v>
      </c>
      <c r="C36" s="159" t="s">
        <v>157</v>
      </c>
      <c r="D36" s="175" t="s">
        <v>159</v>
      </c>
      <c r="E36" s="158" t="s">
        <v>160</v>
      </c>
      <c r="F36" s="159" t="s">
        <v>161</v>
      </c>
      <c r="G36" s="176">
        <v>31.67</v>
      </c>
      <c r="H36" s="176">
        <v>0</v>
      </c>
      <c r="I36" s="176">
        <f>ROUND(G36*H36,3)</f>
        <v>0</v>
      </c>
      <c r="J36" s="179">
        <v>1E-3</v>
      </c>
      <c r="K36" s="176">
        <f>G36*J36</f>
        <v>3.1670000000000004E-2</v>
      </c>
      <c r="L36" s="179">
        <v>0</v>
      </c>
      <c r="M36" s="176">
        <f>G36*L36</f>
        <v>0</v>
      </c>
      <c r="N36" s="151">
        <v>20</v>
      </c>
      <c r="O36" s="152">
        <v>16</v>
      </c>
      <c r="P36" s="14" t="s">
        <v>110</v>
      </c>
      <c r="Q36" s="160"/>
      <c r="R36" s="160"/>
      <c r="S36" s="160"/>
    </row>
    <row r="37" spans="1:19" s="14" customFormat="1" ht="15.75" customHeight="1">
      <c r="A37" s="160"/>
      <c r="B37" s="160"/>
      <c r="C37" s="160"/>
      <c r="D37" s="177"/>
      <c r="E37" s="188" t="s">
        <v>164</v>
      </c>
      <c r="F37" s="160"/>
      <c r="G37" s="178"/>
      <c r="H37" s="160" t="s">
        <v>156</v>
      </c>
      <c r="I37" s="160"/>
      <c r="J37" s="160"/>
      <c r="K37" s="160"/>
      <c r="L37" s="160"/>
      <c r="M37" s="160"/>
      <c r="P37" s="153" t="s">
        <v>110</v>
      </c>
      <c r="Q37" s="160"/>
      <c r="R37" s="160"/>
      <c r="S37" s="160"/>
    </row>
    <row r="38" spans="1:19" s="14" customFormat="1" ht="13.5" customHeight="1">
      <c r="A38" s="159">
        <v>11</v>
      </c>
      <c r="B38" s="159" t="s">
        <v>106</v>
      </c>
      <c r="C38" s="159" t="s">
        <v>157</v>
      </c>
      <c r="D38" s="175" t="s">
        <v>162</v>
      </c>
      <c r="E38" s="158" t="s">
        <v>163</v>
      </c>
      <c r="F38" s="159" t="s">
        <v>128</v>
      </c>
      <c r="G38" s="176">
        <v>3.1670000000000004E-2</v>
      </c>
      <c r="H38" s="176">
        <v>0</v>
      </c>
      <c r="I38" s="176">
        <f>ROUND(G38*H38,3)</f>
        <v>0</v>
      </c>
      <c r="J38" s="179">
        <v>0</v>
      </c>
      <c r="K38" s="176">
        <f>G38*J38</f>
        <v>0</v>
      </c>
      <c r="L38" s="179">
        <v>0</v>
      </c>
      <c r="M38" s="176">
        <f>G38*L38</f>
        <v>0</v>
      </c>
      <c r="N38" s="180">
        <v>20</v>
      </c>
      <c r="O38" s="152">
        <v>16</v>
      </c>
      <c r="P38" s="14" t="s">
        <v>110</v>
      </c>
      <c r="Q38" s="160"/>
      <c r="R38" s="160"/>
      <c r="S38" s="160"/>
    </row>
    <row r="39" spans="1:19" s="130" customFormat="1" ht="12.75" customHeight="1">
      <c r="B39" s="182" t="s">
        <v>61</v>
      </c>
      <c r="C39" s="162"/>
      <c r="D39" s="161" t="s">
        <v>143</v>
      </c>
      <c r="E39" s="161" t="s">
        <v>144</v>
      </c>
      <c r="F39" s="162"/>
      <c r="G39" s="162"/>
      <c r="H39" s="162" t="s">
        <v>156</v>
      </c>
      <c r="I39" s="183">
        <f>SUM(I40:I42)</f>
        <v>0</v>
      </c>
      <c r="J39" s="162"/>
      <c r="K39" s="183">
        <f>SUM(K40:K42)</f>
        <v>1.6588074056</v>
      </c>
      <c r="L39" s="162"/>
      <c r="M39" s="183">
        <f>SUM(M40:M42)</f>
        <v>0</v>
      </c>
      <c r="P39" s="135" t="s">
        <v>104</v>
      </c>
    </row>
    <row r="40" spans="1:19" s="14" customFormat="1" ht="13.5" customHeight="1">
      <c r="A40" s="150">
        <v>12</v>
      </c>
      <c r="B40" s="159" t="s">
        <v>106</v>
      </c>
      <c r="C40" s="159" t="s">
        <v>143</v>
      </c>
      <c r="D40" s="175" t="s">
        <v>145</v>
      </c>
      <c r="E40" s="158" t="s">
        <v>146</v>
      </c>
      <c r="F40" s="159" t="s">
        <v>121</v>
      </c>
      <c r="G40" s="176">
        <v>57.676000000000002</v>
      </c>
      <c r="H40" s="176">
        <v>0</v>
      </c>
      <c r="I40" s="176">
        <f>ROUND(G40*H40,3)</f>
        <v>0</v>
      </c>
      <c r="J40" s="179">
        <v>5.3005999999999999E-3</v>
      </c>
      <c r="K40" s="176">
        <f>G40*J40</f>
        <v>0.30571740559999999</v>
      </c>
      <c r="L40" s="179">
        <v>0</v>
      </c>
      <c r="M40" s="176">
        <f>G40*L40</f>
        <v>0</v>
      </c>
      <c r="N40" s="151">
        <v>20</v>
      </c>
      <c r="O40" s="152">
        <v>16</v>
      </c>
      <c r="P40" s="14" t="s">
        <v>110</v>
      </c>
    </row>
    <row r="41" spans="1:19" s="14" customFormat="1" ht="13.5" customHeight="1">
      <c r="A41" s="154">
        <v>13</v>
      </c>
      <c r="B41" s="164" t="s">
        <v>130</v>
      </c>
      <c r="C41" s="164" t="s">
        <v>131</v>
      </c>
      <c r="D41" s="185" t="s">
        <v>147</v>
      </c>
      <c r="E41" s="163" t="s">
        <v>148</v>
      </c>
      <c r="F41" s="164" t="s">
        <v>121</v>
      </c>
      <c r="G41" s="186">
        <v>58.83</v>
      </c>
      <c r="H41" s="186">
        <v>0</v>
      </c>
      <c r="I41" s="186">
        <f>ROUND(G41*H41,3)</f>
        <v>0</v>
      </c>
      <c r="J41" s="187">
        <v>2.3E-2</v>
      </c>
      <c r="K41" s="186">
        <f>G41*J41</f>
        <v>1.3530899999999999</v>
      </c>
      <c r="L41" s="187">
        <v>0</v>
      </c>
      <c r="M41" s="186">
        <f>G41*L41</f>
        <v>0</v>
      </c>
      <c r="N41" s="155">
        <v>20</v>
      </c>
      <c r="O41" s="156">
        <v>32</v>
      </c>
      <c r="P41" s="157" t="s">
        <v>110</v>
      </c>
    </row>
    <row r="42" spans="1:19" s="14" customFormat="1" ht="13.5" customHeight="1">
      <c r="A42" s="150">
        <v>14</v>
      </c>
      <c r="B42" s="159" t="s">
        <v>106</v>
      </c>
      <c r="C42" s="159" t="s">
        <v>143</v>
      </c>
      <c r="D42" s="175" t="s">
        <v>149</v>
      </c>
      <c r="E42" s="158" t="s">
        <v>150</v>
      </c>
      <c r="F42" s="159" t="s">
        <v>128</v>
      </c>
      <c r="G42" s="176">
        <v>1.659</v>
      </c>
      <c r="H42" s="176">
        <v>0</v>
      </c>
      <c r="I42" s="176">
        <f>ROUND(G42*H42,3)</f>
        <v>0</v>
      </c>
      <c r="J42" s="179">
        <v>0</v>
      </c>
      <c r="K42" s="176">
        <f>G42*J42</f>
        <v>0</v>
      </c>
      <c r="L42" s="179">
        <v>0</v>
      </c>
      <c r="M42" s="176">
        <f>G42*L42</f>
        <v>0</v>
      </c>
      <c r="N42" s="151">
        <v>20</v>
      </c>
      <c r="O42" s="152">
        <v>16</v>
      </c>
      <c r="P42" s="14" t="s">
        <v>110</v>
      </c>
    </row>
    <row r="43" spans="1:19" s="137" customFormat="1" ht="12.75" customHeight="1">
      <c r="E43" s="138" t="s">
        <v>86</v>
      </c>
      <c r="I43" s="139">
        <f>I14+I34</f>
        <v>0</v>
      </c>
      <c r="K43" s="139">
        <f>K14+K34</f>
        <v>39.863424788960003</v>
      </c>
      <c r="M43" s="139">
        <f>M14+M34</f>
        <v>0</v>
      </c>
    </row>
  </sheetData>
  <printOptions horizontalCentered="1"/>
  <pageMargins left="0.19685039370078741" right="0.19685039370078741" top="0.39370078740157483" bottom="0.39370078740157483" header="0" footer="0"/>
  <pageSetup paperSize="9" scale="5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5" sqref="I15"/>
    </sheetView>
  </sheetViews>
  <sheetFormatPr defaultColWidth="9" defaultRowHeight="12.75" customHeight="1"/>
  <cols>
    <col min="1" max="16384" width="9" style="1"/>
  </cols>
  <sheetData/>
  <pageMargins left="0.69999998807907104" right="0.69999998807907104" top="0.75" bottom="0.75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Krycí list</vt:lpstr>
      <vt:lpstr>Rekapitulácia</vt:lpstr>
      <vt:lpstr>Rozpocet</vt:lpstr>
      <vt:lpstr>#Figury</vt:lpstr>
      <vt:lpstr>Rozpocet!Názvy_tlače</vt:lpstr>
      <vt:lpstr>Rozpocet!Oblasť_tlače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2019-04-11T15:34:56Z</dcterms:created>
  <dcterms:modified xsi:type="dcterms:W3CDTF">2019-10-17T14:54:43Z</dcterms:modified>
</cp:coreProperties>
</file>