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jko\Downloads\"/>
    </mc:Choice>
  </mc:AlternateContent>
  <bookViews>
    <workbookView xWindow="0" yWindow="0" windowWidth="24000" windowHeight="9630"/>
  </bookViews>
  <sheets>
    <sheet name="Rekapitulácia stavby" sheetId="1" r:id="rId1"/>
    <sheet name="M778 - Prístrešeok pre ha..." sheetId="2" r:id="rId2"/>
  </sheets>
  <definedNames>
    <definedName name="_xlnm._FilterDatabase" localSheetId="1" hidden="1">'M778 - Prístrešeok pre ha...'!$C$123:$K$193</definedName>
    <definedName name="_xlnm.Print_Titles" localSheetId="1">'M778 - Prístrešeok pre ha...'!$123:$123</definedName>
    <definedName name="_xlnm.Print_Titles" localSheetId="0">'Rekapitulácia stavby'!$92:$92</definedName>
    <definedName name="_xlnm.Print_Area" localSheetId="1">'M778 - Prístrešeok pre ha...'!$C$4:$J$76,'M778 - Prístrešeok pre ha...'!$C$82:$J$107,'M778 - Prístrešeok pre ha...'!$C$113:$K$193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T151" i="2"/>
  <c r="R152" i="2"/>
  <c r="R151" i="2"/>
  <c r="P152" i="2"/>
  <c r="P151" i="2"/>
  <c r="BI150" i="2"/>
  <c r="BH150" i="2"/>
  <c r="BG150" i="2"/>
  <c r="BE150" i="2"/>
  <c r="T150" i="2"/>
  <c r="T149" i="2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18" i="2"/>
  <c r="E116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90" i="2" s="1"/>
  <c r="J15" i="2"/>
  <c r="J13" i="2"/>
  <c r="E13" i="2"/>
  <c r="F120" i="2" s="1"/>
  <c r="J12" i="2"/>
  <c r="J10" i="2"/>
  <c r="J118" i="2"/>
  <c r="L90" i="1"/>
  <c r="AM90" i="1"/>
  <c r="AM89" i="1"/>
  <c r="L89" i="1"/>
  <c r="AM87" i="1"/>
  <c r="L87" i="1"/>
  <c r="L85" i="1"/>
  <c r="L84" i="1"/>
  <c r="BK193" i="2"/>
  <c r="BK192" i="2"/>
  <c r="J190" i="2"/>
  <c r="J189" i="2"/>
  <c r="BK188" i="2"/>
  <c r="J186" i="2"/>
  <c r="BK185" i="2"/>
  <c r="BK184" i="2"/>
  <c r="BK183" i="2"/>
  <c r="J182" i="2"/>
  <c r="BK181" i="2"/>
  <c r="J180" i="2"/>
  <c r="BK179" i="2"/>
  <c r="J178" i="2"/>
  <c r="BK177" i="2"/>
  <c r="BK176" i="2"/>
  <c r="J175" i="2"/>
  <c r="BK173" i="2"/>
  <c r="J172" i="2"/>
  <c r="J171" i="2"/>
  <c r="BK170" i="2"/>
  <c r="BK169" i="2"/>
  <c r="BK168" i="2"/>
  <c r="J167" i="2"/>
  <c r="BK166" i="2"/>
  <c r="J165" i="2"/>
  <c r="J164" i="2"/>
  <c r="BK163" i="2"/>
  <c r="BK162" i="2"/>
  <c r="BK161" i="2"/>
  <c r="J159" i="2"/>
  <c r="J158" i="2"/>
  <c r="J157" i="2"/>
  <c r="BK156" i="2"/>
  <c r="J155" i="2"/>
  <c r="J152" i="2"/>
  <c r="BK150" i="2"/>
  <c r="BK148" i="2"/>
  <c r="BK147" i="2"/>
  <c r="BK146" i="2"/>
  <c r="J145" i="2"/>
  <c r="J144" i="2"/>
  <c r="BK143" i="2"/>
  <c r="J141" i="2"/>
  <c r="J140" i="2"/>
  <c r="J139" i="2"/>
  <c r="J138" i="2"/>
  <c r="J137" i="2"/>
  <c r="J136" i="2"/>
  <c r="BK135" i="2"/>
  <c r="BK134" i="2"/>
  <c r="BK132" i="2"/>
  <c r="BK131" i="2"/>
  <c r="J130" i="2"/>
  <c r="J129" i="2"/>
  <c r="BK128" i="2"/>
  <c r="BK127" i="2"/>
  <c r="AS94" i="1"/>
  <c r="J193" i="2"/>
  <c r="J192" i="2"/>
  <c r="BK190" i="2"/>
  <c r="BK189" i="2"/>
  <c r="J188" i="2"/>
  <c r="BK186" i="2"/>
  <c r="J185" i="2"/>
  <c r="J184" i="2"/>
  <c r="J183" i="2"/>
  <c r="BK182" i="2"/>
  <c r="J181" i="2"/>
  <c r="BK180" i="2"/>
  <c r="J179" i="2"/>
  <c r="BK178" i="2"/>
  <c r="J177" i="2"/>
  <c r="J176" i="2"/>
  <c r="BK175" i="2"/>
  <c r="J173" i="2"/>
  <c r="BK172" i="2"/>
  <c r="BK171" i="2"/>
  <c r="J170" i="2"/>
  <c r="J169" i="2"/>
  <c r="J168" i="2"/>
  <c r="BK167" i="2"/>
  <c r="J166" i="2"/>
  <c r="BK165" i="2"/>
  <c r="BK164" i="2"/>
  <c r="J163" i="2"/>
  <c r="J162" i="2"/>
  <c r="J161" i="2"/>
  <c r="BK159" i="2"/>
  <c r="BK158" i="2"/>
  <c r="BK157" i="2"/>
  <c r="J156" i="2"/>
  <c r="BK155" i="2"/>
  <c r="BK152" i="2"/>
  <c r="J150" i="2"/>
  <c r="J148" i="2"/>
  <c r="J147" i="2"/>
  <c r="J146" i="2"/>
  <c r="BK145" i="2"/>
  <c r="BK144" i="2"/>
  <c r="J143" i="2"/>
  <c r="BK141" i="2"/>
  <c r="BK140" i="2"/>
  <c r="BK139" i="2"/>
  <c r="BK138" i="2"/>
  <c r="BK137" i="2"/>
  <c r="BK136" i="2"/>
  <c r="J135" i="2"/>
  <c r="J134" i="2"/>
  <c r="J132" i="2"/>
  <c r="J131" i="2"/>
  <c r="BK130" i="2"/>
  <c r="BK129" i="2"/>
  <c r="J128" i="2"/>
  <c r="J127" i="2"/>
  <c r="BK126" i="2" l="1"/>
  <c r="J126" i="2" s="1"/>
  <c r="J96" i="2" s="1"/>
  <c r="P126" i="2"/>
  <c r="T126" i="2"/>
  <c r="P133" i="2"/>
  <c r="T133" i="2"/>
  <c r="P142" i="2"/>
  <c r="T142" i="2"/>
  <c r="BK154" i="2"/>
  <c r="J154" i="2" s="1"/>
  <c r="J102" i="2" s="1"/>
  <c r="P154" i="2"/>
  <c r="BK160" i="2"/>
  <c r="J160" i="2" s="1"/>
  <c r="J103" i="2" s="1"/>
  <c r="R160" i="2"/>
  <c r="BK174" i="2"/>
  <c r="J174" i="2" s="1"/>
  <c r="J104" i="2" s="1"/>
  <c r="R174" i="2"/>
  <c r="BK187" i="2"/>
  <c r="J187" i="2" s="1"/>
  <c r="J105" i="2" s="1"/>
  <c r="R187" i="2"/>
  <c r="BK191" i="2"/>
  <c r="J191" i="2" s="1"/>
  <c r="J106" i="2" s="1"/>
  <c r="P191" i="2"/>
  <c r="R191" i="2"/>
  <c r="R126" i="2"/>
  <c r="BK133" i="2"/>
  <c r="J133" i="2" s="1"/>
  <c r="J97" i="2" s="1"/>
  <c r="R133" i="2"/>
  <c r="BK142" i="2"/>
  <c r="J142" i="2" s="1"/>
  <c r="J98" i="2" s="1"/>
  <c r="R142" i="2"/>
  <c r="R154" i="2"/>
  <c r="R153" i="2" s="1"/>
  <c r="T154" i="2"/>
  <c r="P160" i="2"/>
  <c r="T160" i="2"/>
  <c r="P174" i="2"/>
  <c r="T174" i="2"/>
  <c r="P187" i="2"/>
  <c r="T187" i="2"/>
  <c r="T191" i="2"/>
  <c r="F89" i="2"/>
  <c r="J89" i="2"/>
  <c r="J90" i="2"/>
  <c r="F121" i="2"/>
  <c r="BF127" i="2"/>
  <c r="BF129" i="2"/>
  <c r="BF130" i="2"/>
  <c r="BF132" i="2"/>
  <c r="BF134" i="2"/>
  <c r="BF137" i="2"/>
  <c r="BF144" i="2"/>
  <c r="BF145" i="2"/>
  <c r="BF150" i="2"/>
  <c r="BF155" i="2"/>
  <c r="BF161" i="2"/>
  <c r="BF165" i="2"/>
  <c r="BF169" i="2"/>
  <c r="BF170" i="2"/>
  <c r="BF172" i="2"/>
  <c r="BF173" i="2"/>
  <c r="BF175" i="2"/>
  <c r="BF176" i="2"/>
  <c r="BF178" i="2"/>
  <c r="BF182" i="2"/>
  <c r="BF184" i="2"/>
  <c r="BF185" i="2"/>
  <c r="BF186" i="2"/>
  <c r="BF190" i="2"/>
  <c r="BF192" i="2"/>
  <c r="BF193" i="2"/>
  <c r="J87" i="2"/>
  <c r="BF128" i="2"/>
  <c r="BF131" i="2"/>
  <c r="BF135" i="2"/>
  <c r="BF136" i="2"/>
  <c r="BF138" i="2"/>
  <c r="BF139" i="2"/>
  <c r="BF140" i="2"/>
  <c r="BF141" i="2"/>
  <c r="BF143" i="2"/>
  <c r="BF146" i="2"/>
  <c r="BF147" i="2"/>
  <c r="BF148" i="2"/>
  <c r="BF152" i="2"/>
  <c r="BF156" i="2"/>
  <c r="BF157" i="2"/>
  <c r="BF158" i="2"/>
  <c r="BF159" i="2"/>
  <c r="BF162" i="2"/>
  <c r="BF163" i="2"/>
  <c r="BF164" i="2"/>
  <c r="BF166" i="2"/>
  <c r="BF167" i="2"/>
  <c r="BF168" i="2"/>
  <c r="BF171" i="2"/>
  <c r="BF177" i="2"/>
  <c r="BF179" i="2"/>
  <c r="BF180" i="2"/>
  <c r="BF181" i="2"/>
  <c r="BF183" i="2"/>
  <c r="BF188" i="2"/>
  <c r="BF189" i="2"/>
  <c r="BK149" i="2"/>
  <c r="J149" i="2"/>
  <c r="J99" i="2" s="1"/>
  <c r="BK151" i="2"/>
  <c r="J151" i="2" s="1"/>
  <c r="J100" i="2" s="1"/>
  <c r="F33" i="2"/>
  <c r="BB95" i="1" s="1"/>
  <c r="BB94" i="1" s="1"/>
  <c r="W31" i="1" s="1"/>
  <c r="F31" i="2"/>
  <c r="AZ95" i="1" s="1"/>
  <c r="AZ94" i="1" s="1"/>
  <c r="W29" i="1" s="1"/>
  <c r="F34" i="2"/>
  <c r="BC95" i="1" s="1"/>
  <c r="BC94" i="1" s="1"/>
  <c r="AY94" i="1" s="1"/>
  <c r="F35" i="2"/>
  <c r="BD95" i="1" s="1"/>
  <c r="BD94" i="1" s="1"/>
  <c r="W33" i="1" s="1"/>
  <c r="J31" i="2"/>
  <c r="AV95" i="1" s="1"/>
  <c r="R125" i="2" l="1"/>
  <c r="R124" i="2"/>
  <c r="P153" i="2"/>
  <c r="T125" i="2"/>
  <c r="T153" i="2"/>
  <c r="P125" i="2"/>
  <c r="P124" i="2" s="1"/>
  <c r="AU95" i="1" s="1"/>
  <c r="AU94" i="1" s="1"/>
  <c r="BK125" i="2"/>
  <c r="J125" i="2" s="1"/>
  <c r="J95" i="2" s="1"/>
  <c r="BK153" i="2"/>
  <c r="J153" i="2" s="1"/>
  <c r="J101" i="2" s="1"/>
  <c r="AV94" i="1"/>
  <c r="AK29" i="1" s="1"/>
  <c r="AX94" i="1"/>
  <c r="W32" i="1"/>
  <c r="F32" i="2"/>
  <c r="BA95" i="1" s="1"/>
  <c r="BA94" i="1" s="1"/>
  <c r="W30" i="1" s="1"/>
  <c r="J32" i="2"/>
  <c r="AW95" i="1" s="1"/>
  <c r="AT95" i="1" s="1"/>
  <c r="T124" i="2" l="1"/>
  <c r="BK124" i="2"/>
  <c r="J124" i="2" s="1"/>
  <c r="J94" i="2" s="1"/>
  <c r="AW94" i="1"/>
  <c r="AK30" i="1" s="1"/>
  <c r="AT94" i="1" l="1"/>
  <c r="J28" i="2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<sst xmlns="http://schemas.openxmlformats.org/spreadsheetml/2006/main" count="1127" uniqueCount="360">
  <si>
    <t>Export Komplet</t>
  </si>
  <si>
    <t/>
  </si>
  <si>
    <t>2.0</t>
  </si>
  <si>
    <t>False</t>
  </si>
  <si>
    <t>{af2fce59-52ac-473a-82a1-b3ae9f0c2c3b}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</si>
  <si>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</si>
  <si>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</si>
  <si>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</si>
  <si>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</si>
  <si>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</si>
  <si>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</si>
  <si>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M778</t>
  </si>
  <si>
    <t>Stavba:</t>
  </si>
  <si>
    <t>Prístrešeok pre hasičskú techniku</t>
  </si>
  <si>
    <t>JKSO:</t>
  </si>
  <si>
    <t>KS:</t>
  </si>
  <si>
    <t>Miesto:</t>
  </si>
  <si>
    <t xml:space="preserve"> </t>
  </si>
  <si>
    <t>Dátum:</t>
  </si>
  <si>
    <t>20. 10. 2020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</si>
  <si>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</si>
  <si>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</si>
  <si>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</si>
  <si>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</si>
  <si>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</si>
  <si>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</si>
  <si>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</si>
  <si>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</si>
  <si>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</si>
  <si>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</si>
  <si>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</si>
  <si>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</si>
  <si>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</si>
  <si>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</si>
  <si>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</si>
  <si>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</si>
  <si>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</si>
  <si>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</si>
  <si>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</si>
  <si>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</si>
  <si>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</si>
  <si>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</si>
  <si>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</si>
  <si>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</si>
  <si>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</si>
  <si>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</si>
  <si>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</si>
  <si>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</si>
  <si>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</si>
  <si>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</si>
  <si>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</si>
  <si>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</si>
  <si>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</si>
  <si>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</si>
  <si>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</si>
  <si>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</si>
  <si>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</si>
  <si>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</si>
  <si>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</si>
  <si>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</si>
  <si>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</si>
  <si>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</si>
  <si>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</si>
  <si>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</si>
  <si>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</si>
  <si>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</si>
  <si>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</si>
  <si>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</si>
  <si>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</si>
  <si>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</si>
  <si>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</si>
  <si>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</si>
  <si>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</si>
  <si>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</si>
  <si>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</si>
  <si>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</si>
  <si>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</si>
  <si>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</si>
  <si>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</si>
  <si>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</si>
  <si>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</si>
  <si>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</si>
  <si>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</si>
  <si>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</si>
  <si>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</si>
  <si>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</si>
  <si>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</si>
  <si>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</si>
  <si>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</si>
  <si>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</si>
  <si>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</si>
  <si>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</si>
  <si>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782 - Obklady z prírodného a konglomerovaného kameňa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</si>
  <si>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</si>
  <si>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</si>
  <si>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</si>
  <si>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</si>
  <si>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</si>
  <si>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</si>
  <si>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</si>
  <si>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</si>
  <si>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</si>
  <si>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</si>
  <si>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</si>
  <si>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</si>
  <si>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</si>
  <si>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</si>
  <si>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</si>
  <si>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</si>
  <si>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</si>
  <si>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</si>
  <si>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</si>
  <si>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</si>
  <si>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</si>
  <si>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</si>
  <si>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</si>
  <si>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899977603</t>
  </si>
  <si>
    <t>132201101.S</t>
  </si>
  <si>
    <t>Výkop ryhy do šírky 600 mm v horn.3 do 100 m3</t>
  </si>
  <si>
    <t>-174929034</t>
  </si>
  <si>
    <t>3</t>
  </si>
  <si>
    <t>132201109.S</t>
  </si>
  <si>
    <t>Príplatok k cene za lepivosť pri hĺbení rýh šírky do 600 mm zapažených i nezapažených s urovnaním dna v hornine 3</t>
  </si>
  <si>
    <t>1034914770</t>
  </si>
  <si>
    <t>162501102.S</t>
  </si>
  <si>
    <t>Vodorovné premiestnenie výkopku po spevnenej ceste z horniny tr.1-4, do 100 m3 na vzdialenosť do 3000 m</t>
  </si>
  <si>
    <t>1803920822</t>
  </si>
  <si>
    <t>5</t>
  </si>
  <si>
    <t>174101001.S</t>
  </si>
  <si>
    <t>Zásyp sypaninou so zhutnením jám, šachiet, rýh, zárezov alebo okolo objektov do 100 m3</t>
  </si>
  <si>
    <t>-390812092</t>
  </si>
  <si>
    <t>6</t>
  </si>
  <si>
    <t>M</t>
  </si>
  <si>
    <t>583310003800.S</t>
  </si>
  <si>
    <t>Štrkopiesok frakcia 16-32 mm</t>
  </si>
  <si>
    <t>t</t>
  </si>
  <si>
    <t>8</t>
  </si>
  <si>
    <t>1231482990</t>
  </si>
  <si>
    <t>Zakladanie</t>
  </si>
  <si>
    <t>7</t>
  </si>
  <si>
    <t>215901101.S</t>
  </si>
  <si>
    <t>Zhutnenie podložia z rastlej horniny 1 až 4 pod násypy, z hornina súdržných do 92 % PS a nesúdržných</t>
  </si>
  <si>
    <t>m2</t>
  </si>
  <si>
    <t>-299410990</t>
  </si>
  <si>
    <t>273321312.S</t>
  </si>
  <si>
    <t>Betón základových dosiek, železový (bez výstuže), tr. C 20/25</t>
  </si>
  <si>
    <t>583320870</t>
  </si>
  <si>
    <t>9</t>
  </si>
  <si>
    <t>273351217.S</t>
  </si>
  <si>
    <t>Debnenie stien základových dosiek, zhotovenie-tradičné</t>
  </si>
  <si>
    <t>151119316</t>
  </si>
  <si>
    <t>10</t>
  </si>
  <si>
    <t>273351218.S</t>
  </si>
  <si>
    <t>Debnenie stien základových dosiek, odstránenie-tradičné</t>
  </si>
  <si>
    <t>142160168</t>
  </si>
  <si>
    <t>11</t>
  </si>
  <si>
    <t>273362021.S</t>
  </si>
  <si>
    <t>Výstuž základových dosiek zo zvár. sietí KARI</t>
  </si>
  <si>
    <t>2131266718</t>
  </si>
  <si>
    <t>12</t>
  </si>
  <si>
    <t>274313612.S</t>
  </si>
  <si>
    <t>Betón základových pásov, prostý tr. C 20/25</t>
  </si>
  <si>
    <t>1585976532</t>
  </si>
  <si>
    <t>13</t>
  </si>
  <si>
    <t>274351215.S</t>
  </si>
  <si>
    <t>Debnenie stien základových pásov, zhotovenie-dielce</t>
  </si>
  <si>
    <t>-1648337438</t>
  </si>
  <si>
    <t>14</t>
  </si>
  <si>
    <t>274351216.S</t>
  </si>
  <si>
    <t>Debnenie stien základových pásov, odstránenie-dielce</t>
  </si>
  <si>
    <t>1388104950</t>
  </si>
  <si>
    <t>Komunikácie</t>
  </si>
  <si>
    <t>15</t>
  </si>
  <si>
    <t>564782111.S</t>
  </si>
  <si>
    <t>Podklad alebo kryt z kameniva hrubého drveného veľ. 32-63 mm (vibr.štrk) po zhut.hr. 300 mm</t>
  </si>
  <si>
    <t>1269290645</t>
  </si>
  <si>
    <t>16</t>
  </si>
  <si>
    <t>573111111.S</t>
  </si>
  <si>
    <t>Postrek asfaltový infiltračný s posypom kamenivom z asfaltu cestného v množstve 0,60 kg/m2</t>
  </si>
  <si>
    <t>-1189193734</t>
  </si>
  <si>
    <t>17</t>
  </si>
  <si>
    <t>577134121.S</t>
  </si>
  <si>
    <t>Asfaltový betón vrstva obrusná AC 8 O v pruhu š. nad 3 m z nemodifik. asfaltu tr. II, po zhutnení hr. 40 mm</t>
  </si>
  <si>
    <t>239793571</t>
  </si>
  <si>
    <t>18</t>
  </si>
  <si>
    <t>577144421.S</t>
  </si>
  <si>
    <t>Asfaltový betón vrstva ložná AC 22 L v pruhu š. nad 3 m z nemodifik. asfaltu tr. I, po zhutnení hr. 50 mm</t>
  </si>
  <si>
    <t>-1190846578</t>
  </si>
  <si>
    <t>19</t>
  </si>
  <si>
    <t>577174411.S</t>
  </si>
  <si>
    <t>Asfaltový betón vrstva ložná AC 22 L v pruhu š. do 3 m z nemodifik. asfaltu tr. I, po zhutnení hr. 80 mm</t>
  </si>
  <si>
    <t>566931654</t>
  </si>
  <si>
    <t>581110111.S</t>
  </si>
  <si>
    <t>Príplatok za úpracu prístrešku metličkovaním</t>
  </si>
  <si>
    <t>1030061345</t>
  </si>
  <si>
    <t>Ostatné konštrukcie a práce-búranie</t>
  </si>
  <si>
    <t>21</t>
  </si>
  <si>
    <t>959941131.S</t>
  </si>
  <si>
    <t>Chemická kotva s kotevným svorníkom tesnená chemickou ampulkou do betónu, ŽB, kameňa, s vyvŕtaním otvoru M16/20/165 mm</t>
  </si>
  <si>
    <t>ks</t>
  </si>
  <si>
    <t>1493415351</t>
  </si>
  <si>
    <t>99</t>
  </si>
  <si>
    <t>Presun hmôt HSV</t>
  </si>
  <si>
    <t>22</t>
  </si>
  <si>
    <t>998011001.S</t>
  </si>
  <si>
    <t>Presun hmôt pre budovy (801, 803, 812), zvislá konštr. z tehál, tvárnic, z kovu výšky do 6 m</t>
  </si>
  <si>
    <t>2056101118</t>
  </si>
  <si>
    <t>PSV</t>
  </si>
  <si>
    <t>Práce a dodávky PSV</t>
  </si>
  <si>
    <t>711</t>
  </si>
  <si>
    <t>Izolácie proti vode a vlhkosti</t>
  </si>
  <si>
    <t>23</t>
  </si>
  <si>
    <t>711111001.S</t>
  </si>
  <si>
    <t>Zhotovenie izolácie proti zemnej vlhkosti vodorovná náterom penetračným za studena</t>
  </si>
  <si>
    <t>328722238</t>
  </si>
  <si>
    <t>24</t>
  </si>
  <si>
    <t>246170000900.S</t>
  </si>
  <si>
    <t>Lak asfaltový penetračný</t>
  </si>
  <si>
    <t>32</t>
  </si>
  <si>
    <t>1797323331</t>
  </si>
  <si>
    <t>25</t>
  </si>
  <si>
    <t>711141559.S</t>
  </si>
  <si>
    <t>Zhotovenie  izolácie proti zemnej vlhkosti a tlakovej vode vodorovná NAIP pritavením</t>
  </si>
  <si>
    <t>2020561648</t>
  </si>
  <si>
    <t>26</t>
  </si>
  <si>
    <t>628310001000.S</t>
  </si>
  <si>
    <t>Pás asfaltový s posypom hr. 3,5 mm vystužený sklenenou rohožou</t>
  </si>
  <si>
    <t>-1699362636</t>
  </si>
  <si>
    <t>27</t>
  </si>
  <si>
    <t>998711101.S</t>
  </si>
  <si>
    <t>Presun hmôt pre izoláciu proti vode v objektoch výšky do 6 m</t>
  </si>
  <si>
    <t>-305733173</t>
  </si>
  <si>
    <t>762</t>
  </si>
  <si>
    <t>Konštrukcie tesárske</t>
  </si>
  <si>
    <t>28</t>
  </si>
  <si>
    <t>762081060.S</t>
  </si>
  <si>
    <t>Zvláštne výkony na stavenisku, viacstranné hobľovanie reziva</t>
  </si>
  <si>
    <t>1862579617</t>
  </si>
  <si>
    <t>29</t>
  </si>
  <si>
    <t>762311103.S</t>
  </si>
  <si>
    <t>Montáž kotevných želiez, príložiek, pätiek, ťahadiel, s pripojením k drevenej konštrukcii</t>
  </si>
  <si>
    <t>1584177394</t>
  </si>
  <si>
    <t>30</t>
  </si>
  <si>
    <t>5339510700</t>
  </si>
  <si>
    <t>Sedlo pre osadenie stĺpika vrátene kotvy</t>
  </si>
  <si>
    <t>-2005508621</t>
  </si>
  <si>
    <t>31</t>
  </si>
  <si>
    <t>762332120.S</t>
  </si>
  <si>
    <t>Montáž viazaných konštrukcií krovov striech z reziva priemernej plochy 120 - 224 cm2</t>
  </si>
  <si>
    <t>m</t>
  </si>
  <si>
    <t>1699138435</t>
  </si>
  <si>
    <t>762332130.S</t>
  </si>
  <si>
    <t>Montáž viazaných konštrukcií krovov striech z reziva priemernej plochy 224 - 288 cm2</t>
  </si>
  <si>
    <t>1744365169</t>
  </si>
  <si>
    <t>33</t>
  </si>
  <si>
    <t>762332140.S</t>
  </si>
  <si>
    <t>Montáž viazaných konštrukcií krovov striech z reziva priemernej plochy 288 - 450 cm2</t>
  </si>
  <si>
    <t>-778203695</t>
  </si>
  <si>
    <t>34</t>
  </si>
  <si>
    <t>605120006900.S</t>
  </si>
  <si>
    <t>Rezivo</t>
  </si>
  <si>
    <t>1715599242</t>
  </si>
  <si>
    <t>35</t>
  </si>
  <si>
    <t>762341021.S</t>
  </si>
  <si>
    <t>Montáž debnenia odkvapov z dosiek pre všetky druhy striech</t>
  </si>
  <si>
    <t>-699032089</t>
  </si>
  <si>
    <t>36</t>
  </si>
  <si>
    <t>605110006500.S</t>
  </si>
  <si>
    <t xml:space="preserve">Dosky a fošne </t>
  </si>
  <si>
    <t>312579079</t>
  </si>
  <si>
    <t>37</t>
  </si>
  <si>
    <t>762341201.S</t>
  </si>
  <si>
    <t>Montáž latovania jednoduchých striech pre sklon do 60°</t>
  </si>
  <si>
    <t>120897117</t>
  </si>
  <si>
    <t>38</t>
  </si>
  <si>
    <t>605120002800.S</t>
  </si>
  <si>
    <t>Hranoly z mäkkého reziva neopracované nehranené akosť II, prierez 25-100 cm2</t>
  </si>
  <si>
    <t>-311071648</t>
  </si>
  <si>
    <t>39</t>
  </si>
  <si>
    <t>762395000.S</t>
  </si>
  <si>
    <t>Spojovacie prostriedky pre viazané konštrukcie krovov, debnenie a laťovanie, nadstrešné konštr., spádové kliny - svorky, dosky, klince, pásová oceľ, vruty</t>
  </si>
  <si>
    <t>-673016662</t>
  </si>
  <si>
    <t>40</t>
  </si>
  <si>
    <t>998762102.S</t>
  </si>
  <si>
    <t>Presun hmôt pre konštrukcie tesárske v objektoch výšky do 12 m</t>
  </si>
  <si>
    <t>1325726004</t>
  </si>
  <si>
    <t>764</t>
  </si>
  <si>
    <t>Konštrukcie klampiarske</t>
  </si>
  <si>
    <t>41</t>
  </si>
  <si>
    <t>764172070</t>
  </si>
  <si>
    <t>Krytina Ruukki štítové lemovanie vrchné sklon do 30°</t>
  </si>
  <si>
    <t>770762309</t>
  </si>
  <si>
    <t>42</t>
  </si>
  <si>
    <t>764172071</t>
  </si>
  <si>
    <t>Krytina Ruukki štítové lemovanie vrchné sklon do 45°</t>
  </si>
  <si>
    <t>-988222847</t>
  </si>
  <si>
    <t>43</t>
  </si>
  <si>
    <t>764172073</t>
  </si>
  <si>
    <t>Krytina Ruukki odkvapové lemovanie sklon do 30°</t>
  </si>
  <si>
    <t>813923527</t>
  </si>
  <si>
    <t>44</t>
  </si>
  <si>
    <t>764172201</t>
  </si>
  <si>
    <t>Oceľové strešné krytiny v tvare škridle z tabúľ Ruukki Monterrey premium, sklon do 30°</t>
  </si>
  <si>
    <t>-1734615596</t>
  </si>
  <si>
    <t>45</t>
  </si>
  <si>
    <t>764351203</t>
  </si>
  <si>
    <t>Žľaby z pozinkovaného PZ plechu, pododkvapové štvorhranné r.š. 330 mm</t>
  </si>
  <si>
    <t>2134341203</t>
  </si>
  <si>
    <t>46</t>
  </si>
  <si>
    <t>764352227</t>
  </si>
  <si>
    <t>Žľaby z pozinkovaného PZ plechu, pododkvapové polkruhové r.š. 330 mm</t>
  </si>
  <si>
    <t>-1681410414</t>
  </si>
  <si>
    <t>47</t>
  </si>
  <si>
    <t>764359211</t>
  </si>
  <si>
    <t>Kotlík kónický z pozinkovaného PZ plechu, pre rúry s priemerom do 100 mm</t>
  </si>
  <si>
    <t>-1378946043</t>
  </si>
  <si>
    <t>48</t>
  </si>
  <si>
    <t>764359311</t>
  </si>
  <si>
    <t>Montáž príslušenstva k žľabom z pozinkovaného PZ plechu, čelo k pododkvapovým polkruhovým r.š. 200 - 400 mm</t>
  </si>
  <si>
    <t>-751694753</t>
  </si>
  <si>
    <t>49</t>
  </si>
  <si>
    <t>553440035000</t>
  </si>
  <si>
    <t>Čelo lisované pozink CL 33, rozmer 330 mm, KJG</t>
  </si>
  <si>
    <t>-1087753770</t>
  </si>
  <si>
    <t>50</t>
  </si>
  <si>
    <t>764454253</t>
  </si>
  <si>
    <t>Zvodové rúry z pozinkovaného PZ plechu, kruhové priemer 100 mm</t>
  </si>
  <si>
    <t>784569807</t>
  </si>
  <si>
    <t>51</t>
  </si>
  <si>
    <t>764900003</t>
  </si>
  <si>
    <t>Paropriepustná fólia pod strešnú krytinu MASLEN, kontaktná - 100g/m2</t>
  </si>
  <si>
    <t>1216132260</t>
  </si>
  <si>
    <t>52</t>
  </si>
  <si>
    <t>998764101</t>
  </si>
  <si>
    <t>Presun hmôt pre konštrukcie klampiarske v objektoch výšky do 6 m</t>
  </si>
  <si>
    <t>2032553739</t>
  </si>
  <si>
    <t>782</t>
  </si>
  <si>
    <t>Obklady z prírodného a konglomerovaného kameňa</t>
  </si>
  <si>
    <t>53</t>
  </si>
  <si>
    <t>782111140</t>
  </si>
  <si>
    <t>Montáž obkladov stien pravouhl. doskami z mäkkých kameňov s lícom rovným, hr. od 25 - 50 mm</t>
  </si>
  <si>
    <t>1089939769</t>
  </si>
  <si>
    <t>54</t>
  </si>
  <si>
    <t>5838556200</t>
  </si>
  <si>
    <t>Obklad vaspo</t>
  </si>
  <si>
    <t>1831310993</t>
  </si>
  <si>
    <t>55</t>
  </si>
  <si>
    <t>998782101</t>
  </si>
  <si>
    <t>Presun hmôt pre kamenné obklady v objektoch výšky do 6 m</t>
  </si>
  <si>
    <t>-305418489</t>
  </si>
  <si>
    <t>783</t>
  </si>
  <si>
    <t>Nátery</t>
  </si>
  <si>
    <t>56</t>
  </si>
  <si>
    <t>783726200</t>
  </si>
  <si>
    <t>Nátery tesárskych konštrukcií syntetické na vzduchu schnúce lazurovacím lakom 2x lakovaním</t>
  </si>
  <si>
    <t>1773697586</t>
  </si>
  <si>
    <t>57</t>
  </si>
  <si>
    <t>783782404</t>
  </si>
  <si>
    <t>Nátery tesárskych konštrukcií, povrchová impregnácia proti drevokaznému hmyzu, hubám a plesniam, jednonásobná</t>
  </si>
  <si>
    <t>-1857296989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</si>
</sst>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167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3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60" t="s">
        <v>11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62" t="s">
        <v>13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17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17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17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26</v>
      </c>
    </row>
    <row r="19" spans="1:71" s="1" customFormat="1" ht="12" customHeight="1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26</v>
      </c>
    </row>
    <row r="20" spans="1:71" s="1" customFormat="1" ht="18.399999999999999" customHeight="1">
      <c r="B20" s="17"/>
      <c r="E20" s="21" t="s">
        <v>17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4">
        <f>ROUND(AG94,2)</f>
        <v>0</v>
      </c>
      <c r="AL26" s="165"/>
      <c r="AM26" s="165"/>
      <c r="AN26" s="165"/>
      <c r="AO26" s="16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6" t="s">
        <v>30</v>
      </c>
      <c r="M28" s="166"/>
      <c r="N28" s="166"/>
      <c r="O28" s="166"/>
      <c r="P28" s="166"/>
      <c r="Q28" s="26"/>
      <c r="R28" s="26"/>
      <c r="S28" s="26"/>
      <c r="T28" s="26"/>
      <c r="U28" s="26"/>
      <c r="V28" s="26"/>
      <c r="W28" s="166" t="s">
        <v>31</v>
      </c>
      <c r="X28" s="166"/>
      <c r="Y28" s="166"/>
      <c r="Z28" s="166"/>
      <c r="AA28" s="166"/>
      <c r="AB28" s="166"/>
      <c r="AC28" s="166"/>
      <c r="AD28" s="166"/>
      <c r="AE28" s="166"/>
      <c r="AF28" s="26"/>
      <c r="AG28" s="26"/>
      <c r="AH28" s="26"/>
      <c r="AI28" s="26"/>
      <c r="AJ28" s="26"/>
      <c r="AK28" s="166" t="s">
        <v>32</v>
      </c>
      <c r="AL28" s="166"/>
      <c r="AM28" s="166"/>
      <c r="AN28" s="166"/>
      <c r="AO28" s="166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1"/>
    </row>
    <row r="30" spans="1:71" s="3" customFormat="1" ht="14.45" customHeight="1">
      <c r="B30" s="31"/>
      <c r="F30" s="23" t="s">
        <v>35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1"/>
    </row>
    <row r="31" spans="1:71" s="3" customFormat="1" ht="14.45" hidden="1" customHeight="1">
      <c r="B31" s="31"/>
      <c r="F31" s="23" t="s">
        <v>36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1"/>
    </row>
    <row r="32" spans="1:71" s="3" customFormat="1" ht="14.45" hidden="1" customHeight="1">
      <c r="B32" s="31"/>
      <c r="F32" s="23" t="s">
        <v>37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1"/>
    </row>
    <row r="33" spans="1:57" s="3" customFormat="1" ht="14.45" hidden="1" customHeight="1">
      <c r="B33" s="31"/>
      <c r="F33" s="23" t="s">
        <v>38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70" t="s">
        <v>41</v>
      </c>
      <c r="Y35" s="171"/>
      <c r="Z35" s="171"/>
      <c r="AA35" s="171"/>
      <c r="AB35" s="171"/>
      <c r="AC35" s="34"/>
      <c r="AD35" s="34"/>
      <c r="AE35" s="34"/>
      <c r="AF35" s="34"/>
      <c r="AG35" s="34"/>
      <c r="AH35" s="34"/>
      <c r="AI35" s="34"/>
      <c r="AJ35" s="34"/>
      <c r="AK35" s="172">
        <f>SUM(AK26:AK33)</f>
        <v>0</v>
      </c>
      <c r="AL35" s="171"/>
      <c r="AM35" s="171"/>
      <c r="AN35" s="171"/>
      <c r="AO35" s="17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10</v>
      </c>
      <c r="L84" s="4" t="str">
        <f>K5</f>
        <v>M778</v>
      </c>
      <c r="AR84" s="45"/>
    </row>
    <row r="85" spans="1:90" s="5" customFormat="1" ht="36.950000000000003" customHeight="1">
      <c r="B85" s="46"/>
      <c r="C85" s="47" t="s">
        <v>12</v>
      </c>
      <c r="L85" s="174" t="str">
        <f>K6</f>
        <v>Prístrešeok pre hasičskú techniku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6" t="str">
        <f>IF(AN8= "","",AN8)</f>
        <v>20. 10. 2020</v>
      </c>
      <c r="AN87" s="176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77" t="str">
        <f>IF(E17="","",E17)</f>
        <v xml:space="preserve"> </v>
      </c>
      <c r="AN89" s="178"/>
      <c r="AO89" s="178"/>
      <c r="AP89" s="178"/>
      <c r="AQ89" s="26"/>
      <c r="AR89" s="27"/>
      <c r="AS89" s="179" t="s">
        <v>49</v>
      </c>
      <c r="AT89" s="18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77" t="str">
        <f>IF(E20="","",E20)</f>
        <v xml:space="preserve"> </v>
      </c>
      <c r="AN90" s="178"/>
      <c r="AO90" s="178"/>
      <c r="AP90" s="178"/>
      <c r="AQ90" s="26"/>
      <c r="AR90" s="27"/>
      <c r="AS90" s="181"/>
      <c r="AT90" s="18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1"/>
      <c r="AT91" s="18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83" t="s">
        <v>50</v>
      </c>
      <c r="D92" s="184"/>
      <c r="E92" s="184"/>
      <c r="F92" s="184"/>
      <c r="G92" s="184"/>
      <c r="H92" s="54"/>
      <c r="I92" s="185" t="s">
        <v>51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52</v>
      </c>
      <c r="AH92" s="184"/>
      <c r="AI92" s="184"/>
      <c r="AJ92" s="184"/>
      <c r="AK92" s="184"/>
      <c r="AL92" s="184"/>
      <c r="AM92" s="184"/>
      <c r="AN92" s="185" t="s">
        <v>53</v>
      </c>
      <c r="AO92" s="184"/>
      <c r="AP92" s="187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455.87448000000001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68</v>
      </c>
      <c r="BT94" s="71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0" s="7" customFormat="1" ht="16.5" customHeight="1">
      <c r="A95" s="72" t="s">
        <v>72</v>
      </c>
      <c r="B95" s="73"/>
      <c r="C95" s="74"/>
      <c r="D95" s="190" t="s">
        <v>11</v>
      </c>
      <c r="E95" s="190"/>
      <c r="F95" s="190"/>
      <c r="G95" s="190"/>
      <c r="H95" s="190"/>
      <c r="I95" s="75"/>
      <c r="J95" s="190" t="s">
        <v>13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'M778 - Prístrešeok pre ha...'!J28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6" t="s">
        <v>73</v>
      </c>
      <c r="AR95" s="73"/>
      <c r="AS95" s="77">
        <v>0</v>
      </c>
      <c r="AT95" s="78">
        <f>ROUND(SUM(AV95:AW95),2)</f>
        <v>0</v>
      </c>
      <c r="AU95" s="79">
        <f>'M778 - Prístrešeok pre ha...'!P124</f>
        <v>455.87447735999996</v>
      </c>
      <c r="AV95" s="78">
        <f>'M778 - Prístrešeok pre ha...'!J31</f>
        <v>0</v>
      </c>
      <c r="AW95" s="78">
        <f>'M778 - Prístrešeok pre ha...'!J32</f>
        <v>0</v>
      </c>
      <c r="AX95" s="78">
        <f>'M778 - Prístrešeok pre ha...'!J33</f>
        <v>0</v>
      </c>
      <c r="AY95" s="78">
        <f>'M778 - Prístrešeok pre ha...'!J34</f>
        <v>0</v>
      </c>
      <c r="AZ95" s="78">
        <f>'M778 - Prístrešeok pre ha...'!F31</f>
        <v>0</v>
      </c>
      <c r="BA95" s="78">
        <f>'M778 - Prístrešeok pre ha...'!F32</f>
        <v>0</v>
      </c>
      <c r="BB95" s="78">
        <f>'M778 - Prístrešeok pre ha...'!F33</f>
        <v>0</v>
      </c>
      <c r="BC95" s="78">
        <f>'M778 - Prístrešeok pre ha...'!F34</f>
        <v>0</v>
      </c>
      <c r="BD95" s="80">
        <f>'M778 - Prístrešeok pre ha...'!F35</f>
        <v>0</v>
      </c>
      <c r="BT95" s="81" t="s">
        <v>74</v>
      </c>
      <c r="BU95" s="81" t="s">
        <v>75</v>
      </c>
      <c r="BV95" s="81" t="s">
        <v>70</v>
      </c>
      <c r="BW95" s="81" t="s">
        <v>4</v>
      </c>
      <c r="BX95" s="81" t="s">
        <v>71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778 - Prístrešeok pre h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4"/>
  <sheetViews>
    <sheetView showGridLines="0" topLeftCell="A36" workbookViewId="0">
      <selection activeCell="I195" sqref="I1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2"/>
    </row>
    <row r="2" spans="1:46" s="1" customFormat="1" ht="36.950000000000003" customHeight="1">
      <c r="L2" s="193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76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12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4" t="s">
        <v>13</v>
      </c>
      <c r="F7" s="194"/>
      <c r="G7" s="194"/>
      <c r="H7" s="194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ht="11.25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49" t="str">
        <f>'Rekapitulácia stavby'!AN8</f>
        <v>20. 10. 2020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tr">
        <f>IF('Rekapitulácia stavby'!AN10="","",'Rekapitulácia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22</v>
      </c>
      <c r="J13" s="21" t="str">
        <f>IF('Rekapitulácia stavby'!AN11="","",'Rekapitulácia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23</v>
      </c>
      <c r="E15" s="26"/>
      <c r="F15" s="26"/>
      <c r="G15" s="26"/>
      <c r="H15" s="26"/>
      <c r="I15" s="23" t="s">
        <v>21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0" t="str">
        <f>'Rekapitulácia stavby'!E14</f>
        <v xml:space="preserve"> </v>
      </c>
      <c r="F16" s="160"/>
      <c r="G16" s="160"/>
      <c r="H16" s="160"/>
      <c r="I16" s="23" t="s">
        <v>22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24</v>
      </c>
      <c r="E18" s="26"/>
      <c r="F18" s="26"/>
      <c r="G18" s="26"/>
      <c r="H18" s="26"/>
      <c r="I18" s="23" t="s">
        <v>21</v>
      </c>
      <c r="J18" s="21" t="str">
        <f>IF('Rekapitulácia stavby'!AN16="","",'Rekapitulácia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22</v>
      </c>
      <c r="J19" s="21" t="str">
        <f>IF('Rekapitulácia stavby'!AN17="","",'Rekapitulácia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27</v>
      </c>
      <c r="E21" s="26"/>
      <c r="F21" s="26"/>
      <c r="G21" s="26"/>
      <c r="H21" s="26"/>
      <c r="I21" s="23" t="s">
        <v>21</v>
      </c>
      <c r="J21" s="21" t="str">
        <f>IF('Rekapitulácia stavby'!AN19="","",'Rekapitulácia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22</v>
      </c>
      <c r="J22" s="21" t="str">
        <f>IF('Rekapitulácia stavby'!AN20="","",'Rekapitulácia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63" t="s">
        <v>1</v>
      </c>
      <c r="F25" s="163"/>
      <c r="G25" s="163"/>
      <c r="H25" s="163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29</v>
      </c>
      <c r="E28" s="26"/>
      <c r="F28" s="26"/>
      <c r="G28" s="26"/>
      <c r="H28" s="26"/>
      <c r="I28" s="26"/>
      <c r="J28" s="65">
        <f>ROUND(J124,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31</v>
      </c>
      <c r="G30" s="26"/>
      <c r="H30" s="26"/>
      <c r="I30" s="30" t="s">
        <v>30</v>
      </c>
      <c r="J30" s="30" t="s">
        <v>32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33</v>
      </c>
      <c r="E31" s="23" t="s">
        <v>34</v>
      </c>
      <c r="F31" s="89">
        <f>ROUND((SUM(BE124:BE193)),  2)</f>
        <v>0</v>
      </c>
      <c r="G31" s="26"/>
      <c r="H31" s="26"/>
      <c r="I31" s="90">
        <v>0.2</v>
      </c>
      <c r="J31" s="89">
        <f>ROUND(((SUM(BE124:BE193))*I31),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35</v>
      </c>
      <c r="F32" s="89">
        <f>ROUND((SUM(BF124:BF193)),  2)</f>
        <v>0</v>
      </c>
      <c r="G32" s="26"/>
      <c r="H32" s="26"/>
      <c r="I32" s="90">
        <v>0.2</v>
      </c>
      <c r="J32" s="89">
        <f>ROUND(((SUM(BF124:BF193))*I32),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36</v>
      </c>
      <c r="F33" s="89">
        <f>ROUND((SUM(BG124:BG193)),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37</v>
      </c>
      <c r="F34" s="89">
        <f>ROUND((SUM(BH124:BH193)),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89">
        <f>ROUND((SUM(BI124:BI193)),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39</v>
      </c>
      <c r="E37" s="54"/>
      <c r="F37" s="54"/>
      <c r="G37" s="93" t="s">
        <v>40</v>
      </c>
      <c r="H37" s="94" t="s">
        <v>41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97" t="s">
        <v>45</v>
      </c>
      <c r="G61" s="39" t="s">
        <v>44</v>
      </c>
      <c r="H61" s="29"/>
      <c r="I61" s="29"/>
      <c r="J61" s="98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97" t="s">
        <v>45</v>
      </c>
      <c r="G76" s="39" t="s">
        <v>44</v>
      </c>
      <c r="H76" s="29"/>
      <c r="I76" s="29"/>
      <c r="J76" s="98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74" t="str">
        <f>E7</f>
        <v>Prístrešeok pre hasičskú techniku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16</v>
      </c>
      <c r="D87" s="26"/>
      <c r="E87" s="26"/>
      <c r="F87" s="21" t="str">
        <f>F10</f>
        <v xml:space="preserve"> </v>
      </c>
      <c r="G87" s="26"/>
      <c r="H87" s="26"/>
      <c r="I87" s="23" t="s">
        <v>18</v>
      </c>
      <c r="J87" s="49" t="str">
        <f>IF(J10="","",J10)</f>
        <v>20. 10. 2020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24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23</v>
      </c>
      <c r="D90" s="26"/>
      <c r="E90" s="26"/>
      <c r="F90" s="21" t="str">
        <f>IF(E16="","",E16)</f>
        <v xml:space="preserve"> </v>
      </c>
      <c r="G90" s="26"/>
      <c r="H90" s="26"/>
      <c r="I90" s="23" t="s">
        <v>27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78</v>
      </c>
      <c r="D92" s="91"/>
      <c r="E92" s="91"/>
      <c r="F92" s="91"/>
      <c r="G92" s="91"/>
      <c r="H92" s="91"/>
      <c r="I92" s="91"/>
      <c r="J92" s="100" t="s">
        <v>79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80</v>
      </c>
      <c r="D94" s="26"/>
      <c r="E94" s="26"/>
      <c r="F94" s="26"/>
      <c r="G94" s="26"/>
      <c r="H94" s="26"/>
      <c r="I94" s="26"/>
      <c r="J94" s="65">
        <f>J124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81</v>
      </c>
    </row>
    <row r="95" spans="1:47" s="9" customFormat="1" ht="24.95" customHeight="1">
      <c r="B95" s="102"/>
      <c r="D95" s="103" t="s">
        <v>82</v>
      </c>
      <c r="E95" s="104"/>
      <c r="F95" s="104"/>
      <c r="G95" s="104"/>
      <c r="H95" s="104"/>
      <c r="I95" s="104"/>
      <c r="J95" s="105">
        <f>J125</f>
        <v>0</v>
      </c>
      <c r="L95" s="102"/>
    </row>
    <row r="96" spans="1:47" s="10" customFormat="1" ht="19.899999999999999" customHeight="1">
      <c r="B96" s="106"/>
      <c r="D96" s="107" t="s">
        <v>83</v>
      </c>
      <c r="E96" s="108"/>
      <c r="F96" s="108"/>
      <c r="G96" s="108"/>
      <c r="H96" s="108"/>
      <c r="I96" s="108"/>
      <c r="J96" s="109">
        <f>J126</f>
        <v>0</v>
      </c>
      <c r="L96" s="106"/>
    </row>
    <row r="97" spans="1:31" s="10" customFormat="1" ht="19.899999999999999" customHeight="1">
      <c r="B97" s="106"/>
      <c r="D97" s="107" t="s">
        <v>84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1:31" s="10" customFormat="1" ht="19.899999999999999" customHeight="1">
      <c r="B98" s="106"/>
      <c r="D98" s="107" t="s">
        <v>85</v>
      </c>
      <c r="E98" s="108"/>
      <c r="F98" s="108"/>
      <c r="G98" s="108"/>
      <c r="H98" s="108"/>
      <c r="I98" s="108"/>
      <c r="J98" s="109">
        <f>J142</f>
        <v>0</v>
      </c>
      <c r="L98" s="106"/>
    </row>
    <row r="99" spans="1:31" s="10" customFormat="1" ht="19.899999999999999" customHeight="1">
      <c r="B99" s="106"/>
      <c r="D99" s="107" t="s">
        <v>86</v>
      </c>
      <c r="E99" s="108"/>
      <c r="F99" s="108"/>
      <c r="G99" s="108"/>
      <c r="H99" s="108"/>
      <c r="I99" s="108"/>
      <c r="J99" s="109">
        <f>J149</f>
        <v>0</v>
      </c>
      <c r="L99" s="106"/>
    </row>
    <row r="100" spans="1:31" s="10" customFormat="1" ht="19.899999999999999" customHeight="1">
      <c r="B100" s="106"/>
      <c r="D100" s="107" t="s">
        <v>87</v>
      </c>
      <c r="E100" s="108"/>
      <c r="F100" s="108"/>
      <c r="G100" s="108"/>
      <c r="H100" s="108"/>
      <c r="I100" s="108"/>
      <c r="J100" s="109">
        <f>J151</f>
        <v>0</v>
      </c>
      <c r="L100" s="106"/>
    </row>
    <row r="101" spans="1:31" s="9" customFormat="1" ht="24.95" customHeight="1">
      <c r="B101" s="102"/>
      <c r="D101" s="103" t="s">
        <v>88</v>
      </c>
      <c r="E101" s="104"/>
      <c r="F101" s="104"/>
      <c r="G101" s="104"/>
      <c r="H101" s="104"/>
      <c r="I101" s="104"/>
      <c r="J101" s="105">
        <f>J153</f>
        <v>0</v>
      </c>
      <c r="L101" s="102"/>
    </row>
    <row r="102" spans="1:31" s="10" customFormat="1" ht="19.899999999999999" customHeight="1">
      <c r="B102" s="106"/>
      <c r="D102" s="107" t="s">
        <v>89</v>
      </c>
      <c r="E102" s="108"/>
      <c r="F102" s="108"/>
      <c r="G102" s="108"/>
      <c r="H102" s="108"/>
      <c r="I102" s="108"/>
      <c r="J102" s="109">
        <f>J154</f>
        <v>0</v>
      </c>
      <c r="L102" s="106"/>
    </row>
    <row r="103" spans="1:31" s="10" customFormat="1" ht="19.899999999999999" customHeight="1">
      <c r="B103" s="106"/>
      <c r="D103" s="107" t="s">
        <v>90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1:31" s="10" customFormat="1" ht="19.899999999999999" customHeight="1">
      <c r="B104" s="106"/>
      <c r="D104" s="107" t="s">
        <v>91</v>
      </c>
      <c r="E104" s="108"/>
      <c r="F104" s="108"/>
      <c r="G104" s="108"/>
      <c r="H104" s="108"/>
      <c r="I104" s="108"/>
      <c r="J104" s="109">
        <f>J174</f>
        <v>0</v>
      </c>
      <c r="L104" s="106"/>
    </row>
    <row r="105" spans="1:31" s="10" customFormat="1" ht="19.899999999999999" customHeight="1">
      <c r="B105" s="106"/>
      <c r="D105" s="107" t="s">
        <v>92</v>
      </c>
      <c r="E105" s="108"/>
      <c r="F105" s="108"/>
      <c r="G105" s="108"/>
      <c r="H105" s="108"/>
      <c r="I105" s="108"/>
      <c r="J105" s="109">
        <f>J187</f>
        <v>0</v>
      </c>
      <c r="L105" s="106"/>
    </row>
    <row r="106" spans="1:31" s="10" customFormat="1" ht="19.899999999999999" customHeight="1">
      <c r="B106" s="106"/>
      <c r="D106" s="107" t="s">
        <v>93</v>
      </c>
      <c r="E106" s="108"/>
      <c r="F106" s="108"/>
      <c r="G106" s="108"/>
      <c r="H106" s="108"/>
      <c r="I106" s="108"/>
      <c r="J106" s="109">
        <f>J191</f>
        <v>0</v>
      </c>
      <c r="L106" s="106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4.95" customHeight="1">
      <c r="A113" s="26"/>
      <c r="B113" s="27"/>
      <c r="C113" s="18" t="s">
        <v>94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12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4" t="str">
        <f>E7</f>
        <v>Prístrešeok pre hasičskú techniku</v>
      </c>
      <c r="F116" s="194"/>
      <c r="G116" s="194"/>
      <c r="H116" s="194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16</v>
      </c>
      <c r="D118" s="26"/>
      <c r="E118" s="26"/>
      <c r="F118" s="21" t="str">
        <f>F10</f>
        <v xml:space="preserve"> </v>
      </c>
      <c r="G118" s="26"/>
      <c r="H118" s="26"/>
      <c r="I118" s="23" t="s">
        <v>18</v>
      </c>
      <c r="J118" s="49" t="str">
        <f>IF(J10="","",J10)</f>
        <v>20. 10. 2020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20</v>
      </c>
      <c r="D120" s="26"/>
      <c r="E120" s="26"/>
      <c r="F120" s="21" t="str">
        <f>E13</f>
        <v xml:space="preserve"> </v>
      </c>
      <c r="G120" s="26"/>
      <c r="H120" s="26"/>
      <c r="I120" s="23" t="s">
        <v>24</v>
      </c>
      <c r="J120" s="24" t="str">
        <f>E19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23</v>
      </c>
      <c r="D121" s="26"/>
      <c r="E121" s="26"/>
      <c r="F121" s="21" t="str">
        <f>IF(E16="","",E16)</f>
        <v xml:space="preserve"> </v>
      </c>
      <c r="G121" s="26"/>
      <c r="H121" s="26"/>
      <c r="I121" s="23" t="s">
        <v>27</v>
      </c>
      <c r="J121" s="24" t="str">
        <f>E22</f>
        <v xml:space="preserve"> 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10"/>
      <c r="B123" s="111"/>
      <c r="C123" s="112" t="s">
        <v>95</v>
      </c>
      <c r="D123" s="113" t="s">
        <v>54</v>
      </c>
      <c r="E123" s="113" t="s">
        <v>50</v>
      </c>
      <c r="F123" s="113" t="s">
        <v>51</v>
      </c>
      <c r="G123" s="113" t="s">
        <v>96</v>
      </c>
      <c r="H123" s="113" t="s">
        <v>97</v>
      </c>
      <c r="I123" s="113" t="s">
        <v>98</v>
      </c>
      <c r="J123" s="114" t="s">
        <v>79</v>
      </c>
      <c r="K123" s="115" t="s">
        <v>99</v>
      </c>
      <c r="L123" s="116"/>
      <c r="M123" s="56" t="s">
        <v>1</v>
      </c>
      <c r="N123" s="57" t="s">
        <v>33</v>
      </c>
      <c r="O123" s="57" t="s">
        <v>100</v>
      </c>
      <c r="P123" s="57" t="s">
        <v>101</v>
      </c>
      <c r="Q123" s="57" t="s">
        <v>102</v>
      </c>
      <c r="R123" s="57" t="s">
        <v>103</v>
      </c>
      <c r="S123" s="57" t="s">
        <v>104</v>
      </c>
      <c r="T123" s="58" t="s">
        <v>105</v>
      </c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</row>
    <row r="124" spans="1:65" s="2" customFormat="1" ht="22.9" customHeight="1">
      <c r="A124" s="26"/>
      <c r="B124" s="27"/>
      <c r="C124" s="63" t="s">
        <v>80</v>
      </c>
      <c r="D124" s="26"/>
      <c r="E124" s="26"/>
      <c r="F124" s="26"/>
      <c r="G124" s="26"/>
      <c r="H124" s="26"/>
      <c r="I124" s="26"/>
      <c r="J124" s="117">
        <f>BK124</f>
        <v>0</v>
      </c>
      <c r="K124" s="26"/>
      <c r="L124" s="27"/>
      <c r="M124" s="59"/>
      <c r="N124" s="50"/>
      <c r="O124" s="60"/>
      <c r="P124" s="118">
        <f>P125+P153</f>
        <v>455.87447735999996</v>
      </c>
      <c r="Q124" s="60"/>
      <c r="R124" s="118">
        <f>R125+R153</f>
        <v>95.558483750000008</v>
      </c>
      <c r="S124" s="60"/>
      <c r="T124" s="119">
        <f>T125+T153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81</v>
      </c>
      <c r="BK124" s="120">
        <f>BK125+BK153</f>
        <v>0</v>
      </c>
    </row>
    <row r="125" spans="1:65" s="12" customFormat="1" ht="25.9" customHeight="1">
      <c r="B125" s="121"/>
      <c r="D125" s="122" t="s">
        <v>68</v>
      </c>
      <c r="E125" s="123" t="s">
        <v>106</v>
      </c>
      <c r="F125" s="123" t="s">
        <v>107</v>
      </c>
      <c r="J125" s="124">
        <f>BK125</f>
        <v>0</v>
      </c>
      <c r="L125" s="121"/>
      <c r="M125" s="125"/>
      <c r="N125" s="126"/>
      <c r="O125" s="126"/>
      <c r="P125" s="127">
        <f>P126+P133+P142+P149+P151</f>
        <v>144.68634387999998</v>
      </c>
      <c r="Q125" s="126"/>
      <c r="R125" s="127">
        <f>R126+R133+R142+R149+R151</f>
        <v>90.752461760000003</v>
      </c>
      <c r="S125" s="126"/>
      <c r="T125" s="128">
        <f>T126+T133+T142+T149+T151</f>
        <v>0</v>
      </c>
      <c r="AR125" s="122" t="s">
        <v>74</v>
      </c>
      <c r="AT125" s="129" t="s">
        <v>68</v>
      </c>
      <c r="AU125" s="129" t="s">
        <v>69</v>
      </c>
      <c r="AY125" s="122" t="s">
        <v>108</v>
      </c>
      <c r="BK125" s="130">
        <f>BK126+BK133+BK142+BK149+BK151</f>
        <v>0</v>
      </c>
    </row>
    <row r="126" spans="1:65" s="12" customFormat="1" ht="22.9" customHeight="1">
      <c r="B126" s="121"/>
      <c r="D126" s="122" t="s">
        <v>68</v>
      </c>
      <c r="E126" s="131" t="s">
        <v>74</v>
      </c>
      <c r="F126" s="131" t="s">
        <v>109</v>
      </c>
      <c r="J126" s="132">
        <f>BK126</f>
        <v>0</v>
      </c>
      <c r="L126" s="121"/>
      <c r="M126" s="125"/>
      <c r="N126" s="126"/>
      <c r="O126" s="126"/>
      <c r="P126" s="127">
        <f>SUM(P127:P132)</f>
        <v>14.035772999999999</v>
      </c>
      <c r="Q126" s="126"/>
      <c r="R126" s="127">
        <f>SUM(R127:R132)</f>
        <v>20.815999999999999</v>
      </c>
      <c r="S126" s="126"/>
      <c r="T126" s="128">
        <f>SUM(T127:T132)</f>
        <v>0</v>
      </c>
      <c r="AR126" s="122" t="s">
        <v>74</v>
      </c>
      <c r="AT126" s="129" t="s">
        <v>68</v>
      </c>
      <c r="AU126" s="129" t="s">
        <v>74</v>
      </c>
      <c r="AY126" s="122" t="s">
        <v>108</v>
      </c>
      <c r="BK126" s="130">
        <f>SUM(BK127:BK132)</f>
        <v>0</v>
      </c>
    </row>
    <row r="127" spans="1:65" s="2" customFormat="1" ht="21.75" customHeight="1">
      <c r="A127" s="26"/>
      <c r="B127" s="133"/>
      <c r="C127" s="134" t="s">
        <v>74</v>
      </c>
      <c r="D127" s="134" t="s">
        <v>110</v>
      </c>
      <c r="E127" s="135" t="s">
        <v>111</v>
      </c>
      <c r="F127" s="136" t="s">
        <v>112</v>
      </c>
      <c r="G127" s="137" t="s">
        <v>113</v>
      </c>
      <c r="H127" s="138">
        <v>13.5</v>
      </c>
      <c r="I127" s="138">
        <v>0</v>
      </c>
      <c r="J127" s="138">
        <f t="shared" ref="J127:J132" si="0">ROUND(I127*H127,3)</f>
        <v>0</v>
      </c>
      <c r="K127" s="139"/>
      <c r="L127" s="27"/>
      <c r="M127" s="140" t="s">
        <v>1</v>
      </c>
      <c r="N127" s="141" t="s">
        <v>35</v>
      </c>
      <c r="O127" s="142">
        <v>1.2999999999999999E-2</v>
      </c>
      <c r="P127" s="142">
        <f t="shared" ref="P127:P132" si="1">O127*H127</f>
        <v>0.17549999999999999</v>
      </c>
      <c r="Q127" s="142">
        <v>0</v>
      </c>
      <c r="R127" s="142">
        <f t="shared" ref="R127:R132" si="2">Q127*H127</f>
        <v>0</v>
      </c>
      <c r="S127" s="142">
        <v>0</v>
      </c>
      <c r="T127" s="143">
        <f t="shared" ref="T127:T132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4" t="s">
        <v>114</v>
      </c>
      <c r="AT127" s="144" t="s">
        <v>110</v>
      </c>
      <c r="AU127" s="144" t="s">
        <v>115</v>
      </c>
      <c r="AY127" s="14" t="s">
        <v>108</v>
      </c>
      <c r="BE127" s="145">
        <f t="shared" ref="BE127:BE132" si="4">IF(N127="základná",J127,0)</f>
        <v>0</v>
      </c>
      <c r="BF127" s="145">
        <f t="shared" ref="BF127:BF132" si="5">IF(N127="znížená",J127,0)</f>
        <v>0</v>
      </c>
      <c r="BG127" s="145">
        <f t="shared" ref="BG127:BG132" si="6">IF(N127="zákl. prenesená",J127,0)</f>
        <v>0</v>
      </c>
      <c r="BH127" s="145">
        <f t="shared" ref="BH127:BH132" si="7">IF(N127="zníž. prenesená",J127,0)</f>
        <v>0</v>
      </c>
      <c r="BI127" s="145">
        <f t="shared" ref="BI127:BI132" si="8">IF(N127="nulová",J127,0)</f>
        <v>0</v>
      </c>
      <c r="BJ127" s="14" t="s">
        <v>115</v>
      </c>
      <c r="BK127" s="146">
        <f t="shared" ref="BK127:BK132" si="9">ROUND(I127*H127,3)</f>
        <v>0</v>
      </c>
      <c r="BL127" s="14" t="s">
        <v>114</v>
      </c>
      <c r="BM127" s="144" t="s">
        <v>116</v>
      </c>
    </row>
    <row r="128" spans="1:65" s="2" customFormat="1" ht="16.5" customHeight="1">
      <c r="A128" s="26"/>
      <c r="B128" s="133"/>
      <c r="C128" s="134" t="s">
        <v>115</v>
      </c>
      <c r="D128" s="134" t="s">
        <v>110</v>
      </c>
      <c r="E128" s="135" t="s">
        <v>117</v>
      </c>
      <c r="F128" s="136" t="s">
        <v>118</v>
      </c>
      <c r="G128" s="137" t="s">
        <v>113</v>
      </c>
      <c r="H128" s="138">
        <v>4.0960000000000001</v>
      </c>
      <c r="I128" s="138">
        <v>0</v>
      </c>
      <c r="J128" s="138">
        <f t="shared" si="0"/>
        <v>0</v>
      </c>
      <c r="K128" s="139"/>
      <c r="L128" s="27"/>
      <c r="M128" s="140" t="s">
        <v>1</v>
      </c>
      <c r="N128" s="141" t="s">
        <v>35</v>
      </c>
      <c r="O128" s="142">
        <v>2.5139999999999998</v>
      </c>
      <c r="P128" s="142">
        <f t="shared" si="1"/>
        <v>10.297343999999999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4" t="s">
        <v>114</v>
      </c>
      <c r="AT128" s="144" t="s">
        <v>110</v>
      </c>
      <c r="AU128" s="144" t="s">
        <v>115</v>
      </c>
      <c r="AY128" s="14" t="s">
        <v>108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4" t="s">
        <v>115</v>
      </c>
      <c r="BK128" s="146">
        <f t="shared" si="9"/>
        <v>0</v>
      </c>
      <c r="BL128" s="14" t="s">
        <v>114</v>
      </c>
      <c r="BM128" s="144" t="s">
        <v>119</v>
      </c>
    </row>
    <row r="129" spans="1:65" s="2" customFormat="1" ht="33" customHeight="1">
      <c r="A129" s="26"/>
      <c r="B129" s="133"/>
      <c r="C129" s="134" t="s">
        <v>120</v>
      </c>
      <c r="D129" s="134" t="s">
        <v>110</v>
      </c>
      <c r="E129" s="135" t="s">
        <v>121</v>
      </c>
      <c r="F129" s="136" t="s">
        <v>122</v>
      </c>
      <c r="G129" s="137" t="s">
        <v>113</v>
      </c>
      <c r="H129" s="138">
        <v>1.2290000000000001</v>
      </c>
      <c r="I129" s="138">
        <v>0</v>
      </c>
      <c r="J129" s="138">
        <f t="shared" si="0"/>
        <v>0</v>
      </c>
      <c r="K129" s="139"/>
      <c r="L129" s="27"/>
      <c r="M129" s="140" t="s">
        <v>1</v>
      </c>
      <c r="N129" s="141" t="s">
        <v>35</v>
      </c>
      <c r="O129" s="142">
        <v>0.61299999999999999</v>
      </c>
      <c r="P129" s="142">
        <f t="shared" si="1"/>
        <v>0.75337700000000007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4" t="s">
        <v>114</v>
      </c>
      <c r="AT129" s="144" t="s">
        <v>110</v>
      </c>
      <c r="AU129" s="144" t="s">
        <v>115</v>
      </c>
      <c r="AY129" s="14" t="s">
        <v>108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4" t="s">
        <v>115</v>
      </c>
      <c r="BK129" s="146">
        <f t="shared" si="9"/>
        <v>0</v>
      </c>
      <c r="BL129" s="14" t="s">
        <v>114</v>
      </c>
      <c r="BM129" s="144" t="s">
        <v>123</v>
      </c>
    </row>
    <row r="130" spans="1:65" s="2" customFormat="1" ht="21.75" customHeight="1">
      <c r="A130" s="26"/>
      <c r="B130" s="133"/>
      <c r="C130" s="134" t="s">
        <v>114</v>
      </c>
      <c r="D130" s="134" t="s">
        <v>110</v>
      </c>
      <c r="E130" s="135" t="s">
        <v>124</v>
      </c>
      <c r="F130" s="136" t="s">
        <v>125</v>
      </c>
      <c r="G130" s="137" t="s">
        <v>113</v>
      </c>
      <c r="H130" s="138">
        <v>4.0960000000000001</v>
      </c>
      <c r="I130" s="138">
        <v>0</v>
      </c>
      <c r="J130" s="138">
        <f t="shared" si="0"/>
        <v>0</v>
      </c>
      <c r="K130" s="139"/>
      <c r="L130" s="27"/>
      <c r="M130" s="140" t="s">
        <v>1</v>
      </c>
      <c r="N130" s="141" t="s">
        <v>35</v>
      </c>
      <c r="O130" s="142">
        <v>7.0999999999999994E-2</v>
      </c>
      <c r="P130" s="142">
        <f t="shared" si="1"/>
        <v>0.29081599999999996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4" t="s">
        <v>114</v>
      </c>
      <c r="AT130" s="144" t="s">
        <v>110</v>
      </c>
      <c r="AU130" s="144" t="s">
        <v>115</v>
      </c>
      <c r="AY130" s="14" t="s">
        <v>108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4" t="s">
        <v>115</v>
      </c>
      <c r="BK130" s="146">
        <f t="shared" si="9"/>
        <v>0</v>
      </c>
      <c r="BL130" s="14" t="s">
        <v>114</v>
      </c>
      <c r="BM130" s="144" t="s">
        <v>126</v>
      </c>
    </row>
    <row r="131" spans="1:65" s="2" customFormat="1" ht="21.75" customHeight="1">
      <c r="A131" s="26"/>
      <c r="B131" s="133"/>
      <c r="C131" s="134" t="s">
        <v>127</v>
      </c>
      <c r="D131" s="134" t="s">
        <v>110</v>
      </c>
      <c r="E131" s="135" t="s">
        <v>128</v>
      </c>
      <c r="F131" s="136" t="s">
        <v>129</v>
      </c>
      <c r="G131" s="137" t="s">
        <v>113</v>
      </c>
      <c r="H131" s="138">
        <v>10.407999999999999</v>
      </c>
      <c r="I131" s="138">
        <v>0</v>
      </c>
      <c r="J131" s="138">
        <f t="shared" si="0"/>
        <v>0</v>
      </c>
      <c r="K131" s="139"/>
      <c r="L131" s="27"/>
      <c r="M131" s="140" t="s">
        <v>1</v>
      </c>
      <c r="N131" s="141" t="s">
        <v>35</v>
      </c>
      <c r="O131" s="142">
        <v>0.24199999999999999</v>
      </c>
      <c r="P131" s="142">
        <f t="shared" si="1"/>
        <v>2.5187359999999996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4" t="s">
        <v>114</v>
      </c>
      <c r="AT131" s="144" t="s">
        <v>110</v>
      </c>
      <c r="AU131" s="144" t="s">
        <v>115</v>
      </c>
      <c r="AY131" s="14" t="s">
        <v>108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4" t="s">
        <v>115</v>
      </c>
      <c r="BK131" s="146">
        <f t="shared" si="9"/>
        <v>0</v>
      </c>
      <c r="BL131" s="14" t="s">
        <v>114</v>
      </c>
      <c r="BM131" s="144" t="s">
        <v>130</v>
      </c>
    </row>
    <row r="132" spans="1:65" s="2" customFormat="1" ht="16.5" customHeight="1">
      <c r="A132" s="26"/>
      <c r="B132" s="133"/>
      <c r="C132" s="147" t="s">
        <v>131</v>
      </c>
      <c r="D132" s="147" t="s">
        <v>132</v>
      </c>
      <c r="E132" s="148" t="s">
        <v>133</v>
      </c>
      <c r="F132" s="149" t="s">
        <v>134</v>
      </c>
      <c r="G132" s="150" t="s">
        <v>135</v>
      </c>
      <c r="H132" s="151">
        <v>20.815999999999999</v>
      </c>
      <c r="I132" s="151">
        <v>0</v>
      </c>
      <c r="J132" s="151">
        <f t="shared" si="0"/>
        <v>0</v>
      </c>
      <c r="K132" s="152"/>
      <c r="L132" s="153"/>
      <c r="M132" s="154" t="s">
        <v>1</v>
      </c>
      <c r="N132" s="155" t="s">
        <v>35</v>
      </c>
      <c r="O132" s="142">
        <v>0</v>
      </c>
      <c r="P132" s="142">
        <f t="shared" si="1"/>
        <v>0</v>
      </c>
      <c r="Q132" s="142">
        <v>1</v>
      </c>
      <c r="R132" s="142">
        <f t="shared" si="2"/>
        <v>20.815999999999999</v>
      </c>
      <c r="S132" s="142">
        <v>0</v>
      </c>
      <c r="T132" s="143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4" t="s">
        <v>136</v>
      </c>
      <c r="AT132" s="144" t="s">
        <v>132</v>
      </c>
      <c r="AU132" s="144" t="s">
        <v>115</v>
      </c>
      <c r="AY132" s="14" t="s">
        <v>108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4" t="s">
        <v>115</v>
      </c>
      <c r="BK132" s="146">
        <f t="shared" si="9"/>
        <v>0</v>
      </c>
      <c r="BL132" s="14" t="s">
        <v>114</v>
      </c>
      <c r="BM132" s="144" t="s">
        <v>137</v>
      </c>
    </row>
    <row r="133" spans="1:65" s="12" customFormat="1" ht="22.9" customHeight="1">
      <c r="B133" s="121"/>
      <c r="D133" s="122" t="s">
        <v>68</v>
      </c>
      <c r="E133" s="131" t="s">
        <v>115</v>
      </c>
      <c r="F133" s="131" t="s">
        <v>138</v>
      </c>
      <c r="J133" s="132">
        <f>BK133</f>
        <v>0</v>
      </c>
      <c r="L133" s="121"/>
      <c r="M133" s="125"/>
      <c r="N133" s="126"/>
      <c r="O133" s="126"/>
      <c r="P133" s="127">
        <f>SUM(P134:P141)</f>
        <v>27.377344879999995</v>
      </c>
      <c r="Q133" s="126"/>
      <c r="R133" s="127">
        <f>SUM(R134:R141)</f>
        <v>28.77469176</v>
      </c>
      <c r="S133" s="126"/>
      <c r="T133" s="128">
        <f>SUM(T134:T141)</f>
        <v>0</v>
      </c>
      <c r="AR133" s="122" t="s">
        <v>74</v>
      </c>
      <c r="AT133" s="129" t="s">
        <v>68</v>
      </c>
      <c r="AU133" s="129" t="s">
        <v>74</v>
      </c>
      <c r="AY133" s="122" t="s">
        <v>108</v>
      </c>
      <c r="BK133" s="130">
        <f>SUM(BK134:BK141)</f>
        <v>0</v>
      </c>
    </row>
    <row r="134" spans="1:65" s="2" customFormat="1" ht="21.75" customHeight="1">
      <c r="A134" s="26"/>
      <c r="B134" s="133"/>
      <c r="C134" s="134" t="s">
        <v>139</v>
      </c>
      <c r="D134" s="134" t="s">
        <v>110</v>
      </c>
      <c r="E134" s="135" t="s">
        <v>140</v>
      </c>
      <c r="F134" s="136" t="s">
        <v>141</v>
      </c>
      <c r="G134" s="137" t="s">
        <v>142</v>
      </c>
      <c r="H134" s="138">
        <v>41.4</v>
      </c>
      <c r="I134" s="138">
        <v>0</v>
      </c>
      <c r="J134" s="138">
        <f t="shared" ref="J134:J141" si="10">ROUND(I134*H134,3)</f>
        <v>0</v>
      </c>
      <c r="K134" s="139"/>
      <c r="L134" s="27"/>
      <c r="M134" s="140" t="s">
        <v>1</v>
      </c>
      <c r="N134" s="141" t="s">
        <v>35</v>
      </c>
      <c r="O134" s="142">
        <v>4.0000000000000001E-3</v>
      </c>
      <c r="P134" s="142">
        <f t="shared" ref="P134:P141" si="11">O134*H134</f>
        <v>0.1656</v>
      </c>
      <c r="Q134" s="142">
        <v>0</v>
      </c>
      <c r="R134" s="142">
        <f t="shared" ref="R134:R141" si="12">Q134*H134</f>
        <v>0</v>
      </c>
      <c r="S134" s="142">
        <v>0</v>
      </c>
      <c r="T134" s="143">
        <f t="shared" ref="T134:T141" si="1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4" t="s">
        <v>114</v>
      </c>
      <c r="AT134" s="144" t="s">
        <v>110</v>
      </c>
      <c r="AU134" s="144" t="s">
        <v>115</v>
      </c>
      <c r="AY134" s="14" t="s">
        <v>108</v>
      </c>
      <c r="BE134" s="145">
        <f t="shared" ref="BE134:BE141" si="14">IF(N134="základná",J134,0)</f>
        <v>0</v>
      </c>
      <c r="BF134" s="145">
        <f t="shared" ref="BF134:BF141" si="15">IF(N134="znížená",J134,0)</f>
        <v>0</v>
      </c>
      <c r="BG134" s="145">
        <f t="shared" ref="BG134:BG141" si="16">IF(N134="zákl. prenesená",J134,0)</f>
        <v>0</v>
      </c>
      <c r="BH134" s="145">
        <f t="shared" ref="BH134:BH141" si="17">IF(N134="zníž. prenesená",J134,0)</f>
        <v>0</v>
      </c>
      <c r="BI134" s="145">
        <f t="shared" ref="BI134:BI141" si="18">IF(N134="nulová",J134,0)</f>
        <v>0</v>
      </c>
      <c r="BJ134" s="14" t="s">
        <v>115</v>
      </c>
      <c r="BK134" s="146">
        <f t="shared" ref="BK134:BK141" si="19">ROUND(I134*H134,3)</f>
        <v>0</v>
      </c>
      <c r="BL134" s="14" t="s">
        <v>114</v>
      </c>
      <c r="BM134" s="144" t="s">
        <v>143</v>
      </c>
    </row>
    <row r="135" spans="1:65" s="2" customFormat="1" ht="21.75" customHeight="1">
      <c r="A135" s="26"/>
      <c r="B135" s="133"/>
      <c r="C135" s="134" t="s">
        <v>136</v>
      </c>
      <c r="D135" s="134" t="s">
        <v>110</v>
      </c>
      <c r="E135" s="135" t="s">
        <v>144</v>
      </c>
      <c r="F135" s="136" t="s">
        <v>145</v>
      </c>
      <c r="G135" s="137" t="s">
        <v>113</v>
      </c>
      <c r="H135" s="138">
        <v>7.0380000000000003</v>
      </c>
      <c r="I135" s="138">
        <v>0</v>
      </c>
      <c r="J135" s="138">
        <f t="shared" si="10"/>
        <v>0</v>
      </c>
      <c r="K135" s="139"/>
      <c r="L135" s="27"/>
      <c r="M135" s="140" t="s">
        <v>1</v>
      </c>
      <c r="N135" s="141" t="s">
        <v>35</v>
      </c>
      <c r="O135" s="142">
        <v>0.61890999999999996</v>
      </c>
      <c r="P135" s="142">
        <f t="shared" si="11"/>
        <v>4.3558885800000002</v>
      </c>
      <c r="Q135" s="142">
        <v>2.2151299999999998</v>
      </c>
      <c r="R135" s="142">
        <f t="shared" si="12"/>
        <v>15.590084939999999</v>
      </c>
      <c r="S135" s="142">
        <v>0</v>
      </c>
      <c r="T135" s="143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4" t="s">
        <v>114</v>
      </c>
      <c r="AT135" s="144" t="s">
        <v>110</v>
      </c>
      <c r="AU135" s="144" t="s">
        <v>115</v>
      </c>
      <c r="AY135" s="14" t="s">
        <v>108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4" t="s">
        <v>115</v>
      </c>
      <c r="BK135" s="146">
        <f t="shared" si="19"/>
        <v>0</v>
      </c>
      <c r="BL135" s="14" t="s">
        <v>114</v>
      </c>
      <c r="BM135" s="144" t="s">
        <v>146</v>
      </c>
    </row>
    <row r="136" spans="1:65" s="2" customFormat="1" ht="21.75" customHeight="1">
      <c r="A136" s="26"/>
      <c r="B136" s="133"/>
      <c r="C136" s="134" t="s">
        <v>147</v>
      </c>
      <c r="D136" s="134" t="s">
        <v>110</v>
      </c>
      <c r="E136" s="135" t="s">
        <v>148</v>
      </c>
      <c r="F136" s="136" t="s">
        <v>149</v>
      </c>
      <c r="G136" s="137" t="s">
        <v>142</v>
      </c>
      <c r="H136" s="138">
        <v>6.8</v>
      </c>
      <c r="I136" s="138">
        <v>0</v>
      </c>
      <c r="J136" s="138">
        <f t="shared" si="10"/>
        <v>0</v>
      </c>
      <c r="K136" s="139"/>
      <c r="L136" s="27"/>
      <c r="M136" s="140" t="s">
        <v>1</v>
      </c>
      <c r="N136" s="141" t="s">
        <v>35</v>
      </c>
      <c r="O136" s="142">
        <v>0.78800000000000003</v>
      </c>
      <c r="P136" s="142">
        <f t="shared" si="11"/>
        <v>5.3584000000000005</v>
      </c>
      <c r="Q136" s="142">
        <v>4.0699999999999998E-3</v>
      </c>
      <c r="R136" s="142">
        <f t="shared" si="12"/>
        <v>2.7675999999999999E-2</v>
      </c>
      <c r="S136" s="142">
        <v>0</v>
      </c>
      <c r="T136" s="143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4" t="s">
        <v>114</v>
      </c>
      <c r="AT136" s="144" t="s">
        <v>110</v>
      </c>
      <c r="AU136" s="144" t="s">
        <v>115</v>
      </c>
      <c r="AY136" s="14" t="s">
        <v>108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4" t="s">
        <v>115</v>
      </c>
      <c r="BK136" s="146">
        <f t="shared" si="19"/>
        <v>0</v>
      </c>
      <c r="BL136" s="14" t="s">
        <v>114</v>
      </c>
      <c r="BM136" s="144" t="s">
        <v>150</v>
      </c>
    </row>
    <row r="137" spans="1:65" s="2" customFormat="1" ht="21.75" customHeight="1">
      <c r="A137" s="26"/>
      <c r="B137" s="133"/>
      <c r="C137" s="134" t="s">
        <v>151</v>
      </c>
      <c r="D137" s="134" t="s">
        <v>110</v>
      </c>
      <c r="E137" s="135" t="s">
        <v>152</v>
      </c>
      <c r="F137" s="136" t="s">
        <v>153</v>
      </c>
      <c r="G137" s="137" t="s">
        <v>142</v>
      </c>
      <c r="H137" s="138">
        <v>6.8</v>
      </c>
      <c r="I137" s="138">
        <v>0</v>
      </c>
      <c r="J137" s="138">
        <f t="shared" si="10"/>
        <v>0</v>
      </c>
      <c r="K137" s="139"/>
      <c r="L137" s="27"/>
      <c r="M137" s="140" t="s">
        <v>1</v>
      </c>
      <c r="N137" s="141" t="s">
        <v>35</v>
      </c>
      <c r="O137" s="142">
        <v>0.32200000000000001</v>
      </c>
      <c r="P137" s="142">
        <f t="shared" si="11"/>
        <v>2.1896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4" t="s">
        <v>114</v>
      </c>
      <c r="AT137" s="144" t="s">
        <v>110</v>
      </c>
      <c r="AU137" s="144" t="s">
        <v>115</v>
      </c>
      <c r="AY137" s="14" t="s">
        <v>108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4" t="s">
        <v>115</v>
      </c>
      <c r="BK137" s="146">
        <f t="shared" si="19"/>
        <v>0</v>
      </c>
      <c r="BL137" s="14" t="s">
        <v>114</v>
      </c>
      <c r="BM137" s="144" t="s">
        <v>154</v>
      </c>
    </row>
    <row r="138" spans="1:65" s="2" customFormat="1" ht="16.5" customHeight="1">
      <c r="A138" s="26"/>
      <c r="B138" s="133"/>
      <c r="C138" s="134" t="s">
        <v>155</v>
      </c>
      <c r="D138" s="134" t="s">
        <v>110</v>
      </c>
      <c r="E138" s="135" t="s">
        <v>156</v>
      </c>
      <c r="F138" s="136" t="s">
        <v>157</v>
      </c>
      <c r="G138" s="137" t="s">
        <v>135</v>
      </c>
      <c r="H138" s="138">
        <v>0.27500000000000002</v>
      </c>
      <c r="I138" s="138">
        <v>0</v>
      </c>
      <c r="J138" s="138">
        <f t="shared" si="10"/>
        <v>0</v>
      </c>
      <c r="K138" s="139"/>
      <c r="L138" s="27"/>
      <c r="M138" s="140" t="s">
        <v>1</v>
      </c>
      <c r="N138" s="141" t="s">
        <v>35</v>
      </c>
      <c r="O138" s="142">
        <v>15.11</v>
      </c>
      <c r="P138" s="142">
        <f t="shared" si="11"/>
        <v>4.1552500000000006</v>
      </c>
      <c r="Q138" s="142">
        <v>1.20296</v>
      </c>
      <c r="R138" s="142">
        <f t="shared" si="12"/>
        <v>0.33081400000000005</v>
      </c>
      <c r="S138" s="142">
        <v>0</v>
      </c>
      <c r="T138" s="143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4" t="s">
        <v>114</v>
      </c>
      <c r="AT138" s="144" t="s">
        <v>110</v>
      </c>
      <c r="AU138" s="144" t="s">
        <v>115</v>
      </c>
      <c r="AY138" s="14" t="s">
        <v>108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4" t="s">
        <v>115</v>
      </c>
      <c r="BK138" s="146">
        <f t="shared" si="19"/>
        <v>0</v>
      </c>
      <c r="BL138" s="14" t="s">
        <v>114</v>
      </c>
      <c r="BM138" s="144" t="s">
        <v>158</v>
      </c>
    </row>
    <row r="139" spans="1:65" s="2" customFormat="1" ht="16.5" customHeight="1">
      <c r="A139" s="26"/>
      <c r="B139" s="133"/>
      <c r="C139" s="134" t="s">
        <v>159</v>
      </c>
      <c r="D139" s="134" t="s">
        <v>110</v>
      </c>
      <c r="E139" s="135" t="s">
        <v>160</v>
      </c>
      <c r="F139" s="136" t="s">
        <v>161</v>
      </c>
      <c r="G139" s="137" t="s">
        <v>113</v>
      </c>
      <c r="H139" s="138">
        <v>5.7859999999999996</v>
      </c>
      <c r="I139" s="138">
        <v>0</v>
      </c>
      <c r="J139" s="138">
        <f t="shared" si="10"/>
        <v>0</v>
      </c>
      <c r="K139" s="139"/>
      <c r="L139" s="27"/>
      <c r="M139" s="140" t="s">
        <v>1</v>
      </c>
      <c r="N139" s="141" t="s">
        <v>35</v>
      </c>
      <c r="O139" s="142">
        <v>0.58055000000000001</v>
      </c>
      <c r="P139" s="142">
        <f t="shared" si="11"/>
        <v>3.3590622999999997</v>
      </c>
      <c r="Q139" s="142">
        <v>2.2151299999999998</v>
      </c>
      <c r="R139" s="142">
        <f t="shared" si="12"/>
        <v>12.816742179999999</v>
      </c>
      <c r="S139" s="142">
        <v>0</v>
      </c>
      <c r="T139" s="143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4" t="s">
        <v>114</v>
      </c>
      <c r="AT139" s="144" t="s">
        <v>110</v>
      </c>
      <c r="AU139" s="144" t="s">
        <v>115</v>
      </c>
      <c r="AY139" s="14" t="s">
        <v>108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4" t="s">
        <v>115</v>
      </c>
      <c r="BK139" s="146">
        <f t="shared" si="19"/>
        <v>0</v>
      </c>
      <c r="BL139" s="14" t="s">
        <v>114</v>
      </c>
      <c r="BM139" s="144" t="s">
        <v>162</v>
      </c>
    </row>
    <row r="140" spans="1:65" s="2" customFormat="1" ht="16.5" customHeight="1">
      <c r="A140" s="26"/>
      <c r="B140" s="133"/>
      <c r="C140" s="134" t="s">
        <v>163</v>
      </c>
      <c r="D140" s="134" t="s">
        <v>110</v>
      </c>
      <c r="E140" s="135" t="s">
        <v>164</v>
      </c>
      <c r="F140" s="136" t="s">
        <v>165</v>
      </c>
      <c r="G140" s="137" t="s">
        <v>142</v>
      </c>
      <c r="H140" s="138">
        <v>13.992000000000001</v>
      </c>
      <c r="I140" s="138">
        <v>0</v>
      </c>
      <c r="J140" s="138">
        <f t="shared" si="10"/>
        <v>0</v>
      </c>
      <c r="K140" s="139"/>
      <c r="L140" s="27"/>
      <c r="M140" s="140" t="s">
        <v>1</v>
      </c>
      <c r="N140" s="141" t="s">
        <v>35</v>
      </c>
      <c r="O140" s="142">
        <v>0.35799999999999998</v>
      </c>
      <c r="P140" s="142">
        <f t="shared" si="11"/>
        <v>5.0091359999999998</v>
      </c>
      <c r="Q140" s="142">
        <v>6.7000000000000002E-4</v>
      </c>
      <c r="R140" s="142">
        <f t="shared" si="12"/>
        <v>9.3746400000000001E-3</v>
      </c>
      <c r="S140" s="142">
        <v>0</v>
      </c>
      <c r="T140" s="143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4" t="s">
        <v>114</v>
      </c>
      <c r="AT140" s="144" t="s">
        <v>110</v>
      </c>
      <c r="AU140" s="144" t="s">
        <v>115</v>
      </c>
      <c r="AY140" s="14" t="s">
        <v>108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4" t="s">
        <v>115</v>
      </c>
      <c r="BK140" s="146">
        <f t="shared" si="19"/>
        <v>0</v>
      </c>
      <c r="BL140" s="14" t="s">
        <v>114</v>
      </c>
      <c r="BM140" s="144" t="s">
        <v>166</v>
      </c>
    </row>
    <row r="141" spans="1:65" s="2" customFormat="1" ht="16.5" customHeight="1">
      <c r="A141" s="26"/>
      <c r="B141" s="133"/>
      <c r="C141" s="134" t="s">
        <v>167</v>
      </c>
      <c r="D141" s="134" t="s">
        <v>110</v>
      </c>
      <c r="E141" s="135" t="s">
        <v>168</v>
      </c>
      <c r="F141" s="136" t="s">
        <v>169</v>
      </c>
      <c r="G141" s="137" t="s">
        <v>142</v>
      </c>
      <c r="H141" s="138">
        <v>13.992000000000001</v>
      </c>
      <c r="I141" s="138">
        <v>0</v>
      </c>
      <c r="J141" s="138">
        <f t="shared" si="10"/>
        <v>0</v>
      </c>
      <c r="K141" s="139"/>
      <c r="L141" s="27"/>
      <c r="M141" s="140" t="s">
        <v>1</v>
      </c>
      <c r="N141" s="141" t="s">
        <v>35</v>
      </c>
      <c r="O141" s="142">
        <v>0.19900000000000001</v>
      </c>
      <c r="P141" s="142">
        <f t="shared" si="11"/>
        <v>2.7844080000000004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4" t="s">
        <v>114</v>
      </c>
      <c r="AT141" s="144" t="s">
        <v>110</v>
      </c>
      <c r="AU141" s="144" t="s">
        <v>115</v>
      </c>
      <c r="AY141" s="14" t="s">
        <v>108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4" t="s">
        <v>115</v>
      </c>
      <c r="BK141" s="146">
        <f t="shared" si="19"/>
        <v>0</v>
      </c>
      <c r="BL141" s="14" t="s">
        <v>114</v>
      </c>
      <c r="BM141" s="144" t="s">
        <v>170</v>
      </c>
    </row>
    <row r="142" spans="1:65" s="12" customFormat="1" ht="22.9" customHeight="1">
      <c r="B142" s="121"/>
      <c r="D142" s="122" t="s">
        <v>68</v>
      </c>
      <c r="E142" s="131" t="s">
        <v>127</v>
      </c>
      <c r="F142" s="131" t="s">
        <v>171</v>
      </c>
      <c r="J142" s="132">
        <f>BK142</f>
        <v>0</v>
      </c>
      <c r="L142" s="121"/>
      <c r="M142" s="125"/>
      <c r="N142" s="126"/>
      <c r="O142" s="126"/>
      <c r="P142" s="127">
        <f>SUM(P143:P148)</f>
        <v>19.98883</v>
      </c>
      <c r="Q142" s="126"/>
      <c r="R142" s="127">
        <f>SUM(R143:R148)</f>
        <v>41.158569999999997</v>
      </c>
      <c r="S142" s="126"/>
      <c r="T142" s="128">
        <f>SUM(T143:T148)</f>
        <v>0</v>
      </c>
      <c r="AR142" s="122" t="s">
        <v>74</v>
      </c>
      <c r="AT142" s="129" t="s">
        <v>68</v>
      </c>
      <c r="AU142" s="129" t="s">
        <v>74</v>
      </c>
      <c r="AY142" s="122" t="s">
        <v>108</v>
      </c>
      <c r="BK142" s="130">
        <f>SUM(BK143:BK148)</f>
        <v>0</v>
      </c>
    </row>
    <row r="143" spans="1:65" s="2" customFormat="1" ht="21.75" customHeight="1">
      <c r="A143" s="26"/>
      <c r="B143" s="133"/>
      <c r="C143" s="134" t="s">
        <v>172</v>
      </c>
      <c r="D143" s="134" t="s">
        <v>110</v>
      </c>
      <c r="E143" s="135" t="s">
        <v>173</v>
      </c>
      <c r="F143" s="136" t="s">
        <v>174</v>
      </c>
      <c r="G143" s="137" t="s">
        <v>142</v>
      </c>
      <c r="H143" s="138">
        <v>26.5</v>
      </c>
      <c r="I143" s="138">
        <v>0</v>
      </c>
      <c r="J143" s="138">
        <f t="shared" ref="J143:J148" si="20">ROUND(I143*H143,3)</f>
        <v>0</v>
      </c>
      <c r="K143" s="139"/>
      <c r="L143" s="27"/>
      <c r="M143" s="140" t="s">
        <v>1</v>
      </c>
      <c r="N143" s="141" t="s">
        <v>35</v>
      </c>
      <c r="O143" s="142">
        <v>7.3120000000000004E-2</v>
      </c>
      <c r="P143" s="142">
        <f t="shared" ref="P143:P148" si="21">O143*H143</f>
        <v>1.9376800000000001</v>
      </c>
      <c r="Q143" s="142">
        <v>0.71643999999999997</v>
      </c>
      <c r="R143" s="142">
        <f t="shared" ref="R143:R148" si="22">Q143*H143</f>
        <v>18.985659999999999</v>
      </c>
      <c r="S143" s="142">
        <v>0</v>
      </c>
      <c r="T143" s="143">
        <f t="shared" ref="T143:T148" si="23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4" t="s">
        <v>114</v>
      </c>
      <c r="AT143" s="144" t="s">
        <v>110</v>
      </c>
      <c r="AU143" s="144" t="s">
        <v>115</v>
      </c>
      <c r="AY143" s="14" t="s">
        <v>108</v>
      </c>
      <c r="BE143" s="145">
        <f t="shared" ref="BE143:BE148" si="24">IF(N143="základná",J143,0)</f>
        <v>0</v>
      </c>
      <c r="BF143" s="145">
        <f t="shared" ref="BF143:BF148" si="25">IF(N143="znížená",J143,0)</f>
        <v>0</v>
      </c>
      <c r="BG143" s="145">
        <f t="shared" ref="BG143:BG148" si="26">IF(N143="zákl. prenesená",J143,0)</f>
        <v>0</v>
      </c>
      <c r="BH143" s="145">
        <f t="shared" ref="BH143:BH148" si="27">IF(N143="zníž. prenesená",J143,0)</f>
        <v>0</v>
      </c>
      <c r="BI143" s="145">
        <f t="shared" ref="BI143:BI148" si="28">IF(N143="nulová",J143,0)</f>
        <v>0</v>
      </c>
      <c r="BJ143" s="14" t="s">
        <v>115</v>
      </c>
      <c r="BK143" s="146">
        <f t="shared" ref="BK143:BK148" si="29">ROUND(I143*H143,3)</f>
        <v>0</v>
      </c>
      <c r="BL143" s="14" t="s">
        <v>114</v>
      </c>
      <c r="BM143" s="144" t="s">
        <v>175</v>
      </c>
    </row>
    <row r="144" spans="1:65" s="2" customFormat="1" ht="21.75" customHeight="1">
      <c r="A144" s="26"/>
      <c r="B144" s="133"/>
      <c r="C144" s="134" t="s">
        <v>176</v>
      </c>
      <c r="D144" s="134" t="s">
        <v>110</v>
      </c>
      <c r="E144" s="135" t="s">
        <v>177</v>
      </c>
      <c r="F144" s="136" t="s">
        <v>178</v>
      </c>
      <c r="G144" s="137" t="s">
        <v>142</v>
      </c>
      <c r="H144" s="138">
        <v>26.5</v>
      </c>
      <c r="I144" s="138">
        <v>0</v>
      </c>
      <c r="J144" s="138">
        <f t="shared" si="20"/>
        <v>0</v>
      </c>
      <c r="K144" s="139"/>
      <c r="L144" s="27"/>
      <c r="M144" s="140" t="s">
        <v>1</v>
      </c>
      <c r="N144" s="141" t="s">
        <v>35</v>
      </c>
      <c r="O144" s="142">
        <v>4.0000000000000001E-3</v>
      </c>
      <c r="P144" s="142">
        <f t="shared" si="21"/>
        <v>0.106</v>
      </c>
      <c r="Q144" s="142">
        <v>5.6100000000000004E-3</v>
      </c>
      <c r="R144" s="142">
        <f t="shared" si="22"/>
        <v>0.14866500000000002</v>
      </c>
      <c r="S144" s="142">
        <v>0</v>
      </c>
      <c r="T144" s="143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114</v>
      </c>
      <c r="AT144" s="144" t="s">
        <v>110</v>
      </c>
      <c r="AU144" s="144" t="s">
        <v>115</v>
      </c>
      <c r="AY144" s="14" t="s">
        <v>108</v>
      </c>
      <c r="BE144" s="145">
        <f t="shared" si="24"/>
        <v>0</v>
      </c>
      <c r="BF144" s="145">
        <f t="shared" si="25"/>
        <v>0</v>
      </c>
      <c r="BG144" s="145">
        <f t="shared" si="26"/>
        <v>0</v>
      </c>
      <c r="BH144" s="145">
        <f t="shared" si="27"/>
        <v>0</v>
      </c>
      <c r="BI144" s="145">
        <f t="shared" si="28"/>
        <v>0</v>
      </c>
      <c r="BJ144" s="14" t="s">
        <v>115</v>
      </c>
      <c r="BK144" s="146">
        <f t="shared" si="29"/>
        <v>0</v>
      </c>
      <c r="BL144" s="14" t="s">
        <v>114</v>
      </c>
      <c r="BM144" s="144" t="s">
        <v>179</v>
      </c>
    </row>
    <row r="145" spans="1:65" s="2" customFormat="1" ht="21.75" customHeight="1">
      <c r="A145" s="26"/>
      <c r="B145" s="133"/>
      <c r="C145" s="134" t="s">
        <v>180</v>
      </c>
      <c r="D145" s="134" t="s">
        <v>110</v>
      </c>
      <c r="E145" s="135" t="s">
        <v>181</v>
      </c>
      <c r="F145" s="136" t="s">
        <v>182</v>
      </c>
      <c r="G145" s="137" t="s">
        <v>142</v>
      </c>
      <c r="H145" s="138">
        <v>26.5</v>
      </c>
      <c r="I145" s="138">
        <v>0</v>
      </c>
      <c r="J145" s="138">
        <f t="shared" si="20"/>
        <v>0</v>
      </c>
      <c r="K145" s="139"/>
      <c r="L145" s="27"/>
      <c r="M145" s="140" t="s">
        <v>1</v>
      </c>
      <c r="N145" s="141" t="s">
        <v>35</v>
      </c>
      <c r="O145" s="142">
        <v>3.7499999999999999E-2</v>
      </c>
      <c r="P145" s="142">
        <f t="shared" si="21"/>
        <v>0.99374999999999991</v>
      </c>
      <c r="Q145" s="142">
        <v>0.10373</v>
      </c>
      <c r="R145" s="142">
        <f t="shared" si="22"/>
        <v>2.7488450000000002</v>
      </c>
      <c r="S145" s="142">
        <v>0</v>
      </c>
      <c r="T145" s="143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4" t="s">
        <v>114</v>
      </c>
      <c r="AT145" s="144" t="s">
        <v>110</v>
      </c>
      <c r="AU145" s="144" t="s">
        <v>115</v>
      </c>
      <c r="AY145" s="14" t="s">
        <v>108</v>
      </c>
      <c r="BE145" s="145">
        <f t="shared" si="24"/>
        <v>0</v>
      </c>
      <c r="BF145" s="145">
        <f t="shared" si="25"/>
        <v>0</v>
      </c>
      <c r="BG145" s="145">
        <f t="shared" si="26"/>
        <v>0</v>
      </c>
      <c r="BH145" s="145">
        <f t="shared" si="27"/>
        <v>0</v>
      </c>
      <c r="BI145" s="145">
        <f t="shared" si="28"/>
        <v>0</v>
      </c>
      <c r="BJ145" s="14" t="s">
        <v>115</v>
      </c>
      <c r="BK145" s="146">
        <f t="shared" si="29"/>
        <v>0</v>
      </c>
      <c r="BL145" s="14" t="s">
        <v>114</v>
      </c>
      <c r="BM145" s="144" t="s">
        <v>183</v>
      </c>
    </row>
    <row r="146" spans="1:65" s="2" customFormat="1" ht="21.75" customHeight="1">
      <c r="A146" s="26"/>
      <c r="B146" s="133"/>
      <c r="C146" s="134" t="s">
        <v>184</v>
      </c>
      <c r="D146" s="134" t="s">
        <v>110</v>
      </c>
      <c r="E146" s="135" t="s">
        <v>185</v>
      </c>
      <c r="F146" s="136" t="s">
        <v>186</v>
      </c>
      <c r="G146" s="137" t="s">
        <v>142</v>
      </c>
      <c r="H146" s="138">
        <v>26.5</v>
      </c>
      <c r="I146" s="138">
        <v>0</v>
      </c>
      <c r="J146" s="138">
        <f t="shared" si="20"/>
        <v>0</v>
      </c>
      <c r="K146" s="139"/>
      <c r="L146" s="27"/>
      <c r="M146" s="140" t="s">
        <v>1</v>
      </c>
      <c r="N146" s="141" t="s">
        <v>35</v>
      </c>
      <c r="O146" s="142">
        <v>4.5999999999999999E-2</v>
      </c>
      <c r="P146" s="142">
        <f t="shared" si="21"/>
        <v>1.2190000000000001</v>
      </c>
      <c r="Q146" s="142">
        <v>0.12966</v>
      </c>
      <c r="R146" s="142">
        <f t="shared" si="22"/>
        <v>3.4359899999999999</v>
      </c>
      <c r="S146" s="142">
        <v>0</v>
      </c>
      <c r="T146" s="143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4" t="s">
        <v>114</v>
      </c>
      <c r="AT146" s="144" t="s">
        <v>110</v>
      </c>
      <c r="AU146" s="144" t="s">
        <v>115</v>
      </c>
      <c r="AY146" s="14" t="s">
        <v>108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4" t="s">
        <v>115</v>
      </c>
      <c r="BK146" s="146">
        <f t="shared" si="29"/>
        <v>0</v>
      </c>
      <c r="BL146" s="14" t="s">
        <v>114</v>
      </c>
      <c r="BM146" s="144" t="s">
        <v>187</v>
      </c>
    </row>
    <row r="147" spans="1:65" s="2" customFormat="1" ht="21.75" customHeight="1">
      <c r="A147" s="26"/>
      <c r="B147" s="133"/>
      <c r="C147" s="134" t="s">
        <v>188</v>
      </c>
      <c r="D147" s="134" t="s">
        <v>110</v>
      </c>
      <c r="E147" s="135" t="s">
        <v>189</v>
      </c>
      <c r="F147" s="136" t="s">
        <v>190</v>
      </c>
      <c r="G147" s="137" t="s">
        <v>142</v>
      </c>
      <c r="H147" s="138">
        <v>26.5</v>
      </c>
      <c r="I147" s="138">
        <v>0</v>
      </c>
      <c r="J147" s="138">
        <f t="shared" si="20"/>
        <v>0</v>
      </c>
      <c r="K147" s="139"/>
      <c r="L147" s="27"/>
      <c r="M147" s="140" t="s">
        <v>1</v>
      </c>
      <c r="N147" s="141" t="s">
        <v>35</v>
      </c>
      <c r="O147" s="142">
        <v>0.1</v>
      </c>
      <c r="P147" s="142">
        <f t="shared" si="21"/>
        <v>2.6500000000000004</v>
      </c>
      <c r="Q147" s="142">
        <v>0.20746000000000001</v>
      </c>
      <c r="R147" s="142">
        <f t="shared" si="22"/>
        <v>5.4976900000000004</v>
      </c>
      <c r="S147" s="142">
        <v>0</v>
      </c>
      <c r="T147" s="143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4" t="s">
        <v>114</v>
      </c>
      <c r="AT147" s="144" t="s">
        <v>110</v>
      </c>
      <c r="AU147" s="144" t="s">
        <v>115</v>
      </c>
      <c r="AY147" s="14" t="s">
        <v>108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4" t="s">
        <v>115</v>
      </c>
      <c r="BK147" s="146">
        <f t="shared" si="29"/>
        <v>0</v>
      </c>
      <c r="BL147" s="14" t="s">
        <v>114</v>
      </c>
      <c r="BM147" s="144" t="s">
        <v>191</v>
      </c>
    </row>
    <row r="148" spans="1:65" s="2" customFormat="1" ht="16.5" customHeight="1">
      <c r="A148" s="26"/>
      <c r="B148" s="133"/>
      <c r="C148" s="134" t="s">
        <v>7</v>
      </c>
      <c r="D148" s="134" t="s">
        <v>110</v>
      </c>
      <c r="E148" s="135" t="s">
        <v>192</v>
      </c>
      <c r="F148" s="136" t="s">
        <v>193</v>
      </c>
      <c r="G148" s="137" t="s">
        <v>142</v>
      </c>
      <c r="H148" s="138">
        <v>41.4</v>
      </c>
      <c r="I148" s="138">
        <v>0</v>
      </c>
      <c r="J148" s="138">
        <f t="shared" si="20"/>
        <v>0</v>
      </c>
      <c r="K148" s="139"/>
      <c r="L148" s="27"/>
      <c r="M148" s="140" t="s">
        <v>1</v>
      </c>
      <c r="N148" s="141" t="s">
        <v>35</v>
      </c>
      <c r="O148" s="142">
        <v>0.316</v>
      </c>
      <c r="P148" s="142">
        <f t="shared" si="21"/>
        <v>13.0824</v>
      </c>
      <c r="Q148" s="142">
        <v>0.24979999999999999</v>
      </c>
      <c r="R148" s="142">
        <f t="shared" si="22"/>
        <v>10.341719999999999</v>
      </c>
      <c r="S148" s="142">
        <v>0</v>
      </c>
      <c r="T148" s="143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4" t="s">
        <v>114</v>
      </c>
      <c r="AT148" s="144" t="s">
        <v>110</v>
      </c>
      <c r="AU148" s="144" t="s">
        <v>115</v>
      </c>
      <c r="AY148" s="14" t="s">
        <v>108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4" t="s">
        <v>115</v>
      </c>
      <c r="BK148" s="146">
        <f t="shared" si="29"/>
        <v>0</v>
      </c>
      <c r="BL148" s="14" t="s">
        <v>114</v>
      </c>
      <c r="BM148" s="144" t="s">
        <v>194</v>
      </c>
    </row>
    <row r="149" spans="1:65" s="12" customFormat="1" ht="22.9" customHeight="1">
      <c r="B149" s="121"/>
      <c r="D149" s="122" t="s">
        <v>68</v>
      </c>
      <c r="E149" s="131" t="s">
        <v>147</v>
      </c>
      <c r="F149" s="131" t="s">
        <v>195</v>
      </c>
      <c r="J149" s="132">
        <f>BK149</f>
        <v>0</v>
      </c>
      <c r="L149" s="121"/>
      <c r="M149" s="125"/>
      <c r="N149" s="126"/>
      <c r="O149" s="126"/>
      <c r="P149" s="127">
        <f>P150</f>
        <v>1.7891000000000001</v>
      </c>
      <c r="Q149" s="126"/>
      <c r="R149" s="127">
        <f>R150</f>
        <v>3.2000000000000002E-3</v>
      </c>
      <c r="S149" s="126"/>
      <c r="T149" s="128">
        <f>T150</f>
        <v>0</v>
      </c>
      <c r="AR149" s="122" t="s">
        <v>74</v>
      </c>
      <c r="AT149" s="129" t="s">
        <v>68</v>
      </c>
      <c r="AU149" s="129" t="s">
        <v>74</v>
      </c>
      <c r="AY149" s="122" t="s">
        <v>108</v>
      </c>
      <c r="BK149" s="130">
        <f>BK150</f>
        <v>0</v>
      </c>
    </row>
    <row r="150" spans="1:65" s="2" customFormat="1" ht="33" customHeight="1">
      <c r="A150" s="26"/>
      <c r="B150" s="133"/>
      <c r="C150" s="134" t="s">
        <v>196</v>
      </c>
      <c r="D150" s="134" t="s">
        <v>110</v>
      </c>
      <c r="E150" s="135" t="s">
        <v>197</v>
      </c>
      <c r="F150" s="136" t="s">
        <v>198</v>
      </c>
      <c r="G150" s="137" t="s">
        <v>199</v>
      </c>
      <c r="H150" s="138">
        <v>10</v>
      </c>
      <c r="I150" s="138">
        <v>0</v>
      </c>
      <c r="J150" s="138">
        <f>ROUND(I150*H150,3)</f>
        <v>0</v>
      </c>
      <c r="K150" s="139"/>
      <c r="L150" s="27"/>
      <c r="M150" s="140" t="s">
        <v>1</v>
      </c>
      <c r="N150" s="141" t="s">
        <v>35</v>
      </c>
      <c r="O150" s="142">
        <v>0.17891000000000001</v>
      </c>
      <c r="P150" s="142">
        <f>O150*H150</f>
        <v>1.7891000000000001</v>
      </c>
      <c r="Q150" s="142">
        <v>3.2000000000000003E-4</v>
      </c>
      <c r="R150" s="142">
        <f>Q150*H150</f>
        <v>3.2000000000000002E-3</v>
      </c>
      <c r="S150" s="142">
        <v>0</v>
      </c>
      <c r="T150" s="143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4" t="s">
        <v>114</v>
      </c>
      <c r="AT150" s="144" t="s">
        <v>110</v>
      </c>
      <c r="AU150" s="144" t="s">
        <v>115</v>
      </c>
      <c r="AY150" s="14" t="s">
        <v>108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4" t="s">
        <v>115</v>
      </c>
      <c r="BK150" s="146">
        <f>ROUND(I150*H150,3)</f>
        <v>0</v>
      </c>
      <c r="BL150" s="14" t="s">
        <v>114</v>
      </c>
      <c r="BM150" s="144" t="s">
        <v>200</v>
      </c>
    </row>
    <row r="151" spans="1:65" s="12" customFormat="1" ht="22.9" customHeight="1">
      <c r="B151" s="121"/>
      <c r="D151" s="122" t="s">
        <v>68</v>
      </c>
      <c r="E151" s="131" t="s">
        <v>201</v>
      </c>
      <c r="F151" s="131" t="s">
        <v>202</v>
      </c>
      <c r="J151" s="132">
        <f>BK151</f>
        <v>0</v>
      </c>
      <c r="L151" s="121"/>
      <c r="M151" s="125"/>
      <c r="N151" s="126"/>
      <c r="O151" s="126"/>
      <c r="P151" s="127">
        <f>P152</f>
        <v>81.495295999999996</v>
      </c>
      <c r="Q151" s="126"/>
      <c r="R151" s="127">
        <f>R152</f>
        <v>0</v>
      </c>
      <c r="S151" s="126"/>
      <c r="T151" s="128">
        <f>T152</f>
        <v>0</v>
      </c>
      <c r="AR151" s="122" t="s">
        <v>74</v>
      </c>
      <c r="AT151" s="129" t="s">
        <v>68</v>
      </c>
      <c r="AU151" s="129" t="s">
        <v>74</v>
      </c>
      <c r="AY151" s="122" t="s">
        <v>108</v>
      </c>
      <c r="BK151" s="130">
        <f>BK152</f>
        <v>0</v>
      </c>
    </row>
    <row r="152" spans="1:65" s="2" customFormat="1" ht="21.75" customHeight="1">
      <c r="A152" s="26"/>
      <c r="B152" s="133"/>
      <c r="C152" s="134" t="s">
        <v>203</v>
      </c>
      <c r="D152" s="134" t="s">
        <v>110</v>
      </c>
      <c r="E152" s="135" t="s">
        <v>204</v>
      </c>
      <c r="F152" s="136" t="s">
        <v>205</v>
      </c>
      <c r="G152" s="137" t="s">
        <v>135</v>
      </c>
      <c r="H152" s="138">
        <v>90.751999999999995</v>
      </c>
      <c r="I152" s="138">
        <v>0</v>
      </c>
      <c r="J152" s="138">
        <f>ROUND(I152*H152,3)</f>
        <v>0</v>
      </c>
      <c r="K152" s="139"/>
      <c r="L152" s="27"/>
      <c r="M152" s="140" t="s">
        <v>1</v>
      </c>
      <c r="N152" s="141" t="s">
        <v>35</v>
      </c>
      <c r="O152" s="142">
        <v>0.89800000000000002</v>
      </c>
      <c r="P152" s="142">
        <f>O152*H152</f>
        <v>81.495295999999996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4" t="s">
        <v>114</v>
      </c>
      <c r="AT152" s="144" t="s">
        <v>110</v>
      </c>
      <c r="AU152" s="144" t="s">
        <v>115</v>
      </c>
      <c r="AY152" s="14" t="s">
        <v>108</v>
      </c>
      <c r="BE152" s="145">
        <f>IF(N152="základná",J152,0)</f>
        <v>0</v>
      </c>
      <c r="BF152" s="145">
        <f>IF(N152="znížená",J152,0)</f>
        <v>0</v>
      </c>
      <c r="BG152" s="145">
        <f>IF(N152="zákl. prenesená",J152,0)</f>
        <v>0</v>
      </c>
      <c r="BH152" s="145">
        <f>IF(N152="zníž. prenesená",J152,0)</f>
        <v>0</v>
      </c>
      <c r="BI152" s="145">
        <f>IF(N152="nulová",J152,0)</f>
        <v>0</v>
      </c>
      <c r="BJ152" s="14" t="s">
        <v>115</v>
      </c>
      <c r="BK152" s="146">
        <f>ROUND(I152*H152,3)</f>
        <v>0</v>
      </c>
      <c r="BL152" s="14" t="s">
        <v>114</v>
      </c>
      <c r="BM152" s="144" t="s">
        <v>206</v>
      </c>
    </row>
    <row r="153" spans="1:65" s="12" customFormat="1" ht="25.9" customHeight="1">
      <c r="B153" s="121"/>
      <c r="D153" s="122" t="s">
        <v>68</v>
      </c>
      <c r="E153" s="123" t="s">
        <v>207</v>
      </c>
      <c r="F153" s="123" t="s">
        <v>208</v>
      </c>
      <c r="J153" s="124">
        <f>BK153</f>
        <v>0</v>
      </c>
      <c r="L153" s="121"/>
      <c r="M153" s="125"/>
      <c r="N153" s="126"/>
      <c r="O153" s="126"/>
      <c r="P153" s="127">
        <f>P154+P160+P174+P187+P191</f>
        <v>311.18813347999998</v>
      </c>
      <c r="Q153" s="126"/>
      <c r="R153" s="127">
        <f>R154+R160+R174+R187+R191</f>
        <v>4.8060219900000005</v>
      </c>
      <c r="S153" s="126"/>
      <c r="T153" s="128">
        <f>T154+T160+T174+T187+T191</f>
        <v>0</v>
      </c>
      <c r="AR153" s="122" t="s">
        <v>115</v>
      </c>
      <c r="AT153" s="129" t="s">
        <v>68</v>
      </c>
      <c r="AU153" s="129" t="s">
        <v>69</v>
      </c>
      <c r="AY153" s="122" t="s">
        <v>108</v>
      </c>
      <c r="BK153" s="130">
        <f>BK154+BK160+BK174+BK187+BK191</f>
        <v>0</v>
      </c>
    </row>
    <row r="154" spans="1:65" s="12" customFormat="1" ht="22.9" customHeight="1">
      <c r="B154" s="121"/>
      <c r="D154" s="122" t="s">
        <v>68</v>
      </c>
      <c r="E154" s="131" t="s">
        <v>209</v>
      </c>
      <c r="F154" s="131" t="s">
        <v>210</v>
      </c>
      <c r="J154" s="132">
        <f>BK154</f>
        <v>0</v>
      </c>
      <c r="L154" s="121"/>
      <c r="M154" s="125"/>
      <c r="N154" s="126"/>
      <c r="O154" s="126"/>
      <c r="P154" s="127">
        <f>SUM(P155:P159)</f>
        <v>9.648651000000001</v>
      </c>
      <c r="Q154" s="126"/>
      <c r="R154" s="127">
        <f>SUM(R155:R159)</f>
        <v>0.23669850000000001</v>
      </c>
      <c r="S154" s="126"/>
      <c r="T154" s="128">
        <f>SUM(T155:T159)</f>
        <v>0</v>
      </c>
      <c r="AR154" s="122" t="s">
        <v>115</v>
      </c>
      <c r="AT154" s="129" t="s">
        <v>68</v>
      </c>
      <c r="AU154" s="129" t="s">
        <v>74</v>
      </c>
      <c r="AY154" s="122" t="s">
        <v>108</v>
      </c>
      <c r="BK154" s="130">
        <f>SUM(BK155:BK159)</f>
        <v>0</v>
      </c>
    </row>
    <row r="155" spans="1:65" s="2" customFormat="1" ht="21.75" customHeight="1">
      <c r="A155" s="26"/>
      <c r="B155" s="133"/>
      <c r="C155" s="134" t="s">
        <v>211</v>
      </c>
      <c r="D155" s="134" t="s">
        <v>110</v>
      </c>
      <c r="E155" s="135" t="s">
        <v>212</v>
      </c>
      <c r="F155" s="136" t="s">
        <v>213</v>
      </c>
      <c r="G155" s="137" t="s">
        <v>142</v>
      </c>
      <c r="H155" s="138">
        <v>41.4</v>
      </c>
      <c r="I155" s="138">
        <v>0</v>
      </c>
      <c r="J155" s="138">
        <f>ROUND(I155*H155,3)</f>
        <v>0</v>
      </c>
      <c r="K155" s="139"/>
      <c r="L155" s="27"/>
      <c r="M155" s="140" t="s">
        <v>1</v>
      </c>
      <c r="N155" s="141" t="s">
        <v>35</v>
      </c>
      <c r="O155" s="142">
        <v>1.303E-2</v>
      </c>
      <c r="P155" s="142">
        <f>O155*H155</f>
        <v>0.53944199999999998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4" t="s">
        <v>176</v>
      </c>
      <c r="AT155" s="144" t="s">
        <v>110</v>
      </c>
      <c r="AU155" s="144" t="s">
        <v>115</v>
      </c>
      <c r="AY155" s="14" t="s">
        <v>108</v>
      </c>
      <c r="BE155" s="145">
        <f>IF(N155="základná",J155,0)</f>
        <v>0</v>
      </c>
      <c r="BF155" s="145">
        <f>IF(N155="znížená",J155,0)</f>
        <v>0</v>
      </c>
      <c r="BG155" s="145">
        <f>IF(N155="zákl. prenesená",J155,0)</f>
        <v>0</v>
      </c>
      <c r="BH155" s="145">
        <f>IF(N155="zníž. prenesená",J155,0)</f>
        <v>0</v>
      </c>
      <c r="BI155" s="145">
        <f>IF(N155="nulová",J155,0)</f>
        <v>0</v>
      </c>
      <c r="BJ155" s="14" t="s">
        <v>115</v>
      </c>
      <c r="BK155" s="146">
        <f>ROUND(I155*H155,3)</f>
        <v>0</v>
      </c>
      <c r="BL155" s="14" t="s">
        <v>176</v>
      </c>
      <c r="BM155" s="144" t="s">
        <v>214</v>
      </c>
    </row>
    <row r="156" spans="1:65" s="2" customFormat="1" ht="16.5" customHeight="1">
      <c r="A156" s="26"/>
      <c r="B156" s="133"/>
      <c r="C156" s="147" t="s">
        <v>215</v>
      </c>
      <c r="D156" s="147" t="s">
        <v>132</v>
      </c>
      <c r="E156" s="148" t="s">
        <v>216</v>
      </c>
      <c r="F156" s="149" t="s">
        <v>217</v>
      </c>
      <c r="G156" s="150" t="s">
        <v>135</v>
      </c>
      <c r="H156" s="151">
        <v>1.2E-2</v>
      </c>
      <c r="I156" s="151">
        <v>0</v>
      </c>
      <c r="J156" s="151">
        <f>ROUND(I156*H156,3)</f>
        <v>0</v>
      </c>
      <c r="K156" s="152"/>
      <c r="L156" s="153"/>
      <c r="M156" s="154" t="s">
        <v>1</v>
      </c>
      <c r="N156" s="155" t="s">
        <v>35</v>
      </c>
      <c r="O156" s="142">
        <v>0</v>
      </c>
      <c r="P156" s="142">
        <f>O156*H156</f>
        <v>0</v>
      </c>
      <c r="Q156" s="142">
        <v>1</v>
      </c>
      <c r="R156" s="142">
        <f>Q156*H156</f>
        <v>1.2E-2</v>
      </c>
      <c r="S156" s="142">
        <v>0</v>
      </c>
      <c r="T156" s="143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4" t="s">
        <v>218</v>
      </c>
      <c r="AT156" s="144" t="s">
        <v>132</v>
      </c>
      <c r="AU156" s="144" t="s">
        <v>115</v>
      </c>
      <c r="AY156" s="14" t="s">
        <v>108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4" t="s">
        <v>115</v>
      </c>
      <c r="BK156" s="146">
        <f>ROUND(I156*H156,3)</f>
        <v>0</v>
      </c>
      <c r="BL156" s="14" t="s">
        <v>176</v>
      </c>
      <c r="BM156" s="144" t="s">
        <v>219</v>
      </c>
    </row>
    <row r="157" spans="1:65" s="2" customFormat="1" ht="21.75" customHeight="1">
      <c r="A157" s="26"/>
      <c r="B157" s="133"/>
      <c r="C157" s="134" t="s">
        <v>220</v>
      </c>
      <c r="D157" s="134" t="s">
        <v>110</v>
      </c>
      <c r="E157" s="135" t="s">
        <v>221</v>
      </c>
      <c r="F157" s="136" t="s">
        <v>222</v>
      </c>
      <c r="G157" s="137" t="s">
        <v>142</v>
      </c>
      <c r="H157" s="138">
        <v>41.4</v>
      </c>
      <c r="I157" s="138">
        <v>0</v>
      </c>
      <c r="J157" s="138">
        <f>ROUND(I157*H157,3)</f>
        <v>0</v>
      </c>
      <c r="K157" s="139"/>
      <c r="L157" s="27"/>
      <c r="M157" s="140" t="s">
        <v>1</v>
      </c>
      <c r="N157" s="141" t="s">
        <v>35</v>
      </c>
      <c r="O157" s="142">
        <v>0.21099000000000001</v>
      </c>
      <c r="P157" s="142">
        <f>O157*H157</f>
        <v>8.734986000000001</v>
      </c>
      <c r="Q157" s="142">
        <v>5.4000000000000001E-4</v>
      </c>
      <c r="R157" s="142">
        <f>Q157*H157</f>
        <v>2.2356000000000001E-2</v>
      </c>
      <c r="S157" s="142">
        <v>0</v>
      </c>
      <c r="T157" s="143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4" t="s">
        <v>176</v>
      </c>
      <c r="AT157" s="144" t="s">
        <v>110</v>
      </c>
      <c r="AU157" s="144" t="s">
        <v>115</v>
      </c>
      <c r="AY157" s="14" t="s">
        <v>108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4" t="s">
        <v>115</v>
      </c>
      <c r="BK157" s="146">
        <f>ROUND(I157*H157,3)</f>
        <v>0</v>
      </c>
      <c r="BL157" s="14" t="s">
        <v>176</v>
      </c>
      <c r="BM157" s="144" t="s">
        <v>223</v>
      </c>
    </row>
    <row r="158" spans="1:65" s="2" customFormat="1" ht="21.75" customHeight="1">
      <c r="A158" s="26"/>
      <c r="B158" s="133"/>
      <c r="C158" s="147" t="s">
        <v>224</v>
      </c>
      <c r="D158" s="147" t="s">
        <v>132</v>
      </c>
      <c r="E158" s="148" t="s">
        <v>225</v>
      </c>
      <c r="F158" s="149" t="s">
        <v>226</v>
      </c>
      <c r="G158" s="150" t="s">
        <v>142</v>
      </c>
      <c r="H158" s="151">
        <v>47.61</v>
      </c>
      <c r="I158" s="151">
        <v>0</v>
      </c>
      <c r="J158" s="151">
        <f>ROUND(I158*H158,3)</f>
        <v>0</v>
      </c>
      <c r="K158" s="152"/>
      <c r="L158" s="153"/>
      <c r="M158" s="154" t="s">
        <v>1</v>
      </c>
      <c r="N158" s="155" t="s">
        <v>35</v>
      </c>
      <c r="O158" s="142">
        <v>0</v>
      </c>
      <c r="P158" s="142">
        <f>O158*H158</f>
        <v>0</v>
      </c>
      <c r="Q158" s="142">
        <v>4.2500000000000003E-3</v>
      </c>
      <c r="R158" s="142">
        <f>Q158*H158</f>
        <v>0.20234250000000001</v>
      </c>
      <c r="S158" s="142">
        <v>0</v>
      </c>
      <c r="T158" s="143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4" t="s">
        <v>218</v>
      </c>
      <c r="AT158" s="144" t="s">
        <v>132</v>
      </c>
      <c r="AU158" s="144" t="s">
        <v>115</v>
      </c>
      <c r="AY158" s="14" t="s">
        <v>108</v>
      </c>
      <c r="BE158" s="145">
        <f>IF(N158="základná",J158,0)</f>
        <v>0</v>
      </c>
      <c r="BF158" s="145">
        <f>IF(N158="znížená",J158,0)</f>
        <v>0</v>
      </c>
      <c r="BG158" s="145">
        <f>IF(N158="zákl. prenesená",J158,0)</f>
        <v>0</v>
      </c>
      <c r="BH158" s="145">
        <f>IF(N158="zníž. prenesená",J158,0)</f>
        <v>0</v>
      </c>
      <c r="BI158" s="145">
        <f>IF(N158="nulová",J158,0)</f>
        <v>0</v>
      </c>
      <c r="BJ158" s="14" t="s">
        <v>115</v>
      </c>
      <c r="BK158" s="146">
        <f>ROUND(I158*H158,3)</f>
        <v>0</v>
      </c>
      <c r="BL158" s="14" t="s">
        <v>176</v>
      </c>
      <c r="BM158" s="144" t="s">
        <v>227</v>
      </c>
    </row>
    <row r="159" spans="1:65" s="2" customFormat="1" ht="21.75" customHeight="1">
      <c r="A159" s="26"/>
      <c r="B159" s="133"/>
      <c r="C159" s="134" t="s">
        <v>228</v>
      </c>
      <c r="D159" s="134" t="s">
        <v>110</v>
      </c>
      <c r="E159" s="135" t="s">
        <v>229</v>
      </c>
      <c r="F159" s="136" t="s">
        <v>230</v>
      </c>
      <c r="G159" s="137" t="s">
        <v>135</v>
      </c>
      <c r="H159" s="138">
        <v>0.23699999999999999</v>
      </c>
      <c r="I159" s="138">
        <v>0</v>
      </c>
      <c r="J159" s="138">
        <f>ROUND(I159*H159,3)</f>
        <v>0</v>
      </c>
      <c r="K159" s="139"/>
      <c r="L159" s="27"/>
      <c r="M159" s="140" t="s">
        <v>1</v>
      </c>
      <c r="N159" s="141" t="s">
        <v>35</v>
      </c>
      <c r="O159" s="142">
        <v>1.579</v>
      </c>
      <c r="P159" s="142">
        <f>O159*H159</f>
        <v>0.37422299999999997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4" t="s">
        <v>176</v>
      </c>
      <c r="AT159" s="144" t="s">
        <v>110</v>
      </c>
      <c r="AU159" s="144" t="s">
        <v>115</v>
      </c>
      <c r="AY159" s="14" t="s">
        <v>108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4" t="s">
        <v>115</v>
      </c>
      <c r="BK159" s="146">
        <f>ROUND(I159*H159,3)</f>
        <v>0</v>
      </c>
      <c r="BL159" s="14" t="s">
        <v>176</v>
      </c>
      <c r="BM159" s="144" t="s">
        <v>231</v>
      </c>
    </row>
    <row r="160" spans="1:65" s="12" customFormat="1" ht="22.9" customHeight="1">
      <c r="B160" s="121"/>
      <c r="D160" s="122" t="s">
        <v>68</v>
      </c>
      <c r="E160" s="131" t="s">
        <v>232</v>
      </c>
      <c r="F160" s="131" t="s">
        <v>233</v>
      </c>
      <c r="J160" s="132">
        <f>BK160</f>
        <v>0</v>
      </c>
      <c r="L160" s="121"/>
      <c r="M160" s="125"/>
      <c r="N160" s="126"/>
      <c r="O160" s="126"/>
      <c r="P160" s="127">
        <f>SUM(P161:P173)</f>
        <v>155.8063555</v>
      </c>
      <c r="Q160" s="126"/>
      <c r="R160" s="127">
        <f>SUM(R161:R173)</f>
        <v>3.4715220000000002</v>
      </c>
      <c r="S160" s="126"/>
      <c r="T160" s="128">
        <f>SUM(T161:T173)</f>
        <v>0</v>
      </c>
      <c r="AR160" s="122" t="s">
        <v>115</v>
      </c>
      <c r="AT160" s="129" t="s">
        <v>68</v>
      </c>
      <c r="AU160" s="129" t="s">
        <v>74</v>
      </c>
      <c r="AY160" s="122" t="s">
        <v>108</v>
      </c>
      <c r="BK160" s="130">
        <f>SUM(BK161:BK173)</f>
        <v>0</v>
      </c>
    </row>
    <row r="161" spans="1:65" s="2" customFormat="1" ht="21.75" customHeight="1">
      <c r="A161" s="26"/>
      <c r="B161" s="133"/>
      <c r="C161" s="134" t="s">
        <v>234</v>
      </c>
      <c r="D161" s="134" t="s">
        <v>110</v>
      </c>
      <c r="E161" s="135" t="s">
        <v>235</v>
      </c>
      <c r="F161" s="136" t="s">
        <v>236</v>
      </c>
      <c r="G161" s="137" t="s">
        <v>142</v>
      </c>
      <c r="H161" s="138">
        <v>112.108</v>
      </c>
      <c r="I161" s="138">
        <v>0</v>
      </c>
      <c r="J161" s="138">
        <f t="shared" ref="J161:J173" si="30">ROUND(I161*H161,3)</f>
        <v>0</v>
      </c>
      <c r="K161" s="139"/>
      <c r="L161" s="27"/>
      <c r="M161" s="140" t="s">
        <v>1</v>
      </c>
      <c r="N161" s="141" t="s">
        <v>35</v>
      </c>
      <c r="O161" s="142">
        <v>0.32700000000000001</v>
      </c>
      <c r="P161" s="142">
        <f t="shared" ref="P161:P173" si="31">O161*H161</f>
        <v>36.659316000000004</v>
      </c>
      <c r="Q161" s="142">
        <v>0</v>
      </c>
      <c r="R161" s="142">
        <f t="shared" ref="R161:R173" si="32">Q161*H161</f>
        <v>0</v>
      </c>
      <c r="S161" s="142">
        <v>0</v>
      </c>
      <c r="T161" s="143">
        <f t="shared" ref="T161:T173" si="3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4" t="s">
        <v>176</v>
      </c>
      <c r="AT161" s="144" t="s">
        <v>110</v>
      </c>
      <c r="AU161" s="144" t="s">
        <v>115</v>
      </c>
      <c r="AY161" s="14" t="s">
        <v>108</v>
      </c>
      <c r="BE161" s="145">
        <f t="shared" ref="BE161:BE173" si="34">IF(N161="základná",J161,0)</f>
        <v>0</v>
      </c>
      <c r="BF161" s="145">
        <f t="shared" ref="BF161:BF173" si="35">IF(N161="znížená",J161,0)</f>
        <v>0</v>
      </c>
      <c r="BG161" s="145">
        <f t="shared" ref="BG161:BG173" si="36">IF(N161="zákl. prenesená",J161,0)</f>
        <v>0</v>
      </c>
      <c r="BH161" s="145">
        <f t="shared" ref="BH161:BH173" si="37">IF(N161="zníž. prenesená",J161,0)</f>
        <v>0</v>
      </c>
      <c r="BI161" s="145">
        <f t="shared" ref="BI161:BI173" si="38">IF(N161="nulová",J161,0)</f>
        <v>0</v>
      </c>
      <c r="BJ161" s="14" t="s">
        <v>115</v>
      </c>
      <c r="BK161" s="146">
        <f t="shared" ref="BK161:BK173" si="39">ROUND(I161*H161,3)</f>
        <v>0</v>
      </c>
      <c r="BL161" s="14" t="s">
        <v>176</v>
      </c>
      <c r="BM161" s="144" t="s">
        <v>237</v>
      </c>
    </row>
    <row r="162" spans="1:65" s="2" customFormat="1" ht="21.75" customHeight="1">
      <c r="A162" s="26"/>
      <c r="B162" s="133"/>
      <c r="C162" s="134" t="s">
        <v>238</v>
      </c>
      <c r="D162" s="134" t="s">
        <v>110</v>
      </c>
      <c r="E162" s="135" t="s">
        <v>239</v>
      </c>
      <c r="F162" s="136" t="s">
        <v>240</v>
      </c>
      <c r="G162" s="137" t="s">
        <v>199</v>
      </c>
      <c r="H162" s="138">
        <v>11</v>
      </c>
      <c r="I162" s="138">
        <v>0</v>
      </c>
      <c r="J162" s="138">
        <f t="shared" si="30"/>
        <v>0</v>
      </c>
      <c r="K162" s="139"/>
      <c r="L162" s="27"/>
      <c r="M162" s="140" t="s">
        <v>1</v>
      </c>
      <c r="N162" s="141" t="s">
        <v>35</v>
      </c>
      <c r="O162" s="142">
        <v>0.10181999999999999</v>
      </c>
      <c r="P162" s="142">
        <f t="shared" si="31"/>
        <v>1.12002</v>
      </c>
      <c r="Q162" s="142">
        <v>2.1000000000000001E-4</v>
      </c>
      <c r="R162" s="142">
        <f t="shared" si="32"/>
        <v>2.31E-3</v>
      </c>
      <c r="S162" s="142">
        <v>0</v>
      </c>
      <c r="T162" s="143">
        <f t="shared" si="3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4" t="s">
        <v>176</v>
      </c>
      <c r="AT162" s="144" t="s">
        <v>110</v>
      </c>
      <c r="AU162" s="144" t="s">
        <v>115</v>
      </c>
      <c r="AY162" s="14" t="s">
        <v>108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4" t="s">
        <v>115</v>
      </c>
      <c r="BK162" s="146">
        <f t="shared" si="39"/>
        <v>0</v>
      </c>
      <c r="BL162" s="14" t="s">
        <v>176</v>
      </c>
      <c r="BM162" s="144" t="s">
        <v>241</v>
      </c>
    </row>
    <row r="163" spans="1:65" s="2" customFormat="1" ht="16.5" customHeight="1">
      <c r="A163" s="26"/>
      <c r="B163" s="133"/>
      <c r="C163" s="147" t="s">
        <v>242</v>
      </c>
      <c r="D163" s="147" t="s">
        <v>132</v>
      </c>
      <c r="E163" s="148" t="s">
        <v>243</v>
      </c>
      <c r="F163" s="149" t="s">
        <v>244</v>
      </c>
      <c r="G163" s="150" t="s">
        <v>199</v>
      </c>
      <c r="H163" s="151">
        <v>11</v>
      </c>
      <c r="I163" s="151">
        <v>0</v>
      </c>
      <c r="J163" s="151">
        <f t="shared" si="30"/>
        <v>0</v>
      </c>
      <c r="K163" s="152"/>
      <c r="L163" s="153"/>
      <c r="M163" s="154" t="s">
        <v>1</v>
      </c>
      <c r="N163" s="155" t="s">
        <v>35</v>
      </c>
      <c r="O163" s="142">
        <v>0</v>
      </c>
      <c r="P163" s="142">
        <f t="shared" si="31"/>
        <v>0</v>
      </c>
      <c r="Q163" s="142">
        <v>5.0000000000000001E-4</v>
      </c>
      <c r="R163" s="142">
        <f t="shared" si="32"/>
        <v>5.4999999999999997E-3</v>
      </c>
      <c r="S163" s="142">
        <v>0</v>
      </c>
      <c r="T163" s="143">
        <f t="shared" si="3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218</v>
      </c>
      <c r="AT163" s="144" t="s">
        <v>132</v>
      </c>
      <c r="AU163" s="144" t="s">
        <v>115</v>
      </c>
      <c r="AY163" s="14" t="s">
        <v>108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4" t="s">
        <v>115</v>
      </c>
      <c r="BK163" s="146">
        <f t="shared" si="39"/>
        <v>0</v>
      </c>
      <c r="BL163" s="14" t="s">
        <v>176</v>
      </c>
      <c r="BM163" s="144" t="s">
        <v>245</v>
      </c>
    </row>
    <row r="164" spans="1:65" s="2" customFormat="1" ht="21.75" customHeight="1">
      <c r="A164" s="26"/>
      <c r="B164" s="133"/>
      <c r="C164" s="134" t="s">
        <v>246</v>
      </c>
      <c r="D164" s="134" t="s">
        <v>110</v>
      </c>
      <c r="E164" s="135" t="s">
        <v>247</v>
      </c>
      <c r="F164" s="136" t="s">
        <v>248</v>
      </c>
      <c r="G164" s="137" t="s">
        <v>249</v>
      </c>
      <c r="H164" s="138">
        <v>84.8</v>
      </c>
      <c r="I164" s="138">
        <v>0</v>
      </c>
      <c r="J164" s="138">
        <f t="shared" si="30"/>
        <v>0</v>
      </c>
      <c r="K164" s="139"/>
      <c r="L164" s="27"/>
      <c r="M164" s="140" t="s">
        <v>1</v>
      </c>
      <c r="N164" s="141" t="s">
        <v>35</v>
      </c>
      <c r="O164" s="142">
        <v>0.30696000000000001</v>
      </c>
      <c r="P164" s="142">
        <f t="shared" si="31"/>
        <v>26.030208000000002</v>
      </c>
      <c r="Q164" s="142">
        <v>2.5999999999999998E-4</v>
      </c>
      <c r="R164" s="142">
        <f t="shared" si="32"/>
        <v>2.2047999999999998E-2</v>
      </c>
      <c r="S164" s="142">
        <v>0</v>
      </c>
      <c r="T164" s="143">
        <f t="shared" si="3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4" t="s">
        <v>176</v>
      </c>
      <c r="AT164" s="144" t="s">
        <v>110</v>
      </c>
      <c r="AU164" s="144" t="s">
        <v>115</v>
      </c>
      <c r="AY164" s="14" t="s">
        <v>108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4" t="s">
        <v>115</v>
      </c>
      <c r="BK164" s="146">
        <f t="shared" si="39"/>
        <v>0</v>
      </c>
      <c r="BL164" s="14" t="s">
        <v>176</v>
      </c>
      <c r="BM164" s="144" t="s">
        <v>250</v>
      </c>
    </row>
    <row r="165" spans="1:65" s="2" customFormat="1" ht="21.75" customHeight="1">
      <c r="A165" s="26"/>
      <c r="B165" s="133"/>
      <c r="C165" s="134" t="s">
        <v>218</v>
      </c>
      <c r="D165" s="134" t="s">
        <v>110</v>
      </c>
      <c r="E165" s="135" t="s">
        <v>251</v>
      </c>
      <c r="F165" s="136" t="s">
        <v>252</v>
      </c>
      <c r="G165" s="137" t="s">
        <v>249</v>
      </c>
      <c r="H165" s="138">
        <v>22</v>
      </c>
      <c r="I165" s="138">
        <v>0</v>
      </c>
      <c r="J165" s="138">
        <f t="shared" si="30"/>
        <v>0</v>
      </c>
      <c r="K165" s="139"/>
      <c r="L165" s="27"/>
      <c r="M165" s="140" t="s">
        <v>1</v>
      </c>
      <c r="N165" s="141" t="s">
        <v>35</v>
      </c>
      <c r="O165" s="142">
        <v>0.39695999999999998</v>
      </c>
      <c r="P165" s="142">
        <f t="shared" si="31"/>
        <v>8.7331199999999995</v>
      </c>
      <c r="Q165" s="142">
        <v>2.5999999999999998E-4</v>
      </c>
      <c r="R165" s="142">
        <f t="shared" si="32"/>
        <v>5.7199999999999994E-3</v>
      </c>
      <c r="S165" s="142">
        <v>0</v>
      </c>
      <c r="T165" s="143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4" t="s">
        <v>176</v>
      </c>
      <c r="AT165" s="144" t="s">
        <v>110</v>
      </c>
      <c r="AU165" s="144" t="s">
        <v>115</v>
      </c>
      <c r="AY165" s="14" t="s">
        <v>108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4" t="s">
        <v>115</v>
      </c>
      <c r="BK165" s="146">
        <f t="shared" si="39"/>
        <v>0</v>
      </c>
      <c r="BL165" s="14" t="s">
        <v>176</v>
      </c>
      <c r="BM165" s="144" t="s">
        <v>253</v>
      </c>
    </row>
    <row r="166" spans="1:65" s="2" customFormat="1" ht="21.75" customHeight="1">
      <c r="A166" s="26"/>
      <c r="B166" s="133"/>
      <c r="C166" s="134" t="s">
        <v>254</v>
      </c>
      <c r="D166" s="134" t="s">
        <v>110</v>
      </c>
      <c r="E166" s="135" t="s">
        <v>255</v>
      </c>
      <c r="F166" s="136" t="s">
        <v>256</v>
      </c>
      <c r="G166" s="137" t="s">
        <v>249</v>
      </c>
      <c r="H166" s="138">
        <v>65.599999999999994</v>
      </c>
      <c r="I166" s="138">
        <v>0</v>
      </c>
      <c r="J166" s="138">
        <f t="shared" si="30"/>
        <v>0</v>
      </c>
      <c r="K166" s="139"/>
      <c r="L166" s="27"/>
      <c r="M166" s="140" t="s">
        <v>1</v>
      </c>
      <c r="N166" s="141" t="s">
        <v>35</v>
      </c>
      <c r="O166" s="142">
        <v>0.43096000000000001</v>
      </c>
      <c r="P166" s="142">
        <f t="shared" si="31"/>
        <v>28.270975999999997</v>
      </c>
      <c r="Q166" s="142">
        <v>2.5999999999999998E-4</v>
      </c>
      <c r="R166" s="142">
        <f t="shared" si="32"/>
        <v>1.7055999999999998E-2</v>
      </c>
      <c r="S166" s="142">
        <v>0</v>
      </c>
      <c r="T166" s="143">
        <f t="shared" si="3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4" t="s">
        <v>176</v>
      </c>
      <c r="AT166" s="144" t="s">
        <v>110</v>
      </c>
      <c r="AU166" s="144" t="s">
        <v>115</v>
      </c>
      <c r="AY166" s="14" t="s">
        <v>108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4" t="s">
        <v>115</v>
      </c>
      <c r="BK166" s="146">
        <f t="shared" si="39"/>
        <v>0</v>
      </c>
      <c r="BL166" s="14" t="s">
        <v>176</v>
      </c>
      <c r="BM166" s="144" t="s">
        <v>257</v>
      </c>
    </row>
    <row r="167" spans="1:65" s="2" customFormat="1" ht="16.5" customHeight="1">
      <c r="A167" s="26"/>
      <c r="B167" s="133"/>
      <c r="C167" s="147" t="s">
        <v>258</v>
      </c>
      <c r="D167" s="147" t="s">
        <v>132</v>
      </c>
      <c r="E167" s="148" t="s">
        <v>259</v>
      </c>
      <c r="F167" s="149" t="s">
        <v>260</v>
      </c>
      <c r="G167" s="150" t="s">
        <v>113</v>
      </c>
      <c r="H167" s="151">
        <v>5.5060000000000002</v>
      </c>
      <c r="I167" s="151">
        <v>0</v>
      </c>
      <c r="J167" s="151">
        <f t="shared" si="30"/>
        <v>0</v>
      </c>
      <c r="K167" s="152"/>
      <c r="L167" s="153"/>
      <c r="M167" s="154" t="s">
        <v>1</v>
      </c>
      <c r="N167" s="155" t="s">
        <v>35</v>
      </c>
      <c r="O167" s="142">
        <v>0</v>
      </c>
      <c r="P167" s="142">
        <f t="shared" si="31"/>
        <v>0</v>
      </c>
      <c r="Q167" s="142">
        <v>0.55000000000000004</v>
      </c>
      <c r="R167" s="142">
        <f t="shared" si="32"/>
        <v>3.0283000000000002</v>
      </c>
      <c r="S167" s="142">
        <v>0</v>
      </c>
      <c r="T167" s="143">
        <f t="shared" si="3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4" t="s">
        <v>218</v>
      </c>
      <c r="AT167" s="144" t="s">
        <v>132</v>
      </c>
      <c r="AU167" s="144" t="s">
        <v>115</v>
      </c>
      <c r="AY167" s="14" t="s">
        <v>108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4" t="s">
        <v>115</v>
      </c>
      <c r="BK167" s="146">
        <f t="shared" si="39"/>
        <v>0</v>
      </c>
      <c r="BL167" s="14" t="s">
        <v>176</v>
      </c>
      <c r="BM167" s="144" t="s">
        <v>261</v>
      </c>
    </row>
    <row r="168" spans="1:65" s="2" customFormat="1" ht="21.75" customHeight="1">
      <c r="A168" s="26"/>
      <c r="B168" s="133"/>
      <c r="C168" s="134" t="s">
        <v>262</v>
      </c>
      <c r="D168" s="134" t="s">
        <v>110</v>
      </c>
      <c r="E168" s="135" t="s">
        <v>263</v>
      </c>
      <c r="F168" s="136" t="s">
        <v>264</v>
      </c>
      <c r="G168" s="137" t="s">
        <v>142</v>
      </c>
      <c r="H168" s="138">
        <v>58.5</v>
      </c>
      <c r="I168" s="138">
        <v>0</v>
      </c>
      <c r="J168" s="138">
        <f t="shared" si="30"/>
        <v>0</v>
      </c>
      <c r="K168" s="139"/>
      <c r="L168" s="27"/>
      <c r="M168" s="140" t="s">
        <v>1</v>
      </c>
      <c r="N168" s="141" t="s">
        <v>35</v>
      </c>
      <c r="O168" s="142">
        <v>0.68464000000000003</v>
      </c>
      <c r="P168" s="142">
        <f t="shared" si="31"/>
        <v>40.051439999999999</v>
      </c>
      <c r="Q168" s="142">
        <v>0</v>
      </c>
      <c r="R168" s="142">
        <f t="shared" si="32"/>
        <v>0</v>
      </c>
      <c r="S168" s="142">
        <v>0</v>
      </c>
      <c r="T168" s="143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4" t="s">
        <v>176</v>
      </c>
      <c r="AT168" s="144" t="s">
        <v>110</v>
      </c>
      <c r="AU168" s="144" t="s">
        <v>115</v>
      </c>
      <c r="AY168" s="14" t="s">
        <v>108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4" t="s">
        <v>115</v>
      </c>
      <c r="BK168" s="146">
        <f t="shared" si="39"/>
        <v>0</v>
      </c>
      <c r="BL168" s="14" t="s">
        <v>176</v>
      </c>
      <c r="BM168" s="144" t="s">
        <v>265</v>
      </c>
    </row>
    <row r="169" spans="1:65" s="2" customFormat="1" ht="16.5" customHeight="1">
      <c r="A169" s="26"/>
      <c r="B169" s="133"/>
      <c r="C169" s="147" t="s">
        <v>266</v>
      </c>
      <c r="D169" s="147" t="s">
        <v>132</v>
      </c>
      <c r="E169" s="148" t="s">
        <v>267</v>
      </c>
      <c r="F169" s="149" t="s">
        <v>268</v>
      </c>
      <c r="G169" s="150" t="s">
        <v>113</v>
      </c>
      <c r="H169" s="151">
        <v>0.03</v>
      </c>
      <c r="I169" s="151">
        <v>0</v>
      </c>
      <c r="J169" s="151">
        <f t="shared" si="30"/>
        <v>0</v>
      </c>
      <c r="K169" s="152"/>
      <c r="L169" s="153"/>
      <c r="M169" s="154" t="s">
        <v>1</v>
      </c>
      <c r="N169" s="155" t="s">
        <v>35</v>
      </c>
      <c r="O169" s="142">
        <v>0</v>
      </c>
      <c r="P169" s="142">
        <f t="shared" si="31"/>
        <v>0</v>
      </c>
      <c r="Q169" s="142">
        <v>0.55000000000000004</v>
      </c>
      <c r="R169" s="142">
        <f t="shared" si="32"/>
        <v>1.6500000000000001E-2</v>
      </c>
      <c r="S169" s="142">
        <v>0</v>
      </c>
      <c r="T169" s="143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4" t="s">
        <v>218</v>
      </c>
      <c r="AT169" s="144" t="s">
        <v>132</v>
      </c>
      <c r="AU169" s="144" t="s">
        <v>115</v>
      </c>
      <c r="AY169" s="14" t="s">
        <v>108</v>
      </c>
      <c r="BE169" s="145">
        <f t="shared" si="34"/>
        <v>0</v>
      </c>
      <c r="BF169" s="145">
        <f t="shared" si="35"/>
        <v>0</v>
      </c>
      <c r="BG169" s="145">
        <f t="shared" si="36"/>
        <v>0</v>
      </c>
      <c r="BH169" s="145">
        <f t="shared" si="37"/>
        <v>0</v>
      </c>
      <c r="BI169" s="145">
        <f t="shared" si="38"/>
        <v>0</v>
      </c>
      <c r="BJ169" s="14" t="s">
        <v>115</v>
      </c>
      <c r="BK169" s="146">
        <f t="shared" si="39"/>
        <v>0</v>
      </c>
      <c r="BL169" s="14" t="s">
        <v>176</v>
      </c>
      <c r="BM169" s="144" t="s">
        <v>269</v>
      </c>
    </row>
    <row r="170" spans="1:65" s="2" customFormat="1" ht="21.75" customHeight="1">
      <c r="A170" s="26"/>
      <c r="B170" s="133"/>
      <c r="C170" s="134" t="s">
        <v>270</v>
      </c>
      <c r="D170" s="134" t="s">
        <v>110</v>
      </c>
      <c r="E170" s="135" t="s">
        <v>271</v>
      </c>
      <c r="F170" s="136" t="s">
        <v>272</v>
      </c>
      <c r="G170" s="137" t="s">
        <v>249</v>
      </c>
      <c r="H170" s="138">
        <v>192.15</v>
      </c>
      <c r="I170" s="138">
        <v>0</v>
      </c>
      <c r="J170" s="138">
        <f t="shared" si="30"/>
        <v>0</v>
      </c>
      <c r="K170" s="139"/>
      <c r="L170" s="27"/>
      <c r="M170" s="140" t="s">
        <v>1</v>
      </c>
      <c r="N170" s="141" t="s">
        <v>35</v>
      </c>
      <c r="O170" s="142">
        <v>4.6050000000000001E-2</v>
      </c>
      <c r="P170" s="142">
        <f t="shared" si="31"/>
        <v>8.8485075000000002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4" t="s">
        <v>176</v>
      </c>
      <c r="AT170" s="144" t="s">
        <v>110</v>
      </c>
      <c r="AU170" s="144" t="s">
        <v>115</v>
      </c>
      <c r="AY170" s="14" t="s">
        <v>108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4" t="s">
        <v>115</v>
      </c>
      <c r="BK170" s="146">
        <f t="shared" si="39"/>
        <v>0</v>
      </c>
      <c r="BL170" s="14" t="s">
        <v>176</v>
      </c>
      <c r="BM170" s="144" t="s">
        <v>273</v>
      </c>
    </row>
    <row r="171" spans="1:65" s="2" customFormat="1" ht="21.75" customHeight="1">
      <c r="A171" s="26"/>
      <c r="B171" s="133"/>
      <c r="C171" s="147" t="s">
        <v>274</v>
      </c>
      <c r="D171" s="147" t="s">
        <v>132</v>
      </c>
      <c r="E171" s="148" t="s">
        <v>275</v>
      </c>
      <c r="F171" s="149" t="s">
        <v>276</v>
      </c>
      <c r="G171" s="150" t="s">
        <v>113</v>
      </c>
      <c r="H171" s="151">
        <v>0.42899999999999999</v>
      </c>
      <c r="I171" s="151">
        <v>0</v>
      </c>
      <c r="J171" s="151">
        <f t="shared" si="30"/>
        <v>0</v>
      </c>
      <c r="K171" s="152"/>
      <c r="L171" s="153"/>
      <c r="M171" s="154" t="s">
        <v>1</v>
      </c>
      <c r="N171" s="155" t="s">
        <v>35</v>
      </c>
      <c r="O171" s="142">
        <v>0</v>
      </c>
      <c r="P171" s="142">
        <f t="shared" si="31"/>
        <v>0</v>
      </c>
      <c r="Q171" s="142">
        <v>0.55000000000000004</v>
      </c>
      <c r="R171" s="142">
        <f t="shared" si="32"/>
        <v>0.23595000000000002</v>
      </c>
      <c r="S171" s="142">
        <v>0</v>
      </c>
      <c r="T171" s="143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4" t="s">
        <v>218</v>
      </c>
      <c r="AT171" s="144" t="s">
        <v>132</v>
      </c>
      <c r="AU171" s="144" t="s">
        <v>115</v>
      </c>
      <c r="AY171" s="14" t="s">
        <v>108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4" t="s">
        <v>115</v>
      </c>
      <c r="BK171" s="146">
        <f t="shared" si="39"/>
        <v>0</v>
      </c>
      <c r="BL171" s="14" t="s">
        <v>176</v>
      </c>
      <c r="BM171" s="144" t="s">
        <v>277</v>
      </c>
    </row>
    <row r="172" spans="1:65" s="2" customFormat="1" ht="33" customHeight="1">
      <c r="A172" s="26"/>
      <c r="B172" s="133"/>
      <c r="C172" s="134" t="s">
        <v>278</v>
      </c>
      <c r="D172" s="134" t="s">
        <v>110</v>
      </c>
      <c r="E172" s="135" t="s">
        <v>279</v>
      </c>
      <c r="F172" s="136" t="s">
        <v>280</v>
      </c>
      <c r="G172" s="137" t="s">
        <v>113</v>
      </c>
      <c r="H172" s="138">
        <v>5.98</v>
      </c>
      <c r="I172" s="138">
        <v>0</v>
      </c>
      <c r="J172" s="138">
        <f t="shared" si="30"/>
        <v>0</v>
      </c>
      <c r="K172" s="139"/>
      <c r="L172" s="27"/>
      <c r="M172" s="140" t="s">
        <v>1</v>
      </c>
      <c r="N172" s="141" t="s">
        <v>35</v>
      </c>
      <c r="O172" s="142">
        <v>1.025E-2</v>
      </c>
      <c r="P172" s="142">
        <f t="shared" si="31"/>
        <v>6.1295000000000009E-2</v>
      </c>
      <c r="Q172" s="142">
        <v>2.3099999999999999E-2</v>
      </c>
      <c r="R172" s="142">
        <f t="shared" si="32"/>
        <v>0.13813800000000001</v>
      </c>
      <c r="S172" s="142">
        <v>0</v>
      </c>
      <c r="T172" s="143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176</v>
      </c>
      <c r="AT172" s="144" t="s">
        <v>110</v>
      </c>
      <c r="AU172" s="144" t="s">
        <v>115</v>
      </c>
      <c r="AY172" s="14" t="s">
        <v>108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4" t="s">
        <v>115</v>
      </c>
      <c r="BK172" s="146">
        <f t="shared" si="39"/>
        <v>0</v>
      </c>
      <c r="BL172" s="14" t="s">
        <v>176</v>
      </c>
      <c r="BM172" s="144" t="s">
        <v>281</v>
      </c>
    </row>
    <row r="173" spans="1:65" s="2" customFormat="1" ht="21.75" customHeight="1">
      <c r="A173" s="26"/>
      <c r="B173" s="133"/>
      <c r="C173" s="134" t="s">
        <v>282</v>
      </c>
      <c r="D173" s="134" t="s">
        <v>110</v>
      </c>
      <c r="E173" s="135" t="s">
        <v>283</v>
      </c>
      <c r="F173" s="136" t="s">
        <v>284</v>
      </c>
      <c r="G173" s="137" t="s">
        <v>135</v>
      </c>
      <c r="H173" s="138">
        <v>3.5209999999999999</v>
      </c>
      <c r="I173" s="138">
        <v>0</v>
      </c>
      <c r="J173" s="138">
        <f t="shared" si="30"/>
        <v>0</v>
      </c>
      <c r="K173" s="139"/>
      <c r="L173" s="27"/>
      <c r="M173" s="140" t="s">
        <v>1</v>
      </c>
      <c r="N173" s="141" t="s">
        <v>35</v>
      </c>
      <c r="O173" s="142">
        <v>1.7130000000000001</v>
      </c>
      <c r="P173" s="142">
        <f t="shared" si="31"/>
        <v>6.0314730000000001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4" t="s">
        <v>176</v>
      </c>
      <c r="AT173" s="144" t="s">
        <v>110</v>
      </c>
      <c r="AU173" s="144" t="s">
        <v>115</v>
      </c>
      <c r="AY173" s="14" t="s">
        <v>108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4" t="s">
        <v>115</v>
      </c>
      <c r="BK173" s="146">
        <f t="shared" si="39"/>
        <v>0</v>
      </c>
      <c r="BL173" s="14" t="s">
        <v>176</v>
      </c>
      <c r="BM173" s="144" t="s">
        <v>285</v>
      </c>
    </row>
    <row r="174" spans="1:65" s="12" customFormat="1" ht="22.9" customHeight="1">
      <c r="B174" s="121"/>
      <c r="D174" s="122" t="s">
        <v>68</v>
      </c>
      <c r="E174" s="131" t="s">
        <v>286</v>
      </c>
      <c r="F174" s="131" t="s">
        <v>287</v>
      </c>
      <c r="J174" s="132">
        <f>BK174</f>
        <v>0</v>
      </c>
      <c r="L174" s="121"/>
      <c r="M174" s="125"/>
      <c r="N174" s="126"/>
      <c r="O174" s="126"/>
      <c r="P174" s="127">
        <f>SUM(P175:P186)</f>
        <v>69.322035</v>
      </c>
      <c r="Q174" s="126"/>
      <c r="R174" s="127">
        <f>SUM(R175:R186)</f>
        <v>0.35854599999999998</v>
      </c>
      <c r="S174" s="126"/>
      <c r="T174" s="128">
        <f>SUM(T175:T186)</f>
        <v>0</v>
      </c>
      <c r="AR174" s="122" t="s">
        <v>115</v>
      </c>
      <c r="AT174" s="129" t="s">
        <v>68</v>
      </c>
      <c r="AU174" s="129" t="s">
        <v>74</v>
      </c>
      <c r="AY174" s="122" t="s">
        <v>108</v>
      </c>
      <c r="BK174" s="130">
        <f>SUM(BK175:BK186)</f>
        <v>0</v>
      </c>
    </row>
    <row r="175" spans="1:65" s="2" customFormat="1" ht="16.5" customHeight="1">
      <c r="A175" s="26"/>
      <c r="B175" s="133"/>
      <c r="C175" s="134" t="s">
        <v>288</v>
      </c>
      <c r="D175" s="134" t="s">
        <v>110</v>
      </c>
      <c r="E175" s="135" t="s">
        <v>289</v>
      </c>
      <c r="F175" s="136" t="s">
        <v>290</v>
      </c>
      <c r="G175" s="137" t="s">
        <v>249</v>
      </c>
      <c r="H175" s="138">
        <v>10.7</v>
      </c>
      <c r="I175" s="138">
        <v>0</v>
      </c>
      <c r="J175" s="138">
        <f t="shared" ref="J175:J186" si="40">ROUND(I175*H175,3)</f>
        <v>0</v>
      </c>
      <c r="K175" s="139"/>
      <c r="L175" s="27"/>
      <c r="M175" s="140" t="s">
        <v>1</v>
      </c>
      <c r="N175" s="141" t="s">
        <v>35</v>
      </c>
      <c r="O175" s="142">
        <v>0.10029</v>
      </c>
      <c r="P175" s="142">
        <f t="shared" ref="P175:P186" si="41">O175*H175</f>
        <v>1.0731029999999999</v>
      </c>
      <c r="Q175" s="142">
        <v>1.2999999999999999E-4</v>
      </c>
      <c r="R175" s="142">
        <f t="shared" ref="R175:R186" si="42">Q175*H175</f>
        <v>1.3909999999999999E-3</v>
      </c>
      <c r="S175" s="142">
        <v>0</v>
      </c>
      <c r="T175" s="143">
        <f t="shared" ref="T175:T186" si="43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4" t="s">
        <v>176</v>
      </c>
      <c r="AT175" s="144" t="s">
        <v>110</v>
      </c>
      <c r="AU175" s="144" t="s">
        <v>115</v>
      </c>
      <c r="AY175" s="14" t="s">
        <v>108</v>
      </c>
      <c r="BE175" s="145">
        <f t="shared" ref="BE175:BE186" si="44">IF(N175="základná",J175,0)</f>
        <v>0</v>
      </c>
      <c r="BF175" s="145">
        <f t="shared" ref="BF175:BF186" si="45">IF(N175="znížená",J175,0)</f>
        <v>0</v>
      </c>
      <c r="BG175" s="145">
        <f t="shared" ref="BG175:BG186" si="46">IF(N175="zákl. prenesená",J175,0)</f>
        <v>0</v>
      </c>
      <c r="BH175" s="145">
        <f t="shared" ref="BH175:BH186" si="47">IF(N175="zníž. prenesená",J175,0)</f>
        <v>0</v>
      </c>
      <c r="BI175" s="145">
        <f t="shared" ref="BI175:BI186" si="48">IF(N175="nulová",J175,0)</f>
        <v>0</v>
      </c>
      <c r="BJ175" s="14" t="s">
        <v>115</v>
      </c>
      <c r="BK175" s="146">
        <f t="shared" ref="BK175:BK186" si="49">ROUND(I175*H175,3)</f>
        <v>0</v>
      </c>
      <c r="BL175" s="14" t="s">
        <v>176</v>
      </c>
      <c r="BM175" s="144" t="s">
        <v>291</v>
      </c>
    </row>
    <row r="176" spans="1:65" s="2" customFormat="1" ht="16.5" customHeight="1">
      <c r="A176" s="26"/>
      <c r="B176" s="133"/>
      <c r="C176" s="134" t="s">
        <v>292</v>
      </c>
      <c r="D176" s="134" t="s">
        <v>110</v>
      </c>
      <c r="E176" s="135" t="s">
        <v>293</v>
      </c>
      <c r="F176" s="136" t="s">
        <v>294</v>
      </c>
      <c r="G176" s="137" t="s">
        <v>249</v>
      </c>
      <c r="H176" s="138">
        <v>10.8</v>
      </c>
      <c r="I176" s="138">
        <v>0</v>
      </c>
      <c r="J176" s="138">
        <f t="shared" si="40"/>
        <v>0</v>
      </c>
      <c r="K176" s="139"/>
      <c r="L176" s="27"/>
      <c r="M176" s="140" t="s">
        <v>1</v>
      </c>
      <c r="N176" s="141" t="s">
        <v>35</v>
      </c>
      <c r="O176" s="142">
        <v>0.12028999999999999</v>
      </c>
      <c r="P176" s="142">
        <f t="shared" si="41"/>
        <v>1.299132</v>
      </c>
      <c r="Q176" s="142">
        <v>1.2999999999999999E-4</v>
      </c>
      <c r="R176" s="142">
        <f t="shared" si="42"/>
        <v>1.4039999999999999E-3</v>
      </c>
      <c r="S176" s="142">
        <v>0</v>
      </c>
      <c r="T176" s="143">
        <f t="shared" si="4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4" t="s">
        <v>176</v>
      </c>
      <c r="AT176" s="144" t="s">
        <v>110</v>
      </c>
      <c r="AU176" s="144" t="s">
        <v>115</v>
      </c>
      <c r="AY176" s="14" t="s">
        <v>108</v>
      </c>
      <c r="BE176" s="145">
        <f t="shared" si="44"/>
        <v>0</v>
      </c>
      <c r="BF176" s="145">
        <f t="shared" si="45"/>
        <v>0</v>
      </c>
      <c r="BG176" s="145">
        <f t="shared" si="46"/>
        <v>0</v>
      </c>
      <c r="BH176" s="145">
        <f t="shared" si="47"/>
        <v>0</v>
      </c>
      <c r="BI176" s="145">
        <f t="shared" si="48"/>
        <v>0</v>
      </c>
      <c r="BJ176" s="14" t="s">
        <v>115</v>
      </c>
      <c r="BK176" s="146">
        <f t="shared" si="49"/>
        <v>0</v>
      </c>
      <c r="BL176" s="14" t="s">
        <v>176</v>
      </c>
      <c r="BM176" s="144" t="s">
        <v>295</v>
      </c>
    </row>
    <row r="177" spans="1:65" s="2" customFormat="1" ht="16.5" customHeight="1">
      <c r="A177" s="26"/>
      <c r="B177" s="133"/>
      <c r="C177" s="134" t="s">
        <v>296</v>
      </c>
      <c r="D177" s="134" t="s">
        <v>110</v>
      </c>
      <c r="E177" s="135" t="s">
        <v>297</v>
      </c>
      <c r="F177" s="136" t="s">
        <v>298</v>
      </c>
      <c r="G177" s="137" t="s">
        <v>249</v>
      </c>
      <c r="H177" s="138">
        <v>10.7</v>
      </c>
      <c r="I177" s="138">
        <v>0</v>
      </c>
      <c r="J177" s="138">
        <f t="shared" si="40"/>
        <v>0</v>
      </c>
      <c r="K177" s="139"/>
      <c r="L177" s="27"/>
      <c r="M177" s="140" t="s">
        <v>1</v>
      </c>
      <c r="N177" s="141" t="s">
        <v>35</v>
      </c>
      <c r="O177" s="142">
        <v>0.10138</v>
      </c>
      <c r="P177" s="142">
        <f t="shared" si="41"/>
        <v>1.0847659999999999</v>
      </c>
      <c r="Q177" s="142">
        <v>1.0000000000000001E-5</v>
      </c>
      <c r="R177" s="142">
        <f t="shared" si="42"/>
        <v>1.07E-4</v>
      </c>
      <c r="S177" s="142">
        <v>0</v>
      </c>
      <c r="T177" s="143">
        <f t="shared" si="4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176</v>
      </c>
      <c r="AT177" s="144" t="s">
        <v>110</v>
      </c>
      <c r="AU177" s="144" t="s">
        <v>115</v>
      </c>
      <c r="AY177" s="14" t="s">
        <v>108</v>
      </c>
      <c r="BE177" s="145">
        <f t="shared" si="44"/>
        <v>0</v>
      </c>
      <c r="BF177" s="145">
        <f t="shared" si="45"/>
        <v>0</v>
      </c>
      <c r="BG177" s="145">
        <f t="shared" si="46"/>
        <v>0</v>
      </c>
      <c r="BH177" s="145">
        <f t="shared" si="47"/>
        <v>0</v>
      </c>
      <c r="BI177" s="145">
        <f t="shared" si="48"/>
        <v>0</v>
      </c>
      <c r="BJ177" s="14" t="s">
        <v>115</v>
      </c>
      <c r="BK177" s="146">
        <f t="shared" si="49"/>
        <v>0</v>
      </c>
      <c r="BL177" s="14" t="s">
        <v>176</v>
      </c>
      <c r="BM177" s="144" t="s">
        <v>299</v>
      </c>
    </row>
    <row r="178" spans="1:65" s="2" customFormat="1" ht="21.75" customHeight="1">
      <c r="A178" s="26"/>
      <c r="B178" s="133"/>
      <c r="C178" s="134" t="s">
        <v>300</v>
      </c>
      <c r="D178" s="134" t="s">
        <v>110</v>
      </c>
      <c r="E178" s="135" t="s">
        <v>301</v>
      </c>
      <c r="F178" s="136" t="s">
        <v>302</v>
      </c>
      <c r="G178" s="137" t="s">
        <v>142</v>
      </c>
      <c r="H178" s="138">
        <v>58.5</v>
      </c>
      <c r="I178" s="138">
        <v>0</v>
      </c>
      <c r="J178" s="138">
        <f t="shared" si="40"/>
        <v>0</v>
      </c>
      <c r="K178" s="139"/>
      <c r="L178" s="27"/>
      <c r="M178" s="140" t="s">
        <v>1</v>
      </c>
      <c r="N178" s="141" t="s">
        <v>35</v>
      </c>
      <c r="O178" s="142">
        <v>0.61265999999999998</v>
      </c>
      <c r="P178" s="142">
        <f t="shared" si="41"/>
        <v>35.840609999999998</v>
      </c>
      <c r="Q178" s="142">
        <v>5.11E-3</v>
      </c>
      <c r="R178" s="142">
        <f t="shared" si="42"/>
        <v>0.29893500000000001</v>
      </c>
      <c r="S178" s="142">
        <v>0</v>
      </c>
      <c r="T178" s="143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4" t="s">
        <v>176</v>
      </c>
      <c r="AT178" s="144" t="s">
        <v>110</v>
      </c>
      <c r="AU178" s="144" t="s">
        <v>115</v>
      </c>
      <c r="AY178" s="14" t="s">
        <v>108</v>
      </c>
      <c r="BE178" s="145">
        <f t="shared" si="44"/>
        <v>0</v>
      </c>
      <c r="BF178" s="145">
        <f t="shared" si="45"/>
        <v>0</v>
      </c>
      <c r="BG178" s="145">
        <f t="shared" si="46"/>
        <v>0</v>
      </c>
      <c r="BH178" s="145">
        <f t="shared" si="47"/>
        <v>0</v>
      </c>
      <c r="BI178" s="145">
        <f t="shared" si="48"/>
        <v>0</v>
      </c>
      <c r="BJ178" s="14" t="s">
        <v>115</v>
      </c>
      <c r="BK178" s="146">
        <f t="shared" si="49"/>
        <v>0</v>
      </c>
      <c r="BL178" s="14" t="s">
        <v>176</v>
      </c>
      <c r="BM178" s="144" t="s">
        <v>303</v>
      </c>
    </row>
    <row r="179" spans="1:65" s="2" customFormat="1" ht="21.75" customHeight="1">
      <c r="A179" s="26"/>
      <c r="B179" s="133"/>
      <c r="C179" s="134" t="s">
        <v>304</v>
      </c>
      <c r="D179" s="134" t="s">
        <v>110</v>
      </c>
      <c r="E179" s="135" t="s">
        <v>305</v>
      </c>
      <c r="F179" s="136" t="s">
        <v>306</v>
      </c>
      <c r="G179" s="137" t="s">
        <v>249</v>
      </c>
      <c r="H179" s="138">
        <v>10.7</v>
      </c>
      <c r="I179" s="138">
        <v>0</v>
      </c>
      <c r="J179" s="138">
        <f t="shared" si="40"/>
        <v>0</v>
      </c>
      <c r="K179" s="139"/>
      <c r="L179" s="27"/>
      <c r="M179" s="140" t="s">
        <v>1</v>
      </c>
      <c r="N179" s="141" t="s">
        <v>35</v>
      </c>
      <c r="O179" s="142">
        <v>1.06701</v>
      </c>
      <c r="P179" s="142">
        <f t="shared" si="41"/>
        <v>11.417007</v>
      </c>
      <c r="Q179" s="142">
        <v>1.24E-3</v>
      </c>
      <c r="R179" s="142">
        <f t="shared" si="42"/>
        <v>1.3267999999999999E-2</v>
      </c>
      <c r="S179" s="142">
        <v>0</v>
      </c>
      <c r="T179" s="143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4" t="s">
        <v>176</v>
      </c>
      <c r="AT179" s="144" t="s">
        <v>110</v>
      </c>
      <c r="AU179" s="144" t="s">
        <v>115</v>
      </c>
      <c r="AY179" s="14" t="s">
        <v>108</v>
      </c>
      <c r="BE179" s="145">
        <f t="shared" si="44"/>
        <v>0</v>
      </c>
      <c r="BF179" s="145">
        <f t="shared" si="45"/>
        <v>0</v>
      </c>
      <c r="BG179" s="145">
        <f t="shared" si="46"/>
        <v>0</v>
      </c>
      <c r="BH179" s="145">
        <f t="shared" si="47"/>
        <v>0</v>
      </c>
      <c r="BI179" s="145">
        <f t="shared" si="48"/>
        <v>0</v>
      </c>
      <c r="BJ179" s="14" t="s">
        <v>115</v>
      </c>
      <c r="BK179" s="146">
        <f t="shared" si="49"/>
        <v>0</v>
      </c>
      <c r="BL179" s="14" t="s">
        <v>176</v>
      </c>
      <c r="BM179" s="144" t="s">
        <v>307</v>
      </c>
    </row>
    <row r="180" spans="1:65" s="2" customFormat="1" ht="21.75" customHeight="1">
      <c r="A180" s="26"/>
      <c r="B180" s="133"/>
      <c r="C180" s="134" t="s">
        <v>308</v>
      </c>
      <c r="D180" s="134" t="s">
        <v>110</v>
      </c>
      <c r="E180" s="135" t="s">
        <v>309</v>
      </c>
      <c r="F180" s="136" t="s">
        <v>310</v>
      </c>
      <c r="G180" s="137" t="s">
        <v>249</v>
      </c>
      <c r="H180" s="138">
        <v>10.7</v>
      </c>
      <c r="I180" s="138">
        <v>0</v>
      </c>
      <c r="J180" s="138">
        <f t="shared" si="40"/>
        <v>0</v>
      </c>
      <c r="K180" s="139"/>
      <c r="L180" s="27"/>
      <c r="M180" s="140" t="s">
        <v>1</v>
      </c>
      <c r="N180" s="141" t="s">
        <v>35</v>
      </c>
      <c r="O180" s="142">
        <v>0.90581</v>
      </c>
      <c r="P180" s="142">
        <f t="shared" si="41"/>
        <v>9.6921669999999995</v>
      </c>
      <c r="Q180" s="142">
        <v>2.47E-3</v>
      </c>
      <c r="R180" s="142">
        <f t="shared" si="42"/>
        <v>2.6428999999999998E-2</v>
      </c>
      <c r="S180" s="142">
        <v>0</v>
      </c>
      <c r="T180" s="143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176</v>
      </c>
      <c r="AT180" s="144" t="s">
        <v>110</v>
      </c>
      <c r="AU180" s="144" t="s">
        <v>115</v>
      </c>
      <c r="AY180" s="14" t="s">
        <v>108</v>
      </c>
      <c r="BE180" s="145">
        <f t="shared" si="44"/>
        <v>0</v>
      </c>
      <c r="BF180" s="145">
        <f t="shared" si="45"/>
        <v>0</v>
      </c>
      <c r="BG180" s="145">
        <f t="shared" si="46"/>
        <v>0</v>
      </c>
      <c r="BH180" s="145">
        <f t="shared" si="47"/>
        <v>0</v>
      </c>
      <c r="BI180" s="145">
        <f t="shared" si="48"/>
        <v>0</v>
      </c>
      <c r="BJ180" s="14" t="s">
        <v>115</v>
      </c>
      <c r="BK180" s="146">
        <f t="shared" si="49"/>
        <v>0</v>
      </c>
      <c r="BL180" s="14" t="s">
        <v>176</v>
      </c>
      <c r="BM180" s="144" t="s">
        <v>311</v>
      </c>
    </row>
    <row r="181" spans="1:65" s="2" customFormat="1" ht="21.75" customHeight="1">
      <c r="A181" s="26"/>
      <c r="B181" s="133"/>
      <c r="C181" s="134" t="s">
        <v>312</v>
      </c>
      <c r="D181" s="134" t="s">
        <v>110</v>
      </c>
      <c r="E181" s="135" t="s">
        <v>313</v>
      </c>
      <c r="F181" s="136" t="s">
        <v>314</v>
      </c>
      <c r="G181" s="137" t="s">
        <v>199</v>
      </c>
      <c r="H181" s="138">
        <v>1</v>
      </c>
      <c r="I181" s="138">
        <v>0</v>
      </c>
      <c r="J181" s="138">
        <f t="shared" si="40"/>
        <v>0</v>
      </c>
      <c r="K181" s="139"/>
      <c r="L181" s="27"/>
      <c r="M181" s="140" t="s">
        <v>1</v>
      </c>
      <c r="N181" s="141" t="s">
        <v>35</v>
      </c>
      <c r="O181" s="142">
        <v>1.23874</v>
      </c>
      <c r="P181" s="142">
        <f t="shared" si="41"/>
        <v>1.23874</v>
      </c>
      <c r="Q181" s="142">
        <v>1.1E-4</v>
      </c>
      <c r="R181" s="142">
        <f t="shared" si="42"/>
        <v>1.1E-4</v>
      </c>
      <c r="S181" s="142">
        <v>0</v>
      </c>
      <c r="T181" s="143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4" t="s">
        <v>176</v>
      </c>
      <c r="AT181" s="144" t="s">
        <v>110</v>
      </c>
      <c r="AU181" s="144" t="s">
        <v>115</v>
      </c>
      <c r="AY181" s="14" t="s">
        <v>108</v>
      </c>
      <c r="BE181" s="145">
        <f t="shared" si="44"/>
        <v>0</v>
      </c>
      <c r="BF181" s="145">
        <f t="shared" si="45"/>
        <v>0</v>
      </c>
      <c r="BG181" s="145">
        <f t="shared" si="46"/>
        <v>0</v>
      </c>
      <c r="BH181" s="145">
        <f t="shared" si="47"/>
        <v>0</v>
      </c>
      <c r="BI181" s="145">
        <f t="shared" si="48"/>
        <v>0</v>
      </c>
      <c r="BJ181" s="14" t="s">
        <v>115</v>
      </c>
      <c r="BK181" s="146">
        <f t="shared" si="49"/>
        <v>0</v>
      </c>
      <c r="BL181" s="14" t="s">
        <v>176</v>
      </c>
      <c r="BM181" s="144" t="s">
        <v>315</v>
      </c>
    </row>
    <row r="182" spans="1:65" s="2" customFormat="1" ht="33" customHeight="1">
      <c r="A182" s="26"/>
      <c r="B182" s="133"/>
      <c r="C182" s="134" t="s">
        <v>316</v>
      </c>
      <c r="D182" s="134" t="s">
        <v>110</v>
      </c>
      <c r="E182" s="135" t="s">
        <v>317</v>
      </c>
      <c r="F182" s="136" t="s">
        <v>318</v>
      </c>
      <c r="G182" s="137" t="s">
        <v>199</v>
      </c>
      <c r="H182" s="138">
        <v>2</v>
      </c>
      <c r="I182" s="138">
        <v>0</v>
      </c>
      <c r="J182" s="138">
        <f t="shared" si="40"/>
        <v>0</v>
      </c>
      <c r="K182" s="139"/>
      <c r="L182" s="27"/>
      <c r="M182" s="140" t="s">
        <v>1</v>
      </c>
      <c r="N182" s="141" t="s">
        <v>35</v>
      </c>
      <c r="O182" s="142">
        <v>0.10050000000000001</v>
      </c>
      <c r="P182" s="142">
        <f t="shared" si="41"/>
        <v>0.20100000000000001</v>
      </c>
      <c r="Q182" s="142">
        <v>2.0000000000000002E-5</v>
      </c>
      <c r="R182" s="142">
        <f t="shared" si="42"/>
        <v>4.0000000000000003E-5</v>
      </c>
      <c r="S182" s="142">
        <v>0</v>
      </c>
      <c r="T182" s="143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176</v>
      </c>
      <c r="AT182" s="144" t="s">
        <v>110</v>
      </c>
      <c r="AU182" s="144" t="s">
        <v>115</v>
      </c>
      <c r="AY182" s="14" t="s">
        <v>108</v>
      </c>
      <c r="BE182" s="145">
        <f t="shared" si="44"/>
        <v>0</v>
      </c>
      <c r="BF182" s="145">
        <f t="shared" si="45"/>
        <v>0</v>
      </c>
      <c r="BG182" s="145">
        <f t="shared" si="46"/>
        <v>0</v>
      </c>
      <c r="BH182" s="145">
        <f t="shared" si="47"/>
        <v>0</v>
      </c>
      <c r="BI182" s="145">
        <f t="shared" si="48"/>
        <v>0</v>
      </c>
      <c r="BJ182" s="14" t="s">
        <v>115</v>
      </c>
      <c r="BK182" s="146">
        <f t="shared" si="49"/>
        <v>0</v>
      </c>
      <c r="BL182" s="14" t="s">
        <v>176</v>
      </c>
      <c r="BM182" s="144" t="s">
        <v>319</v>
      </c>
    </row>
    <row r="183" spans="1:65" s="2" customFormat="1" ht="16.5" customHeight="1">
      <c r="A183" s="26"/>
      <c r="B183" s="133"/>
      <c r="C183" s="147" t="s">
        <v>320</v>
      </c>
      <c r="D183" s="147" t="s">
        <v>132</v>
      </c>
      <c r="E183" s="148" t="s">
        <v>321</v>
      </c>
      <c r="F183" s="149" t="s">
        <v>322</v>
      </c>
      <c r="G183" s="150" t="s">
        <v>199</v>
      </c>
      <c r="H183" s="151">
        <v>2</v>
      </c>
      <c r="I183" s="151">
        <v>0</v>
      </c>
      <c r="J183" s="151">
        <f t="shared" si="40"/>
        <v>0</v>
      </c>
      <c r="K183" s="152"/>
      <c r="L183" s="153"/>
      <c r="M183" s="154" t="s">
        <v>1</v>
      </c>
      <c r="N183" s="155" t="s">
        <v>35</v>
      </c>
      <c r="O183" s="142">
        <v>0</v>
      </c>
      <c r="P183" s="142">
        <f t="shared" si="41"/>
        <v>0</v>
      </c>
      <c r="Q183" s="142">
        <v>6.9999999999999994E-5</v>
      </c>
      <c r="R183" s="142">
        <f t="shared" si="42"/>
        <v>1.3999999999999999E-4</v>
      </c>
      <c r="S183" s="142">
        <v>0</v>
      </c>
      <c r="T183" s="143">
        <f t="shared" si="4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4" t="s">
        <v>218</v>
      </c>
      <c r="AT183" s="144" t="s">
        <v>132</v>
      </c>
      <c r="AU183" s="144" t="s">
        <v>115</v>
      </c>
      <c r="AY183" s="14" t="s">
        <v>108</v>
      </c>
      <c r="BE183" s="145">
        <f t="shared" si="44"/>
        <v>0</v>
      </c>
      <c r="BF183" s="145">
        <f t="shared" si="45"/>
        <v>0</v>
      </c>
      <c r="BG183" s="145">
        <f t="shared" si="46"/>
        <v>0</v>
      </c>
      <c r="BH183" s="145">
        <f t="shared" si="47"/>
        <v>0</v>
      </c>
      <c r="BI183" s="145">
        <f t="shared" si="48"/>
        <v>0</v>
      </c>
      <c r="BJ183" s="14" t="s">
        <v>115</v>
      </c>
      <c r="BK183" s="146">
        <f t="shared" si="49"/>
        <v>0</v>
      </c>
      <c r="BL183" s="14" t="s">
        <v>176</v>
      </c>
      <c r="BM183" s="144" t="s">
        <v>323</v>
      </c>
    </row>
    <row r="184" spans="1:65" s="2" customFormat="1" ht="21.75" customHeight="1">
      <c r="A184" s="26"/>
      <c r="B184" s="133"/>
      <c r="C184" s="134" t="s">
        <v>324</v>
      </c>
      <c r="D184" s="134" t="s">
        <v>110</v>
      </c>
      <c r="E184" s="135" t="s">
        <v>325</v>
      </c>
      <c r="F184" s="136" t="s">
        <v>326</v>
      </c>
      <c r="G184" s="137" t="s">
        <v>249</v>
      </c>
      <c r="H184" s="138">
        <v>4.95</v>
      </c>
      <c r="I184" s="138">
        <v>0</v>
      </c>
      <c r="J184" s="138">
        <f t="shared" si="40"/>
        <v>0</v>
      </c>
      <c r="K184" s="139"/>
      <c r="L184" s="27"/>
      <c r="M184" s="140" t="s">
        <v>1</v>
      </c>
      <c r="N184" s="141" t="s">
        <v>35</v>
      </c>
      <c r="O184" s="142">
        <v>0.66210000000000002</v>
      </c>
      <c r="P184" s="142">
        <f t="shared" si="41"/>
        <v>3.2773950000000003</v>
      </c>
      <c r="Q184" s="142">
        <v>1.9599999999999999E-3</v>
      </c>
      <c r="R184" s="142">
        <f t="shared" si="42"/>
        <v>9.7020000000000006E-3</v>
      </c>
      <c r="S184" s="142">
        <v>0</v>
      </c>
      <c r="T184" s="143">
        <f t="shared" si="4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4" t="s">
        <v>176</v>
      </c>
      <c r="AT184" s="144" t="s">
        <v>110</v>
      </c>
      <c r="AU184" s="144" t="s">
        <v>115</v>
      </c>
      <c r="AY184" s="14" t="s">
        <v>108</v>
      </c>
      <c r="BE184" s="145">
        <f t="shared" si="44"/>
        <v>0</v>
      </c>
      <c r="BF184" s="145">
        <f t="shared" si="45"/>
        <v>0</v>
      </c>
      <c r="BG184" s="145">
        <f t="shared" si="46"/>
        <v>0</v>
      </c>
      <c r="BH184" s="145">
        <f t="shared" si="47"/>
        <v>0</v>
      </c>
      <c r="BI184" s="145">
        <f t="shared" si="48"/>
        <v>0</v>
      </c>
      <c r="BJ184" s="14" t="s">
        <v>115</v>
      </c>
      <c r="BK184" s="146">
        <f t="shared" si="49"/>
        <v>0</v>
      </c>
      <c r="BL184" s="14" t="s">
        <v>176</v>
      </c>
      <c r="BM184" s="144" t="s">
        <v>327</v>
      </c>
    </row>
    <row r="185" spans="1:65" s="2" customFormat="1" ht="21.75" customHeight="1">
      <c r="A185" s="26"/>
      <c r="B185" s="133"/>
      <c r="C185" s="134" t="s">
        <v>328</v>
      </c>
      <c r="D185" s="134" t="s">
        <v>110</v>
      </c>
      <c r="E185" s="135" t="s">
        <v>329</v>
      </c>
      <c r="F185" s="136" t="s">
        <v>330</v>
      </c>
      <c r="G185" s="137" t="s">
        <v>142</v>
      </c>
      <c r="H185" s="138">
        <v>58.5</v>
      </c>
      <c r="I185" s="138">
        <v>0</v>
      </c>
      <c r="J185" s="138">
        <f t="shared" si="40"/>
        <v>0</v>
      </c>
      <c r="K185" s="139"/>
      <c r="L185" s="27"/>
      <c r="M185" s="140" t="s">
        <v>1</v>
      </c>
      <c r="N185" s="141" t="s">
        <v>35</v>
      </c>
      <c r="O185" s="142">
        <v>4.4269999999999997E-2</v>
      </c>
      <c r="P185" s="142">
        <f t="shared" si="41"/>
        <v>2.5897949999999996</v>
      </c>
      <c r="Q185" s="142">
        <v>1.2E-4</v>
      </c>
      <c r="R185" s="142">
        <f t="shared" si="42"/>
        <v>7.0200000000000002E-3</v>
      </c>
      <c r="S185" s="142">
        <v>0</v>
      </c>
      <c r="T185" s="143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176</v>
      </c>
      <c r="AT185" s="144" t="s">
        <v>110</v>
      </c>
      <c r="AU185" s="144" t="s">
        <v>115</v>
      </c>
      <c r="AY185" s="14" t="s">
        <v>108</v>
      </c>
      <c r="BE185" s="145">
        <f t="shared" si="44"/>
        <v>0</v>
      </c>
      <c r="BF185" s="145">
        <f t="shared" si="45"/>
        <v>0</v>
      </c>
      <c r="BG185" s="145">
        <f t="shared" si="46"/>
        <v>0</v>
      </c>
      <c r="BH185" s="145">
        <f t="shared" si="47"/>
        <v>0</v>
      </c>
      <c r="BI185" s="145">
        <f t="shared" si="48"/>
        <v>0</v>
      </c>
      <c r="BJ185" s="14" t="s">
        <v>115</v>
      </c>
      <c r="BK185" s="146">
        <f t="shared" si="49"/>
        <v>0</v>
      </c>
      <c r="BL185" s="14" t="s">
        <v>176</v>
      </c>
      <c r="BM185" s="144" t="s">
        <v>331</v>
      </c>
    </row>
    <row r="186" spans="1:65" s="2" customFormat="1" ht="21.75" customHeight="1">
      <c r="A186" s="26"/>
      <c r="B186" s="133"/>
      <c r="C186" s="134" t="s">
        <v>332</v>
      </c>
      <c r="D186" s="134" t="s">
        <v>110</v>
      </c>
      <c r="E186" s="135" t="s">
        <v>333</v>
      </c>
      <c r="F186" s="136" t="s">
        <v>334</v>
      </c>
      <c r="G186" s="137" t="s">
        <v>135</v>
      </c>
      <c r="H186" s="138">
        <v>0.35899999999999999</v>
      </c>
      <c r="I186" s="138">
        <v>0</v>
      </c>
      <c r="J186" s="138">
        <f t="shared" si="40"/>
        <v>0</v>
      </c>
      <c r="K186" s="139"/>
      <c r="L186" s="27"/>
      <c r="M186" s="140" t="s">
        <v>1</v>
      </c>
      <c r="N186" s="141" t="s">
        <v>35</v>
      </c>
      <c r="O186" s="142">
        <v>4.4800000000000004</v>
      </c>
      <c r="P186" s="142">
        <f t="shared" si="41"/>
        <v>1.6083200000000002</v>
      </c>
      <c r="Q186" s="142">
        <v>0</v>
      </c>
      <c r="R186" s="142">
        <f t="shared" si="42"/>
        <v>0</v>
      </c>
      <c r="S186" s="142">
        <v>0</v>
      </c>
      <c r="T186" s="143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176</v>
      </c>
      <c r="AT186" s="144" t="s">
        <v>110</v>
      </c>
      <c r="AU186" s="144" t="s">
        <v>115</v>
      </c>
      <c r="AY186" s="14" t="s">
        <v>108</v>
      </c>
      <c r="BE186" s="145">
        <f t="shared" si="44"/>
        <v>0</v>
      </c>
      <c r="BF186" s="145">
        <f t="shared" si="45"/>
        <v>0</v>
      </c>
      <c r="BG186" s="145">
        <f t="shared" si="46"/>
        <v>0</v>
      </c>
      <c r="BH186" s="145">
        <f t="shared" si="47"/>
        <v>0</v>
      </c>
      <c r="BI186" s="145">
        <f t="shared" si="48"/>
        <v>0</v>
      </c>
      <c r="BJ186" s="14" t="s">
        <v>115</v>
      </c>
      <c r="BK186" s="146">
        <f t="shared" si="49"/>
        <v>0</v>
      </c>
      <c r="BL186" s="14" t="s">
        <v>176</v>
      </c>
      <c r="BM186" s="144" t="s">
        <v>335</v>
      </c>
    </row>
    <row r="187" spans="1:65" s="12" customFormat="1" ht="22.9" customHeight="1">
      <c r="B187" s="121"/>
      <c r="D187" s="122" t="s">
        <v>68</v>
      </c>
      <c r="E187" s="131" t="s">
        <v>336</v>
      </c>
      <c r="F187" s="131" t="s">
        <v>337</v>
      </c>
      <c r="J187" s="132">
        <f>BK187</f>
        <v>0</v>
      </c>
      <c r="L187" s="121"/>
      <c r="M187" s="125"/>
      <c r="N187" s="126"/>
      <c r="O187" s="126"/>
      <c r="P187" s="127">
        <f>SUM(P188:P190)</f>
        <v>11.450925580000002</v>
      </c>
      <c r="Q187" s="126"/>
      <c r="R187" s="127">
        <f>SUM(R188:R190)</f>
        <v>0.69613612999999996</v>
      </c>
      <c r="S187" s="126"/>
      <c r="T187" s="128">
        <f>SUM(T188:T190)</f>
        <v>0</v>
      </c>
      <c r="AR187" s="122" t="s">
        <v>115</v>
      </c>
      <c r="AT187" s="129" t="s">
        <v>68</v>
      </c>
      <c r="AU187" s="129" t="s">
        <v>74</v>
      </c>
      <c r="AY187" s="122" t="s">
        <v>108</v>
      </c>
      <c r="BK187" s="130">
        <f>SUM(BK188:BK190)</f>
        <v>0</v>
      </c>
    </row>
    <row r="188" spans="1:65" s="2" customFormat="1" ht="21.75" customHeight="1">
      <c r="A188" s="26"/>
      <c r="B188" s="133"/>
      <c r="C188" s="134" t="s">
        <v>338</v>
      </c>
      <c r="D188" s="134" t="s">
        <v>110</v>
      </c>
      <c r="E188" s="135" t="s">
        <v>339</v>
      </c>
      <c r="F188" s="136" t="s">
        <v>340</v>
      </c>
      <c r="G188" s="137" t="s">
        <v>142</v>
      </c>
      <c r="H188" s="138">
        <v>4.5209999999999999</v>
      </c>
      <c r="I188" s="138">
        <v>0</v>
      </c>
      <c r="J188" s="138">
        <f>ROUND(I188*H188,3)</f>
        <v>0</v>
      </c>
      <c r="K188" s="139"/>
      <c r="L188" s="27"/>
      <c r="M188" s="140" t="s">
        <v>1</v>
      </c>
      <c r="N188" s="141" t="s">
        <v>35</v>
      </c>
      <c r="O188" s="142">
        <v>2.3679800000000002</v>
      </c>
      <c r="P188" s="142">
        <f>O188*H188</f>
        <v>10.705637580000001</v>
      </c>
      <c r="Q188" s="142">
        <v>2.6530000000000001E-2</v>
      </c>
      <c r="R188" s="142">
        <f>Q188*H188</f>
        <v>0.11994213000000001</v>
      </c>
      <c r="S188" s="142">
        <v>0</v>
      </c>
      <c r="T188" s="143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4" t="s">
        <v>176</v>
      </c>
      <c r="AT188" s="144" t="s">
        <v>110</v>
      </c>
      <c r="AU188" s="144" t="s">
        <v>115</v>
      </c>
      <c r="AY188" s="14" t="s">
        <v>108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4" t="s">
        <v>115</v>
      </c>
      <c r="BK188" s="146">
        <f>ROUND(I188*H188,3)</f>
        <v>0</v>
      </c>
      <c r="BL188" s="14" t="s">
        <v>176</v>
      </c>
      <c r="BM188" s="144" t="s">
        <v>341</v>
      </c>
    </row>
    <row r="189" spans="1:65" s="2" customFormat="1" ht="16.5" customHeight="1">
      <c r="A189" s="26"/>
      <c r="B189" s="133"/>
      <c r="C189" s="147" t="s">
        <v>342</v>
      </c>
      <c r="D189" s="147" t="s">
        <v>132</v>
      </c>
      <c r="E189" s="148" t="s">
        <v>343</v>
      </c>
      <c r="F189" s="149" t="s">
        <v>344</v>
      </c>
      <c r="G189" s="150" t="s">
        <v>142</v>
      </c>
      <c r="H189" s="151">
        <v>4.883</v>
      </c>
      <c r="I189" s="151">
        <v>0</v>
      </c>
      <c r="J189" s="151">
        <f>ROUND(I189*H189,3)</f>
        <v>0</v>
      </c>
      <c r="K189" s="152"/>
      <c r="L189" s="153"/>
      <c r="M189" s="154" t="s">
        <v>1</v>
      </c>
      <c r="N189" s="155" t="s">
        <v>35</v>
      </c>
      <c r="O189" s="142">
        <v>0</v>
      </c>
      <c r="P189" s="142">
        <f>O189*H189</f>
        <v>0</v>
      </c>
      <c r="Q189" s="142">
        <v>0.11799999999999999</v>
      </c>
      <c r="R189" s="142">
        <f>Q189*H189</f>
        <v>0.57619399999999998</v>
      </c>
      <c r="S189" s="142">
        <v>0</v>
      </c>
      <c r="T189" s="143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4" t="s">
        <v>218</v>
      </c>
      <c r="AT189" s="144" t="s">
        <v>132</v>
      </c>
      <c r="AU189" s="144" t="s">
        <v>115</v>
      </c>
      <c r="AY189" s="14" t="s">
        <v>108</v>
      </c>
      <c r="BE189" s="145">
        <f>IF(N189="základná",J189,0)</f>
        <v>0</v>
      </c>
      <c r="BF189" s="145">
        <f>IF(N189="znížená",J189,0)</f>
        <v>0</v>
      </c>
      <c r="BG189" s="145">
        <f>IF(N189="zákl. prenesená",J189,0)</f>
        <v>0</v>
      </c>
      <c r="BH189" s="145">
        <f>IF(N189="zníž. prenesená",J189,0)</f>
        <v>0</v>
      </c>
      <c r="BI189" s="145">
        <f>IF(N189="nulová",J189,0)</f>
        <v>0</v>
      </c>
      <c r="BJ189" s="14" t="s">
        <v>115</v>
      </c>
      <c r="BK189" s="146">
        <f>ROUND(I189*H189,3)</f>
        <v>0</v>
      </c>
      <c r="BL189" s="14" t="s">
        <v>176</v>
      </c>
      <c r="BM189" s="144" t="s">
        <v>345</v>
      </c>
    </row>
    <row r="190" spans="1:65" s="2" customFormat="1" ht="21.75" customHeight="1">
      <c r="A190" s="26"/>
      <c r="B190" s="133"/>
      <c r="C190" s="134" t="s">
        <v>346</v>
      </c>
      <c r="D190" s="134" t="s">
        <v>110</v>
      </c>
      <c r="E190" s="135" t="s">
        <v>347</v>
      </c>
      <c r="F190" s="136" t="s">
        <v>348</v>
      </c>
      <c r="G190" s="137" t="s">
        <v>135</v>
      </c>
      <c r="H190" s="138">
        <v>0.47199999999999998</v>
      </c>
      <c r="I190" s="138">
        <v>0</v>
      </c>
      <c r="J190" s="138">
        <f>ROUND(I190*H190,3)</f>
        <v>0</v>
      </c>
      <c r="K190" s="139"/>
      <c r="L190" s="27"/>
      <c r="M190" s="140" t="s">
        <v>1</v>
      </c>
      <c r="N190" s="141" t="s">
        <v>35</v>
      </c>
      <c r="O190" s="142">
        <v>1.579</v>
      </c>
      <c r="P190" s="142">
        <f>O190*H190</f>
        <v>0.74528799999999995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4" t="s">
        <v>176</v>
      </c>
      <c r="AT190" s="144" t="s">
        <v>110</v>
      </c>
      <c r="AU190" s="144" t="s">
        <v>115</v>
      </c>
      <c r="AY190" s="14" t="s">
        <v>108</v>
      </c>
      <c r="BE190" s="145">
        <f>IF(N190="základná",J190,0)</f>
        <v>0</v>
      </c>
      <c r="BF190" s="145">
        <f>IF(N190="znížená",J190,0)</f>
        <v>0</v>
      </c>
      <c r="BG190" s="145">
        <f>IF(N190="zákl. prenesená",J190,0)</f>
        <v>0</v>
      </c>
      <c r="BH190" s="145">
        <f>IF(N190="zníž. prenesená",J190,0)</f>
        <v>0</v>
      </c>
      <c r="BI190" s="145">
        <f>IF(N190="nulová",J190,0)</f>
        <v>0</v>
      </c>
      <c r="BJ190" s="14" t="s">
        <v>115</v>
      </c>
      <c r="BK190" s="146">
        <f>ROUND(I190*H190,3)</f>
        <v>0</v>
      </c>
      <c r="BL190" s="14" t="s">
        <v>176</v>
      </c>
      <c r="BM190" s="144" t="s">
        <v>349</v>
      </c>
    </row>
    <row r="191" spans="1:65" s="12" customFormat="1" ht="22.9" customHeight="1">
      <c r="B191" s="121"/>
      <c r="D191" s="122" t="s">
        <v>68</v>
      </c>
      <c r="E191" s="131" t="s">
        <v>350</v>
      </c>
      <c r="F191" s="131" t="s">
        <v>351</v>
      </c>
      <c r="J191" s="132">
        <f>BK191</f>
        <v>0</v>
      </c>
      <c r="L191" s="121"/>
      <c r="M191" s="125"/>
      <c r="N191" s="126"/>
      <c r="O191" s="126"/>
      <c r="P191" s="127">
        <f>SUM(P192:P193)</f>
        <v>64.960166399999991</v>
      </c>
      <c r="Q191" s="126"/>
      <c r="R191" s="127">
        <f>SUM(R192:R193)</f>
        <v>4.3119359999999995E-2</v>
      </c>
      <c r="S191" s="126"/>
      <c r="T191" s="128">
        <f>SUM(T192:T193)</f>
        <v>0</v>
      </c>
      <c r="AR191" s="122" t="s">
        <v>115</v>
      </c>
      <c r="AT191" s="129" t="s">
        <v>68</v>
      </c>
      <c r="AU191" s="129" t="s">
        <v>74</v>
      </c>
      <c r="AY191" s="122" t="s">
        <v>108</v>
      </c>
      <c r="BK191" s="130">
        <f>SUM(BK192:BK193)</f>
        <v>0</v>
      </c>
    </row>
    <row r="192" spans="1:65" s="2" customFormat="1" ht="21.75" customHeight="1">
      <c r="A192" s="26"/>
      <c r="B192" s="133"/>
      <c r="C192" s="134" t="s">
        <v>352</v>
      </c>
      <c r="D192" s="134" t="s">
        <v>110</v>
      </c>
      <c r="E192" s="135" t="s">
        <v>353</v>
      </c>
      <c r="F192" s="136" t="s">
        <v>354</v>
      </c>
      <c r="G192" s="137" t="s">
        <v>142</v>
      </c>
      <c r="H192" s="138">
        <v>170.608</v>
      </c>
      <c r="I192" s="138">
        <v>0</v>
      </c>
      <c r="J192" s="138">
        <f>ROUND(I192*H192,3)</f>
        <v>0</v>
      </c>
      <c r="K192" s="139"/>
      <c r="L192" s="27"/>
      <c r="M192" s="140" t="s">
        <v>1</v>
      </c>
      <c r="N192" s="141" t="s">
        <v>35</v>
      </c>
      <c r="O192" s="142">
        <v>8.4400000000000003E-2</v>
      </c>
      <c r="P192" s="142">
        <f>O192*H192</f>
        <v>14.3993152</v>
      </c>
      <c r="Q192" s="142">
        <v>2.2000000000000001E-4</v>
      </c>
      <c r="R192" s="142">
        <f>Q192*H192</f>
        <v>3.7533759999999999E-2</v>
      </c>
      <c r="S192" s="142">
        <v>0</v>
      </c>
      <c r="T192" s="143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4" t="s">
        <v>176</v>
      </c>
      <c r="AT192" s="144" t="s">
        <v>110</v>
      </c>
      <c r="AU192" s="144" t="s">
        <v>115</v>
      </c>
      <c r="AY192" s="14" t="s">
        <v>108</v>
      </c>
      <c r="BE192" s="145">
        <f>IF(N192="základná",J192,0)</f>
        <v>0</v>
      </c>
      <c r="BF192" s="145">
        <f>IF(N192="znížená",J192,0)</f>
        <v>0</v>
      </c>
      <c r="BG192" s="145">
        <f>IF(N192="zákl. prenesená",J192,0)</f>
        <v>0</v>
      </c>
      <c r="BH192" s="145">
        <f>IF(N192="zníž. prenesená",J192,0)</f>
        <v>0</v>
      </c>
      <c r="BI192" s="145">
        <f>IF(N192="nulová",J192,0)</f>
        <v>0</v>
      </c>
      <c r="BJ192" s="14" t="s">
        <v>115</v>
      </c>
      <c r="BK192" s="146">
        <f>ROUND(I192*H192,3)</f>
        <v>0</v>
      </c>
      <c r="BL192" s="14" t="s">
        <v>176</v>
      </c>
      <c r="BM192" s="144" t="s">
        <v>355</v>
      </c>
    </row>
    <row r="193" spans="1:65" s="2" customFormat="1" ht="33" customHeight="1">
      <c r="A193" s="26"/>
      <c r="B193" s="133"/>
      <c r="C193" s="134" t="s">
        <v>356</v>
      </c>
      <c r="D193" s="134" t="s">
        <v>110</v>
      </c>
      <c r="E193" s="135" t="s">
        <v>357</v>
      </c>
      <c r="F193" s="136" t="s">
        <v>358</v>
      </c>
      <c r="G193" s="137" t="s">
        <v>142</v>
      </c>
      <c r="H193" s="138">
        <v>279.27999999999997</v>
      </c>
      <c r="I193" s="138">
        <v>0</v>
      </c>
      <c r="J193" s="138">
        <f>ROUND(I193*H193,3)</f>
        <v>0</v>
      </c>
      <c r="K193" s="139"/>
      <c r="L193" s="27"/>
      <c r="M193" s="156" t="s">
        <v>1</v>
      </c>
      <c r="N193" s="157" t="s">
        <v>35</v>
      </c>
      <c r="O193" s="158">
        <v>0.18104000000000001</v>
      </c>
      <c r="P193" s="158">
        <f>O193*H193</f>
        <v>50.560851199999995</v>
      </c>
      <c r="Q193" s="158">
        <v>2.0000000000000002E-5</v>
      </c>
      <c r="R193" s="158">
        <f>Q193*H193</f>
        <v>5.5855999999999996E-3</v>
      </c>
      <c r="S193" s="158">
        <v>0</v>
      </c>
      <c r="T193" s="159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4" t="s">
        <v>176</v>
      </c>
      <c r="AT193" s="144" t="s">
        <v>110</v>
      </c>
      <c r="AU193" s="144" t="s">
        <v>115</v>
      </c>
      <c r="AY193" s="14" t="s">
        <v>108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4" t="s">
        <v>115</v>
      </c>
      <c r="BK193" s="146">
        <f>ROUND(I193*H193,3)</f>
        <v>0</v>
      </c>
      <c r="BL193" s="14" t="s">
        <v>176</v>
      </c>
      <c r="BM193" s="144" t="s">
        <v>359</v>
      </c>
    </row>
    <row r="194" spans="1:65" s="2" customFormat="1" ht="6.95" customHeight="1">
      <c r="A194" s="26"/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27"/>
      <c r="M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</sheetData>
  <autoFilter ref="C123:K193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M778 - Prístrešeok pre ha...</vt:lpstr>
      <vt:lpstr>'M778 - Prístrešeok pre ha...'!Názvy_tlače</vt:lpstr>
      <vt:lpstr>'Rekapitulácia stavby'!Názvy_tlače</vt:lpstr>
      <vt:lpstr>'M778 - Prístrešeok pre ha...'!Oblasť_tlače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Dávid Richard</cp:lastModifiedBy>
  <dcterms:created xsi:type="dcterms:W3CDTF">2020-10-20T12:11:50Z</dcterms:created>
  <dcterms:modified xsi:type="dcterms:W3CDTF">2020-10-26T09:11:39Z</dcterms:modified>
</cp:coreProperties>
</file>