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<sst xmlns="http://schemas.openxmlformats.org/spreadsheetml/2006/main" count="867" uniqueCount="420">
  <si>
    <t>KRYCÍ LIST ROZPOČTU</t>
  </si>
  <si>
    <t>Název stavby</t>
  </si>
  <si>
    <t>JKSO</t>
  </si>
  <si>
    <t xml:space="preserve"> </t>
  </si>
  <si>
    <t>Kód stavby</t>
  </si>
  <si>
    <t>2013-21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</si>
  <si>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</si>
  <si>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</si>
  <si>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</si>
  <si>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</si>
  <si>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</si>
  <si>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</si>
  <si>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</si>
  <si>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</si>
  <si>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</si>
  <si>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</si>
  <si>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</si>
  <si>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</si>
  <si>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</si>
  <si>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</si>
  <si>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</si>
  <si>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</si>
  <si>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</si>
  <si>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</si>
  <si>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</si>
  <si>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</si>
  <si>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</si>
  <si>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</si>
  <si>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</si>
  <si>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</si>
  <si>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</si>
  <si>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</si>
  <si>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</si>
  <si>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</si>
  <si>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</si>
  <si>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</si>
  <si>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</si>
  <si>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</si>
  <si>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</si>
  <si>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</si>
  <si>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</si>
  <si>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</si>
  <si>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</si>
  <si>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</si>
  <si>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</si>
  <si>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</si>
  <si>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</si>
  <si>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</si>
  <si>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</si>
  <si>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</si>
  <si>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</si>
  <si>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</si>
  <si>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</si>
  <si>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</si>
  <si>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</si>
  <si>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</si>
  <si>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</si>
  <si>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</si>
  <si>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</si>
  <si>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</si>
  <si>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</si>
  <si>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</si>
  <si>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</si>
  <si>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</si>
  <si>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</si>
  <si>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</si>
  <si>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</si>
  <si>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</si>
  <si>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</si>
  <si>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</si>
  <si>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</si>
  <si>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</si>
  <si>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</si>
  <si>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</si>
  <si>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</si>
  <si>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</si>
  <si>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</si>
  <si>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</si>
  <si>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</si>
  <si>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</si>
  <si>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</si>
  <si>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</si>
  <si>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</si>
  <si>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</si>
  <si>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</si>
  <si>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</si>
  <si>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</si>
  <si>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</si>
  <si>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</si>
  <si>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</si>
  <si>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</si>
  <si>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</si>
  <si>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</si>
  <si>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</si>
  <si>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</si>
  <si>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</si>
  <si>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</si>
  <si>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</si>
  <si>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</si>
  <si>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</si>
  <si>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</si>
  <si>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</si>
  <si>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</si>
  <si>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</si>
  <si>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</si>
  <si>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</si>
  <si>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121101101</t>
  </si>
  <si>
    <t>Sejmutí ornice s přemístěním na vzdálenost do 50 m</t>
  </si>
  <si>
    <t>m3</t>
  </si>
  <si>
    <t>2</t>
  </si>
  <si>
    <t>132201101</t>
  </si>
  <si>
    <t>Hloubení rýh š do 600 mm v hornině tř. 3 objemu do 100 m3</t>
  </si>
  <si>
    <t>3</t>
  </si>
  <si>
    <t>132201109</t>
  </si>
  <si>
    <t>Příplatek za lepivost k hloubení rýh š do 600 mm v hornině tř. 3</t>
  </si>
  <si>
    <t>4</t>
  </si>
  <si>
    <t>162201102</t>
  </si>
  <si>
    <t>Vodorovné přemístění do 50 m výkopku/sypaniny z horniny tř. 1 až 4</t>
  </si>
  <si>
    <t>5</t>
  </si>
  <si>
    <t>167101102</t>
  </si>
  <si>
    <t>Nakládání výkopku z hornin tř. 1 až 4 přes 100 m3</t>
  </si>
  <si>
    <t>6</t>
  </si>
  <si>
    <t>171201201</t>
  </si>
  <si>
    <t>Uložení sypaniny na skládky</t>
  </si>
  <si>
    <t>7</t>
  </si>
  <si>
    <t>174101101</t>
  </si>
  <si>
    <t>Zásyp jam, šachet rýh nebo kolem objektů sypaninou se zhutněním</t>
  </si>
  <si>
    <t>8</t>
  </si>
  <si>
    <t>232</t>
  </si>
  <si>
    <t>181006114</t>
  </si>
  <si>
    <t>Rozprostření zemin tl vrstvy do 0,3 m schopných zúrodnění v rovině a sklonu do 1:5</t>
  </si>
  <si>
    <t>m2</t>
  </si>
  <si>
    <t>Zakládání</t>
  </si>
  <si>
    <t>9</t>
  </si>
  <si>
    <t>011</t>
  </si>
  <si>
    <t>271532212</t>
  </si>
  <si>
    <t>Násyp pod základové konstrukce se zhutněním z hrubého kameniva frakce 16 až 32 mm</t>
  </si>
  <si>
    <t>10</t>
  </si>
  <si>
    <t>272313511</t>
  </si>
  <si>
    <t>Základové klenby z betonu tř. C 12/15</t>
  </si>
  <si>
    <t>11</t>
  </si>
  <si>
    <t>274351215</t>
  </si>
  <si>
    <t>Zřízení bednění stěn základových pasů</t>
  </si>
  <si>
    <t>12</t>
  </si>
  <si>
    <t>274351216</t>
  </si>
  <si>
    <t>Odstranění bednění stěn základových pasů</t>
  </si>
  <si>
    <t>13</t>
  </si>
  <si>
    <t>015</t>
  </si>
  <si>
    <t>274353112</t>
  </si>
  <si>
    <t>Bednění kotevních otvorů v základových pásech průřezu do 0,02 m2 hl 1 m</t>
  </si>
  <si>
    <t>kus</t>
  </si>
  <si>
    <t>14</t>
  </si>
  <si>
    <t>211</t>
  </si>
  <si>
    <t>274361411</t>
  </si>
  <si>
    <t>Výztuž základových pasů, prahů, věnců a ostruh ze svařovaných sítí do 3,5 kg/m2</t>
  </si>
  <si>
    <t>t</t>
  </si>
  <si>
    <t>15</t>
  </si>
  <si>
    <t>274361821</t>
  </si>
  <si>
    <t>Výztuž základových pásů betonářskou ocelí 10 505 (R)</t>
  </si>
  <si>
    <t>16</t>
  </si>
  <si>
    <t>279113126</t>
  </si>
  <si>
    <t>Základová zeď tl do 500 mm z tvárnic ztraceného bednění včetně výplně z betonu tř. C 12/15</t>
  </si>
  <si>
    <t>Svislé a kompletní konstrukce</t>
  </si>
  <si>
    <t>17</t>
  </si>
  <si>
    <t>311238353</t>
  </si>
  <si>
    <t>Zdivo nosné vnitřní z cihel broušených HELUZ tl 240 mm pevnosti P 10 lepených celoplošně maltou</t>
  </si>
  <si>
    <t>18</t>
  </si>
  <si>
    <t>311238354</t>
  </si>
  <si>
    <t>Zdivo nosné vnitřní z cihel broušených HELUZ tl 300 mm pevnosti P 10 lepených celoplošně maltou</t>
  </si>
  <si>
    <t>19</t>
  </si>
  <si>
    <t>311238364</t>
  </si>
  <si>
    <t>Zdivo nosné vnitřní z cihel broušených HELUZ tl 300 mm pevnosti P 10 lepených PUR pěnou</t>
  </si>
  <si>
    <t>20</t>
  </si>
  <si>
    <t>314236203</t>
  </si>
  <si>
    <t>Komínové těleso třísložkové 1průduchové cihelné z keramických hrdlových vložek D 20 cm v 3 m</t>
  </si>
  <si>
    <t>soubor</t>
  </si>
  <si>
    <t>21</t>
  </si>
  <si>
    <t>314236213</t>
  </si>
  <si>
    <t>Příplatek ke komínovému tělesu třísložkovému cihelnému z keram hrdlových vložek D 20 cm ZKD 1m výšky</t>
  </si>
  <si>
    <t>m</t>
  </si>
  <si>
    <t>22</t>
  </si>
  <si>
    <t>314236233</t>
  </si>
  <si>
    <t>Komínová hlava z prstenců pro 3složkový 1průduchový cihelný komín z keram hrdlových vložek D 20 cm</t>
  </si>
  <si>
    <t>23</t>
  </si>
  <si>
    <t>317941123</t>
  </si>
  <si>
    <t>Osazování ocelových válcovaných nosníků na zdivu I, IE, U, UE nebo L do č 22</t>
  </si>
  <si>
    <t>24</t>
  </si>
  <si>
    <t>M</t>
  </si>
  <si>
    <t>MAT</t>
  </si>
  <si>
    <t>133806250</t>
  </si>
  <si>
    <t>tyč ocelová I, značka oceli S 235 JR,</t>
  </si>
  <si>
    <t>25</t>
  </si>
  <si>
    <t>342248336</t>
  </si>
  <si>
    <t>Příčky zvukově izolační HELUZ tl 115 mm pevnosti P15 na MVC</t>
  </si>
  <si>
    <t>26</t>
  </si>
  <si>
    <t>342248340</t>
  </si>
  <si>
    <t>Příčky z cihel broušených HELUZ tl 80 mm pevnosti P10 s lepenými žebry</t>
  </si>
  <si>
    <t>27</t>
  </si>
  <si>
    <t>342248342</t>
  </si>
  <si>
    <t>Příčky z cihel broušených HELUZ tl 140 mm pevnosti P10 s lepenými žebry</t>
  </si>
  <si>
    <t>Vodorovné konstrukce</t>
  </si>
  <si>
    <t>28</t>
  </si>
  <si>
    <t>411121125</t>
  </si>
  <si>
    <t>Montáž prefabrikovaných ŽB stropů ze stropních panelů š 1200 mm dl do 7000 mm</t>
  </si>
  <si>
    <t>29</t>
  </si>
  <si>
    <t>593468620</t>
  </si>
  <si>
    <t>panel stropní předpjatý SPIROLL PPS.../250-8 + 2 100x119x25 cm</t>
  </si>
  <si>
    <t>30</t>
  </si>
  <si>
    <t>411121232</t>
  </si>
  <si>
    <t>Montáž prefabrikovaných ŽB stropů ze stropních desek dl do 1800 mm</t>
  </si>
  <si>
    <t>31</t>
  </si>
  <si>
    <t>593411200</t>
  </si>
  <si>
    <t>deska stropní plná PZD 21-150 149x29x10 cm</t>
  </si>
  <si>
    <t>32</t>
  </si>
  <si>
    <t>411321414</t>
  </si>
  <si>
    <t>Stropy deskové ze ŽB tř. C 25/30</t>
  </si>
  <si>
    <t>33</t>
  </si>
  <si>
    <t>411351105</t>
  </si>
  <si>
    <t>Zřízení bednění stropů trámových</t>
  </si>
  <si>
    <t>34</t>
  </si>
  <si>
    <t>411351106</t>
  </si>
  <si>
    <t>Odstranění bednění stropů trámových</t>
  </si>
  <si>
    <t>35</t>
  </si>
  <si>
    <t>411362021</t>
  </si>
  <si>
    <t>Výztuž stropů svařovanými sítěmi Kari</t>
  </si>
  <si>
    <t>36</t>
  </si>
  <si>
    <t>413941123</t>
  </si>
  <si>
    <t>Osazování ocelových válcovaných nosníků stropů I, IE, U, UE nebo L do č. 22</t>
  </si>
  <si>
    <t>37</t>
  </si>
  <si>
    <t>133806300</t>
  </si>
  <si>
    <t>tyč ocelová I, značka oceli S 235 JR, označení průřezu 160</t>
  </si>
  <si>
    <t>38</t>
  </si>
  <si>
    <t>417321313</t>
  </si>
  <si>
    <t>Ztužující pásy a věnce ze ŽB tř. C 16/20</t>
  </si>
  <si>
    <t>39</t>
  </si>
  <si>
    <t>417351115</t>
  </si>
  <si>
    <t>Zřízení bednění ztužujících věnců</t>
  </si>
  <si>
    <t>40</t>
  </si>
  <si>
    <t>417351116</t>
  </si>
  <si>
    <t>Odstranění bednění ztužujících věnců</t>
  </si>
  <si>
    <t>41</t>
  </si>
  <si>
    <t>417361221</t>
  </si>
  <si>
    <t>Výztuž ztužujících pásů a věnců betonářskou ocelí 10 216</t>
  </si>
  <si>
    <t>42</t>
  </si>
  <si>
    <t>417361321</t>
  </si>
  <si>
    <t>Výztuž ztužujících pásů a věnců betonářskou ocelí 11 373</t>
  </si>
  <si>
    <t>43</t>
  </si>
  <si>
    <t>430321313</t>
  </si>
  <si>
    <t>Schodišťová konstrukce a rampa ze ŽB tř. C 16/20</t>
  </si>
  <si>
    <t>44</t>
  </si>
  <si>
    <t>430361121</t>
  </si>
  <si>
    <t>Výztuž schodišťové konstrukce a rampy betonářskou ocelí 10 216</t>
  </si>
  <si>
    <t>45</t>
  </si>
  <si>
    <t>433351135</t>
  </si>
  <si>
    <t>Zřízení bednění schodnic křivočarých schodišť v do 4 m</t>
  </si>
  <si>
    <t>46</t>
  </si>
  <si>
    <t>433351136</t>
  </si>
  <si>
    <t>Odstranění bednění schodnic křivočarých schodišť v do 4 m</t>
  </si>
  <si>
    <t>47</t>
  </si>
  <si>
    <t>434311113</t>
  </si>
  <si>
    <t>Schodišťové stupně dusané na terén z betonu tř. C 12/15 bez potěru</t>
  </si>
  <si>
    <t>48</t>
  </si>
  <si>
    <t>434351145</t>
  </si>
  <si>
    <t>Zřízení bednění stupňů křivočarých schodišť</t>
  </si>
  <si>
    <t>49</t>
  </si>
  <si>
    <t>434351146</t>
  </si>
  <si>
    <t>Odstranění bednění stupňů křivočarých schodišť</t>
  </si>
  <si>
    <t>Úpravy povrchů, podlahy a osazování výplní</t>
  </si>
  <si>
    <t>50</t>
  </si>
  <si>
    <t>631311113</t>
  </si>
  <si>
    <t>Mazanina tl do 80 mm z betonu prostého tř. C 12/15</t>
  </si>
  <si>
    <t>51</t>
  </si>
  <si>
    <t>631311123</t>
  </si>
  <si>
    <t>Mazanina tl do 120 mm z betonu prostého tř. C 12/15</t>
  </si>
  <si>
    <t>52</t>
  </si>
  <si>
    <t>631319021</t>
  </si>
  <si>
    <t>Příplatek k mazanině tl do 80 mm za přehlazení s poprášením cementem</t>
  </si>
  <si>
    <t>53</t>
  </si>
  <si>
    <t>631319022</t>
  </si>
  <si>
    <t>Příplatek k mazanině tl do 120 mm za přehlazení s poprášením cementem</t>
  </si>
  <si>
    <t>54</t>
  </si>
  <si>
    <t>631319171</t>
  </si>
  <si>
    <t>Příplatek k mazanině tl do 80 mm za stržení povrchu spodní vrstvy před vložením výztuže</t>
  </si>
  <si>
    <t>55</t>
  </si>
  <si>
    <t>631319173</t>
  </si>
  <si>
    <t>Příplatek k mazanině tl do 120 mm za stržení povrchu spodní vrstvy před vložením výztuže</t>
  </si>
  <si>
    <t>56</t>
  </si>
  <si>
    <t>631362021</t>
  </si>
  <si>
    <t>Výztuž mazanin svařovanými sítěmi Kari</t>
  </si>
  <si>
    <t>57</t>
  </si>
  <si>
    <t>Ostatní konstrukce a práce-bourání</t>
  </si>
  <si>
    <t>58</t>
  </si>
  <si>
    <t>953943112</t>
  </si>
  <si>
    <t>Osazování výrobků do 5 kg/kus do vysekaných kapes zdiva bez jejich dodání</t>
  </si>
  <si>
    <t>59</t>
  </si>
  <si>
    <t>953961213</t>
  </si>
  <si>
    <t>Kotvy chemickou patronou M 12 hl 110 mm do betonu, ŽB nebo kamene s vyvrtáním otvoru</t>
  </si>
  <si>
    <t>99</t>
  </si>
  <si>
    <t>Přesun hmot</t>
  </si>
  <si>
    <t>60</t>
  </si>
  <si>
    <t>998011002</t>
  </si>
  <si>
    <t>Přesun hmot pro budovy zděné v do 12 m</t>
  </si>
  <si>
    <t>Práce a dodávky PSV</t>
  </si>
  <si>
    <t>711</t>
  </si>
  <si>
    <t>Izolace proti vodě, vlhkosti a plynům</t>
  </si>
  <si>
    <t>61</t>
  </si>
  <si>
    <t>711111001</t>
  </si>
  <si>
    <t>Provedení izolace proti zemní vlhkosti vodorovné za studena nátěrem penetračním</t>
  </si>
  <si>
    <t>62</t>
  </si>
  <si>
    <t>111631500</t>
  </si>
  <si>
    <t>lak asfaltový ALP/9 bal 9 kg</t>
  </si>
  <si>
    <t>63</t>
  </si>
  <si>
    <t>711112002</t>
  </si>
  <si>
    <t>Provedení izolace proti zemní vlhkosti svislé za studena lakem asfaltovým</t>
  </si>
  <si>
    <t>64</t>
  </si>
  <si>
    <t>711141559</t>
  </si>
  <si>
    <t>Provedení izolace proti zemní vlhkosti pásy přitavením vodorovné NAIP</t>
  </si>
  <si>
    <t>65</t>
  </si>
  <si>
    <t>628331590</t>
  </si>
  <si>
    <t>pás těžký asfaltovaný SKLOBIT 40 MINERAL G 200 S40</t>
  </si>
  <si>
    <t>66</t>
  </si>
  <si>
    <t>711142559</t>
  </si>
  <si>
    <t>Provedení izolace proti zemní vlhkosti pásy přitavením svislé NAIP</t>
  </si>
  <si>
    <t>67</t>
  </si>
  <si>
    <t>68</t>
  </si>
  <si>
    <t>998711102</t>
  </si>
  <si>
    <t>Přesun hmot tonážní pro izolace proti vodě, vlhkosti a plynům v objektech výšky do 12 m</t>
  </si>
  <si>
    <t>712</t>
  </si>
  <si>
    <t>Povlakové krytiny</t>
  </si>
  <si>
    <t>69</t>
  </si>
  <si>
    <t>712341559</t>
  </si>
  <si>
    <t>Provedení povlakové krytiny střech do 10° pásy NAIP přitavením v plné ploše</t>
  </si>
  <si>
    <t>70</t>
  </si>
  <si>
    <t>283220130</t>
  </si>
  <si>
    <t>fólie hydroizolační střešní FATRAFOL 810 tl 1,5 mm š 1300 mm barevná</t>
  </si>
  <si>
    <t>71</t>
  </si>
  <si>
    <t>712391171</t>
  </si>
  <si>
    <t>Provedení povlakové krytiny střech do 10° podkladní textilní vrstvy</t>
  </si>
  <si>
    <t>72</t>
  </si>
  <si>
    <t>712391172</t>
  </si>
  <si>
    <t>Provedení povlakové krytiny střech do 10° ochranné textilní vrstvy</t>
  </si>
  <si>
    <t>73</t>
  </si>
  <si>
    <t>693110360</t>
  </si>
  <si>
    <t>geotextilie GEOJUTEX,šíře role 5,2 m , délka role 100 bm, PPT 40 190 g/m2</t>
  </si>
  <si>
    <t>74</t>
  </si>
  <si>
    <t>712391382</t>
  </si>
  <si>
    <t>Provedení povlakové krytiny střech do 10° násypem z hrubého kameniva tl 50 mm</t>
  </si>
  <si>
    <t>75</t>
  </si>
  <si>
    <t>583438100</t>
  </si>
  <si>
    <t>kamenivo drcené hrubé frakce 4-8</t>
  </si>
  <si>
    <t>76</t>
  </si>
  <si>
    <t>998712102</t>
  </si>
  <si>
    <t>Přesun hmot tonážní tonážní pro krytiny povlakové v objektech v do 12 m</t>
  </si>
  <si>
    <t>762</t>
  </si>
  <si>
    <t>Konstrukce tesařské</t>
  </si>
  <si>
    <t>77</t>
  </si>
  <si>
    <t>762342211</t>
  </si>
  <si>
    <t>Montáž laťování na střechách jednoduchých sklonu do 60° osové vzdálenosti do 150 mm</t>
  </si>
  <si>
    <t>78</t>
  </si>
  <si>
    <t>605141140</t>
  </si>
  <si>
    <t>řezivo jehličnaté,střešní latě impregnované dl 4 - 5 m</t>
  </si>
  <si>
    <t>79</t>
  </si>
  <si>
    <t>762342214</t>
  </si>
  <si>
    <t>Montáž laťování na střechách jednoduchých sklonu do 60° osové vzdálenosti do 360 mm</t>
  </si>
  <si>
    <t>80</t>
  </si>
  <si>
    <t>81</t>
  </si>
  <si>
    <t>998762102</t>
  </si>
  <si>
    <t>Přesun hmot tonážní pro kce tesařské v objektech v do 12 m</t>
  </si>
  <si>
    <t>763</t>
  </si>
  <si>
    <t>Konstrukce suché výstavby</t>
  </si>
  <si>
    <t>82</t>
  </si>
  <si>
    <t>763732113</t>
  </si>
  <si>
    <t>Montáž dřevostaveb střešní konstrukce v do 10 m z příhradových vazníků konstrukční délky do 9 m</t>
  </si>
  <si>
    <t>764</t>
  </si>
  <si>
    <t>Konstrukce klempířské</t>
  </si>
  <si>
    <t>83</t>
  </si>
  <si>
    <t>764231530</t>
  </si>
  <si>
    <t>Lemování TiZn plech zdí tvrdá krytina rš 330 mm</t>
  </si>
  <si>
    <t>84</t>
  </si>
  <si>
    <t>764252503</t>
  </si>
  <si>
    <t>Žlab TiZn podokapní půlkruhový rš 330 mm</t>
  </si>
  <si>
    <t>85</t>
  </si>
  <si>
    <t>764554503</t>
  </si>
  <si>
    <t>Odpadní trouby TiZn kruhové průměr 120 mm</t>
  </si>
  <si>
    <t>86</t>
  </si>
  <si>
    <t>998764102</t>
  </si>
  <si>
    <t>Přesun hmot tonážní pro konstrukce klempířské v objektech v do 12 m</t>
  </si>
  <si>
    <t>765</t>
  </si>
  <si>
    <t>Konstrukce pokrývačské</t>
  </si>
  <si>
    <t>87</t>
  </si>
  <si>
    <t>765121014</t>
  </si>
  <si>
    <t>Montáž krytiny betonové sklonu do 30° na sucho přes 8 do 10 ks/m2</t>
  </si>
  <si>
    <t>88</t>
  </si>
  <si>
    <t>592440000</t>
  </si>
  <si>
    <t>taška Alpská základní 1/1 33x42cm</t>
  </si>
  <si>
    <t>89</t>
  </si>
  <si>
    <t>765121251</t>
  </si>
  <si>
    <t>Montáž krytiny betonové hřeben na sucho s větracím pásem</t>
  </si>
  <si>
    <t>90</t>
  </si>
  <si>
    <t>592440260</t>
  </si>
  <si>
    <t>pás větrací hřebene a nároží - Figaroll, 1 role/5 m</t>
  </si>
  <si>
    <t>91</t>
  </si>
  <si>
    <t>998765102</t>
  </si>
  <si>
    <t>Přesun hmot tonážní pro krytiny skládané v objektech v do 12 m</t>
  </si>
  <si>
    <t>767</t>
  </si>
  <si>
    <t>Konstrukce zámečnické</t>
  </si>
  <si>
    <t>92</t>
  </si>
  <si>
    <t>767995116</t>
  </si>
  <si>
    <t>Montáž atypických zámečnických konstrukcí hmotnosti do 250 kg</t>
  </si>
  <si>
    <t>kg</t>
  </si>
  <si>
    <t>93</t>
  </si>
  <si>
    <t>998767102</t>
  </si>
  <si>
    <t>Přesun hmot tonážní pro zámečnické konstrukce v objektech v do 12 m</t>
  </si>
  <si>
    <t>ing.Horec</t>
  </si>
  <si>
    <t>12.1.2016</t>
  </si>
  <si>
    <t xml:space="preserve"> Výstavba R.D.</t>
  </si>
  <si>
    <t>Brno Slatina</t>
  </si>
  <si>
    <t>Rodinný dům -  Svandovský</t>
  </si>
  <si>
    <t xml:space="preserve"> Svandovský</t>
  </si>
  <si>
    <t xml:space="preserve"> Brno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</si>
</sst>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3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19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U30" sqref="U30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4" t="s">
        <v>417</v>
      </c>
      <c r="F5" s="185"/>
      <c r="G5" s="185"/>
      <c r="H5" s="185"/>
      <c r="I5" s="185"/>
      <c r="J5" s="186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87" t="s">
        <v>415</v>
      </c>
      <c r="F7" s="188"/>
      <c r="G7" s="188"/>
      <c r="H7" s="188"/>
      <c r="I7" s="188"/>
      <c r="J7" s="189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23" t="s">
        <v>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190" t="s">
        <v>419</v>
      </c>
      <c r="F9" s="191"/>
      <c r="G9" s="191"/>
      <c r="H9" s="191"/>
      <c r="I9" s="191"/>
      <c r="J9" s="192"/>
      <c r="K9" s="14"/>
      <c r="L9" s="14"/>
      <c r="M9" s="14"/>
      <c r="N9" s="14"/>
      <c r="O9" s="14" t="s">
        <v>10</v>
      </c>
      <c r="P9" s="193" t="s">
        <v>416</v>
      </c>
      <c r="Q9" s="191"/>
      <c r="R9" s="192"/>
      <c r="S9" s="18"/>
    </row>
    <row r="10" spans="1:19" ht="17.25" customHeight="1" hidden="1">
      <c r="A10" s="13"/>
      <c r="B10" s="14" t="s">
        <v>11</v>
      </c>
      <c r="C10" s="14"/>
      <c r="D10" s="14"/>
      <c r="E10" s="25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12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13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14</v>
      </c>
      <c r="P25" s="14" t="s">
        <v>15</v>
      </c>
      <c r="Q25" s="14"/>
      <c r="R25" s="14"/>
      <c r="S25" s="18"/>
    </row>
    <row r="26" spans="1:19" ht="17.25" customHeight="1">
      <c r="A26" s="13"/>
      <c r="B26" s="14" t="s">
        <v>16</v>
      </c>
      <c r="C26" s="14"/>
      <c r="D26" s="14"/>
      <c r="E26" s="15" t="s">
        <v>418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17</v>
      </c>
      <c r="C27" s="14"/>
      <c r="D27" s="14"/>
      <c r="E27" s="24" t="s">
        <v>413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18</v>
      </c>
      <c r="C28" s="14"/>
      <c r="D28" s="14"/>
      <c r="E28" s="24"/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19</v>
      </c>
      <c r="F30" s="14"/>
      <c r="G30" s="14" t="s">
        <v>20</v>
      </c>
      <c r="H30" s="14"/>
      <c r="I30" s="14"/>
      <c r="J30" s="14"/>
      <c r="K30" s="14"/>
      <c r="L30" s="14"/>
      <c r="M30" s="14"/>
      <c r="N30" s="14"/>
      <c r="O30" s="35" t="s">
        <v>21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>
        <v>160101</v>
      </c>
      <c r="F31" s="14"/>
      <c r="G31" s="29"/>
      <c r="H31" s="37" t="s">
        <v>413</v>
      </c>
      <c r="I31" s="38"/>
      <c r="J31" s="14"/>
      <c r="K31" s="14"/>
      <c r="L31" s="14"/>
      <c r="M31" s="14"/>
      <c r="N31" s="14"/>
      <c r="O31" s="39" t="s">
        <v>414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22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23</v>
      </c>
      <c r="B34" s="49"/>
      <c r="C34" s="49"/>
      <c r="D34" s="50"/>
      <c r="E34" s="51" t="s">
        <v>24</v>
      </c>
      <c r="F34" s="50"/>
      <c r="G34" s="51" t="s">
        <v>25</v>
      </c>
      <c r="H34" s="49"/>
      <c r="I34" s="50"/>
      <c r="J34" s="51" t="s">
        <v>26</v>
      </c>
      <c r="K34" s="49"/>
      <c r="L34" s="51" t="s">
        <v>27</v>
      </c>
      <c r="M34" s="49"/>
      <c r="N34" s="49"/>
      <c r="O34" s="50"/>
      <c r="P34" s="51" t="s">
        <v>28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29</v>
      </c>
      <c r="F36" s="45"/>
      <c r="G36" s="45"/>
      <c r="H36" s="45"/>
      <c r="I36" s="45"/>
      <c r="J36" s="62" t="s">
        <v>30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31</v>
      </c>
      <c r="B37" s="64"/>
      <c r="C37" s="65" t="s">
        <v>32</v>
      </c>
      <c r="D37" s="66"/>
      <c r="E37" s="66"/>
      <c r="F37" s="67"/>
      <c r="G37" s="63" t="s">
        <v>33</v>
      </c>
      <c r="H37" s="68"/>
      <c r="I37" s="65" t="s">
        <v>34</v>
      </c>
      <c r="J37" s="66"/>
      <c r="K37" s="66"/>
      <c r="L37" s="63" t="s">
        <v>35</v>
      </c>
      <c r="M37" s="68"/>
      <c r="N37" s="65" t="s">
        <v>36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37</v>
      </c>
      <c r="C38" s="17"/>
      <c r="D38" s="71" t="s">
        <v>38</v>
      </c>
      <c r="E38" s="72">
        <f>SUMIF(Rozpocet!O5:O123,8,Rozpocet!I5:I123)</f>
        <v>0</v>
      </c>
      <c r="F38" s="73"/>
      <c r="G38" s="69">
        <v>8</v>
      </c>
      <c r="H38" s="74" t="s">
        <v>39</v>
      </c>
      <c r="I38" s="31"/>
      <c r="J38" s="75">
        <v>0</v>
      </c>
      <c r="K38" s="76"/>
      <c r="L38" s="69">
        <v>13</v>
      </c>
      <c r="M38" s="29" t="s">
        <v>40</v>
      </c>
      <c r="N38" s="37"/>
      <c r="O38" s="37"/>
      <c r="P38" s="77">
        <f>M48</f>
        <v>15</v>
      </c>
      <c r="Q38" s="78" t="s">
        <v>41</v>
      </c>
      <c r="R38" s="72"/>
      <c r="S38" s="73"/>
    </row>
    <row r="39" spans="1:19" ht="20.25" customHeight="1">
      <c r="A39" s="69">
        <v>2</v>
      </c>
      <c r="B39" s="79"/>
      <c r="C39" s="34"/>
      <c r="D39" s="71" t="s">
        <v>42</v>
      </c>
      <c r="E39" s="72">
        <f>SUMIF(Rozpocet!O10:O123,4,Rozpocet!I10:I123)</f>
        <v>0</v>
      </c>
      <c r="F39" s="73"/>
      <c r="G39" s="69">
        <v>9</v>
      </c>
      <c r="H39" s="14" t="s">
        <v>43</v>
      </c>
      <c r="I39" s="71"/>
      <c r="J39" s="75">
        <v>0</v>
      </c>
      <c r="K39" s="76"/>
      <c r="L39" s="69">
        <v>14</v>
      </c>
      <c r="M39" s="29" t="s">
        <v>44</v>
      </c>
      <c r="N39" s="37"/>
      <c r="O39" s="37"/>
      <c r="P39" s="77">
        <f>M48</f>
        <v>15</v>
      </c>
      <c r="Q39" s="78" t="s">
        <v>41</v>
      </c>
      <c r="R39" s="72">
        <v>0</v>
      </c>
      <c r="S39" s="73"/>
    </row>
    <row r="40" spans="1:19" ht="20.25" customHeight="1">
      <c r="A40" s="69">
        <v>3</v>
      </c>
      <c r="B40" s="70" t="s">
        <v>45</v>
      </c>
      <c r="C40" s="17"/>
      <c r="D40" s="71" t="s">
        <v>38</v>
      </c>
      <c r="E40" s="72">
        <f>SUMIF(Rozpocet!O11:O123,32,Rozpocet!I11:I123)</f>
        <v>0</v>
      </c>
      <c r="F40" s="73"/>
      <c r="G40" s="69">
        <v>10</v>
      </c>
      <c r="H40" s="74" t="s">
        <v>46</v>
      </c>
      <c r="I40" s="31"/>
      <c r="J40" s="75">
        <v>0</v>
      </c>
      <c r="K40" s="76"/>
      <c r="L40" s="69">
        <v>15</v>
      </c>
      <c r="M40" s="29" t="s">
        <v>47</v>
      </c>
      <c r="N40" s="37"/>
      <c r="O40" s="37"/>
      <c r="P40" s="77">
        <f>M48</f>
        <v>15</v>
      </c>
      <c r="Q40" s="78" t="s">
        <v>41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42</v>
      </c>
      <c r="E41" s="72">
        <f>SUMIF(Rozpocet!O12:O123,16,Rozpocet!I12:I123)+SUMIF(Rozpocet!O12:O123,128,Rozpocet!I12:I123)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48</v>
      </c>
      <c r="N41" s="37"/>
      <c r="O41" s="37"/>
      <c r="P41" s="77">
        <f>M48</f>
        <v>15</v>
      </c>
      <c r="Q41" s="78" t="s">
        <v>41</v>
      </c>
      <c r="R41" s="72">
        <v>0</v>
      </c>
      <c r="S41" s="73"/>
    </row>
    <row r="42" spans="1:19" ht="20.25" customHeight="1">
      <c r="A42" s="69">
        <v>5</v>
      </c>
      <c r="B42" s="70" t="s">
        <v>49</v>
      </c>
      <c r="C42" s="17"/>
      <c r="D42" s="71" t="s">
        <v>38</v>
      </c>
      <c r="E42" s="72">
        <f>SUMIF(Rozpocet!O13:O123,256,Rozpocet!I13:I123)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50</v>
      </c>
      <c r="N42" s="37"/>
      <c r="O42" s="37"/>
      <c r="P42" s="77">
        <f>M48</f>
        <v>15</v>
      </c>
      <c r="Q42" s="78" t="s">
        <v>41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42</v>
      </c>
      <c r="E43" s="72">
        <f>SUMIF(Rozpocet!O14:O123,64,Rozpocet!I14:I123)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51</v>
      </c>
      <c r="N43" s="37"/>
      <c r="O43" s="37"/>
      <c r="P43" s="37"/>
      <c r="Q43" s="31"/>
      <c r="R43" s="72">
        <f>SUMIF(Rozpocet!O14:O123,1024,Rozpocet!I14:I123)</f>
        <v>0</v>
      </c>
      <c r="S43" s="73"/>
    </row>
    <row r="44" spans="1:19" ht="20.25" customHeight="1">
      <c r="A44" s="69">
        <v>7</v>
      </c>
      <c r="B44" s="82" t="s">
        <v>52</v>
      </c>
      <c r="C44" s="37"/>
      <c r="D44" s="31"/>
      <c r="E44" s="83">
        <f>SUM(E38:E43)</f>
        <v>0</v>
      </c>
      <c r="F44" s="47"/>
      <c r="G44" s="69">
        <v>12</v>
      </c>
      <c r="H44" s="82" t="s">
        <v>53</v>
      </c>
      <c r="I44" s="31"/>
      <c r="J44" s="84">
        <f>SUM(J38:J41)</f>
        <v>0</v>
      </c>
      <c r="K44" s="85"/>
      <c r="L44" s="69">
        <v>19</v>
      </c>
      <c r="M44" s="70" t="s">
        <v>54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55</v>
      </c>
      <c r="C45" s="89"/>
      <c r="D45" s="90"/>
      <c r="E45" s="91">
        <f>SUMIF(Rozpocet!O14:O123,512,Rozpocet!I14:I123)</f>
        <v>0</v>
      </c>
      <c r="F45" s="43"/>
      <c r="G45" s="87">
        <v>21</v>
      </c>
      <c r="H45" s="88" t="s">
        <v>56</v>
      </c>
      <c r="I45" s="90"/>
      <c r="J45" s="92">
        <v>0</v>
      </c>
      <c r="K45" s="93">
        <f>M48</f>
        <v>15</v>
      </c>
      <c r="L45" s="87">
        <v>22</v>
      </c>
      <c r="M45" s="88" t="s">
        <v>57</v>
      </c>
      <c r="N45" s="89"/>
      <c r="O45" s="89"/>
      <c r="P45" s="89"/>
      <c r="Q45" s="90"/>
      <c r="R45" s="91">
        <f>SUMIF(Rozpocet!O14:O123,"&lt;4",Rozpocet!I14:I123)+SUMIF(Rozpocet!O14:O123,"&gt;1024",Rozpocet!I14:I123)</f>
        <v>0</v>
      </c>
      <c r="S45" s="43"/>
    </row>
    <row r="46" spans="1:19" ht="20.25" customHeight="1">
      <c r="A46" s="94" t="s">
        <v>17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58</v>
      </c>
      <c r="M46" s="50"/>
      <c r="N46" s="65" t="s">
        <v>59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60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61</v>
      </c>
      <c r="B48" s="33"/>
      <c r="C48" s="33"/>
      <c r="D48" s="33"/>
      <c r="E48" s="33"/>
      <c r="F48" s="34"/>
      <c r="G48" s="100" t="s">
        <v>62</v>
      </c>
      <c r="H48" s="33"/>
      <c r="I48" s="33"/>
      <c r="J48" s="33"/>
      <c r="K48" s="33"/>
      <c r="L48" s="69">
        <v>24</v>
      </c>
      <c r="M48" s="101">
        <v>15</v>
      </c>
      <c r="N48" s="34" t="s">
        <v>41</v>
      </c>
      <c r="O48" s="102">
        <f>R47-O49</f>
        <v>0</v>
      </c>
      <c r="P48" s="37" t="s">
        <v>63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16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41</v>
      </c>
      <c r="O49" s="102">
        <f>ROUND(SUMIF(Rozpocet!N14:N123,M49,Rozpocet!I14:I123)+SUMIF(P38:P42,M49,R38:R42)+IF(K45=M49,J45,0),2)</f>
        <v>0</v>
      </c>
      <c r="P49" s="37" t="s">
        <v>63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64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61</v>
      </c>
      <c r="B51" s="33"/>
      <c r="C51" s="33"/>
      <c r="D51" s="33"/>
      <c r="E51" s="33"/>
      <c r="F51" s="34"/>
      <c r="G51" s="100" t="s">
        <v>62</v>
      </c>
      <c r="H51" s="33"/>
      <c r="I51" s="33"/>
      <c r="J51" s="33"/>
      <c r="K51" s="33"/>
      <c r="L51" s="63" t="s">
        <v>65</v>
      </c>
      <c r="M51" s="50"/>
      <c r="N51" s="65" t="s">
        <v>66</v>
      </c>
      <c r="O51" s="49"/>
      <c r="P51" s="49"/>
      <c r="Q51" s="49"/>
      <c r="R51" s="113"/>
      <c r="S51" s="52"/>
    </row>
    <row r="52" spans="1:19" ht="20.25" customHeight="1">
      <c r="A52" s="105" t="s">
        <v>18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67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68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61</v>
      </c>
      <c r="B54" s="42"/>
      <c r="C54" s="42"/>
      <c r="D54" s="42"/>
      <c r="E54" s="42"/>
      <c r="F54" s="115"/>
      <c r="G54" s="116" t="s">
        <v>62</v>
      </c>
      <c r="H54" s="42"/>
      <c r="I54" s="42"/>
      <c r="J54" s="42"/>
      <c r="K54" s="42"/>
      <c r="L54" s="87">
        <v>29</v>
      </c>
      <c r="M54" s="88" t="s">
        <v>69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70</v>
      </c>
      <c r="B1" s="119"/>
      <c r="C1" s="119"/>
      <c r="D1" s="119"/>
      <c r="E1" s="119"/>
    </row>
    <row r="2" spans="1:5" ht="12" customHeight="1">
      <c r="A2" s="120" t="s">
        <v>71</v>
      </c>
      <c r="B2" s="121" t="str">
        <f>'Krycí list'!E5</f>
        <v>Rodinný dům -  Svandovský</v>
      </c>
      <c r="C2" s="122"/>
      <c r="D2" s="122"/>
      <c r="E2" s="122"/>
    </row>
    <row r="3" spans="1:5" ht="12" customHeight="1">
      <c r="A3" s="120" t="s">
        <v>72</v>
      </c>
      <c r="B3" s="121" t="str">
        <f>'Krycí list'!E7</f>
        <v> Výstavba R.D.</v>
      </c>
      <c r="C3" s="123"/>
      <c r="D3" s="121"/>
      <c r="E3" s="124"/>
    </row>
    <row r="4" spans="1:5" ht="12" customHeight="1">
      <c r="A4" s="120" t="s">
        <v>73</v>
      </c>
      <c r="B4" s="121" t="str">
        <f>'Krycí list'!E9</f>
        <v> Brno </v>
      </c>
      <c r="C4" s="123"/>
      <c r="D4" s="121"/>
      <c r="E4" s="124"/>
    </row>
    <row r="5" spans="1:5" ht="12" customHeight="1">
      <c r="A5" s="121" t="s">
        <v>74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75</v>
      </c>
      <c r="B7" s="121" t="str">
        <f>'Krycí list'!E26</f>
        <v> Svandovský</v>
      </c>
      <c r="C7" s="123"/>
      <c r="D7" s="121"/>
      <c r="E7" s="124"/>
    </row>
    <row r="8" spans="1:5" ht="12" customHeight="1">
      <c r="A8" s="121" t="s">
        <v>76</v>
      </c>
      <c r="B8" s="121">
        <f>'Krycí list'!E28</f>
        <v>0</v>
      </c>
      <c r="C8" s="123"/>
      <c r="D8" s="121"/>
      <c r="E8" s="124"/>
    </row>
    <row r="9" spans="1:5" ht="12" customHeight="1">
      <c r="A9" s="121" t="s">
        <v>77</v>
      </c>
      <c r="B9" s="121"/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78</v>
      </c>
      <c r="B11" s="126" t="s">
        <v>79</v>
      </c>
      <c r="C11" s="127" t="s">
        <v>80</v>
      </c>
      <c r="D11" s="128" t="s">
        <v>81</v>
      </c>
      <c r="E11" s="127" t="s">
        <v>82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435.78938978</v>
      </c>
      <c r="E14" s="140">
        <f>Rozpocet!M14</f>
        <v>0</v>
      </c>
    </row>
    <row r="15" spans="1:5" s="136" customFormat="1" ht="12.75" customHeight="1">
      <c r="A15" s="141" t="str">
        <f>Rozpocet!D15</f>
        <v>1</v>
      </c>
      <c r="B15" s="142" t="str">
        <f>Rozpocet!E15</f>
        <v>Zemní práce</v>
      </c>
      <c r="C15" s="143">
        <f>Rozpocet!I15</f>
        <v>0</v>
      </c>
      <c r="D15" s="144">
        <f>Rozpocet!K15</f>
        <v>0</v>
      </c>
      <c r="E15" s="144">
        <f>Rozpocet!M15</f>
        <v>0</v>
      </c>
    </row>
    <row r="16" spans="1:5" s="136" customFormat="1" ht="12.75" customHeight="1">
      <c r="A16" s="141" t="str">
        <f>Rozpocet!D24</f>
        <v>2</v>
      </c>
      <c r="B16" s="142" t="str">
        <f>Rozpocet!E24</f>
        <v>Zakládání</v>
      </c>
      <c r="C16" s="143">
        <f>Rozpocet!I24</f>
        <v>0</v>
      </c>
      <c r="D16" s="144">
        <f>Rozpocet!K24</f>
        <v>248.65588266</v>
      </c>
      <c r="E16" s="144">
        <f>Rozpocet!M24</f>
        <v>0</v>
      </c>
    </row>
    <row r="17" spans="1:5" s="136" customFormat="1" ht="12.75" customHeight="1">
      <c r="A17" s="141" t="str">
        <f>Rozpocet!D33</f>
        <v>3</v>
      </c>
      <c r="B17" s="142" t="str">
        <f>Rozpocet!E33</f>
        <v>Svislé a kompletní konstrukce</v>
      </c>
      <c r="C17" s="143">
        <f>Rozpocet!I33</f>
        <v>0</v>
      </c>
      <c r="D17" s="144">
        <f>Rozpocet!K33</f>
        <v>62.629724140000015</v>
      </c>
      <c r="E17" s="144">
        <f>Rozpocet!M33</f>
        <v>0</v>
      </c>
    </row>
    <row r="18" spans="1:5" s="136" customFormat="1" ht="12.75" customHeight="1">
      <c r="A18" s="141" t="str">
        <f>Rozpocet!D45</f>
        <v>4</v>
      </c>
      <c r="B18" s="142" t="str">
        <f>Rozpocet!E45</f>
        <v>Vodorovné konstrukce</v>
      </c>
      <c r="C18" s="143">
        <f>Rozpocet!I45</f>
        <v>0</v>
      </c>
      <c r="D18" s="144">
        <f>Rozpocet!K45</f>
        <v>86.53155612</v>
      </c>
      <c r="E18" s="144">
        <f>Rozpocet!M45</f>
        <v>0</v>
      </c>
    </row>
    <row r="19" spans="1:5" s="136" customFormat="1" ht="12.75" customHeight="1">
      <c r="A19" s="141" t="str">
        <f>Rozpocet!D68</f>
        <v>6</v>
      </c>
      <c r="B19" s="142" t="str">
        <f>Rozpocet!E68</f>
        <v>Úpravy povrchů, podlahy a osazování výplní</v>
      </c>
      <c r="C19" s="143">
        <f>Rozpocet!I68</f>
        <v>0</v>
      </c>
      <c r="D19" s="144">
        <f>Rozpocet!K68</f>
        <v>37.939146859999994</v>
      </c>
      <c r="E19" s="144">
        <f>Rozpocet!M68</f>
        <v>0</v>
      </c>
    </row>
    <row r="20" spans="1:5" s="136" customFormat="1" ht="12.75" customHeight="1">
      <c r="A20" s="141" t="str">
        <f>Rozpocet!D77</f>
        <v>9</v>
      </c>
      <c r="B20" s="142" t="str">
        <f>Rozpocet!E77</f>
        <v>Ostatní konstrukce a práce-bourání</v>
      </c>
      <c r="C20" s="143">
        <f>Rozpocet!I77</f>
        <v>0</v>
      </c>
      <c r="D20" s="144">
        <f>Rozpocet!K77</f>
        <v>0.03308</v>
      </c>
      <c r="E20" s="144">
        <f>Rozpocet!M77</f>
        <v>0</v>
      </c>
    </row>
    <row r="21" spans="1:5" s="136" customFormat="1" ht="12.75" customHeight="1">
      <c r="A21" s="145" t="str">
        <f>Rozpocet!D80</f>
        <v>99</v>
      </c>
      <c r="B21" s="146" t="str">
        <f>Rozpocet!E80</f>
        <v>Přesun hmot</v>
      </c>
      <c r="C21" s="147">
        <f>Rozpocet!I80</f>
        <v>0</v>
      </c>
      <c r="D21" s="148">
        <f>Rozpocet!K80</f>
        <v>0</v>
      </c>
      <c r="E21" s="148">
        <f>Rozpocet!M80</f>
        <v>0</v>
      </c>
    </row>
    <row r="22" spans="1:5" s="136" customFormat="1" ht="12.75" customHeight="1">
      <c r="A22" s="137" t="str">
        <f>Rozpocet!D82</f>
        <v>PSV</v>
      </c>
      <c r="B22" s="138" t="str">
        <f>Rozpocet!E82</f>
        <v>Práce a dodávky PSV</v>
      </c>
      <c r="C22" s="139">
        <f>Rozpocet!I82</f>
        <v>0</v>
      </c>
      <c r="D22" s="140">
        <f>Rozpocet!K82</f>
        <v>12.09286635</v>
      </c>
      <c r="E22" s="140">
        <f>Rozpocet!M82</f>
        <v>0</v>
      </c>
    </row>
    <row r="23" spans="1:5" s="136" customFormat="1" ht="12.75" customHeight="1">
      <c r="A23" s="141" t="str">
        <f>Rozpocet!D83</f>
        <v>711</v>
      </c>
      <c r="B23" s="142" t="str">
        <f>Rozpocet!E83</f>
        <v>Izolace proti vodě, vlhkosti a plynům</v>
      </c>
      <c r="C23" s="143">
        <f>Rozpocet!I83</f>
        <v>0</v>
      </c>
      <c r="D23" s="144">
        <f>Rozpocet!K83</f>
        <v>1.0311639999999997</v>
      </c>
      <c r="E23" s="144">
        <f>Rozpocet!M83</f>
        <v>0</v>
      </c>
    </row>
    <row r="24" spans="1:5" s="136" customFormat="1" ht="12.75" customHeight="1">
      <c r="A24" s="141" t="str">
        <f>Rozpocet!D92</f>
        <v>712</v>
      </c>
      <c r="B24" s="142" t="str">
        <f>Rozpocet!E92</f>
        <v>Povlakové krytiny</v>
      </c>
      <c r="C24" s="143">
        <f>Rozpocet!I92</f>
        <v>0</v>
      </c>
      <c r="D24" s="144">
        <f>Rozpocet!K92</f>
        <v>4.06462025</v>
      </c>
      <c r="E24" s="144">
        <f>Rozpocet!M92</f>
        <v>0</v>
      </c>
    </row>
    <row r="25" spans="1:5" s="136" customFormat="1" ht="12.75" customHeight="1">
      <c r="A25" s="141" t="str">
        <f>Rozpocet!D101</f>
        <v>762</v>
      </c>
      <c r="B25" s="142" t="str">
        <f>Rozpocet!E101</f>
        <v>Konstrukce tesařské</v>
      </c>
      <c r="C25" s="143">
        <f>Rozpocet!I101</f>
        <v>0</v>
      </c>
      <c r="D25" s="144">
        <f>Rozpocet!K101</f>
        <v>1.375</v>
      </c>
      <c r="E25" s="144">
        <f>Rozpocet!M101</f>
        <v>0</v>
      </c>
    </row>
    <row r="26" spans="1:5" s="136" customFormat="1" ht="12.75" customHeight="1">
      <c r="A26" s="141" t="str">
        <f>Rozpocet!D107</f>
        <v>763</v>
      </c>
      <c r="B26" s="142" t="str">
        <f>Rozpocet!E107</f>
        <v>Konstrukce suché výstavby</v>
      </c>
      <c r="C26" s="143">
        <f>Rozpocet!I107</f>
        <v>0</v>
      </c>
      <c r="D26" s="144">
        <f>Rozpocet!K107</f>
        <v>0</v>
      </c>
      <c r="E26" s="144">
        <f>Rozpocet!M107</f>
        <v>0</v>
      </c>
    </row>
    <row r="27" spans="1:5" s="136" customFormat="1" ht="12.75" customHeight="1">
      <c r="A27" s="141" t="str">
        <f>Rozpocet!D109</f>
        <v>764</v>
      </c>
      <c r="B27" s="142" t="str">
        <f>Rozpocet!E109</f>
        <v>Konstrukce klempířské</v>
      </c>
      <c r="C27" s="143">
        <f>Rozpocet!I109</f>
        <v>0</v>
      </c>
      <c r="D27" s="144">
        <f>Rozpocet!K109</f>
        <v>0.120496</v>
      </c>
      <c r="E27" s="144">
        <f>Rozpocet!M109</f>
        <v>0</v>
      </c>
    </row>
    <row r="28" spans="1:5" s="136" customFormat="1" ht="12.75" customHeight="1">
      <c r="A28" s="141" t="str">
        <f>Rozpocet!D114</f>
        <v>765</v>
      </c>
      <c r="B28" s="142" t="str">
        <f>Rozpocet!E114</f>
        <v>Konstrukce pokrývačské</v>
      </c>
      <c r="C28" s="143">
        <f>Rozpocet!I114</f>
        <v>0</v>
      </c>
      <c r="D28" s="144">
        <f>Rozpocet!K114</f>
        <v>5.482713599999999</v>
      </c>
      <c r="E28" s="144">
        <f>Rozpocet!M114</f>
        <v>0</v>
      </c>
    </row>
    <row r="29" spans="1:5" s="136" customFormat="1" ht="12.75" customHeight="1">
      <c r="A29" s="141" t="str">
        <f>Rozpocet!D120</f>
        <v>767</v>
      </c>
      <c r="B29" s="142" t="str">
        <f>Rozpocet!E120</f>
        <v>Konstrukce zámečnické</v>
      </c>
      <c r="C29" s="143">
        <f>Rozpocet!I120</f>
        <v>0</v>
      </c>
      <c r="D29" s="144">
        <f>Rozpocet!K120</f>
        <v>0.0188725</v>
      </c>
      <c r="E29" s="144">
        <f>Rozpocet!M120</f>
        <v>0</v>
      </c>
    </row>
    <row r="30" spans="2:5" s="149" customFormat="1" ht="12.75" customHeight="1">
      <c r="B30" s="150" t="s">
        <v>83</v>
      </c>
      <c r="C30" s="151">
        <f>Rozpocet!I123</f>
        <v>0</v>
      </c>
      <c r="D30" s="152">
        <f>Rozpocet!K123</f>
        <v>447.88225613000003</v>
      </c>
      <c r="E30" s="152">
        <f>Rozpocet!M123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3"/>
  <sheetViews>
    <sheetView showGridLines="0" tabSelected="1" zoomScalePageLayoutView="0" workbookViewId="0" topLeftCell="A1">
      <pane ySplit="13" topLeftCell="BM14" activePane="bottomLeft" state="frozen"/>
      <selection pane="topLeft" activeCell="A1" sqref="A1"/>
      <selection pane="bottomLeft" activeCell="C1" sqref="C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84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  <c r="Q1" s="153"/>
      <c r="R1" s="153"/>
      <c r="S1" s="153"/>
      <c r="T1" s="153"/>
    </row>
    <row r="2" spans="1:20" ht="11.25" customHeight="1">
      <c r="A2" s="120" t="s">
        <v>71</v>
      </c>
      <c r="B2" s="121"/>
      <c r="C2" s="121" t="str">
        <f>'Krycí list'!E5</f>
        <v>Rodinný dům -  Svandovský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  <c r="Q2" s="153"/>
      <c r="R2" s="153"/>
      <c r="S2" s="153"/>
      <c r="T2" s="153"/>
    </row>
    <row r="3" spans="1:20" ht="11.25" customHeight="1">
      <c r="A3" s="120" t="s">
        <v>72</v>
      </c>
      <c r="B3" s="121"/>
      <c r="C3" s="121" t="str">
        <f>'Krycí list'!E7</f>
        <v> Výstavba R.D.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  <c r="Q3" s="153"/>
      <c r="R3" s="153"/>
      <c r="S3" s="153"/>
      <c r="T3" s="153"/>
    </row>
    <row r="4" spans="1:20" ht="11.25" customHeight="1">
      <c r="A4" s="120" t="s">
        <v>73</v>
      </c>
      <c r="B4" s="121"/>
      <c r="C4" s="121" t="str">
        <f>'Krycí list'!E9</f>
        <v> Brno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  <c r="Q4" s="153"/>
      <c r="R4" s="153"/>
      <c r="S4" s="153"/>
      <c r="T4" s="153"/>
    </row>
    <row r="5" spans="1:20" ht="11.25" customHeight="1">
      <c r="A5" s="121" t="s">
        <v>85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  <c r="Q5" s="153"/>
      <c r="R5" s="153"/>
      <c r="S5" s="153"/>
      <c r="T5" s="153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  <c r="Q6" s="153"/>
      <c r="R6" s="153"/>
      <c r="S6" s="153"/>
      <c r="T6" s="153"/>
    </row>
    <row r="7" spans="1:20" ht="11.25" customHeight="1">
      <c r="A7" s="121" t="s">
        <v>75</v>
      </c>
      <c r="B7" s="121"/>
      <c r="C7" s="121" t="str">
        <f>'Krycí list'!E26</f>
        <v> Svandovský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  <c r="Q7" s="153"/>
      <c r="R7" s="153"/>
      <c r="S7" s="153"/>
      <c r="T7" s="153"/>
    </row>
    <row r="8" spans="1:20" ht="11.25" customHeight="1">
      <c r="A8" s="121" t="s">
        <v>76</v>
      </c>
      <c r="B8" s="121"/>
      <c r="C8" s="121">
        <f>'Krycí list'!E28</f>
        <v>0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  <c r="Q8" s="153"/>
      <c r="R8" s="153"/>
      <c r="S8" s="153"/>
      <c r="T8" s="153"/>
    </row>
    <row r="9" spans="1:20" ht="11.25" customHeight="1">
      <c r="A9" s="121" t="s">
        <v>77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  <c r="Q9" s="153"/>
      <c r="R9" s="153"/>
      <c r="S9" s="153"/>
      <c r="T9" s="153"/>
    </row>
    <row r="10" spans="1:20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  <c r="Q10" s="153"/>
      <c r="R10" s="153"/>
      <c r="S10" s="153"/>
      <c r="T10" s="153"/>
    </row>
    <row r="11" spans="1:21" ht="21.75" customHeight="1">
      <c r="A11" s="125" t="s">
        <v>86</v>
      </c>
      <c r="B11" s="126" t="s">
        <v>87</v>
      </c>
      <c r="C11" s="126" t="s">
        <v>88</v>
      </c>
      <c r="D11" s="126" t="s">
        <v>89</v>
      </c>
      <c r="E11" s="126" t="s">
        <v>79</v>
      </c>
      <c r="F11" s="126" t="s">
        <v>90</v>
      </c>
      <c r="G11" s="126" t="s">
        <v>91</v>
      </c>
      <c r="H11" s="126" t="s">
        <v>92</v>
      </c>
      <c r="I11" s="126" t="s">
        <v>80</v>
      </c>
      <c r="J11" s="126" t="s">
        <v>93</v>
      </c>
      <c r="K11" s="126" t="s">
        <v>81</v>
      </c>
      <c r="L11" s="126" t="s">
        <v>94</v>
      </c>
      <c r="M11" s="126" t="s">
        <v>95</v>
      </c>
      <c r="N11" s="126" t="s">
        <v>96</v>
      </c>
      <c r="O11" s="155" t="s">
        <v>97</v>
      </c>
      <c r="P11" s="156" t="s">
        <v>98</v>
      </c>
      <c r="Q11" s="126"/>
      <c r="R11" s="126"/>
      <c r="S11" s="126"/>
      <c r="T11" s="157" t="s">
        <v>99</v>
      </c>
      <c r="U11" s="158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9">
        <v>11</v>
      </c>
      <c r="P12" s="160">
        <v>12</v>
      </c>
      <c r="Q12" s="130"/>
      <c r="R12" s="130"/>
      <c r="S12" s="130"/>
      <c r="T12" s="161">
        <v>11</v>
      </c>
      <c r="U12" s="158"/>
    </row>
    <row r="13" spans="1:20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62"/>
      <c r="Q13" s="153"/>
      <c r="R13" s="153"/>
      <c r="S13" s="153"/>
      <c r="T13" s="153"/>
    </row>
    <row r="14" spans="1:16" s="136" customFormat="1" ht="12.75" customHeight="1">
      <c r="A14" s="163"/>
      <c r="B14" s="164" t="s">
        <v>58</v>
      </c>
      <c r="C14" s="163"/>
      <c r="D14" s="163" t="s">
        <v>37</v>
      </c>
      <c r="E14" s="163" t="s">
        <v>100</v>
      </c>
      <c r="F14" s="163"/>
      <c r="G14" s="163"/>
      <c r="H14" s="163"/>
      <c r="I14" s="165">
        <f>I15+I24+I33+I45+I68+I77</f>
        <v>0</v>
      </c>
      <c r="J14" s="163"/>
      <c r="K14" s="166">
        <f>K15+K24+K33+K45+K68+K77</f>
        <v>435.78938978</v>
      </c>
      <c r="L14" s="163"/>
      <c r="M14" s="166">
        <f>M15+M24+M33+M45+M68+M77</f>
        <v>0</v>
      </c>
      <c r="N14" s="163"/>
      <c r="P14" s="138" t="s">
        <v>101</v>
      </c>
    </row>
    <row r="15" spans="2:16" s="136" customFormat="1" ht="12.75" customHeight="1">
      <c r="B15" s="141" t="s">
        <v>58</v>
      </c>
      <c r="D15" s="142" t="s">
        <v>102</v>
      </c>
      <c r="E15" s="142" t="s">
        <v>103</v>
      </c>
      <c r="I15" s="143">
        <f>SUM(I16:I23)</f>
        <v>0</v>
      </c>
      <c r="K15" s="144">
        <f>SUM(K16:K23)</f>
        <v>0</v>
      </c>
      <c r="M15" s="144">
        <f>SUM(M16:M23)</f>
        <v>0</v>
      </c>
      <c r="P15" s="142" t="s">
        <v>102</v>
      </c>
    </row>
    <row r="16" spans="1:16" s="14" customFormat="1" ht="13.5" customHeight="1">
      <c r="A16" s="167" t="s">
        <v>102</v>
      </c>
      <c r="B16" s="167" t="s">
        <v>104</v>
      </c>
      <c r="C16" s="167" t="s">
        <v>105</v>
      </c>
      <c r="D16" s="168" t="s">
        <v>106</v>
      </c>
      <c r="E16" s="169" t="s">
        <v>107</v>
      </c>
      <c r="F16" s="167" t="s">
        <v>108</v>
      </c>
      <c r="G16" s="170">
        <v>79.04</v>
      </c>
      <c r="H16" s="171"/>
      <c r="I16" s="171">
        <f aca="true" t="shared" si="0" ref="I16:I23">ROUND(G16*H16,2)</f>
        <v>0</v>
      </c>
      <c r="J16" s="172">
        <v>0</v>
      </c>
      <c r="K16" s="170">
        <f aca="true" t="shared" si="1" ref="K16:K23">G16*J16</f>
        <v>0</v>
      </c>
      <c r="L16" s="172">
        <v>0</v>
      </c>
      <c r="M16" s="170">
        <f aca="true" t="shared" si="2" ref="M16:M23">G16*L16</f>
        <v>0</v>
      </c>
      <c r="N16" s="173">
        <v>15</v>
      </c>
      <c r="O16" s="174">
        <v>4</v>
      </c>
      <c r="P16" s="14" t="s">
        <v>109</v>
      </c>
    </row>
    <row r="17" spans="1:16" s="14" customFormat="1" ht="13.5" customHeight="1">
      <c r="A17" s="167" t="s">
        <v>109</v>
      </c>
      <c r="B17" s="167" t="s">
        <v>104</v>
      </c>
      <c r="C17" s="167" t="s">
        <v>105</v>
      </c>
      <c r="D17" s="168" t="s">
        <v>110</v>
      </c>
      <c r="E17" s="169" t="s">
        <v>111</v>
      </c>
      <c r="F17" s="167" t="s">
        <v>108</v>
      </c>
      <c r="G17" s="170">
        <v>24.399</v>
      </c>
      <c r="H17" s="171"/>
      <c r="I17" s="171">
        <f t="shared" si="0"/>
        <v>0</v>
      </c>
      <c r="J17" s="172">
        <v>0</v>
      </c>
      <c r="K17" s="170">
        <f t="shared" si="1"/>
        <v>0</v>
      </c>
      <c r="L17" s="172">
        <v>0</v>
      </c>
      <c r="M17" s="170">
        <f t="shared" si="2"/>
        <v>0</v>
      </c>
      <c r="N17" s="173">
        <v>15</v>
      </c>
      <c r="O17" s="174">
        <v>4</v>
      </c>
      <c r="P17" s="14" t="s">
        <v>109</v>
      </c>
    </row>
    <row r="18" spans="1:16" s="14" customFormat="1" ht="13.5" customHeight="1">
      <c r="A18" s="167" t="s">
        <v>112</v>
      </c>
      <c r="B18" s="167" t="s">
        <v>104</v>
      </c>
      <c r="C18" s="167" t="s">
        <v>105</v>
      </c>
      <c r="D18" s="168" t="s">
        <v>113</v>
      </c>
      <c r="E18" s="169" t="s">
        <v>114</v>
      </c>
      <c r="F18" s="167" t="s">
        <v>108</v>
      </c>
      <c r="G18" s="170">
        <v>24.399</v>
      </c>
      <c r="H18" s="171"/>
      <c r="I18" s="171">
        <f t="shared" si="0"/>
        <v>0</v>
      </c>
      <c r="J18" s="172">
        <v>0</v>
      </c>
      <c r="K18" s="170">
        <f t="shared" si="1"/>
        <v>0</v>
      </c>
      <c r="L18" s="172">
        <v>0</v>
      </c>
      <c r="M18" s="170">
        <f t="shared" si="2"/>
        <v>0</v>
      </c>
      <c r="N18" s="173">
        <v>15</v>
      </c>
      <c r="O18" s="174">
        <v>4</v>
      </c>
      <c r="P18" s="14" t="s">
        <v>109</v>
      </c>
    </row>
    <row r="19" spans="1:16" s="14" customFormat="1" ht="13.5" customHeight="1">
      <c r="A19" s="167" t="s">
        <v>115</v>
      </c>
      <c r="B19" s="167" t="s">
        <v>104</v>
      </c>
      <c r="C19" s="167" t="s">
        <v>105</v>
      </c>
      <c r="D19" s="168" t="s">
        <v>116</v>
      </c>
      <c r="E19" s="169" t="s">
        <v>117</v>
      </c>
      <c r="F19" s="167" t="s">
        <v>108</v>
      </c>
      <c r="G19" s="170">
        <v>103.44</v>
      </c>
      <c r="H19" s="171"/>
      <c r="I19" s="171">
        <f t="shared" si="0"/>
        <v>0</v>
      </c>
      <c r="J19" s="172">
        <v>0</v>
      </c>
      <c r="K19" s="170">
        <f t="shared" si="1"/>
        <v>0</v>
      </c>
      <c r="L19" s="172">
        <v>0</v>
      </c>
      <c r="M19" s="170">
        <f t="shared" si="2"/>
        <v>0</v>
      </c>
      <c r="N19" s="173">
        <v>15</v>
      </c>
      <c r="O19" s="174">
        <v>4</v>
      </c>
      <c r="P19" s="14" t="s">
        <v>109</v>
      </c>
    </row>
    <row r="20" spans="1:16" s="14" customFormat="1" ht="13.5" customHeight="1">
      <c r="A20" s="167" t="s">
        <v>118</v>
      </c>
      <c r="B20" s="167" t="s">
        <v>104</v>
      </c>
      <c r="C20" s="167" t="s">
        <v>105</v>
      </c>
      <c r="D20" s="168" t="s">
        <v>119</v>
      </c>
      <c r="E20" s="169" t="s">
        <v>120</v>
      </c>
      <c r="F20" s="167" t="s">
        <v>108</v>
      </c>
      <c r="G20" s="170">
        <v>103.44</v>
      </c>
      <c r="H20" s="171"/>
      <c r="I20" s="171">
        <f t="shared" si="0"/>
        <v>0</v>
      </c>
      <c r="J20" s="172">
        <v>0</v>
      </c>
      <c r="K20" s="170">
        <f t="shared" si="1"/>
        <v>0</v>
      </c>
      <c r="L20" s="172">
        <v>0</v>
      </c>
      <c r="M20" s="170">
        <f t="shared" si="2"/>
        <v>0</v>
      </c>
      <c r="N20" s="173">
        <v>15</v>
      </c>
      <c r="O20" s="174">
        <v>4</v>
      </c>
      <c r="P20" s="14" t="s">
        <v>109</v>
      </c>
    </row>
    <row r="21" spans="1:16" s="14" customFormat="1" ht="13.5" customHeight="1">
      <c r="A21" s="167" t="s">
        <v>121</v>
      </c>
      <c r="B21" s="167" t="s">
        <v>104</v>
      </c>
      <c r="C21" s="167" t="s">
        <v>105</v>
      </c>
      <c r="D21" s="168" t="s">
        <v>122</v>
      </c>
      <c r="E21" s="169" t="s">
        <v>123</v>
      </c>
      <c r="F21" s="167" t="s">
        <v>108</v>
      </c>
      <c r="G21" s="170">
        <v>24.399</v>
      </c>
      <c r="H21" s="171"/>
      <c r="I21" s="171">
        <f t="shared" si="0"/>
        <v>0</v>
      </c>
      <c r="J21" s="172">
        <v>0</v>
      </c>
      <c r="K21" s="170">
        <f t="shared" si="1"/>
        <v>0</v>
      </c>
      <c r="L21" s="172">
        <v>0</v>
      </c>
      <c r="M21" s="170">
        <f t="shared" si="2"/>
        <v>0</v>
      </c>
      <c r="N21" s="173">
        <v>15</v>
      </c>
      <c r="O21" s="174">
        <v>4</v>
      </c>
      <c r="P21" s="14" t="s">
        <v>109</v>
      </c>
    </row>
    <row r="22" spans="1:16" s="14" customFormat="1" ht="13.5" customHeight="1">
      <c r="A22" s="167" t="s">
        <v>124</v>
      </c>
      <c r="B22" s="167" t="s">
        <v>104</v>
      </c>
      <c r="C22" s="167" t="s">
        <v>105</v>
      </c>
      <c r="D22" s="168" t="s">
        <v>125</v>
      </c>
      <c r="E22" s="169" t="s">
        <v>126</v>
      </c>
      <c r="F22" s="167" t="s">
        <v>108</v>
      </c>
      <c r="G22" s="170">
        <v>24.399</v>
      </c>
      <c r="H22" s="171"/>
      <c r="I22" s="171">
        <f t="shared" si="0"/>
        <v>0</v>
      </c>
      <c r="J22" s="172">
        <v>0</v>
      </c>
      <c r="K22" s="170">
        <f t="shared" si="1"/>
        <v>0</v>
      </c>
      <c r="L22" s="172">
        <v>0</v>
      </c>
      <c r="M22" s="170">
        <f t="shared" si="2"/>
        <v>0</v>
      </c>
      <c r="N22" s="173">
        <v>15</v>
      </c>
      <c r="O22" s="174">
        <v>4</v>
      </c>
      <c r="P22" s="14" t="s">
        <v>109</v>
      </c>
    </row>
    <row r="23" spans="1:16" s="14" customFormat="1" ht="24" customHeight="1">
      <c r="A23" s="167" t="s">
        <v>127</v>
      </c>
      <c r="B23" s="167" t="s">
        <v>104</v>
      </c>
      <c r="C23" s="167" t="s">
        <v>128</v>
      </c>
      <c r="D23" s="168" t="s">
        <v>129</v>
      </c>
      <c r="E23" s="169" t="s">
        <v>130</v>
      </c>
      <c r="F23" s="167" t="s">
        <v>131</v>
      </c>
      <c r="G23" s="170">
        <v>197.61</v>
      </c>
      <c r="H23" s="171"/>
      <c r="I23" s="171">
        <f t="shared" si="0"/>
        <v>0</v>
      </c>
      <c r="J23" s="172">
        <v>0</v>
      </c>
      <c r="K23" s="170">
        <f t="shared" si="1"/>
        <v>0</v>
      </c>
      <c r="L23" s="172">
        <v>0</v>
      </c>
      <c r="M23" s="170">
        <f t="shared" si="2"/>
        <v>0</v>
      </c>
      <c r="N23" s="173">
        <v>15</v>
      </c>
      <c r="O23" s="174">
        <v>4</v>
      </c>
      <c r="P23" s="14" t="s">
        <v>109</v>
      </c>
    </row>
    <row r="24" spans="2:16" s="136" customFormat="1" ht="12.75" customHeight="1">
      <c r="B24" s="141" t="s">
        <v>58</v>
      </c>
      <c r="D24" s="142" t="s">
        <v>109</v>
      </c>
      <c r="E24" s="142" t="s">
        <v>132</v>
      </c>
      <c r="I24" s="143">
        <f>SUM(I25:I32)</f>
        <v>0</v>
      </c>
      <c r="K24" s="144">
        <f>SUM(K25:K32)</f>
        <v>248.65588266</v>
      </c>
      <c r="M24" s="144">
        <f>SUM(M25:M32)</f>
        <v>0</v>
      </c>
      <c r="P24" s="142" t="s">
        <v>102</v>
      </c>
    </row>
    <row r="25" spans="1:16" s="14" customFormat="1" ht="24" customHeight="1">
      <c r="A25" s="167" t="s">
        <v>133</v>
      </c>
      <c r="B25" s="167" t="s">
        <v>104</v>
      </c>
      <c r="C25" s="167" t="s">
        <v>134</v>
      </c>
      <c r="D25" s="168" t="s">
        <v>135</v>
      </c>
      <c r="E25" s="169" t="s">
        <v>136</v>
      </c>
      <c r="F25" s="167" t="s">
        <v>108</v>
      </c>
      <c r="G25" s="170">
        <v>63.85</v>
      </c>
      <c r="H25" s="171"/>
      <c r="I25" s="171">
        <f aca="true" t="shared" si="3" ref="I25:I32">ROUND(G25*H25,2)</f>
        <v>0</v>
      </c>
      <c r="J25" s="172">
        <v>2.16</v>
      </c>
      <c r="K25" s="170">
        <f aca="true" t="shared" si="4" ref="K25:K32">G25*J25</f>
        <v>137.91600000000003</v>
      </c>
      <c r="L25" s="172">
        <v>0</v>
      </c>
      <c r="M25" s="170">
        <f aca="true" t="shared" si="5" ref="M25:M32">G25*L25</f>
        <v>0</v>
      </c>
      <c r="N25" s="173">
        <v>15</v>
      </c>
      <c r="O25" s="174">
        <v>4</v>
      </c>
      <c r="P25" s="14" t="s">
        <v>109</v>
      </c>
    </row>
    <row r="26" spans="1:16" s="14" customFormat="1" ht="13.5" customHeight="1">
      <c r="A26" s="167" t="s">
        <v>137</v>
      </c>
      <c r="B26" s="167" t="s">
        <v>104</v>
      </c>
      <c r="C26" s="167" t="s">
        <v>134</v>
      </c>
      <c r="D26" s="168" t="s">
        <v>138</v>
      </c>
      <c r="E26" s="169" t="s">
        <v>139</v>
      </c>
      <c r="F26" s="167" t="s">
        <v>108</v>
      </c>
      <c r="G26" s="170">
        <v>24.63</v>
      </c>
      <c r="H26" s="171"/>
      <c r="I26" s="171">
        <f t="shared" si="3"/>
        <v>0</v>
      </c>
      <c r="J26" s="172">
        <v>2.25634</v>
      </c>
      <c r="K26" s="170">
        <f t="shared" si="4"/>
        <v>55.57365419999999</v>
      </c>
      <c r="L26" s="172">
        <v>0</v>
      </c>
      <c r="M26" s="170">
        <f t="shared" si="5"/>
        <v>0</v>
      </c>
      <c r="N26" s="173">
        <v>15</v>
      </c>
      <c r="O26" s="174">
        <v>4</v>
      </c>
      <c r="P26" s="14" t="s">
        <v>109</v>
      </c>
    </row>
    <row r="27" spans="1:16" s="14" customFormat="1" ht="13.5" customHeight="1">
      <c r="A27" s="167" t="s">
        <v>140</v>
      </c>
      <c r="B27" s="167" t="s">
        <v>104</v>
      </c>
      <c r="C27" s="167" t="s">
        <v>134</v>
      </c>
      <c r="D27" s="168" t="s">
        <v>141</v>
      </c>
      <c r="E27" s="169" t="s">
        <v>142</v>
      </c>
      <c r="F27" s="167" t="s">
        <v>131</v>
      </c>
      <c r="G27" s="170">
        <v>33.62</v>
      </c>
      <c r="H27" s="171"/>
      <c r="I27" s="171">
        <f t="shared" si="3"/>
        <v>0</v>
      </c>
      <c r="J27" s="172">
        <v>0.00103</v>
      </c>
      <c r="K27" s="170">
        <f t="shared" si="4"/>
        <v>0.0346286</v>
      </c>
      <c r="L27" s="172">
        <v>0</v>
      </c>
      <c r="M27" s="170">
        <f t="shared" si="5"/>
        <v>0</v>
      </c>
      <c r="N27" s="173">
        <v>15</v>
      </c>
      <c r="O27" s="174">
        <v>4</v>
      </c>
      <c r="P27" s="14" t="s">
        <v>109</v>
      </c>
    </row>
    <row r="28" spans="1:16" s="14" customFormat="1" ht="13.5" customHeight="1">
      <c r="A28" s="167" t="s">
        <v>143</v>
      </c>
      <c r="B28" s="167" t="s">
        <v>104</v>
      </c>
      <c r="C28" s="167" t="s">
        <v>134</v>
      </c>
      <c r="D28" s="168" t="s">
        <v>144</v>
      </c>
      <c r="E28" s="169" t="s">
        <v>145</v>
      </c>
      <c r="F28" s="167" t="s">
        <v>131</v>
      </c>
      <c r="G28" s="170">
        <v>33.62</v>
      </c>
      <c r="H28" s="171"/>
      <c r="I28" s="171">
        <f t="shared" si="3"/>
        <v>0</v>
      </c>
      <c r="J28" s="172">
        <v>0</v>
      </c>
      <c r="K28" s="170">
        <f t="shared" si="4"/>
        <v>0</v>
      </c>
      <c r="L28" s="172">
        <v>0</v>
      </c>
      <c r="M28" s="170">
        <f t="shared" si="5"/>
        <v>0</v>
      </c>
      <c r="N28" s="173">
        <v>15</v>
      </c>
      <c r="O28" s="174">
        <v>4</v>
      </c>
      <c r="P28" s="14" t="s">
        <v>109</v>
      </c>
    </row>
    <row r="29" spans="1:16" s="14" customFormat="1" ht="13.5" customHeight="1">
      <c r="A29" s="167" t="s">
        <v>146</v>
      </c>
      <c r="B29" s="167" t="s">
        <v>104</v>
      </c>
      <c r="C29" s="167" t="s">
        <v>147</v>
      </c>
      <c r="D29" s="168" t="s">
        <v>148</v>
      </c>
      <c r="E29" s="169" t="s">
        <v>149</v>
      </c>
      <c r="F29" s="167" t="s">
        <v>150</v>
      </c>
      <c r="G29" s="170">
        <v>10</v>
      </c>
      <c r="H29" s="171"/>
      <c r="I29" s="171">
        <f t="shared" si="3"/>
        <v>0</v>
      </c>
      <c r="J29" s="172">
        <v>0.00589</v>
      </c>
      <c r="K29" s="170">
        <f t="shared" si="4"/>
        <v>0.0589</v>
      </c>
      <c r="L29" s="172">
        <v>0</v>
      </c>
      <c r="M29" s="170">
        <f t="shared" si="5"/>
        <v>0</v>
      </c>
      <c r="N29" s="173">
        <v>15</v>
      </c>
      <c r="O29" s="174">
        <v>4</v>
      </c>
      <c r="P29" s="14" t="s">
        <v>109</v>
      </c>
    </row>
    <row r="30" spans="1:16" s="14" customFormat="1" ht="24" customHeight="1">
      <c r="A30" s="167" t="s">
        <v>151</v>
      </c>
      <c r="B30" s="167" t="s">
        <v>104</v>
      </c>
      <c r="C30" s="167" t="s">
        <v>152</v>
      </c>
      <c r="D30" s="168" t="s">
        <v>153</v>
      </c>
      <c r="E30" s="169" t="s">
        <v>154</v>
      </c>
      <c r="F30" s="167" t="s">
        <v>155</v>
      </c>
      <c r="G30" s="170">
        <v>0.023</v>
      </c>
      <c r="H30" s="171"/>
      <c r="I30" s="171">
        <f t="shared" si="3"/>
        <v>0</v>
      </c>
      <c r="J30" s="172">
        <v>1.05046</v>
      </c>
      <c r="K30" s="170">
        <f t="shared" si="4"/>
        <v>0.024160579999999997</v>
      </c>
      <c r="L30" s="172">
        <v>0</v>
      </c>
      <c r="M30" s="170">
        <f t="shared" si="5"/>
        <v>0</v>
      </c>
      <c r="N30" s="173">
        <v>15</v>
      </c>
      <c r="O30" s="174">
        <v>4</v>
      </c>
      <c r="P30" s="14" t="s">
        <v>109</v>
      </c>
    </row>
    <row r="31" spans="1:16" s="14" customFormat="1" ht="13.5" customHeight="1">
      <c r="A31" s="167" t="s">
        <v>156</v>
      </c>
      <c r="B31" s="167" t="s">
        <v>104</v>
      </c>
      <c r="C31" s="167" t="s">
        <v>134</v>
      </c>
      <c r="D31" s="168" t="s">
        <v>157</v>
      </c>
      <c r="E31" s="169" t="s">
        <v>158</v>
      </c>
      <c r="F31" s="167" t="s">
        <v>155</v>
      </c>
      <c r="G31" s="170">
        <v>0.504</v>
      </c>
      <c r="H31" s="171"/>
      <c r="I31" s="171">
        <f t="shared" si="3"/>
        <v>0</v>
      </c>
      <c r="J31" s="172">
        <v>1.06017</v>
      </c>
      <c r="K31" s="170">
        <f t="shared" si="4"/>
        <v>0.53432568</v>
      </c>
      <c r="L31" s="172">
        <v>0</v>
      </c>
      <c r="M31" s="170">
        <f t="shared" si="5"/>
        <v>0</v>
      </c>
      <c r="N31" s="173">
        <v>15</v>
      </c>
      <c r="O31" s="174">
        <v>4</v>
      </c>
      <c r="P31" s="14" t="s">
        <v>109</v>
      </c>
    </row>
    <row r="32" spans="1:16" s="14" customFormat="1" ht="24" customHeight="1">
      <c r="A32" s="167" t="s">
        <v>159</v>
      </c>
      <c r="B32" s="167" t="s">
        <v>104</v>
      </c>
      <c r="C32" s="167" t="s">
        <v>134</v>
      </c>
      <c r="D32" s="168" t="s">
        <v>160</v>
      </c>
      <c r="E32" s="169" t="s">
        <v>161</v>
      </c>
      <c r="F32" s="167" t="s">
        <v>131</v>
      </c>
      <c r="G32" s="170">
        <v>47.96</v>
      </c>
      <c r="H32" s="171"/>
      <c r="I32" s="171">
        <f t="shared" si="3"/>
        <v>0</v>
      </c>
      <c r="J32" s="172">
        <v>1.13666</v>
      </c>
      <c r="K32" s="170">
        <f t="shared" si="4"/>
        <v>54.5142136</v>
      </c>
      <c r="L32" s="172">
        <v>0</v>
      </c>
      <c r="M32" s="170">
        <f t="shared" si="5"/>
        <v>0</v>
      </c>
      <c r="N32" s="173">
        <v>15</v>
      </c>
      <c r="O32" s="174">
        <v>4</v>
      </c>
      <c r="P32" s="14" t="s">
        <v>109</v>
      </c>
    </row>
    <row r="33" spans="2:16" s="136" customFormat="1" ht="12.75" customHeight="1">
      <c r="B33" s="141" t="s">
        <v>58</v>
      </c>
      <c r="D33" s="142" t="s">
        <v>112</v>
      </c>
      <c r="E33" s="142" t="s">
        <v>162</v>
      </c>
      <c r="I33" s="143">
        <f>SUM(I34:I44)</f>
        <v>0</v>
      </c>
      <c r="K33" s="144">
        <f>SUM(K34:K44)</f>
        <v>62.629724140000015</v>
      </c>
      <c r="M33" s="144">
        <f>SUM(M34:M44)</f>
        <v>0</v>
      </c>
      <c r="P33" s="142" t="s">
        <v>102</v>
      </c>
    </row>
    <row r="34" spans="1:16" s="14" customFormat="1" ht="24" customHeight="1">
      <c r="A34" s="167" t="s">
        <v>163</v>
      </c>
      <c r="B34" s="167" t="s">
        <v>104</v>
      </c>
      <c r="C34" s="167" t="s">
        <v>134</v>
      </c>
      <c r="D34" s="168" t="s">
        <v>164</v>
      </c>
      <c r="E34" s="169" t="s">
        <v>165</v>
      </c>
      <c r="F34" s="167" t="s">
        <v>131</v>
      </c>
      <c r="G34" s="170">
        <v>38.068</v>
      </c>
      <c r="H34" s="171"/>
      <c r="I34" s="171">
        <f aca="true" t="shared" si="6" ref="I34:I44">ROUND(G34*H34,2)</f>
        <v>0</v>
      </c>
      <c r="J34" s="172">
        <v>0.15994</v>
      </c>
      <c r="K34" s="170">
        <f aca="true" t="shared" si="7" ref="K34:K44">G34*J34</f>
        <v>6.0885959199999995</v>
      </c>
      <c r="L34" s="172">
        <v>0</v>
      </c>
      <c r="M34" s="170">
        <f aca="true" t="shared" si="8" ref="M34:M44">G34*L34</f>
        <v>0</v>
      </c>
      <c r="N34" s="173">
        <v>15</v>
      </c>
      <c r="O34" s="174">
        <v>4</v>
      </c>
      <c r="P34" s="14" t="s">
        <v>109</v>
      </c>
    </row>
    <row r="35" spans="1:16" s="14" customFormat="1" ht="24" customHeight="1">
      <c r="A35" s="167" t="s">
        <v>166</v>
      </c>
      <c r="B35" s="167" t="s">
        <v>104</v>
      </c>
      <c r="C35" s="167" t="s">
        <v>134</v>
      </c>
      <c r="D35" s="168" t="s">
        <v>167</v>
      </c>
      <c r="E35" s="169" t="s">
        <v>168</v>
      </c>
      <c r="F35" s="167" t="s">
        <v>131</v>
      </c>
      <c r="G35" s="170">
        <v>17.099</v>
      </c>
      <c r="H35" s="171"/>
      <c r="I35" s="171">
        <f t="shared" si="6"/>
        <v>0</v>
      </c>
      <c r="J35" s="172">
        <v>0.20241</v>
      </c>
      <c r="K35" s="170">
        <f t="shared" si="7"/>
        <v>3.46100859</v>
      </c>
      <c r="L35" s="172">
        <v>0</v>
      </c>
      <c r="M35" s="170">
        <f t="shared" si="8"/>
        <v>0</v>
      </c>
      <c r="N35" s="173">
        <v>15</v>
      </c>
      <c r="O35" s="174">
        <v>4</v>
      </c>
      <c r="P35" s="14" t="s">
        <v>109</v>
      </c>
    </row>
    <row r="36" spans="1:16" s="14" customFormat="1" ht="24" customHeight="1">
      <c r="A36" s="167" t="s">
        <v>169</v>
      </c>
      <c r="B36" s="167" t="s">
        <v>104</v>
      </c>
      <c r="C36" s="167" t="s">
        <v>134</v>
      </c>
      <c r="D36" s="168" t="s">
        <v>170</v>
      </c>
      <c r="E36" s="169" t="s">
        <v>171</v>
      </c>
      <c r="F36" s="167" t="s">
        <v>131</v>
      </c>
      <c r="G36" s="170">
        <v>197.526</v>
      </c>
      <c r="H36" s="171"/>
      <c r="I36" s="171">
        <f t="shared" si="6"/>
        <v>0</v>
      </c>
      <c r="J36" s="172">
        <v>0.20241</v>
      </c>
      <c r="K36" s="170">
        <f t="shared" si="7"/>
        <v>39.981237660000005</v>
      </c>
      <c r="L36" s="172">
        <v>0</v>
      </c>
      <c r="M36" s="170">
        <f t="shared" si="8"/>
        <v>0</v>
      </c>
      <c r="N36" s="173">
        <v>15</v>
      </c>
      <c r="O36" s="174">
        <v>4</v>
      </c>
      <c r="P36" s="14" t="s">
        <v>109</v>
      </c>
    </row>
    <row r="37" spans="1:16" s="14" customFormat="1" ht="24" customHeight="1">
      <c r="A37" s="167" t="s">
        <v>172</v>
      </c>
      <c r="B37" s="167" t="s">
        <v>104</v>
      </c>
      <c r="C37" s="167" t="s">
        <v>134</v>
      </c>
      <c r="D37" s="168" t="s">
        <v>173</v>
      </c>
      <c r="E37" s="169" t="s">
        <v>174</v>
      </c>
      <c r="F37" s="167" t="s">
        <v>175</v>
      </c>
      <c r="G37" s="170">
        <v>1</v>
      </c>
      <c r="H37" s="171"/>
      <c r="I37" s="171">
        <f t="shared" si="6"/>
        <v>0</v>
      </c>
      <c r="J37" s="172">
        <v>0.30167</v>
      </c>
      <c r="K37" s="170">
        <f t="shared" si="7"/>
        <v>0.30167</v>
      </c>
      <c r="L37" s="172">
        <v>0</v>
      </c>
      <c r="M37" s="170">
        <f t="shared" si="8"/>
        <v>0</v>
      </c>
      <c r="N37" s="173">
        <v>15</v>
      </c>
      <c r="O37" s="174">
        <v>4</v>
      </c>
      <c r="P37" s="14" t="s">
        <v>109</v>
      </c>
    </row>
    <row r="38" spans="1:16" s="14" customFormat="1" ht="24" customHeight="1">
      <c r="A38" s="167" t="s">
        <v>176</v>
      </c>
      <c r="B38" s="167" t="s">
        <v>104</v>
      </c>
      <c r="C38" s="167" t="s">
        <v>134</v>
      </c>
      <c r="D38" s="168" t="s">
        <v>177</v>
      </c>
      <c r="E38" s="169" t="s">
        <v>178</v>
      </c>
      <c r="F38" s="167" t="s">
        <v>179</v>
      </c>
      <c r="G38" s="170">
        <v>5</v>
      </c>
      <c r="H38" s="171"/>
      <c r="I38" s="171">
        <f t="shared" si="6"/>
        <v>0</v>
      </c>
      <c r="J38" s="172">
        <v>0.09334</v>
      </c>
      <c r="K38" s="170">
        <f t="shared" si="7"/>
        <v>0.4667</v>
      </c>
      <c r="L38" s="172">
        <v>0</v>
      </c>
      <c r="M38" s="170">
        <f t="shared" si="8"/>
        <v>0</v>
      </c>
      <c r="N38" s="173">
        <v>15</v>
      </c>
      <c r="O38" s="174">
        <v>4</v>
      </c>
      <c r="P38" s="14" t="s">
        <v>109</v>
      </c>
    </row>
    <row r="39" spans="1:16" s="14" customFormat="1" ht="24" customHeight="1">
      <c r="A39" s="167" t="s">
        <v>180</v>
      </c>
      <c r="B39" s="167" t="s">
        <v>104</v>
      </c>
      <c r="C39" s="167" t="s">
        <v>134</v>
      </c>
      <c r="D39" s="168" t="s">
        <v>181</v>
      </c>
      <c r="E39" s="169" t="s">
        <v>182</v>
      </c>
      <c r="F39" s="167" t="s">
        <v>179</v>
      </c>
      <c r="G39" s="170">
        <v>1</v>
      </c>
      <c r="H39" s="171"/>
      <c r="I39" s="171">
        <f t="shared" si="6"/>
        <v>0</v>
      </c>
      <c r="J39" s="172">
        <v>0.17734</v>
      </c>
      <c r="K39" s="170">
        <f t="shared" si="7"/>
        <v>0.17734</v>
      </c>
      <c r="L39" s="172">
        <v>0</v>
      </c>
      <c r="M39" s="170">
        <f t="shared" si="8"/>
        <v>0</v>
      </c>
      <c r="N39" s="173">
        <v>15</v>
      </c>
      <c r="O39" s="174">
        <v>4</v>
      </c>
      <c r="P39" s="14" t="s">
        <v>109</v>
      </c>
    </row>
    <row r="40" spans="1:16" s="14" customFormat="1" ht="13.5" customHeight="1">
      <c r="A40" s="167" t="s">
        <v>183</v>
      </c>
      <c r="B40" s="167" t="s">
        <v>104</v>
      </c>
      <c r="C40" s="167" t="s">
        <v>134</v>
      </c>
      <c r="D40" s="168" t="s">
        <v>184</v>
      </c>
      <c r="E40" s="169" t="s">
        <v>185</v>
      </c>
      <c r="F40" s="167" t="s">
        <v>155</v>
      </c>
      <c r="G40" s="170">
        <v>1.227</v>
      </c>
      <c r="H40" s="171"/>
      <c r="I40" s="171">
        <f t="shared" si="6"/>
        <v>0</v>
      </c>
      <c r="J40" s="172">
        <v>0.01709</v>
      </c>
      <c r="K40" s="170">
        <f t="shared" si="7"/>
        <v>0.020969430000000004</v>
      </c>
      <c r="L40" s="172">
        <v>0</v>
      </c>
      <c r="M40" s="170">
        <f t="shared" si="8"/>
        <v>0</v>
      </c>
      <c r="N40" s="173">
        <v>15</v>
      </c>
      <c r="O40" s="174">
        <v>4</v>
      </c>
      <c r="P40" s="14" t="s">
        <v>109</v>
      </c>
    </row>
    <row r="41" spans="1:16" s="14" customFormat="1" ht="13.5" customHeight="1">
      <c r="A41" s="175" t="s">
        <v>186</v>
      </c>
      <c r="B41" s="175" t="s">
        <v>187</v>
      </c>
      <c r="C41" s="175" t="s">
        <v>188</v>
      </c>
      <c r="D41" s="176" t="s">
        <v>189</v>
      </c>
      <c r="E41" s="177" t="s">
        <v>190</v>
      </c>
      <c r="F41" s="175" t="s">
        <v>155</v>
      </c>
      <c r="G41" s="178">
        <v>1.231</v>
      </c>
      <c r="H41" s="179"/>
      <c r="I41" s="179">
        <f t="shared" si="6"/>
        <v>0</v>
      </c>
      <c r="J41" s="180">
        <v>1</v>
      </c>
      <c r="K41" s="178">
        <f t="shared" si="7"/>
        <v>1.231</v>
      </c>
      <c r="L41" s="180">
        <v>0</v>
      </c>
      <c r="M41" s="178">
        <f t="shared" si="8"/>
        <v>0</v>
      </c>
      <c r="N41" s="181">
        <v>15</v>
      </c>
      <c r="O41" s="182">
        <v>8</v>
      </c>
      <c r="P41" s="183" t="s">
        <v>109</v>
      </c>
    </row>
    <row r="42" spans="1:16" s="14" customFormat="1" ht="13.5" customHeight="1">
      <c r="A42" s="167" t="s">
        <v>191</v>
      </c>
      <c r="B42" s="167" t="s">
        <v>104</v>
      </c>
      <c r="C42" s="167" t="s">
        <v>134</v>
      </c>
      <c r="D42" s="168" t="s">
        <v>192</v>
      </c>
      <c r="E42" s="169" t="s">
        <v>193</v>
      </c>
      <c r="F42" s="167" t="s">
        <v>131</v>
      </c>
      <c r="G42" s="170">
        <v>32.89</v>
      </c>
      <c r="H42" s="171"/>
      <c r="I42" s="171">
        <f t="shared" si="6"/>
        <v>0</v>
      </c>
      <c r="J42" s="172">
        <v>0.14008</v>
      </c>
      <c r="K42" s="170">
        <f t="shared" si="7"/>
        <v>4.6072312</v>
      </c>
      <c r="L42" s="172">
        <v>0</v>
      </c>
      <c r="M42" s="170">
        <f t="shared" si="8"/>
        <v>0</v>
      </c>
      <c r="N42" s="173">
        <v>15</v>
      </c>
      <c r="O42" s="174">
        <v>4</v>
      </c>
      <c r="P42" s="14" t="s">
        <v>109</v>
      </c>
    </row>
    <row r="43" spans="1:16" s="14" customFormat="1" ht="13.5" customHeight="1">
      <c r="A43" s="167" t="s">
        <v>194</v>
      </c>
      <c r="B43" s="167" t="s">
        <v>104</v>
      </c>
      <c r="C43" s="167" t="s">
        <v>134</v>
      </c>
      <c r="D43" s="168" t="s">
        <v>195</v>
      </c>
      <c r="E43" s="169" t="s">
        <v>196</v>
      </c>
      <c r="F43" s="167" t="s">
        <v>131</v>
      </c>
      <c r="G43" s="170">
        <v>57.23</v>
      </c>
      <c r="H43" s="171"/>
      <c r="I43" s="171">
        <f t="shared" si="6"/>
        <v>0</v>
      </c>
      <c r="J43" s="172">
        <v>0.06637</v>
      </c>
      <c r="K43" s="170">
        <f t="shared" si="7"/>
        <v>3.7983550999999998</v>
      </c>
      <c r="L43" s="172">
        <v>0</v>
      </c>
      <c r="M43" s="170">
        <f t="shared" si="8"/>
        <v>0</v>
      </c>
      <c r="N43" s="173">
        <v>15</v>
      </c>
      <c r="O43" s="174">
        <v>4</v>
      </c>
      <c r="P43" s="14" t="s">
        <v>109</v>
      </c>
    </row>
    <row r="44" spans="1:16" s="14" customFormat="1" ht="13.5" customHeight="1">
      <c r="A44" s="167" t="s">
        <v>197</v>
      </c>
      <c r="B44" s="167" t="s">
        <v>104</v>
      </c>
      <c r="C44" s="167" t="s">
        <v>134</v>
      </c>
      <c r="D44" s="168" t="s">
        <v>198</v>
      </c>
      <c r="E44" s="169" t="s">
        <v>199</v>
      </c>
      <c r="F44" s="167" t="s">
        <v>131</v>
      </c>
      <c r="G44" s="170">
        <v>26.364</v>
      </c>
      <c r="H44" s="171"/>
      <c r="I44" s="171">
        <f t="shared" si="6"/>
        <v>0</v>
      </c>
      <c r="J44" s="172">
        <v>0.09466</v>
      </c>
      <c r="K44" s="170">
        <f t="shared" si="7"/>
        <v>2.49561624</v>
      </c>
      <c r="L44" s="172">
        <v>0</v>
      </c>
      <c r="M44" s="170">
        <f t="shared" si="8"/>
        <v>0</v>
      </c>
      <c r="N44" s="173">
        <v>15</v>
      </c>
      <c r="O44" s="174">
        <v>4</v>
      </c>
      <c r="P44" s="14" t="s">
        <v>109</v>
      </c>
    </row>
    <row r="45" spans="2:16" s="136" customFormat="1" ht="12.75" customHeight="1">
      <c r="B45" s="141" t="s">
        <v>58</v>
      </c>
      <c r="D45" s="142" t="s">
        <v>115</v>
      </c>
      <c r="E45" s="142" t="s">
        <v>200</v>
      </c>
      <c r="I45" s="143">
        <f>SUM(I46:I67)</f>
        <v>0</v>
      </c>
      <c r="K45" s="144">
        <f>SUM(K46:K67)</f>
        <v>86.53155612</v>
      </c>
      <c r="M45" s="144">
        <f>SUM(M46:M67)</f>
        <v>0</v>
      </c>
      <c r="P45" s="142" t="s">
        <v>102</v>
      </c>
    </row>
    <row r="46" spans="1:16" s="14" customFormat="1" ht="24" customHeight="1">
      <c r="A46" s="167" t="s">
        <v>201</v>
      </c>
      <c r="B46" s="167" t="s">
        <v>104</v>
      </c>
      <c r="C46" s="167" t="s">
        <v>134</v>
      </c>
      <c r="D46" s="168" t="s">
        <v>202</v>
      </c>
      <c r="E46" s="169" t="s">
        <v>203</v>
      </c>
      <c r="F46" s="167" t="s">
        <v>150</v>
      </c>
      <c r="G46" s="170">
        <v>117.142</v>
      </c>
      <c r="H46" s="171"/>
      <c r="I46" s="171">
        <f aca="true" t="shared" si="9" ref="I46:I67">ROUND(G46*H46,2)</f>
        <v>0</v>
      </c>
      <c r="J46" s="172">
        <v>0.14954</v>
      </c>
      <c r="K46" s="170">
        <f aca="true" t="shared" si="10" ref="K46:K67">G46*J46</f>
        <v>17.51741468</v>
      </c>
      <c r="L46" s="172">
        <v>0</v>
      </c>
      <c r="M46" s="170">
        <f aca="true" t="shared" si="11" ref="M46:M67">G46*L46</f>
        <v>0</v>
      </c>
      <c r="N46" s="173">
        <v>15</v>
      </c>
      <c r="O46" s="174">
        <v>4</v>
      </c>
      <c r="P46" s="14" t="s">
        <v>109</v>
      </c>
    </row>
    <row r="47" spans="1:16" s="14" customFormat="1" ht="13.5" customHeight="1">
      <c r="A47" s="175" t="s">
        <v>204</v>
      </c>
      <c r="B47" s="175" t="s">
        <v>187</v>
      </c>
      <c r="C47" s="175" t="s">
        <v>188</v>
      </c>
      <c r="D47" s="176" t="s">
        <v>205</v>
      </c>
      <c r="E47" s="177" t="s">
        <v>206</v>
      </c>
      <c r="F47" s="175" t="s">
        <v>179</v>
      </c>
      <c r="G47" s="178">
        <v>117.142</v>
      </c>
      <c r="H47" s="179"/>
      <c r="I47" s="179">
        <f t="shared" si="9"/>
        <v>0</v>
      </c>
      <c r="J47" s="180">
        <v>0.413</v>
      </c>
      <c r="K47" s="178">
        <f t="shared" si="10"/>
        <v>48.379645999999994</v>
      </c>
      <c r="L47" s="180">
        <v>0</v>
      </c>
      <c r="M47" s="178">
        <f t="shared" si="11"/>
        <v>0</v>
      </c>
      <c r="N47" s="181">
        <v>15</v>
      </c>
      <c r="O47" s="182">
        <v>8</v>
      </c>
      <c r="P47" s="183" t="s">
        <v>109</v>
      </c>
    </row>
    <row r="48" spans="1:16" s="14" customFormat="1" ht="13.5" customHeight="1">
      <c r="A48" s="167" t="s">
        <v>207</v>
      </c>
      <c r="B48" s="167" t="s">
        <v>104</v>
      </c>
      <c r="C48" s="167" t="s">
        <v>134</v>
      </c>
      <c r="D48" s="168" t="s">
        <v>208</v>
      </c>
      <c r="E48" s="169" t="s">
        <v>209</v>
      </c>
      <c r="F48" s="167" t="s">
        <v>150</v>
      </c>
      <c r="G48" s="170">
        <v>12</v>
      </c>
      <c r="H48" s="171"/>
      <c r="I48" s="171">
        <f t="shared" si="9"/>
        <v>0</v>
      </c>
      <c r="J48" s="172">
        <v>0.00459</v>
      </c>
      <c r="K48" s="170">
        <f t="shared" si="10"/>
        <v>0.055080000000000004</v>
      </c>
      <c r="L48" s="172">
        <v>0</v>
      </c>
      <c r="M48" s="170">
        <f t="shared" si="11"/>
        <v>0</v>
      </c>
      <c r="N48" s="173">
        <v>15</v>
      </c>
      <c r="O48" s="174">
        <v>4</v>
      </c>
      <c r="P48" s="14" t="s">
        <v>109</v>
      </c>
    </row>
    <row r="49" spans="1:16" s="14" customFormat="1" ht="13.5" customHeight="1">
      <c r="A49" s="175" t="s">
        <v>210</v>
      </c>
      <c r="B49" s="175" t="s">
        <v>187</v>
      </c>
      <c r="C49" s="175" t="s">
        <v>188</v>
      </c>
      <c r="D49" s="176" t="s">
        <v>211</v>
      </c>
      <c r="E49" s="177" t="s">
        <v>212</v>
      </c>
      <c r="F49" s="175" t="s">
        <v>150</v>
      </c>
      <c r="G49" s="178">
        <v>12</v>
      </c>
      <c r="H49" s="179"/>
      <c r="I49" s="179">
        <f t="shared" si="9"/>
        <v>0</v>
      </c>
      <c r="J49" s="180">
        <v>0.107</v>
      </c>
      <c r="K49" s="178">
        <f t="shared" si="10"/>
        <v>1.284</v>
      </c>
      <c r="L49" s="180">
        <v>0</v>
      </c>
      <c r="M49" s="178">
        <f t="shared" si="11"/>
        <v>0</v>
      </c>
      <c r="N49" s="181">
        <v>15</v>
      </c>
      <c r="O49" s="182">
        <v>8</v>
      </c>
      <c r="P49" s="183" t="s">
        <v>109</v>
      </c>
    </row>
    <row r="50" spans="1:16" s="14" customFormat="1" ht="13.5" customHeight="1">
      <c r="A50" s="167" t="s">
        <v>213</v>
      </c>
      <c r="B50" s="167" t="s">
        <v>104</v>
      </c>
      <c r="C50" s="167" t="s">
        <v>134</v>
      </c>
      <c r="D50" s="168" t="s">
        <v>214</v>
      </c>
      <c r="E50" s="169" t="s">
        <v>215</v>
      </c>
      <c r="F50" s="167" t="s">
        <v>108</v>
      </c>
      <c r="G50" s="170">
        <v>0.034</v>
      </c>
      <c r="H50" s="171"/>
      <c r="I50" s="171">
        <f t="shared" si="9"/>
        <v>0</v>
      </c>
      <c r="J50" s="172">
        <v>2.45343</v>
      </c>
      <c r="K50" s="170">
        <f t="shared" si="10"/>
        <v>0.08341662000000001</v>
      </c>
      <c r="L50" s="172">
        <v>0</v>
      </c>
      <c r="M50" s="170">
        <f t="shared" si="11"/>
        <v>0</v>
      </c>
      <c r="N50" s="173">
        <v>15</v>
      </c>
      <c r="O50" s="174">
        <v>4</v>
      </c>
      <c r="P50" s="14" t="s">
        <v>109</v>
      </c>
    </row>
    <row r="51" spans="1:16" s="14" customFormat="1" ht="13.5" customHeight="1">
      <c r="A51" s="167" t="s">
        <v>216</v>
      </c>
      <c r="B51" s="167" t="s">
        <v>104</v>
      </c>
      <c r="C51" s="167" t="s">
        <v>134</v>
      </c>
      <c r="D51" s="168" t="s">
        <v>217</v>
      </c>
      <c r="E51" s="169" t="s">
        <v>218</v>
      </c>
      <c r="F51" s="167" t="s">
        <v>131</v>
      </c>
      <c r="G51" s="170">
        <v>0.375</v>
      </c>
      <c r="H51" s="171"/>
      <c r="I51" s="171">
        <f t="shared" si="9"/>
        <v>0</v>
      </c>
      <c r="J51" s="172">
        <v>0.00212</v>
      </c>
      <c r="K51" s="170">
        <f t="shared" si="10"/>
        <v>0.0007949999999999999</v>
      </c>
      <c r="L51" s="172">
        <v>0</v>
      </c>
      <c r="M51" s="170">
        <f t="shared" si="11"/>
        <v>0</v>
      </c>
      <c r="N51" s="173">
        <v>15</v>
      </c>
      <c r="O51" s="174">
        <v>4</v>
      </c>
      <c r="P51" s="14" t="s">
        <v>109</v>
      </c>
    </row>
    <row r="52" spans="1:16" s="14" customFormat="1" ht="13.5" customHeight="1">
      <c r="A52" s="167" t="s">
        <v>219</v>
      </c>
      <c r="B52" s="167" t="s">
        <v>104</v>
      </c>
      <c r="C52" s="167" t="s">
        <v>134</v>
      </c>
      <c r="D52" s="168" t="s">
        <v>220</v>
      </c>
      <c r="E52" s="169" t="s">
        <v>221</v>
      </c>
      <c r="F52" s="167" t="s">
        <v>131</v>
      </c>
      <c r="G52" s="170">
        <v>0.375</v>
      </c>
      <c r="H52" s="171"/>
      <c r="I52" s="171">
        <f t="shared" si="9"/>
        <v>0</v>
      </c>
      <c r="J52" s="172">
        <v>0</v>
      </c>
      <c r="K52" s="170">
        <f t="shared" si="10"/>
        <v>0</v>
      </c>
      <c r="L52" s="172">
        <v>0</v>
      </c>
      <c r="M52" s="170">
        <f t="shared" si="11"/>
        <v>0</v>
      </c>
      <c r="N52" s="173">
        <v>15</v>
      </c>
      <c r="O52" s="174">
        <v>4</v>
      </c>
      <c r="P52" s="14" t="s">
        <v>109</v>
      </c>
    </row>
    <row r="53" spans="1:16" s="14" customFormat="1" ht="13.5" customHeight="1">
      <c r="A53" s="167" t="s">
        <v>222</v>
      </c>
      <c r="B53" s="167" t="s">
        <v>104</v>
      </c>
      <c r="C53" s="167" t="s">
        <v>134</v>
      </c>
      <c r="D53" s="168" t="s">
        <v>223</v>
      </c>
      <c r="E53" s="169" t="s">
        <v>224</v>
      </c>
      <c r="F53" s="167" t="s">
        <v>155</v>
      </c>
      <c r="G53" s="170">
        <v>0.003</v>
      </c>
      <c r="H53" s="171"/>
      <c r="I53" s="171">
        <f t="shared" si="9"/>
        <v>0</v>
      </c>
      <c r="J53" s="172">
        <v>1.05306</v>
      </c>
      <c r="K53" s="170">
        <f t="shared" si="10"/>
        <v>0.0031591800000000006</v>
      </c>
      <c r="L53" s="172">
        <v>0</v>
      </c>
      <c r="M53" s="170">
        <f t="shared" si="11"/>
        <v>0</v>
      </c>
      <c r="N53" s="173">
        <v>15</v>
      </c>
      <c r="O53" s="174">
        <v>4</v>
      </c>
      <c r="P53" s="14" t="s">
        <v>109</v>
      </c>
    </row>
    <row r="54" spans="1:16" s="14" customFormat="1" ht="13.5" customHeight="1">
      <c r="A54" s="167" t="s">
        <v>225</v>
      </c>
      <c r="B54" s="167" t="s">
        <v>104</v>
      </c>
      <c r="C54" s="167" t="s">
        <v>134</v>
      </c>
      <c r="D54" s="168" t="s">
        <v>226</v>
      </c>
      <c r="E54" s="169" t="s">
        <v>227</v>
      </c>
      <c r="F54" s="167" t="s">
        <v>155</v>
      </c>
      <c r="G54" s="170">
        <v>0.906</v>
      </c>
      <c r="H54" s="171"/>
      <c r="I54" s="171">
        <f t="shared" si="9"/>
        <v>0</v>
      </c>
      <c r="J54" s="172">
        <v>0.01709</v>
      </c>
      <c r="K54" s="170">
        <f t="shared" si="10"/>
        <v>0.015483540000000002</v>
      </c>
      <c r="L54" s="172">
        <v>0</v>
      </c>
      <c r="M54" s="170">
        <f t="shared" si="11"/>
        <v>0</v>
      </c>
      <c r="N54" s="173">
        <v>15</v>
      </c>
      <c r="O54" s="174">
        <v>4</v>
      </c>
      <c r="P54" s="14" t="s">
        <v>109</v>
      </c>
    </row>
    <row r="55" spans="1:16" s="14" customFormat="1" ht="13.5" customHeight="1">
      <c r="A55" s="175" t="s">
        <v>228</v>
      </c>
      <c r="B55" s="175" t="s">
        <v>187</v>
      </c>
      <c r="C55" s="175" t="s">
        <v>188</v>
      </c>
      <c r="D55" s="176" t="s">
        <v>229</v>
      </c>
      <c r="E55" s="177" t="s">
        <v>230</v>
      </c>
      <c r="F55" s="175" t="s">
        <v>155</v>
      </c>
      <c r="G55" s="178">
        <v>0.978</v>
      </c>
      <c r="H55" s="179"/>
      <c r="I55" s="179">
        <f t="shared" si="9"/>
        <v>0</v>
      </c>
      <c r="J55" s="180">
        <v>1</v>
      </c>
      <c r="K55" s="178">
        <f t="shared" si="10"/>
        <v>0.978</v>
      </c>
      <c r="L55" s="180">
        <v>0</v>
      </c>
      <c r="M55" s="178">
        <f t="shared" si="11"/>
        <v>0</v>
      </c>
      <c r="N55" s="181">
        <v>15</v>
      </c>
      <c r="O55" s="182">
        <v>8</v>
      </c>
      <c r="P55" s="183" t="s">
        <v>109</v>
      </c>
    </row>
    <row r="56" spans="1:16" s="14" customFormat="1" ht="13.5" customHeight="1">
      <c r="A56" s="167" t="s">
        <v>231</v>
      </c>
      <c r="B56" s="167" t="s">
        <v>104</v>
      </c>
      <c r="C56" s="167" t="s">
        <v>134</v>
      </c>
      <c r="D56" s="168" t="s">
        <v>232</v>
      </c>
      <c r="E56" s="169" t="s">
        <v>233</v>
      </c>
      <c r="F56" s="167" t="s">
        <v>108</v>
      </c>
      <c r="G56" s="170">
        <v>6.058</v>
      </c>
      <c r="H56" s="171"/>
      <c r="I56" s="171">
        <f t="shared" si="9"/>
        <v>0</v>
      </c>
      <c r="J56" s="172">
        <v>2.25645</v>
      </c>
      <c r="K56" s="170">
        <f t="shared" si="10"/>
        <v>13.6695741</v>
      </c>
      <c r="L56" s="172">
        <v>0</v>
      </c>
      <c r="M56" s="170">
        <f t="shared" si="11"/>
        <v>0</v>
      </c>
      <c r="N56" s="173">
        <v>15</v>
      </c>
      <c r="O56" s="174">
        <v>4</v>
      </c>
      <c r="P56" s="14" t="s">
        <v>109</v>
      </c>
    </row>
    <row r="57" spans="1:16" s="14" customFormat="1" ht="13.5" customHeight="1">
      <c r="A57" s="167" t="s">
        <v>234</v>
      </c>
      <c r="B57" s="167" t="s">
        <v>104</v>
      </c>
      <c r="C57" s="167" t="s">
        <v>134</v>
      </c>
      <c r="D57" s="168" t="s">
        <v>235</v>
      </c>
      <c r="E57" s="169" t="s">
        <v>236</v>
      </c>
      <c r="F57" s="167" t="s">
        <v>131</v>
      </c>
      <c r="G57" s="170">
        <v>52.175</v>
      </c>
      <c r="H57" s="171"/>
      <c r="I57" s="171">
        <f t="shared" si="9"/>
        <v>0</v>
      </c>
      <c r="J57" s="172">
        <v>0.00519</v>
      </c>
      <c r="K57" s="170">
        <f t="shared" si="10"/>
        <v>0.27078825</v>
      </c>
      <c r="L57" s="172">
        <v>0</v>
      </c>
      <c r="M57" s="170">
        <f t="shared" si="11"/>
        <v>0</v>
      </c>
      <c r="N57" s="173">
        <v>15</v>
      </c>
      <c r="O57" s="174">
        <v>4</v>
      </c>
      <c r="P57" s="14" t="s">
        <v>109</v>
      </c>
    </row>
    <row r="58" spans="1:16" s="14" customFormat="1" ht="13.5" customHeight="1">
      <c r="A58" s="167" t="s">
        <v>237</v>
      </c>
      <c r="B58" s="167" t="s">
        <v>104</v>
      </c>
      <c r="C58" s="167" t="s">
        <v>134</v>
      </c>
      <c r="D58" s="168" t="s">
        <v>238</v>
      </c>
      <c r="E58" s="169" t="s">
        <v>239</v>
      </c>
      <c r="F58" s="167" t="s">
        <v>131</v>
      </c>
      <c r="G58" s="170">
        <v>52.175</v>
      </c>
      <c r="H58" s="171"/>
      <c r="I58" s="171">
        <f t="shared" si="9"/>
        <v>0</v>
      </c>
      <c r="J58" s="172">
        <v>0</v>
      </c>
      <c r="K58" s="170">
        <f t="shared" si="10"/>
        <v>0</v>
      </c>
      <c r="L58" s="172">
        <v>0</v>
      </c>
      <c r="M58" s="170">
        <f t="shared" si="11"/>
        <v>0</v>
      </c>
      <c r="N58" s="173">
        <v>15</v>
      </c>
      <c r="O58" s="174">
        <v>4</v>
      </c>
      <c r="P58" s="14" t="s">
        <v>109</v>
      </c>
    </row>
    <row r="59" spans="1:16" s="14" customFormat="1" ht="13.5" customHeight="1">
      <c r="A59" s="167" t="s">
        <v>240</v>
      </c>
      <c r="B59" s="167" t="s">
        <v>104</v>
      </c>
      <c r="C59" s="167" t="s">
        <v>134</v>
      </c>
      <c r="D59" s="168" t="s">
        <v>241</v>
      </c>
      <c r="E59" s="169" t="s">
        <v>242</v>
      </c>
      <c r="F59" s="167" t="s">
        <v>155</v>
      </c>
      <c r="G59" s="170">
        <v>0.114</v>
      </c>
      <c r="H59" s="171"/>
      <c r="I59" s="171">
        <f t="shared" si="9"/>
        <v>0</v>
      </c>
      <c r="J59" s="172">
        <v>1.05156</v>
      </c>
      <c r="K59" s="170">
        <f t="shared" si="10"/>
        <v>0.11987784000000001</v>
      </c>
      <c r="L59" s="172">
        <v>0</v>
      </c>
      <c r="M59" s="170">
        <f t="shared" si="11"/>
        <v>0</v>
      </c>
      <c r="N59" s="173">
        <v>15</v>
      </c>
      <c r="O59" s="174">
        <v>4</v>
      </c>
      <c r="P59" s="14" t="s">
        <v>109</v>
      </c>
    </row>
    <row r="60" spans="1:16" s="14" customFormat="1" ht="13.5" customHeight="1">
      <c r="A60" s="167" t="s">
        <v>243</v>
      </c>
      <c r="B60" s="167" t="s">
        <v>104</v>
      </c>
      <c r="C60" s="167" t="s">
        <v>134</v>
      </c>
      <c r="D60" s="168" t="s">
        <v>244</v>
      </c>
      <c r="E60" s="169" t="s">
        <v>245</v>
      </c>
      <c r="F60" s="167" t="s">
        <v>155</v>
      </c>
      <c r="G60" s="170">
        <v>0.49</v>
      </c>
      <c r="H60" s="171"/>
      <c r="I60" s="171">
        <f t="shared" si="9"/>
        <v>0</v>
      </c>
      <c r="J60" s="172">
        <v>1.05156</v>
      </c>
      <c r="K60" s="170">
        <f t="shared" si="10"/>
        <v>0.5152644000000001</v>
      </c>
      <c r="L60" s="172">
        <v>0</v>
      </c>
      <c r="M60" s="170">
        <f t="shared" si="11"/>
        <v>0</v>
      </c>
      <c r="N60" s="173">
        <v>15</v>
      </c>
      <c r="O60" s="174">
        <v>4</v>
      </c>
      <c r="P60" s="14" t="s">
        <v>109</v>
      </c>
    </row>
    <row r="61" spans="1:16" s="14" customFormat="1" ht="13.5" customHeight="1">
      <c r="A61" s="167" t="s">
        <v>246</v>
      </c>
      <c r="B61" s="167" t="s">
        <v>104</v>
      </c>
      <c r="C61" s="167" t="s">
        <v>134</v>
      </c>
      <c r="D61" s="168" t="s">
        <v>247</v>
      </c>
      <c r="E61" s="169" t="s">
        <v>248</v>
      </c>
      <c r="F61" s="167" t="s">
        <v>108</v>
      </c>
      <c r="G61" s="170">
        <v>0.636</v>
      </c>
      <c r="H61" s="171"/>
      <c r="I61" s="171">
        <f t="shared" si="9"/>
        <v>0</v>
      </c>
      <c r="J61" s="172">
        <v>2.25642</v>
      </c>
      <c r="K61" s="170">
        <f t="shared" si="10"/>
        <v>1.43508312</v>
      </c>
      <c r="L61" s="172">
        <v>0</v>
      </c>
      <c r="M61" s="170">
        <f t="shared" si="11"/>
        <v>0</v>
      </c>
      <c r="N61" s="173">
        <v>15</v>
      </c>
      <c r="O61" s="174">
        <v>4</v>
      </c>
      <c r="P61" s="14" t="s">
        <v>109</v>
      </c>
    </row>
    <row r="62" spans="1:16" s="14" customFormat="1" ht="13.5" customHeight="1">
      <c r="A62" s="167" t="s">
        <v>249</v>
      </c>
      <c r="B62" s="167" t="s">
        <v>104</v>
      </c>
      <c r="C62" s="167" t="s">
        <v>134</v>
      </c>
      <c r="D62" s="168" t="s">
        <v>250</v>
      </c>
      <c r="E62" s="169" t="s">
        <v>251</v>
      </c>
      <c r="F62" s="167" t="s">
        <v>155</v>
      </c>
      <c r="G62" s="170">
        <v>0.009</v>
      </c>
      <c r="H62" s="171"/>
      <c r="I62" s="171">
        <f t="shared" si="9"/>
        <v>0</v>
      </c>
      <c r="J62" s="172">
        <v>1.03887</v>
      </c>
      <c r="K62" s="170">
        <f t="shared" si="10"/>
        <v>0.009349829999999998</v>
      </c>
      <c r="L62" s="172">
        <v>0</v>
      </c>
      <c r="M62" s="170">
        <f t="shared" si="11"/>
        <v>0</v>
      </c>
      <c r="N62" s="173">
        <v>15</v>
      </c>
      <c r="O62" s="174">
        <v>4</v>
      </c>
      <c r="P62" s="14" t="s">
        <v>109</v>
      </c>
    </row>
    <row r="63" spans="1:16" s="14" customFormat="1" ht="13.5" customHeight="1">
      <c r="A63" s="167" t="s">
        <v>252</v>
      </c>
      <c r="B63" s="167" t="s">
        <v>104</v>
      </c>
      <c r="C63" s="167" t="s">
        <v>134</v>
      </c>
      <c r="D63" s="168" t="s">
        <v>253</v>
      </c>
      <c r="E63" s="169" t="s">
        <v>254</v>
      </c>
      <c r="F63" s="167" t="s">
        <v>131</v>
      </c>
      <c r="G63" s="170">
        <v>7.946</v>
      </c>
      <c r="H63" s="171"/>
      <c r="I63" s="171">
        <f t="shared" si="9"/>
        <v>0</v>
      </c>
      <c r="J63" s="172">
        <v>0.02282</v>
      </c>
      <c r="K63" s="170">
        <f t="shared" si="10"/>
        <v>0.18132772</v>
      </c>
      <c r="L63" s="172">
        <v>0</v>
      </c>
      <c r="M63" s="170">
        <f t="shared" si="11"/>
        <v>0</v>
      </c>
      <c r="N63" s="173">
        <v>15</v>
      </c>
      <c r="O63" s="174">
        <v>4</v>
      </c>
      <c r="P63" s="14" t="s">
        <v>109</v>
      </c>
    </row>
    <row r="64" spans="1:16" s="14" customFormat="1" ht="13.5" customHeight="1">
      <c r="A64" s="167" t="s">
        <v>255</v>
      </c>
      <c r="B64" s="167" t="s">
        <v>104</v>
      </c>
      <c r="C64" s="167" t="s">
        <v>134</v>
      </c>
      <c r="D64" s="168" t="s">
        <v>256</v>
      </c>
      <c r="E64" s="169" t="s">
        <v>257</v>
      </c>
      <c r="F64" s="167" t="s">
        <v>131</v>
      </c>
      <c r="G64" s="170">
        <v>7.946</v>
      </c>
      <c r="H64" s="171"/>
      <c r="I64" s="171">
        <f t="shared" si="9"/>
        <v>0</v>
      </c>
      <c r="J64" s="172">
        <v>0</v>
      </c>
      <c r="K64" s="170">
        <f t="shared" si="10"/>
        <v>0</v>
      </c>
      <c r="L64" s="172">
        <v>0</v>
      </c>
      <c r="M64" s="170">
        <f t="shared" si="11"/>
        <v>0</v>
      </c>
      <c r="N64" s="173">
        <v>15</v>
      </c>
      <c r="O64" s="174">
        <v>4</v>
      </c>
      <c r="P64" s="14" t="s">
        <v>109</v>
      </c>
    </row>
    <row r="65" spans="1:16" s="14" customFormat="1" ht="13.5" customHeight="1">
      <c r="A65" s="167" t="s">
        <v>258</v>
      </c>
      <c r="B65" s="167" t="s">
        <v>104</v>
      </c>
      <c r="C65" s="167" t="s">
        <v>134</v>
      </c>
      <c r="D65" s="168" t="s">
        <v>259</v>
      </c>
      <c r="E65" s="169" t="s">
        <v>260</v>
      </c>
      <c r="F65" s="167" t="s">
        <v>179</v>
      </c>
      <c r="G65" s="170">
        <v>19.49</v>
      </c>
      <c r="H65" s="171"/>
      <c r="I65" s="171">
        <f t="shared" si="9"/>
        <v>0</v>
      </c>
      <c r="J65" s="172">
        <v>0.1016</v>
      </c>
      <c r="K65" s="170">
        <f t="shared" si="10"/>
        <v>1.9801839999999997</v>
      </c>
      <c r="L65" s="172">
        <v>0</v>
      </c>
      <c r="M65" s="170">
        <f t="shared" si="11"/>
        <v>0</v>
      </c>
      <c r="N65" s="173">
        <v>15</v>
      </c>
      <c r="O65" s="174">
        <v>4</v>
      </c>
      <c r="P65" s="14" t="s">
        <v>109</v>
      </c>
    </row>
    <row r="66" spans="1:16" s="14" customFormat="1" ht="13.5" customHeight="1">
      <c r="A66" s="167" t="s">
        <v>261</v>
      </c>
      <c r="B66" s="167" t="s">
        <v>104</v>
      </c>
      <c r="C66" s="167" t="s">
        <v>134</v>
      </c>
      <c r="D66" s="168" t="s">
        <v>262</v>
      </c>
      <c r="E66" s="169" t="s">
        <v>263</v>
      </c>
      <c r="F66" s="167" t="s">
        <v>131</v>
      </c>
      <c r="G66" s="170">
        <v>4.098</v>
      </c>
      <c r="H66" s="171"/>
      <c r="I66" s="171">
        <f t="shared" si="9"/>
        <v>0</v>
      </c>
      <c r="J66" s="172">
        <v>0.00808</v>
      </c>
      <c r="K66" s="170">
        <f t="shared" si="10"/>
        <v>0.033111840000000003</v>
      </c>
      <c r="L66" s="172">
        <v>0</v>
      </c>
      <c r="M66" s="170">
        <f t="shared" si="11"/>
        <v>0</v>
      </c>
      <c r="N66" s="173">
        <v>15</v>
      </c>
      <c r="O66" s="174">
        <v>4</v>
      </c>
      <c r="P66" s="14" t="s">
        <v>109</v>
      </c>
    </row>
    <row r="67" spans="1:16" s="14" customFormat="1" ht="13.5" customHeight="1">
      <c r="A67" s="167" t="s">
        <v>264</v>
      </c>
      <c r="B67" s="167" t="s">
        <v>104</v>
      </c>
      <c r="C67" s="167" t="s">
        <v>134</v>
      </c>
      <c r="D67" s="168" t="s">
        <v>265</v>
      </c>
      <c r="E67" s="169" t="s">
        <v>266</v>
      </c>
      <c r="F67" s="167" t="s">
        <v>131</v>
      </c>
      <c r="G67" s="170">
        <v>4.098</v>
      </c>
      <c r="H67" s="171"/>
      <c r="I67" s="171">
        <f t="shared" si="9"/>
        <v>0</v>
      </c>
      <c r="J67" s="172">
        <v>0</v>
      </c>
      <c r="K67" s="170">
        <f t="shared" si="10"/>
        <v>0</v>
      </c>
      <c r="L67" s="172">
        <v>0</v>
      </c>
      <c r="M67" s="170">
        <f t="shared" si="11"/>
        <v>0</v>
      </c>
      <c r="N67" s="173">
        <v>15</v>
      </c>
      <c r="O67" s="174">
        <v>4</v>
      </c>
      <c r="P67" s="14" t="s">
        <v>109</v>
      </c>
    </row>
    <row r="68" spans="2:16" s="136" customFormat="1" ht="12.75" customHeight="1">
      <c r="B68" s="141" t="s">
        <v>58</v>
      </c>
      <c r="D68" s="142" t="s">
        <v>121</v>
      </c>
      <c r="E68" s="142" t="s">
        <v>267</v>
      </c>
      <c r="I68" s="143">
        <f>SUM(I69:I76)</f>
        <v>0</v>
      </c>
      <c r="K68" s="144">
        <f>SUM(K69:K76)</f>
        <v>37.939146859999994</v>
      </c>
      <c r="M68" s="144">
        <f>SUM(M69:M76)</f>
        <v>0</v>
      </c>
      <c r="P68" s="142" t="s">
        <v>102</v>
      </c>
    </row>
    <row r="69" spans="1:16" s="14" customFormat="1" ht="13.5" customHeight="1">
      <c r="A69" s="167" t="s">
        <v>268</v>
      </c>
      <c r="B69" s="167" t="s">
        <v>104</v>
      </c>
      <c r="C69" s="167" t="s">
        <v>134</v>
      </c>
      <c r="D69" s="168" t="s">
        <v>269</v>
      </c>
      <c r="E69" s="169" t="s">
        <v>270</v>
      </c>
      <c r="F69" s="167" t="s">
        <v>108</v>
      </c>
      <c r="G69" s="170">
        <v>1.32</v>
      </c>
      <c r="H69" s="171"/>
      <c r="I69" s="171">
        <f aca="true" t="shared" si="12" ref="I69:I76">ROUND(G69*H69,2)</f>
        <v>0</v>
      </c>
      <c r="J69" s="172">
        <v>2.25634</v>
      </c>
      <c r="K69" s="170">
        <f aca="true" t="shared" si="13" ref="K69:K76">G69*J69</f>
        <v>2.9783687999999997</v>
      </c>
      <c r="L69" s="172">
        <v>0</v>
      </c>
      <c r="M69" s="170">
        <f aca="true" t="shared" si="14" ref="M69:M76">G69*L69</f>
        <v>0</v>
      </c>
      <c r="N69" s="173">
        <v>15</v>
      </c>
      <c r="O69" s="174">
        <v>4</v>
      </c>
      <c r="P69" s="14" t="s">
        <v>109</v>
      </c>
    </row>
    <row r="70" spans="1:16" s="14" customFormat="1" ht="13.5" customHeight="1">
      <c r="A70" s="167" t="s">
        <v>271</v>
      </c>
      <c r="B70" s="167" t="s">
        <v>104</v>
      </c>
      <c r="C70" s="167" t="s">
        <v>134</v>
      </c>
      <c r="D70" s="168" t="s">
        <v>272</v>
      </c>
      <c r="E70" s="169" t="s">
        <v>273</v>
      </c>
      <c r="F70" s="167" t="s">
        <v>108</v>
      </c>
      <c r="G70" s="170">
        <v>15.036</v>
      </c>
      <c r="H70" s="171"/>
      <c r="I70" s="171">
        <f t="shared" si="12"/>
        <v>0</v>
      </c>
      <c r="J70" s="172">
        <v>2.25634</v>
      </c>
      <c r="K70" s="170">
        <f t="shared" si="13"/>
        <v>33.92632824</v>
      </c>
      <c r="L70" s="172">
        <v>0</v>
      </c>
      <c r="M70" s="170">
        <f t="shared" si="14"/>
        <v>0</v>
      </c>
      <c r="N70" s="173">
        <v>15</v>
      </c>
      <c r="O70" s="174">
        <v>4</v>
      </c>
      <c r="P70" s="14" t="s">
        <v>109</v>
      </c>
    </row>
    <row r="71" spans="1:16" s="14" customFormat="1" ht="13.5" customHeight="1">
      <c r="A71" s="167" t="s">
        <v>274</v>
      </c>
      <c r="B71" s="167" t="s">
        <v>104</v>
      </c>
      <c r="C71" s="167" t="s">
        <v>134</v>
      </c>
      <c r="D71" s="168" t="s">
        <v>275</v>
      </c>
      <c r="E71" s="169" t="s">
        <v>276</v>
      </c>
      <c r="F71" s="167" t="s">
        <v>108</v>
      </c>
      <c r="G71" s="170">
        <v>1.31</v>
      </c>
      <c r="H71" s="171"/>
      <c r="I71" s="171">
        <f t="shared" si="12"/>
        <v>0</v>
      </c>
      <c r="J71" s="172">
        <v>0.04</v>
      </c>
      <c r="K71" s="170">
        <f t="shared" si="13"/>
        <v>0.0524</v>
      </c>
      <c r="L71" s="172">
        <v>0</v>
      </c>
      <c r="M71" s="170">
        <f t="shared" si="14"/>
        <v>0</v>
      </c>
      <c r="N71" s="173">
        <v>15</v>
      </c>
      <c r="O71" s="174">
        <v>4</v>
      </c>
      <c r="P71" s="14" t="s">
        <v>109</v>
      </c>
    </row>
    <row r="72" spans="1:16" s="14" customFormat="1" ht="13.5" customHeight="1">
      <c r="A72" s="167" t="s">
        <v>277</v>
      </c>
      <c r="B72" s="167" t="s">
        <v>104</v>
      </c>
      <c r="C72" s="167" t="s">
        <v>134</v>
      </c>
      <c r="D72" s="168" t="s">
        <v>278</v>
      </c>
      <c r="E72" s="169" t="s">
        <v>279</v>
      </c>
      <c r="F72" s="167" t="s">
        <v>108</v>
      </c>
      <c r="G72" s="170">
        <v>15.036</v>
      </c>
      <c r="H72" s="171"/>
      <c r="I72" s="171">
        <f t="shared" si="12"/>
        <v>0</v>
      </c>
      <c r="J72" s="172">
        <v>0.02</v>
      </c>
      <c r="K72" s="170">
        <f t="shared" si="13"/>
        <v>0.30072</v>
      </c>
      <c r="L72" s="172">
        <v>0</v>
      </c>
      <c r="M72" s="170">
        <f t="shared" si="14"/>
        <v>0</v>
      </c>
      <c r="N72" s="173">
        <v>15</v>
      </c>
      <c r="O72" s="174">
        <v>4</v>
      </c>
      <c r="P72" s="14" t="s">
        <v>109</v>
      </c>
    </row>
    <row r="73" spans="1:16" s="14" customFormat="1" ht="24" customHeight="1">
      <c r="A73" s="167" t="s">
        <v>280</v>
      </c>
      <c r="B73" s="167" t="s">
        <v>104</v>
      </c>
      <c r="C73" s="167" t="s">
        <v>134</v>
      </c>
      <c r="D73" s="168" t="s">
        <v>281</v>
      </c>
      <c r="E73" s="169" t="s">
        <v>282</v>
      </c>
      <c r="F73" s="167" t="s">
        <v>108</v>
      </c>
      <c r="G73" s="170">
        <v>1.31</v>
      </c>
      <c r="H73" s="171"/>
      <c r="I73" s="171">
        <f t="shared" si="12"/>
        <v>0</v>
      </c>
      <c r="J73" s="172">
        <v>0</v>
      </c>
      <c r="K73" s="170">
        <f t="shared" si="13"/>
        <v>0</v>
      </c>
      <c r="L73" s="172">
        <v>0</v>
      </c>
      <c r="M73" s="170">
        <f t="shared" si="14"/>
        <v>0</v>
      </c>
      <c r="N73" s="173">
        <v>15</v>
      </c>
      <c r="O73" s="174">
        <v>4</v>
      </c>
      <c r="P73" s="14" t="s">
        <v>109</v>
      </c>
    </row>
    <row r="74" spans="1:16" s="14" customFormat="1" ht="24" customHeight="1">
      <c r="A74" s="167" t="s">
        <v>283</v>
      </c>
      <c r="B74" s="167" t="s">
        <v>104</v>
      </c>
      <c r="C74" s="167" t="s">
        <v>134</v>
      </c>
      <c r="D74" s="168" t="s">
        <v>284</v>
      </c>
      <c r="E74" s="169" t="s">
        <v>285</v>
      </c>
      <c r="F74" s="167" t="s">
        <v>108</v>
      </c>
      <c r="G74" s="170">
        <v>15.036</v>
      </c>
      <c r="H74" s="171"/>
      <c r="I74" s="171">
        <f t="shared" si="12"/>
        <v>0</v>
      </c>
      <c r="J74" s="172">
        <v>0</v>
      </c>
      <c r="K74" s="170">
        <f t="shared" si="13"/>
        <v>0</v>
      </c>
      <c r="L74" s="172">
        <v>0</v>
      </c>
      <c r="M74" s="170">
        <f t="shared" si="14"/>
        <v>0</v>
      </c>
      <c r="N74" s="173">
        <v>15</v>
      </c>
      <c r="O74" s="174">
        <v>4</v>
      </c>
      <c r="P74" s="14" t="s">
        <v>109</v>
      </c>
    </row>
    <row r="75" spans="1:16" s="14" customFormat="1" ht="13.5" customHeight="1">
      <c r="A75" s="167" t="s">
        <v>286</v>
      </c>
      <c r="B75" s="167" t="s">
        <v>104</v>
      </c>
      <c r="C75" s="167" t="s">
        <v>134</v>
      </c>
      <c r="D75" s="168" t="s">
        <v>287</v>
      </c>
      <c r="E75" s="169" t="s">
        <v>288</v>
      </c>
      <c r="F75" s="167" t="s">
        <v>155</v>
      </c>
      <c r="G75" s="170">
        <v>0.076</v>
      </c>
      <c r="H75" s="171"/>
      <c r="I75" s="171">
        <f t="shared" si="12"/>
        <v>0</v>
      </c>
      <c r="J75" s="172">
        <v>1.05306</v>
      </c>
      <c r="K75" s="170">
        <f t="shared" si="13"/>
        <v>0.08003256</v>
      </c>
      <c r="L75" s="172">
        <v>0</v>
      </c>
      <c r="M75" s="170">
        <f t="shared" si="14"/>
        <v>0</v>
      </c>
      <c r="N75" s="173">
        <v>15</v>
      </c>
      <c r="O75" s="174">
        <v>4</v>
      </c>
      <c r="P75" s="14" t="s">
        <v>109</v>
      </c>
    </row>
    <row r="76" spans="1:16" s="14" customFormat="1" ht="13.5" customHeight="1">
      <c r="A76" s="167" t="s">
        <v>289</v>
      </c>
      <c r="B76" s="167" t="s">
        <v>104</v>
      </c>
      <c r="C76" s="167" t="s">
        <v>134</v>
      </c>
      <c r="D76" s="168" t="s">
        <v>287</v>
      </c>
      <c r="E76" s="169" t="s">
        <v>288</v>
      </c>
      <c r="F76" s="167" t="s">
        <v>155</v>
      </c>
      <c r="G76" s="170">
        <v>0.571</v>
      </c>
      <c r="H76" s="171"/>
      <c r="I76" s="171">
        <f t="shared" si="12"/>
        <v>0</v>
      </c>
      <c r="J76" s="172">
        <v>1.05306</v>
      </c>
      <c r="K76" s="170">
        <f t="shared" si="13"/>
        <v>0.6012972600000001</v>
      </c>
      <c r="L76" s="172">
        <v>0</v>
      </c>
      <c r="M76" s="170">
        <f t="shared" si="14"/>
        <v>0</v>
      </c>
      <c r="N76" s="173">
        <v>15</v>
      </c>
      <c r="O76" s="174">
        <v>4</v>
      </c>
      <c r="P76" s="14" t="s">
        <v>109</v>
      </c>
    </row>
    <row r="77" spans="2:16" s="136" customFormat="1" ht="12.75" customHeight="1">
      <c r="B77" s="141" t="s">
        <v>58</v>
      </c>
      <c r="D77" s="142" t="s">
        <v>133</v>
      </c>
      <c r="E77" s="142" t="s">
        <v>290</v>
      </c>
      <c r="I77" s="143">
        <f>I78+I79+I80</f>
        <v>0</v>
      </c>
      <c r="K77" s="144">
        <f>K78+K79+K80</f>
        <v>0.03308</v>
      </c>
      <c r="M77" s="144">
        <f>M78+M79+M80</f>
        <v>0</v>
      </c>
      <c r="P77" s="142" t="s">
        <v>102</v>
      </c>
    </row>
    <row r="78" spans="1:16" s="14" customFormat="1" ht="13.5" customHeight="1">
      <c r="A78" s="167" t="s">
        <v>291</v>
      </c>
      <c r="B78" s="167" t="s">
        <v>104</v>
      </c>
      <c r="C78" s="167" t="s">
        <v>134</v>
      </c>
      <c r="D78" s="168" t="s">
        <v>292</v>
      </c>
      <c r="E78" s="169" t="s">
        <v>293</v>
      </c>
      <c r="F78" s="167" t="s">
        <v>150</v>
      </c>
      <c r="G78" s="170">
        <v>2</v>
      </c>
      <c r="H78" s="171"/>
      <c r="I78" s="171">
        <f>ROUND(G78*H78,2)</f>
        <v>0</v>
      </c>
      <c r="J78" s="172">
        <v>0.01638</v>
      </c>
      <c r="K78" s="170">
        <f>G78*J78</f>
        <v>0.03276</v>
      </c>
      <c r="L78" s="172">
        <v>0</v>
      </c>
      <c r="M78" s="170">
        <f>G78*L78</f>
        <v>0</v>
      </c>
      <c r="N78" s="173">
        <v>15</v>
      </c>
      <c r="O78" s="174">
        <v>4</v>
      </c>
      <c r="P78" s="14" t="s">
        <v>109</v>
      </c>
    </row>
    <row r="79" spans="1:16" s="14" customFormat="1" ht="24" customHeight="1">
      <c r="A79" s="167" t="s">
        <v>294</v>
      </c>
      <c r="B79" s="167" t="s">
        <v>104</v>
      </c>
      <c r="C79" s="167" t="s">
        <v>134</v>
      </c>
      <c r="D79" s="168" t="s">
        <v>295</v>
      </c>
      <c r="E79" s="169" t="s">
        <v>296</v>
      </c>
      <c r="F79" s="167" t="s">
        <v>150</v>
      </c>
      <c r="G79" s="170">
        <v>8</v>
      </c>
      <c r="H79" s="171"/>
      <c r="I79" s="171">
        <f>ROUND(G79*H79,2)</f>
        <v>0</v>
      </c>
      <c r="J79" s="172">
        <v>4E-05</v>
      </c>
      <c r="K79" s="170">
        <f>G79*J79</f>
        <v>0.00032</v>
      </c>
      <c r="L79" s="172">
        <v>0</v>
      </c>
      <c r="M79" s="170">
        <f>G79*L79</f>
        <v>0</v>
      </c>
      <c r="N79" s="173">
        <v>15</v>
      </c>
      <c r="O79" s="174">
        <v>4</v>
      </c>
      <c r="P79" s="14" t="s">
        <v>109</v>
      </c>
    </row>
    <row r="80" spans="2:16" s="136" customFormat="1" ht="12.75" customHeight="1">
      <c r="B80" s="145" t="s">
        <v>58</v>
      </c>
      <c r="D80" s="146" t="s">
        <v>297</v>
      </c>
      <c r="E80" s="146" t="s">
        <v>298</v>
      </c>
      <c r="I80" s="147">
        <f>I81</f>
        <v>0</v>
      </c>
      <c r="K80" s="148">
        <f>K81</f>
        <v>0</v>
      </c>
      <c r="M80" s="148">
        <f>M81</f>
        <v>0</v>
      </c>
      <c r="P80" s="146" t="s">
        <v>109</v>
      </c>
    </row>
    <row r="81" spans="1:16" s="14" customFormat="1" ht="13.5" customHeight="1">
      <c r="A81" s="167" t="s">
        <v>299</v>
      </c>
      <c r="B81" s="167" t="s">
        <v>104</v>
      </c>
      <c r="C81" s="167" t="s">
        <v>134</v>
      </c>
      <c r="D81" s="168" t="s">
        <v>300</v>
      </c>
      <c r="E81" s="169" t="s">
        <v>301</v>
      </c>
      <c r="F81" s="167" t="s">
        <v>155</v>
      </c>
      <c r="G81" s="170">
        <v>435.789</v>
      </c>
      <c r="H81" s="171"/>
      <c r="I81" s="171">
        <f>ROUND(G81*H81,2)</f>
        <v>0</v>
      </c>
      <c r="J81" s="172">
        <v>0</v>
      </c>
      <c r="K81" s="170">
        <f>G81*J81</f>
        <v>0</v>
      </c>
      <c r="L81" s="172">
        <v>0</v>
      </c>
      <c r="M81" s="170">
        <f>G81*L81</f>
        <v>0</v>
      </c>
      <c r="N81" s="173">
        <v>15</v>
      </c>
      <c r="O81" s="174">
        <v>4</v>
      </c>
      <c r="P81" s="14" t="s">
        <v>112</v>
      </c>
    </row>
    <row r="82" spans="2:16" s="136" customFormat="1" ht="12.75" customHeight="1">
      <c r="B82" s="137" t="s">
        <v>58</v>
      </c>
      <c r="D82" s="138" t="s">
        <v>45</v>
      </c>
      <c r="E82" s="138" t="s">
        <v>302</v>
      </c>
      <c r="I82" s="139">
        <f>I83+I92+I101+I107+I109+I114+I120</f>
        <v>0</v>
      </c>
      <c r="K82" s="140">
        <f>K83+K92+K101+K107+K109+K114+K120</f>
        <v>12.09286635</v>
      </c>
      <c r="M82" s="140">
        <f>M83+M92+M101+M107+M109+M114+M120</f>
        <v>0</v>
      </c>
      <c r="P82" s="138" t="s">
        <v>101</v>
      </c>
    </row>
    <row r="83" spans="2:16" s="136" customFormat="1" ht="12.75" customHeight="1">
      <c r="B83" s="141" t="s">
        <v>58</v>
      </c>
      <c r="D83" s="142" t="s">
        <v>303</v>
      </c>
      <c r="E83" s="142" t="s">
        <v>304</v>
      </c>
      <c r="I83" s="143">
        <f>SUM(I84:I91)</f>
        <v>0</v>
      </c>
      <c r="K83" s="144">
        <f>SUM(K84:K91)</f>
        <v>1.0311639999999997</v>
      </c>
      <c r="M83" s="144">
        <f>SUM(M84:M91)</f>
        <v>0</v>
      </c>
      <c r="P83" s="142" t="s">
        <v>102</v>
      </c>
    </row>
    <row r="84" spans="1:16" s="14" customFormat="1" ht="24" customHeight="1">
      <c r="A84" s="167" t="s">
        <v>305</v>
      </c>
      <c r="B84" s="167" t="s">
        <v>104</v>
      </c>
      <c r="C84" s="167" t="s">
        <v>303</v>
      </c>
      <c r="D84" s="168" t="s">
        <v>306</v>
      </c>
      <c r="E84" s="169" t="s">
        <v>307</v>
      </c>
      <c r="F84" s="167" t="s">
        <v>131</v>
      </c>
      <c r="G84" s="170">
        <v>150.362</v>
      </c>
      <c r="H84" s="171"/>
      <c r="I84" s="171">
        <f aca="true" t="shared" si="15" ref="I84:I91">ROUND(G84*H84,2)</f>
        <v>0</v>
      </c>
      <c r="J84" s="172">
        <v>0</v>
      </c>
      <c r="K84" s="170">
        <f aca="true" t="shared" si="16" ref="K84:K91">G84*J84</f>
        <v>0</v>
      </c>
      <c r="L84" s="172">
        <v>0</v>
      </c>
      <c r="M84" s="170">
        <f aca="true" t="shared" si="17" ref="M84:M91">G84*L84</f>
        <v>0</v>
      </c>
      <c r="N84" s="173">
        <v>15</v>
      </c>
      <c r="O84" s="174">
        <v>16</v>
      </c>
      <c r="P84" s="14" t="s">
        <v>109</v>
      </c>
    </row>
    <row r="85" spans="1:16" s="14" customFormat="1" ht="13.5" customHeight="1">
      <c r="A85" s="175" t="s">
        <v>308</v>
      </c>
      <c r="B85" s="175" t="s">
        <v>187</v>
      </c>
      <c r="C85" s="175" t="s">
        <v>188</v>
      </c>
      <c r="D85" s="176" t="s">
        <v>309</v>
      </c>
      <c r="E85" s="177" t="s">
        <v>310</v>
      </c>
      <c r="F85" s="175" t="s">
        <v>155</v>
      </c>
      <c r="G85" s="178">
        <v>0.045</v>
      </c>
      <c r="H85" s="179"/>
      <c r="I85" s="179">
        <f t="shared" si="15"/>
        <v>0</v>
      </c>
      <c r="J85" s="180">
        <v>1</v>
      </c>
      <c r="K85" s="178">
        <f t="shared" si="16"/>
        <v>0.045</v>
      </c>
      <c r="L85" s="180">
        <v>0</v>
      </c>
      <c r="M85" s="178">
        <f t="shared" si="17"/>
        <v>0</v>
      </c>
      <c r="N85" s="181">
        <v>15</v>
      </c>
      <c r="O85" s="182">
        <v>32</v>
      </c>
      <c r="P85" s="183" t="s">
        <v>109</v>
      </c>
    </row>
    <row r="86" spans="1:16" s="14" customFormat="1" ht="13.5" customHeight="1">
      <c r="A86" s="167" t="s">
        <v>311</v>
      </c>
      <c r="B86" s="167" t="s">
        <v>104</v>
      </c>
      <c r="C86" s="167" t="s">
        <v>303</v>
      </c>
      <c r="D86" s="168" t="s">
        <v>312</v>
      </c>
      <c r="E86" s="169" t="s">
        <v>313</v>
      </c>
      <c r="F86" s="167" t="s">
        <v>131</v>
      </c>
      <c r="G86" s="170">
        <v>26.53</v>
      </c>
      <c r="H86" s="171"/>
      <c r="I86" s="171">
        <f t="shared" si="15"/>
        <v>0</v>
      </c>
      <c r="J86" s="172">
        <v>0</v>
      </c>
      <c r="K86" s="170">
        <f t="shared" si="16"/>
        <v>0</v>
      </c>
      <c r="L86" s="172">
        <v>0</v>
      </c>
      <c r="M86" s="170">
        <f t="shared" si="17"/>
        <v>0</v>
      </c>
      <c r="N86" s="173">
        <v>15</v>
      </c>
      <c r="O86" s="174">
        <v>16</v>
      </c>
      <c r="P86" s="14" t="s">
        <v>109</v>
      </c>
    </row>
    <row r="87" spans="1:16" s="14" customFormat="1" ht="13.5" customHeight="1">
      <c r="A87" s="167" t="s">
        <v>314</v>
      </c>
      <c r="B87" s="167" t="s">
        <v>104</v>
      </c>
      <c r="C87" s="167" t="s">
        <v>303</v>
      </c>
      <c r="D87" s="168" t="s">
        <v>315</v>
      </c>
      <c r="E87" s="169" t="s">
        <v>316</v>
      </c>
      <c r="F87" s="167" t="s">
        <v>131</v>
      </c>
      <c r="G87" s="170">
        <v>150.36</v>
      </c>
      <c r="H87" s="171"/>
      <c r="I87" s="171">
        <f t="shared" si="15"/>
        <v>0</v>
      </c>
      <c r="J87" s="172">
        <v>0.0004</v>
      </c>
      <c r="K87" s="170">
        <f t="shared" si="16"/>
        <v>0.06014400000000001</v>
      </c>
      <c r="L87" s="172">
        <v>0</v>
      </c>
      <c r="M87" s="170">
        <f t="shared" si="17"/>
        <v>0</v>
      </c>
      <c r="N87" s="173">
        <v>15</v>
      </c>
      <c r="O87" s="174">
        <v>16</v>
      </c>
      <c r="P87" s="14" t="s">
        <v>109</v>
      </c>
    </row>
    <row r="88" spans="1:16" s="14" customFormat="1" ht="13.5" customHeight="1">
      <c r="A88" s="175" t="s">
        <v>317</v>
      </c>
      <c r="B88" s="175" t="s">
        <v>187</v>
      </c>
      <c r="C88" s="175" t="s">
        <v>188</v>
      </c>
      <c r="D88" s="176" t="s">
        <v>318</v>
      </c>
      <c r="E88" s="177" t="s">
        <v>319</v>
      </c>
      <c r="F88" s="175" t="s">
        <v>131</v>
      </c>
      <c r="G88" s="178">
        <v>172.914</v>
      </c>
      <c r="H88" s="179"/>
      <c r="I88" s="179">
        <f t="shared" si="15"/>
        <v>0</v>
      </c>
      <c r="J88" s="180">
        <v>0.0045</v>
      </c>
      <c r="K88" s="178">
        <f t="shared" si="16"/>
        <v>0.7781129999999998</v>
      </c>
      <c r="L88" s="180">
        <v>0</v>
      </c>
      <c r="M88" s="178">
        <f t="shared" si="17"/>
        <v>0</v>
      </c>
      <c r="N88" s="181">
        <v>15</v>
      </c>
      <c r="O88" s="182">
        <v>32</v>
      </c>
      <c r="P88" s="183" t="s">
        <v>109</v>
      </c>
    </row>
    <row r="89" spans="1:16" s="14" customFormat="1" ht="13.5" customHeight="1">
      <c r="A89" s="167" t="s">
        <v>320</v>
      </c>
      <c r="B89" s="167" t="s">
        <v>104</v>
      </c>
      <c r="C89" s="167" t="s">
        <v>303</v>
      </c>
      <c r="D89" s="168" t="s">
        <v>321</v>
      </c>
      <c r="E89" s="169" t="s">
        <v>322</v>
      </c>
      <c r="F89" s="167" t="s">
        <v>131</v>
      </c>
      <c r="G89" s="170">
        <v>26.53</v>
      </c>
      <c r="H89" s="171"/>
      <c r="I89" s="171">
        <f t="shared" si="15"/>
        <v>0</v>
      </c>
      <c r="J89" s="172">
        <v>0.0004</v>
      </c>
      <c r="K89" s="170">
        <f t="shared" si="16"/>
        <v>0.010612000000000002</v>
      </c>
      <c r="L89" s="172">
        <v>0</v>
      </c>
      <c r="M89" s="170">
        <f t="shared" si="17"/>
        <v>0</v>
      </c>
      <c r="N89" s="173">
        <v>15</v>
      </c>
      <c r="O89" s="174">
        <v>16</v>
      </c>
      <c r="P89" s="14" t="s">
        <v>109</v>
      </c>
    </row>
    <row r="90" spans="1:16" s="14" customFormat="1" ht="13.5" customHeight="1">
      <c r="A90" s="175" t="s">
        <v>323</v>
      </c>
      <c r="B90" s="175" t="s">
        <v>187</v>
      </c>
      <c r="C90" s="175" t="s">
        <v>188</v>
      </c>
      <c r="D90" s="176" t="s">
        <v>318</v>
      </c>
      <c r="E90" s="177" t="s">
        <v>319</v>
      </c>
      <c r="F90" s="175" t="s">
        <v>131</v>
      </c>
      <c r="G90" s="178">
        <v>30.51</v>
      </c>
      <c r="H90" s="179"/>
      <c r="I90" s="179">
        <f t="shared" si="15"/>
        <v>0</v>
      </c>
      <c r="J90" s="180">
        <v>0.0045</v>
      </c>
      <c r="K90" s="178">
        <f t="shared" si="16"/>
        <v>0.137295</v>
      </c>
      <c r="L90" s="180">
        <v>0</v>
      </c>
      <c r="M90" s="178">
        <f t="shared" si="17"/>
        <v>0</v>
      </c>
      <c r="N90" s="181">
        <v>15</v>
      </c>
      <c r="O90" s="182">
        <v>32</v>
      </c>
      <c r="P90" s="183" t="s">
        <v>109</v>
      </c>
    </row>
    <row r="91" spans="1:16" s="14" customFormat="1" ht="24" customHeight="1">
      <c r="A91" s="167" t="s">
        <v>324</v>
      </c>
      <c r="B91" s="167" t="s">
        <v>104</v>
      </c>
      <c r="C91" s="167" t="s">
        <v>303</v>
      </c>
      <c r="D91" s="168" t="s">
        <v>325</v>
      </c>
      <c r="E91" s="169" t="s">
        <v>326</v>
      </c>
      <c r="F91" s="167" t="s">
        <v>155</v>
      </c>
      <c r="G91" s="170">
        <v>1.031</v>
      </c>
      <c r="H91" s="171"/>
      <c r="I91" s="171">
        <f t="shared" si="15"/>
        <v>0</v>
      </c>
      <c r="J91" s="172">
        <v>0</v>
      </c>
      <c r="K91" s="170">
        <f t="shared" si="16"/>
        <v>0</v>
      </c>
      <c r="L91" s="172">
        <v>0</v>
      </c>
      <c r="M91" s="170">
        <f t="shared" si="17"/>
        <v>0</v>
      </c>
      <c r="N91" s="173">
        <v>15</v>
      </c>
      <c r="O91" s="174">
        <v>16</v>
      </c>
      <c r="P91" s="14" t="s">
        <v>109</v>
      </c>
    </row>
    <row r="92" spans="2:16" s="136" customFormat="1" ht="12.75" customHeight="1">
      <c r="B92" s="141" t="s">
        <v>58</v>
      </c>
      <c r="D92" s="142" t="s">
        <v>327</v>
      </c>
      <c r="E92" s="142" t="s">
        <v>328</v>
      </c>
      <c r="I92" s="143">
        <f>SUM(I93:I100)</f>
        <v>0</v>
      </c>
      <c r="K92" s="144">
        <f>SUM(K93:K100)</f>
        <v>4.06462025</v>
      </c>
      <c r="M92" s="144">
        <f>SUM(M93:M100)</f>
        <v>0</v>
      </c>
      <c r="P92" s="142" t="s">
        <v>102</v>
      </c>
    </row>
    <row r="93" spans="1:16" s="14" customFormat="1" ht="13.5" customHeight="1">
      <c r="A93" s="167" t="s">
        <v>329</v>
      </c>
      <c r="B93" s="167" t="s">
        <v>104</v>
      </c>
      <c r="C93" s="167" t="s">
        <v>327</v>
      </c>
      <c r="D93" s="168" t="s">
        <v>330</v>
      </c>
      <c r="E93" s="169" t="s">
        <v>331</v>
      </c>
      <c r="F93" s="167" t="s">
        <v>131</v>
      </c>
      <c r="G93" s="170">
        <v>60.738</v>
      </c>
      <c r="H93" s="171"/>
      <c r="I93" s="171">
        <f aca="true" t="shared" si="18" ref="I93:I100">ROUND(G93*H93,2)</f>
        <v>0</v>
      </c>
      <c r="J93" s="172">
        <v>0.00088</v>
      </c>
      <c r="K93" s="170">
        <f aca="true" t="shared" si="19" ref="K93:K100">G93*J93</f>
        <v>0.05344944</v>
      </c>
      <c r="L93" s="172">
        <v>0</v>
      </c>
      <c r="M93" s="170">
        <f aca="true" t="shared" si="20" ref="M93:M100">G93*L93</f>
        <v>0</v>
      </c>
      <c r="N93" s="173">
        <v>15</v>
      </c>
      <c r="O93" s="174">
        <v>16</v>
      </c>
      <c r="P93" s="14" t="s">
        <v>109</v>
      </c>
    </row>
    <row r="94" spans="1:16" s="14" customFormat="1" ht="13.5" customHeight="1">
      <c r="A94" s="175" t="s">
        <v>332</v>
      </c>
      <c r="B94" s="175" t="s">
        <v>187</v>
      </c>
      <c r="C94" s="175" t="s">
        <v>188</v>
      </c>
      <c r="D94" s="176" t="s">
        <v>333</v>
      </c>
      <c r="E94" s="177" t="s">
        <v>334</v>
      </c>
      <c r="F94" s="175" t="s">
        <v>131</v>
      </c>
      <c r="G94" s="178">
        <v>69.849</v>
      </c>
      <c r="H94" s="179"/>
      <c r="I94" s="179">
        <f t="shared" si="18"/>
        <v>0</v>
      </c>
      <c r="J94" s="180">
        <v>0.0019</v>
      </c>
      <c r="K94" s="178">
        <f t="shared" si="19"/>
        <v>0.1327131</v>
      </c>
      <c r="L94" s="180">
        <v>0</v>
      </c>
      <c r="M94" s="178">
        <f t="shared" si="20"/>
        <v>0</v>
      </c>
      <c r="N94" s="181">
        <v>15</v>
      </c>
      <c r="O94" s="182">
        <v>32</v>
      </c>
      <c r="P94" s="183" t="s">
        <v>109</v>
      </c>
    </row>
    <row r="95" spans="1:16" s="14" customFormat="1" ht="13.5" customHeight="1">
      <c r="A95" s="167" t="s">
        <v>335</v>
      </c>
      <c r="B95" s="167" t="s">
        <v>104</v>
      </c>
      <c r="C95" s="167" t="s">
        <v>327</v>
      </c>
      <c r="D95" s="168" t="s">
        <v>336</v>
      </c>
      <c r="E95" s="169" t="s">
        <v>337</v>
      </c>
      <c r="F95" s="167" t="s">
        <v>131</v>
      </c>
      <c r="G95" s="170">
        <v>60.738</v>
      </c>
      <c r="H95" s="171"/>
      <c r="I95" s="171">
        <f t="shared" si="18"/>
        <v>0</v>
      </c>
      <c r="J95" s="172">
        <v>0</v>
      </c>
      <c r="K95" s="170">
        <f t="shared" si="19"/>
        <v>0</v>
      </c>
      <c r="L95" s="172">
        <v>0</v>
      </c>
      <c r="M95" s="170">
        <f t="shared" si="20"/>
        <v>0</v>
      </c>
      <c r="N95" s="173">
        <v>15</v>
      </c>
      <c r="O95" s="174">
        <v>16</v>
      </c>
      <c r="P95" s="14" t="s">
        <v>109</v>
      </c>
    </row>
    <row r="96" spans="1:16" s="14" customFormat="1" ht="13.5" customHeight="1">
      <c r="A96" s="167" t="s">
        <v>338</v>
      </c>
      <c r="B96" s="167" t="s">
        <v>104</v>
      </c>
      <c r="C96" s="167" t="s">
        <v>327</v>
      </c>
      <c r="D96" s="168" t="s">
        <v>339</v>
      </c>
      <c r="E96" s="169" t="s">
        <v>340</v>
      </c>
      <c r="F96" s="167" t="s">
        <v>131</v>
      </c>
      <c r="G96" s="170">
        <v>60.738</v>
      </c>
      <c r="H96" s="171"/>
      <c r="I96" s="171">
        <f t="shared" si="18"/>
        <v>0</v>
      </c>
      <c r="J96" s="172">
        <v>0</v>
      </c>
      <c r="K96" s="170">
        <f t="shared" si="19"/>
        <v>0</v>
      </c>
      <c r="L96" s="172">
        <v>0</v>
      </c>
      <c r="M96" s="170">
        <f t="shared" si="20"/>
        <v>0</v>
      </c>
      <c r="N96" s="173">
        <v>15</v>
      </c>
      <c r="O96" s="174">
        <v>16</v>
      </c>
      <c r="P96" s="14" t="s">
        <v>109</v>
      </c>
    </row>
    <row r="97" spans="1:16" s="14" customFormat="1" ht="13.5" customHeight="1">
      <c r="A97" s="175" t="s">
        <v>341</v>
      </c>
      <c r="B97" s="175" t="s">
        <v>187</v>
      </c>
      <c r="C97" s="175" t="s">
        <v>188</v>
      </c>
      <c r="D97" s="176" t="s">
        <v>342</v>
      </c>
      <c r="E97" s="177" t="s">
        <v>343</v>
      </c>
      <c r="F97" s="175" t="s">
        <v>131</v>
      </c>
      <c r="G97" s="178">
        <v>145.771</v>
      </c>
      <c r="H97" s="179"/>
      <c r="I97" s="179">
        <f t="shared" si="18"/>
        <v>0</v>
      </c>
      <c r="J97" s="180">
        <v>1E-05</v>
      </c>
      <c r="K97" s="178">
        <f t="shared" si="19"/>
        <v>0.00145771</v>
      </c>
      <c r="L97" s="180">
        <v>0</v>
      </c>
      <c r="M97" s="178">
        <f t="shared" si="20"/>
        <v>0</v>
      </c>
      <c r="N97" s="181">
        <v>15</v>
      </c>
      <c r="O97" s="182">
        <v>32</v>
      </c>
      <c r="P97" s="183" t="s">
        <v>109</v>
      </c>
    </row>
    <row r="98" spans="1:16" s="14" customFormat="1" ht="24" customHeight="1">
      <c r="A98" s="167" t="s">
        <v>344</v>
      </c>
      <c r="B98" s="167" t="s">
        <v>104</v>
      </c>
      <c r="C98" s="167" t="s">
        <v>327</v>
      </c>
      <c r="D98" s="168" t="s">
        <v>345</v>
      </c>
      <c r="E98" s="169" t="s">
        <v>346</v>
      </c>
      <c r="F98" s="167" t="s">
        <v>131</v>
      </c>
      <c r="G98" s="170">
        <v>39.762</v>
      </c>
      <c r="H98" s="171"/>
      <c r="I98" s="171">
        <f t="shared" si="18"/>
        <v>0</v>
      </c>
      <c r="J98" s="172">
        <v>0</v>
      </c>
      <c r="K98" s="170">
        <f t="shared" si="19"/>
        <v>0</v>
      </c>
      <c r="L98" s="172">
        <v>0</v>
      </c>
      <c r="M98" s="170">
        <f t="shared" si="20"/>
        <v>0</v>
      </c>
      <c r="N98" s="173">
        <v>15</v>
      </c>
      <c r="O98" s="174">
        <v>16</v>
      </c>
      <c r="P98" s="14" t="s">
        <v>109</v>
      </c>
    </row>
    <row r="99" spans="1:16" s="14" customFormat="1" ht="13.5" customHeight="1">
      <c r="A99" s="175" t="s">
        <v>347</v>
      </c>
      <c r="B99" s="175" t="s">
        <v>187</v>
      </c>
      <c r="C99" s="175" t="s">
        <v>188</v>
      </c>
      <c r="D99" s="176" t="s">
        <v>348</v>
      </c>
      <c r="E99" s="177" t="s">
        <v>349</v>
      </c>
      <c r="F99" s="175" t="s">
        <v>155</v>
      </c>
      <c r="G99" s="178">
        <v>3.877</v>
      </c>
      <c r="H99" s="179"/>
      <c r="I99" s="179">
        <f t="shared" si="18"/>
        <v>0</v>
      </c>
      <c r="J99" s="180">
        <v>1</v>
      </c>
      <c r="K99" s="178">
        <f t="shared" si="19"/>
        <v>3.877</v>
      </c>
      <c r="L99" s="180">
        <v>0</v>
      </c>
      <c r="M99" s="178">
        <f t="shared" si="20"/>
        <v>0</v>
      </c>
      <c r="N99" s="181">
        <v>15</v>
      </c>
      <c r="O99" s="182">
        <v>32</v>
      </c>
      <c r="P99" s="183" t="s">
        <v>109</v>
      </c>
    </row>
    <row r="100" spans="1:16" s="14" customFormat="1" ht="13.5" customHeight="1">
      <c r="A100" s="167" t="s">
        <v>350</v>
      </c>
      <c r="B100" s="167" t="s">
        <v>104</v>
      </c>
      <c r="C100" s="167" t="s">
        <v>327</v>
      </c>
      <c r="D100" s="168" t="s">
        <v>351</v>
      </c>
      <c r="E100" s="169" t="s">
        <v>352</v>
      </c>
      <c r="F100" s="167" t="s">
        <v>155</v>
      </c>
      <c r="G100" s="170">
        <v>4.065</v>
      </c>
      <c r="H100" s="171"/>
      <c r="I100" s="171">
        <f t="shared" si="18"/>
        <v>0</v>
      </c>
      <c r="J100" s="172">
        <v>0</v>
      </c>
      <c r="K100" s="170">
        <f t="shared" si="19"/>
        <v>0</v>
      </c>
      <c r="L100" s="172">
        <v>0</v>
      </c>
      <c r="M100" s="170">
        <f t="shared" si="20"/>
        <v>0</v>
      </c>
      <c r="N100" s="173">
        <v>15</v>
      </c>
      <c r="O100" s="174">
        <v>16</v>
      </c>
      <c r="P100" s="14" t="s">
        <v>109</v>
      </c>
    </row>
    <row r="101" spans="2:16" s="136" customFormat="1" ht="12.75" customHeight="1">
      <c r="B101" s="141" t="s">
        <v>58</v>
      </c>
      <c r="D101" s="142" t="s">
        <v>353</v>
      </c>
      <c r="E101" s="142" t="s">
        <v>354</v>
      </c>
      <c r="I101" s="143">
        <f>SUM(I102:I106)</f>
        <v>0</v>
      </c>
      <c r="K101" s="144">
        <f>SUM(K102:K106)</f>
        <v>1.375</v>
      </c>
      <c r="M101" s="144">
        <f>SUM(M102:M106)</f>
        <v>0</v>
      </c>
      <c r="P101" s="142" t="s">
        <v>102</v>
      </c>
    </row>
    <row r="102" spans="1:16" s="14" customFormat="1" ht="24" customHeight="1">
      <c r="A102" s="167" t="s">
        <v>355</v>
      </c>
      <c r="B102" s="167" t="s">
        <v>104</v>
      </c>
      <c r="C102" s="167" t="s">
        <v>353</v>
      </c>
      <c r="D102" s="168" t="s">
        <v>356</v>
      </c>
      <c r="E102" s="169" t="s">
        <v>357</v>
      </c>
      <c r="F102" s="167" t="s">
        <v>131</v>
      </c>
      <c r="G102" s="170">
        <v>120.96</v>
      </c>
      <c r="H102" s="171"/>
      <c r="I102" s="171">
        <f>ROUND(G102*H102,2)</f>
        <v>0</v>
      </c>
      <c r="J102" s="172">
        <v>0</v>
      </c>
      <c r="K102" s="170">
        <f>G102*J102</f>
        <v>0</v>
      </c>
      <c r="L102" s="172">
        <v>0</v>
      </c>
      <c r="M102" s="170">
        <f>G102*L102</f>
        <v>0</v>
      </c>
      <c r="N102" s="173">
        <v>15</v>
      </c>
      <c r="O102" s="174">
        <v>16</v>
      </c>
      <c r="P102" s="14" t="s">
        <v>109</v>
      </c>
    </row>
    <row r="103" spans="1:16" s="14" customFormat="1" ht="13.5" customHeight="1">
      <c r="A103" s="175" t="s">
        <v>358</v>
      </c>
      <c r="B103" s="175" t="s">
        <v>187</v>
      </c>
      <c r="C103" s="175" t="s">
        <v>188</v>
      </c>
      <c r="D103" s="176" t="s">
        <v>359</v>
      </c>
      <c r="E103" s="177" t="s">
        <v>360</v>
      </c>
      <c r="F103" s="175" t="s">
        <v>108</v>
      </c>
      <c r="G103" s="178">
        <v>1.25</v>
      </c>
      <c r="H103" s="179"/>
      <c r="I103" s="179">
        <f>ROUND(G103*H103,2)</f>
        <v>0</v>
      </c>
      <c r="J103" s="180">
        <v>0.55</v>
      </c>
      <c r="K103" s="178">
        <f>G103*J103</f>
        <v>0.6875</v>
      </c>
      <c r="L103" s="180">
        <v>0</v>
      </c>
      <c r="M103" s="178">
        <f>G103*L103</f>
        <v>0</v>
      </c>
      <c r="N103" s="181">
        <v>15</v>
      </c>
      <c r="O103" s="182">
        <v>32</v>
      </c>
      <c r="P103" s="183" t="s">
        <v>109</v>
      </c>
    </row>
    <row r="104" spans="1:16" s="14" customFormat="1" ht="24" customHeight="1">
      <c r="A104" s="167" t="s">
        <v>361</v>
      </c>
      <c r="B104" s="167" t="s">
        <v>104</v>
      </c>
      <c r="C104" s="167" t="s">
        <v>353</v>
      </c>
      <c r="D104" s="168" t="s">
        <v>362</v>
      </c>
      <c r="E104" s="169" t="s">
        <v>363</v>
      </c>
      <c r="F104" s="167" t="s">
        <v>131</v>
      </c>
      <c r="G104" s="170">
        <v>120.96</v>
      </c>
      <c r="H104" s="171"/>
      <c r="I104" s="171">
        <f>ROUND(G104*H104,2)</f>
        <v>0</v>
      </c>
      <c r="J104" s="172">
        <v>0</v>
      </c>
      <c r="K104" s="170">
        <f>G104*J104</f>
        <v>0</v>
      </c>
      <c r="L104" s="172">
        <v>0</v>
      </c>
      <c r="M104" s="170">
        <f>G104*L104</f>
        <v>0</v>
      </c>
      <c r="N104" s="173">
        <v>15</v>
      </c>
      <c r="O104" s="174">
        <v>16</v>
      </c>
      <c r="P104" s="14" t="s">
        <v>109</v>
      </c>
    </row>
    <row r="105" spans="1:16" s="14" customFormat="1" ht="13.5" customHeight="1">
      <c r="A105" s="175" t="s">
        <v>364</v>
      </c>
      <c r="B105" s="175" t="s">
        <v>187</v>
      </c>
      <c r="C105" s="175" t="s">
        <v>188</v>
      </c>
      <c r="D105" s="176" t="s">
        <v>359</v>
      </c>
      <c r="E105" s="177" t="s">
        <v>360</v>
      </c>
      <c r="F105" s="175" t="s">
        <v>108</v>
      </c>
      <c r="G105" s="178">
        <v>1.25</v>
      </c>
      <c r="H105" s="179"/>
      <c r="I105" s="179">
        <f>ROUND(G105*H105,2)</f>
        <v>0</v>
      </c>
      <c r="J105" s="180">
        <v>0.55</v>
      </c>
      <c r="K105" s="178">
        <f>G105*J105</f>
        <v>0.6875</v>
      </c>
      <c r="L105" s="180">
        <v>0</v>
      </c>
      <c r="M105" s="178">
        <f>G105*L105</f>
        <v>0</v>
      </c>
      <c r="N105" s="181">
        <v>15</v>
      </c>
      <c r="O105" s="182">
        <v>32</v>
      </c>
      <c r="P105" s="183" t="s">
        <v>109</v>
      </c>
    </row>
    <row r="106" spans="1:16" s="14" customFormat="1" ht="13.5" customHeight="1">
      <c r="A106" s="167" t="s">
        <v>365</v>
      </c>
      <c r="B106" s="167" t="s">
        <v>104</v>
      </c>
      <c r="C106" s="167" t="s">
        <v>353</v>
      </c>
      <c r="D106" s="168" t="s">
        <v>366</v>
      </c>
      <c r="E106" s="169" t="s">
        <v>367</v>
      </c>
      <c r="F106" s="167" t="s">
        <v>155</v>
      </c>
      <c r="G106" s="170">
        <v>1.375</v>
      </c>
      <c r="H106" s="171"/>
      <c r="I106" s="171">
        <f>ROUND(G106*H106,2)</f>
        <v>0</v>
      </c>
      <c r="J106" s="172">
        <v>0</v>
      </c>
      <c r="K106" s="170">
        <f>G106*J106</f>
        <v>0</v>
      </c>
      <c r="L106" s="172">
        <v>0</v>
      </c>
      <c r="M106" s="170">
        <f>G106*L106</f>
        <v>0</v>
      </c>
      <c r="N106" s="173">
        <v>15</v>
      </c>
      <c r="O106" s="174">
        <v>16</v>
      </c>
      <c r="P106" s="14" t="s">
        <v>109</v>
      </c>
    </row>
    <row r="107" spans="2:16" s="136" customFormat="1" ht="12.75" customHeight="1">
      <c r="B107" s="141" t="s">
        <v>58</v>
      </c>
      <c r="D107" s="142" t="s">
        <v>368</v>
      </c>
      <c r="E107" s="142" t="s">
        <v>369</v>
      </c>
      <c r="I107" s="143">
        <f>I108</f>
        <v>0</v>
      </c>
      <c r="K107" s="144">
        <f>K108</f>
        <v>0</v>
      </c>
      <c r="M107" s="144">
        <f>M108</f>
        <v>0</v>
      </c>
      <c r="P107" s="142" t="s">
        <v>102</v>
      </c>
    </row>
    <row r="108" spans="1:16" s="14" customFormat="1" ht="24" customHeight="1">
      <c r="A108" s="167" t="s">
        <v>370</v>
      </c>
      <c r="B108" s="167" t="s">
        <v>104</v>
      </c>
      <c r="C108" s="167" t="s">
        <v>368</v>
      </c>
      <c r="D108" s="168" t="s">
        <v>371</v>
      </c>
      <c r="E108" s="169" t="s">
        <v>372</v>
      </c>
      <c r="F108" s="167" t="s">
        <v>179</v>
      </c>
      <c r="G108" s="170">
        <v>54.99</v>
      </c>
      <c r="H108" s="171"/>
      <c r="I108" s="171">
        <f>ROUND(G108*H108,2)</f>
        <v>0</v>
      </c>
      <c r="J108" s="172">
        <v>0</v>
      </c>
      <c r="K108" s="170">
        <f>G108*J108</f>
        <v>0</v>
      </c>
      <c r="L108" s="172">
        <v>0</v>
      </c>
      <c r="M108" s="170">
        <f>G108*L108</f>
        <v>0</v>
      </c>
      <c r="N108" s="173">
        <v>15</v>
      </c>
      <c r="O108" s="174">
        <v>16</v>
      </c>
      <c r="P108" s="14" t="s">
        <v>109</v>
      </c>
    </row>
    <row r="109" spans="2:16" s="136" customFormat="1" ht="12.75" customHeight="1">
      <c r="B109" s="141" t="s">
        <v>58</v>
      </c>
      <c r="D109" s="142" t="s">
        <v>373</v>
      </c>
      <c r="E109" s="142" t="s">
        <v>374</v>
      </c>
      <c r="I109" s="143">
        <f>SUM(I110:I113)</f>
        <v>0</v>
      </c>
      <c r="K109" s="144">
        <f>SUM(K110:K113)</f>
        <v>0.120496</v>
      </c>
      <c r="M109" s="144">
        <f>SUM(M110:M113)</f>
        <v>0</v>
      </c>
      <c r="P109" s="142" t="s">
        <v>102</v>
      </c>
    </row>
    <row r="110" spans="1:16" s="14" customFormat="1" ht="13.5" customHeight="1">
      <c r="A110" s="167" t="s">
        <v>375</v>
      </c>
      <c r="B110" s="167" t="s">
        <v>104</v>
      </c>
      <c r="C110" s="167" t="s">
        <v>373</v>
      </c>
      <c r="D110" s="168" t="s">
        <v>376</v>
      </c>
      <c r="E110" s="169" t="s">
        <v>377</v>
      </c>
      <c r="F110" s="167" t="s">
        <v>179</v>
      </c>
      <c r="G110" s="170">
        <v>26.88</v>
      </c>
      <c r="H110" s="171"/>
      <c r="I110" s="171">
        <f>ROUND(G110*H110,2)</f>
        <v>0</v>
      </c>
      <c r="J110" s="172">
        <v>0.00168</v>
      </c>
      <c r="K110" s="170">
        <f>G110*J110</f>
        <v>0.0451584</v>
      </c>
      <c r="L110" s="172">
        <v>0</v>
      </c>
      <c r="M110" s="170">
        <f>G110*L110</f>
        <v>0</v>
      </c>
      <c r="N110" s="173">
        <v>15</v>
      </c>
      <c r="O110" s="174">
        <v>16</v>
      </c>
      <c r="P110" s="14" t="s">
        <v>109</v>
      </c>
    </row>
    <row r="111" spans="1:16" s="14" customFormat="1" ht="13.5" customHeight="1">
      <c r="A111" s="167" t="s">
        <v>378</v>
      </c>
      <c r="B111" s="167" t="s">
        <v>104</v>
      </c>
      <c r="C111" s="167" t="s">
        <v>373</v>
      </c>
      <c r="D111" s="168" t="s">
        <v>379</v>
      </c>
      <c r="E111" s="169" t="s">
        <v>380</v>
      </c>
      <c r="F111" s="167" t="s">
        <v>179</v>
      </c>
      <c r="G111" s="170">
        <v>26.88</v>
      </c>
      <c r="H111" s="171"/>
      <c r="I111" s="171">
        <f>ROUND(G111*H111,2)</f>
        <v>0</v>
      </c>
      <c r="J111" s="172">
        <v>0.00202</v>
      </c>
      <c r="K111" s="170">
        <f>G111*J111</f>
        <v>0.0542976</v>
      </c>
      <c r="L111" s="172">
        <v>0</v>
      </c>
      <c r="M111" s="170">
        <f>G111*L111</f>
        <v>0</v>
      </c>
      <c r="N111" s="173">
        <v>15</v>
      </c>
      <c r="O111" s="174">
        <v>16</v>
      </c>
      <c r="P111" s="14" t="s">
        <v>109</v>
      </c>
    </row>
    <row r="112" spans="1:16" s="14" customFormat="1" ht="13.5" customHeight="1">
      <c r="A112" s="167" t="s">
        <v>381</v>
      </c>
      <c r="B112" s="167" t="s">
        <v>104</v>
      </c>
      <c r="C112" s="167" t="s">
        <v>373</v>
      </c>
      <c r="D112" s="168" t="s">
        <v>382</v>
      </c>
      <c r="E112" s="169" t="s">
        <v>383</v>
      </c>
      <c r="F112" s="167" t="s">
        <v>179</v>
      </c>
      <c r="G112" s="170">
        <v>8</v>
      </c>
      <c r="H112" s="171"/>
      <c r="I112" s="171">
        <f>ROUND(G112*H112,2)</f>
        <v>0</v>
      </c>
      <c r="J112" s="172">
        <v>0.00263</v>
      </c>
      <c r="K112" s="170">
        <f>G112*J112</f>
        <v>0.02104</v>
      </c>
      <c r="L112" s="172">
        <v>0</v>
      </c>
      <c r="M112" s="170">
        <f>G112*L112</f>
        <v>0</v>
      </c>
      <c r="N112" s="173">
        <v>15</v>
      </c>
      <c r="O112" s="174">
        <v>16</v>
      </c>
      <c r="P112" s="14" t="s">
        <v>109</v>
      </c>
    </row>
    <row r="113" spans="1:16" s="14" customFormat="1" ht="13.5" customHeight="1">
      <c r="A113" s="167" t="s">
        <v>384</v>
      </c>
      <c r="B113" s="167" t="s">
        <v>104</v>
      </c>
      <c r="C113" s="167" t="s">
        <v>373</v>
      </c>
      <c r="D113" s="168" t="s">
        <v>385</v>
      </c>
      <c r="E113" s="169" t="s">
        <v>386</v>
      </c>
      <c r="F113" s="167" t="s">
        <v>155</v>
      </c>
      <c r="G113" s="170">
        <v>0.12</v>
      </c>
      <c r="H113" s="171"/>
      <c r="I113" s="171">
        <f>ROUND(G113*H113,2)</f>
        <v>0</v>
      </c>
      <c r="J113" s="172">
        <v>0</v>
      </c>
      <c r="K113" s="170">
        <f>G113*J113</f>
        <v>0</v>
      </c>
      <c r="L113" s="172">
        <v>0</v>
      </c>
      <c r="M113" s="170">
        <f>G113*L113</f>
        <v>0</v>
      </c>
      <c r="N113" s="173">
        <v>15</v>
      </c>
      <c r="O113" s="174">
        <v>16</v>
      </c>
      <c r="P113" s="14" t="s">
        <v>109</v>
      </c>
    </row>
    <row r="114" spans="2:16" s="136" customFormat="1" ht="12.75" customHeight="1">
      <c r="B114" s="141" t="s">
        <v>58</v>
      </c>
      <c r="D114" s="142" t="s">
        <v>387</v>
      </c>
      <c r="E114" s="142" t="s">
        <v>388</v>
      </c>
      <c r="I114" s="143">
        <f>SUM(I115:I119)</f>
        <v>0</v>
      </c>
      <c r="K114" s="144">
        <f>SUM(K115:K119)</f>
        <v>5.482713599999999</v>
      </c>
      <c r="M114" s="144">
        <f>SUM(M115:M119)</f>
        <v>0</v>
      </c>
      <c r="P114" s="142" t="s">
        <v>102</v>
      </c>
    </row>
    <row r="115" spans="1:16" s="14" customFormat="1" ht="13.5" customHeight="1">
      <c r="A115" s="167" t="s">
        <v>389</v>
      </c>
      <c r="B115" s="167" t="s">
        <v>104</v>
      </c>
      <c r="C115" s="167" t="s">
        <v>387</v>
      </c>
      <c r="D115" s="168" t="s">
        <v>390</v>
      </c>
      <c r="E115" s="169" t="s">
        <v>391</v>
      </c>
      <c r="F115" s="167" t="s">
        <v>131</v>
      </c>
      <c r="G115" s="170">
        <v>120.96</v>
      </c>
      <c r="H115" s="171"/>
      <c r="I115" s="171">
        <f>ROUND(G115*H115,2)</f>
        <v>0</v>
      </c>
      <c r="J115" s="172">
        <v>0</v>
      </c>
      <c r="K115" s="170">
        <f>G115*J115</f>
        <v>0</v>
      </c>
      <c r="L115" s="172">
        <v>0</v>
      </c>
      <c r="M115" s="170">
        <f>G115*L115</f>
        <v>0</v>
      </c>
      <c r="N115" s="173">
        <v>15</v>
      </c>
      <c r="O115" s="174">
        <v>16</v>
      </c>
      <c r="P115" s="14" t="s">
        <v>109</v>
      </c>
    </row>
    <row r="116" spans="1:16" s="14" customFormat="1" ht="13.5" customHeight="1">
      <c r="A116" s="175" t="s">
        <v>392</v>
      </c>
      <c r="B116" s="175" t="s">
        <v>187</v>
      </c>
      <c r="C116" s="175" t="s">
        <v>188</v>
      </c>
      <c r="D116" s="176" t="s">
        <v>393</v>
      </c>
      <c r="E116" s="177" t="s">
        <v>394</v>
      </c>
      <c r="F116" s="175" t="s">
        <v>150</v>
      </c>
      <c r="G116" s="178">
        <v>1270.08</v>
      </c>
      <c r="H116" s="179"/>
      <c r="I116" s="179">
        <f>ROUND(G116*H116,2)</f>
        <v>0</v>
      </c>
      <c r="J116" s="180">
        <v>0.0043</v>
      </c>
      <c r="K116" s="178">
        <f>G116*J116</f>
        <v>5.4613439999999995</v>
      </c>
      <c r="L116" s="180">
        <v>0</v>
      </c>
      <c r="M116" s="178">
        <f>G116*L116</f>
        <v>0</v>
      </c>
      <c r="N116" s="181">
        <v>15</v>
      </c>
      <c r="O116" s="182">
        <v>32</v>
      </c>
      <c r="P116" s="183" t="s">
        <v>109</v>
      </c>
    </row>
    <row r="117" spans="1:16" s="14" customFormat="1" ht="13.5" customHeight="1">
      <c r="A117" s="167" t="s">
        <v>395</v>
      </c>
      <c r="B117" s="167" t="s">
        <v>104</v>
      </c>
      <c r="C117" s="167" t="s">
        <v>387</v>
      </c>
      <c r="D117" s="168" t="s">
        <v>396</v>
      </c>
      <c r="E117" s="169" t="s">
        <v>397</v>
      </c>
      <c r="F117" s="167" t="s">
        <v>179</v>
      </c>
      <c r="G117" s="170">
        <v>13.44</v>
      </c>
      <c r="H117" s="171"/>
      <c r="I117" s="171">
        <f>ROUND(G117*H117,2)</f>
        <v>0</v>
      </c>
      <c r="J117" s="172">
        <v>0.00119</v>
      </c>
      <c r="K117" s="170">
        <f>G117*J117</f>
        <v>0.0159936</v>
      </c>
      <c r="L117" s="172">
        <v>0</v>
      </c>
      <c r="M117" s="170">
        <f>G117*L117</f>
        <v>0</v>
      </c>
      <c r="N117" s="173">
        <v>15</v>
      </c>
      <c r="O117" s="174">
        <v>16</v>
      </c>
      <c r="P117" s="14" t="s">
        <v>109</v>
      </c>
    </row>
    <row r="118" spans="1:16" s="14" customFormat="1" ht="13.5" customHeight="1">
      <c r="A118" s="175" t="s">
        <v>398</v>
      </c>
      <c r="B118" s="175" t="s">
        <v>187</v>
      </c>
      <c r="C118" s="175" t="s">
        <v>188</v>
      </c>
      <c r="D118" s="176" t="s">
        <v>399</v>
      </c>
      <c r="E118" s="177" t="s">
        <v>400</v>
      </c>
      <c r="F118" s="175" t="s">
        <v>150</v>
      </c>
      <c r="G118" s="178">
        <v>2.688</v>
      </c>
      <c r="H118" s="179"/>
      <c r="I118" s="179">
        <f>ROUND(G118*H118,2)</f>
        <v>0</v>
      </c>
      <c r="J118" s="180">
        <v>0.002</v>
      </c>
      <c r="K118" s="178">
        <f>G118*J118</f>
        <v>0.005376000000000001</v>
      </c>
      <c r="L118" s="180">
        <v>0</v>
      </c>
      <c r="M118" s="178">
        <f>G118*L118</f>
        <v>0</v>
      </c>
      <c r="N118" s="181">
        <v>15</v>
      </c>
      <c r="O118" s="182">
        <v>32</v>
      </c>
      <c r="P118" s="183" t="s">
        <v>109</v>
      </c>
    </row>
    <row r="119" spans="1:16" s="14" customFormat="1" ht="13.5" customHeight="1">
      <c r="A119" s="167" t="s">
        <v>401</v>
      </c>
      <c r="B119" s="167" t="s">
        <v>104</v>
      </c>
      <c r="C119" s="167" t="s">
        <v>387</v>
      </c>
      <c r="D119" s="168" t="s">
        <v>402</v>
      </c>
      <c r="E119" s="169" t="s">
        <v>403</v>
      </c>
      <c r="F119" s="167" t="s">
        <v>155</v>
      </c>
      <c r="G119" s="170">
        <v>5.483</v>
      </c>
      <c r="H119" s="171"/>
      <c r="I119" s="171">
        <f>ROUND(G119*H119,2)</f>
        <v>0</v>
      </c>
      <c r="J119" s="172">
        <v>0</v>
      </c>
      <c r="K119" s="170">
        <f>G119*J119</f>
        <v>0</v>
      </c>
      <c r="L119" s="172">
        <v>0</v>
      </c>
      <c r="M119" s="170">
        <f>G119*L119</f>
        <v>0</v>
      </c>
      <c r="N119" s="173">
        <v>15</v>
      </c>
      <c r="O119" s="174">
        <v>16</v>
      </c>
      <c r="P119" s="14" t="s">
        <v>109</v>
      </c>
    </row>
    <row r="120" spans="2:16" s="136" customFormat="1" ht="12.75" customHeight="1">
      <c r="B120" s="141" t="s">
        <v>58</v>
      </c>
      <c r="D120" s="142" t="s">
        <v>404</v>
      </c>
      <c r="E120" s="142" t="s">
        <v>405</v>
      </c>
      <c r="I120" s="143">
        <f>SUM(I121:I122)</f>
        <v>0</v>
      </c>
      <c r="K120" s="144">
        <f>SUM(K121:K122)</f>
        <v>0.0188725</v>
      </c>
      <c r="M120" s="144">
        <f>SUM(M121:M122)</f>
        <v>0</v>
      </c>
      <c r="P120" s="142" t="s">
        <v>102</v>
      </c>
    </row>
    <row r="121" spans="1:16" s="14" customFormat="1" ht="13.5" customHeight="1">
      <c r="A121" s="167" t="s">
        <v>406</v>
      </c>
      <c r="B121" s="167" t="s">
        <v>104</v>
      </c>
      <c r="C121" s="167" t="s">
        <v>404</v>
      </c>
      <c r="D121" s="168" t="s">
        <v>407</v>
      </c>
      <c r="E121" s="169" t="s">
        <v>408</v>
      </c>
      <c r="F121" s="167" t="s">
        <v>409</v>
      </c>
      <c r="G121" s="170">
        <v>377.45</v>
      </c>
      <c r="H121" s="171"/>
      <c r="I121" s="171">
        <f>ROUND(G121*H121,2)</f>
        <v>0</v>
      </c>
      <c r="J121" s="172">
        <v>5E-05</v>
      </c>
      <c r="K121" s="170">
        <f>G121*J121</f>
        <v>0.0188725</v>
      </c>
      <c r="L121" s="172">
        <v>0</v>
      </c>
      <c r="M121" s="170">
        <f>G121*L121</f>
        <v>0</v>
      </c>
      <c r="N121" s="173">
        <v>15</v>
      </c>
      <c r="O121" s="174">
        <v>16</v>
      </c>
      <c r="P121" s="14" t="s">
        <v>109</v>
      </c>
    </row>
    <row r="122" spans="1:16" s="14" customFormat="1" ht="13.5" customHeight="1">
      <c r="A122" s="167" t="s">
        <v>410</v>
      </c>
      <c r="B122" s="167" t="s">
        <v>104</v>
      </c>
      <c r="C122" s="167" t="s">
        <v>404</v>
      </c>
      <c r="D122" s="168" t="s">
        <v>411</v>
      </c>
      <c r="E122" s="169" t="s">
        <v>412</v>
      </c>
      <c r="F122" s="167" t="s">
        <v>155</v>
      </c>
      <c r="G122" s="170">
        <v>0.019</v>
      </c>
      <c r="H122" s="171"/>
      <c r="I122" s="171">
        <f>ROUND(G122*H122,2)</f>
        <v>0</v>
      </c>
      <c r="J122" s="172">
        <v>0</v>
      </c>
      <c r="K122" s="170">
        <f>G122*J122</f>
        <v>0</v>
      </c>
      <c r="L122" s="172">
        <v>0</v>
      </c>
      <c r="M122" s="170">
        <f>G122*L122</f>
        <v>0</v>
      </c>
      <c r="N122" s="173">
        <v>15</v>
      </c>
      <c r="O122" s="174">
        <v>16</v>
      </c>
      <c r="P122" s="14" t="s">
        <v>109</v>
      </c>
    </row>
    <row r="123" spans="5:13" s="149" customFormat="1" ht="12.75" customHeight="1">
      <c r="E123" s="150" t="s">
        <v>83</v>
      </c>
      <c r="I123" s="151">
        <f>I14+I82</f>
        <v>0</v>
      </c>
      <c r="K123" s="152">
        <f>K14+K82</f>
        <v>447.88225613000003</v>
      </c>
      <c r="M123" s="152">
        <f>M14+M82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ing.Horec</dc:creator>
  <cp:keywords/>
  <dc:description/>
  <cp:lastModifiedBy>petr</cp:lastModifiedBy>
  <dcterms:modified xsi:type="dcterms:W3CDTF">2016-02-25T07:47:52Z</dcterms:modified>
  <cp:category/>
  <cp:version/>
  <cp:contentType/>
  <cp:contentStatus/>
</cp:coreProperties>
</file>