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list'!$A:$J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<sst xmlns="http://schemas.openxmlformats.org/spreadsheetml/2006/main" count="407" uniqueCount="210">
  <si>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</si>
  <si>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</si>
  <si>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</si>
  <si>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</si>
  <si>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</si>
  <si>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</si>
  <si>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</si>
  <si>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</si>
  <si>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</si>
  <si>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</si>
  <si>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</si>
  <si>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</si>
  <si>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</si>
  <si>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</si>
  <si>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</si>
  <si>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</si>
  <si>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</si>
  <si>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</si>
  <si>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</si>
  <si>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</si>
  <si>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</si>
  <si>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</si>
  <si>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</si>
  <si>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</si>
  <si>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</si>
  <si>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</si>
  <si>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</si>
  <si>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</si>
  <si>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</si>
  <si>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</si>
  <si>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</si>
  <si>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</si>
  <si>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</si>
  <si>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</si>
  <si>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</si>
  <si>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</si>
  <si>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</si>
  <si>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</si>
  <si>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</si>
  <si>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</si>
  <si>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</si>
  <si>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</si>
  <si>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</si>
  <si>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</si>
  <si>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</si>
  <si>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</si>
  <si>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</si>
  <si>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</si>
  <si>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</si>
  <si>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</si>
  <si>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</si>
  <si>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</si>
  <si>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</si>
  <si>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</si>
  <si>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</si>
  <si>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</si>
  <si>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</si>
  <si>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</si>
  <si>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</si>
  <si>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</si>
  <si>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</si>
  <si>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</si>
  <si>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</si>
  <si>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</si>
  <si>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</si>
  <si>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</si>
  <si>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</si>
  <si>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</si>
  <si>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</si>
  <si>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</si>
  <si>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</si>
  <si>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</si>
  <si>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</si>
  <si>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</si>
  <si>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</si>
  <si>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</si>
  <si>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</si>
  <si>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</si>
  <si>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</si>
  <si>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</si>
  <si>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</si>
  <si>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</si>
  <si>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</si>
  <si>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</si>
  <si>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</si>
  <si>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</si>
  <si>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</si>
  <si>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</si>
  <si>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</si>
  <si>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</si>
  <si>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</si>
  <si>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</si>
  <si>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</si>
  <si>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</si>
  <si>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</si>
  <si>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</si>
  <si>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Odberateľ: Ing.Juraj Bystriansky</t>
  </si>
  <si>
    <t xml:space="preserve">Spracoval:                                         </t>
  </si>
  <si>
    <t>Projektant: M.L.ARCHITEKT</t>
  </si>
  <si>
    <t xml:space="preserve">JKSO : </t>
  </si>
  <si>
    <t>Dátum: 25.09.2018</t>
  </si>
  <si>
    <t>Stavba :1855-IBV Detva - JEŽOVA</t>
  </si>
  <si>
    <t>č. 1855</t>
  </si>
  <si>
    <t>Objekt :SO 103 - Splašková kanalizácia</t>
  </si>
  <si>
    <t>č. 103</t>
  </si>
  <si>
    <t>Detva</t>
  </si>
  <si>
    <t>JKSO :</t>
  </si>
  <si>
    <t>Rozpočet: 1855</t>
  </si>
  <si>
    <t>25.09.2018</t>
  </si>
  <si>
    <t>Ing.Juraj Bystriansky</t>
  </si>
  <si>
    <t>M.L.ARCHITEKT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</si>
  <si>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</si>
  <si>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</si>
  <si>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</si>
  <si>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</si>
  <si>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</si>
  <si>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</si>
  <si>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</si>
  <si>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</si>
  <si>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</si>
  <si>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</si>
  <si>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</si>
  <si>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</si>
  <si>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</si>
  <si>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271</t>
  </si>
  <si>
    <t xml:space="preserve">11001-1010   </t>
  </si>
  <si>
    <t>Vytýčenie trasy vodovodu, kanalizácie v rovine</t>
  </si>
  <si>
    <t>km</t>
  </si>
  <si>
    <t xml:space="preserve">                    </t>
  </si>
  <si>
    <t>001</t>
  </si>
  <si>
    <t xml:space="preserve">13220-1202   </t>
  </si>
  <si>
    <t>Hĺbenie rýh šírka do 2 m v horn. tr. 3 nad 100 do 1 000 m3</t>
  </si>
  <si>
    <t>m3</t>
  </si>
  <si>
    <t>0,8*1,2*430 =   412.800</t>
  </si>
  <si>
    <t>272</t>
  </si>
  <si>
    <t xml:space="preserve">13220-1209   </t>
  </si>
  <si>
    <t>Príplatok za lepivosť horniny tr.3 v rýhach š. do 200 cm</t>
  </si>
  <si>
    <t xml:space="preserve">13320-1102   </t>
  </si>
  <si>
    <t>Hĺbenie šachiet v horn. tr. 3 nad 100 m3</t>
  </si>
  <si>
    <t>1,2*1,2*1,5*8 =   17.280</t>
  </si>
  <si>
    <t xml:space="preserve">13320-1109   </t>
  </si>
  <si>
    <t>Príplatok za lepivosť horniny tr.3</t>
  </si>
  <si>
    <t xml:space="preserve">16260-1102   </t>
  </si>
  <si>
    <t>Vodorovné premiestnenie výkopu do 5000 m horn. tr. 1-4</t>
  </si>
  <si>
    <t>412,8+17,28-172 =   258.080</t>
  </si>
  <si>
    <t xml:space="preserve">16610-1101   </t>
  </si>
  <si>
    <t>Prehodenie výkopku v horn. tr. 1-4</t>
  </si>
  <si>
    <t xml:space="preserve">17120-1201   </t>
  </si>
  <si>
    <t>Uloženie sypaniny na skládku</t>
  </si>
  <si>
    <t xml:space="preserve">17410-1101   </t>
  </si>
  <si>
    <t>Zásyp zhutnený jám, rýh, šachiet alebo okolo objektu</t>
  </si>
  <si>
    <t>0,5*0,8*430 =   172.000</t>
  </si>
  <si>
    <t xml:space="preserve">17510-1101   </t>
  </si>
  <si>
    <t>Obsyp potrubia bez prehodenia sypaniny</t>
  </si>
  <si>
    <t>0,6*0,8*430-3,14*0,15*0,15*430 =   176.021</t>
  </si>
  <si>
    <t>MAT</t>
  </si>
  <si>
    <t xml:space="preserve">583 311830   </t>
  </si>
  <si>
    <t>Kamenivo ťažené drobné  0-4 Z</t>
  </si>
  <si>
    <t xml:space="preserve">17510-1109   </t>
  </si>
  <si>
    <t>Obsyp potrubia príplatok za prehodenie sypaniny</t>
  </si>
  <si>
    <t xml:space="preserve">1 - ZEMNE PRÁCE  spolu: </t>
  </si>
  <si>
    <t>4 - VODOROVNÉ KONŠTRUKCIE</t>
  </si>
  <si>
    <t xml:space="preserve">45154-1111   </t>
  </si>
  <si>
    <t>Lôžko pod potrubie, stoky v otvorenom výkope zo štrkodrvy</t>
  </si>
  <si>
    <t>0,1*0,8*430 =   34.400</t>
  </si>
  <si>
    <t xml:space="preserve">4 - VODOROVNÉ KONŠTRUKCIE  spolu: </t>
  </si>
  <si>
    <t>8 - RÚROVÉ VEDENIA</t>
  </si>
  <si>
    <t xml:space="preserve">87138-3121   </t>
  </si>
  <si>
    <t>Montáž potrubia z kan. rúr korugovaných PVC-U v otvor. výkope do 20 % DN 300, tesnenie gum. krúžkami</t>
  </si>
  <si>
    <t>m</t>
  </si>
  <si>
    <t xml:space="preserve">286 5C0208   </t>
  </si>
  <si>
    <t>Rúra kanalizačná PVC-U korugovaná SN8 HR-DN 300x5000</t>
  </si>
  <si>
    <t>kus</t>
  </si>
  <si>
    <t>430/5*1,09 =   93.740</t>
  </si>
  <si>
    <t xml:space="preserve">87737-5122   </t>
  </si>
  <si>
    <t>Montáž nalepovacej odbočnej tvarovky na potrubie kanalizačných rúr z PVC DN 300</t>
  </si>
  <si>
    <t xml:space="preserve">286 5A0820   </t>
  </si>
  <si>
    <t>Odbočka 87st.kanalizačná PVC - 315/200 - 4619</t>
  </si>
  <si>
    <t xml:space="preserve">89210-1112   </t>
  </si>
  <si>
    <t>Skúška tesnosti kanalizačného potrubia DN 300 vodou</t>
  </si>
  <si>
    <t xml:space="preserve">89480-7429   </t>
  </si>
  <si>
    <t>Montáž revíznej šachty z PVC, DN šachty 1000, DN potrubia 300, hl. 1200 do 2400mm</t>
  </si>
  <si>
    <t xml:space="preserve">286 5A2001   </t>
  </si>
  <si>
    <t>Kónus prechodový TEGRA 1000 - 1000/638 h=560 - MF106400</t>
  </si>
  <si>
    <t xml:space="preserve">286 5A2028   </t>
  </si>
  <si>
    <t>Skruž šachtová TEGRA 1000 - h=1000 - MF100000</t>
  </si>
  <si>
    <t xml:space="preserve">286 5A2058   </t>
  </si>
  <si>
    <t>Dno šachtové TEGRA 1000 - DN315 h=552 - MF315100</t>
  </si>
  <si>
    <t xml:space="preserve">286 5A2101   </t>
  </si>
  <si>
    <t>Tesnenie gumové TEGRA 1000 - 1000 - MF110000</t>
  </si>
  <si>
    <t xml:space="preserve">286 5A2131   </t>
  </si>
  <si>
    <t>Prstenec roznášací bet.TEGRA 600/1000NG - 1100/700/150 - RF600000</t>
  </si>
  <si>
    <t xml:space="preserve">286 5A2503   </t>
  </si>
  <si>
    <t>Poklop liatinový D600 - C250/600/760 - MF720000</t>
  </si>
  <si>
    <t xml:space="preserve">89973-9101   </t>
  </si>
  <si>
    <t>Montáž výstražnej PVC fólie- hr.0,2-0,3 mm, š.200 do 300 mm na obsyp</t>
  </si>
  <si>
    <t xml:space="preserve">283 230384   </t>
  </si>
  <si>
    <t>Výstražná PVC-P fólia hr.0,40mm,š.50cm s potlačou</t>
  </si>
  <si>
    <t xml:space="preserve">8 - RÚROVÉ VEDENIA  spolu: </t>
  </si>
  <si>
    <t>9 - OSTATNÉ KONŠTRUKCIE A PRÁCE</t>
  </si>
  <si>
    <t xml:space="preserve">99827-1101   </t>
  </si>
  <si>
    <t>Presun hmôt pre lôžko a obsyp vonkajšieho vodovodného a kanalizačného potrubia</t>
  </si>
  <si>
    <t>t</t>
  </si>
  <si>
    <t>000</t>
  </si>
  <si>
    <t xml:space="preserve">99999-0003   </t>
  </si>
  <si>
    <t>Konštrukcie a práce HSV, HZS T3-práce pri napojení</t>
  </si>
  <si>
    <t>hod</t>
  </si>
  <si>
    <t xml:space="preserve">9 - OSTATNÉ KONŠTRUKCIE A PRÁCE  spolu: </t>
  </si>
  <si>
    <t xml:space="preserve">PRÁCE A DODÁVKY HSV  spolu: </t>
  </si>
  <si>
    <t>Za rozpočet celkom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</si>
</sst>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\ &quot;Sk&quot;"/>
    <numFmt numFmtId="185" formatCode="#,##0.00&quot; Sk&quot;;[Red]&quot;-&quot;#,##0.00&quot; Sk&quot;"/>
    <numFmt numFmtId="186" formatCode="#,##0&quot; Sk&quot;;&quot;-&quot;#,##0&quot; Sk&quot;"/>
    <numFmt numFmtId="187" formatCode="#,##0&quot; Sk&quot;;[Red]&quot;-&quot;#,##0&quot; Sk&quot;"/>
    <numFmt numFmtId="188" formatCode="#,##0.00&quot; Sk&quot;;&quot;-&quot;#,##0.00&quot; Sk&quot;"/>
    <numFmt numFmtId="189" formatCode="\ "/>
    <numFmt numFmtId="190" formatCode="0;0;"/>
    <numFmt numFmtId="191" formatCode="0.00;0;0"/>
    <numFmt numFmtId="192" formatCode="0.0%"/>
    <numFmt numFmtId="193" formatCode="#,##0&quot;  &quot;"/>
    <numFmt numFmtId="194" formatCode="#,##0\ _S_k"/>
    <numFmt numFmtId="195" formatCode="0.000"/>
    <numFmt numFmtId="196" formatCode="###,###,###,###.###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7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13" fillId="11" borderId="0" applyNumberFormat="0" applyBorder="0" applyAlignment="0" applyProtection="0"/>
    <xf numFmtId="0" fontId="14" fillId="12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" borderId="7" applyNumberFormat="0" applyFont="0" applyAlignment="0" applyProtection="0"/>
    <xf numFmtId="9" fontId="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3" borderId="10" applyNumberFormat="0" applyAlignment="0" applyProtection="0"/>
    <xf numFmtId="0" fontId="24" fillId="13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72" applyFont="1" applyBorder="1" applyAlignment="1">
      <alignment horizontal="left" vertical="center"/>
      <protection/>
    </xf>
    <xf numFmtId="0" fontId="4" fillId="0" borderId="13" xfId="72" applyFont="1" applyBorder="1" applyAlignment="1">
      <alignment horizontal="left" vertical="center"/>
      <protection/>
    </xf>
    <xf numFmtId="0" fontId="4" fillId="0" borderId="13" xfId="72" applyFont="1" applyBorder="1" applyAlignment="1">
      <alignment horizontal="right" vertical="center"/>
      <protection/>
    </xf>
    <xf numFmtId="0" fontId="4" fillId="0" borderId="14" xfId="72" applyFont="1" applyBorder="1" applyAlignment="1">
      <alignment horizontal="left" vertical="center"/>
      <protection/>
    </xf>
    <xf numFmtId="0" fontId="4" fillId="0" borderId="15" xfId="72" applyFont="1" applyBorder="1" applyAlignment="1">
      <alignment horizontal="left" vertical="center"/>
      <protection/>
    </xf>
    <xf numFmtId="0" fontId="4" fillId="0" borderId="16" xfId="72" applyFont="1" applyBorder="1" applyAlignment="1">
      <alignment horizontal="left" vertical="center"/>
      <protection/>
    </xf>
    <xf numFmtId="0" fontId="4" fillId="0" borderId="16" xfId="72" applyFont="1" applyBorder="1" applyAlignment="1">
      <alignment horizontal="right" vertical="center"/>
      <protection/>
    </xf>
    <xf numFmtId="0" fontId="4" fillId="0" borderId="17" xfId="72" applyFont="1" applyBorder="1" applyAlignment="1">
      <alignment horizontal="left" vertical="center"/>
      <protection/>
    </xf>
    <xf numFmtId="0" fontId="4" fillId="0" borderId="18" xfId="72" applyFont="1" applyBorder="1" applyAlignment="1">
      <alignment horizontal="left" vertical="center"/>
      <protection/>
    </xf>
    <xf numFmtId="0" fontId="4" fillId="0" borderId="19" xfId="72" applyFont="1" applyBorder="1" applyAlignment="1">
      <alignment horizontal="left" vertical="center"/>
      <protection/>
    </xf>
    <xf numFmtId="0" fontId="4" fillId="0" borderId="19" xfId="72" applyFont="1" applyBorder="1" applyAlignment="1">
      <alignment horizontal="right" vertical="center"/>
      <protection/>
    </xf>
    <xf numFmtId="0" fontId="4" fillId="0" borderId="20" xfId="72" applyFont="1" applyBorder="1" applyAlignment="1">
      <alignment horizontal="left" vertical="center"/>
      <protection/>
    </xf>
    <xf numFmtId="0" fontId="4" fillId="0" borderId="21" xfId="72" applyFont="1" applyBorder="1" applyAlignment="1">
      <alignment horizontal="left" vertical="center"/>
      <protection/>
    </xf>
    <xf numFmtId="0" fontId="4" fillId="0" borderId="22" xfId="72" applyFont="1" applyBorder="1" applyAlignment="1">
      <alignment horizontal="right" vertical="center"/>
      <protection/>
    </xf>
    <xf numFmtId="0" fontId="4" fillId="0" borderId="22" xfId="72" applyFont="1" applyBorder="1" applyAlignment="1">
      <alignment horizontal="left" vertical="center"/>
      <protection/>
    </xf>
    <xf numFmtId="0" fontId="4" fillId="0" borderId="23" xfId="72" applyFont="1" applyBorder="1" applyAlignment="1">
      <alignment horizontal="left" vertical="center"/>
      <protection/>
    </xf>
    <xf numFmtId="0" fontId="4" fillId="0" borderId="24" xfId="72" applyFont="1" applyBorder="1" applyAlignment="1">
      <alignment horizontal="left" vertical="center"/>
      <protection/>
    </xf>
    <xf numFmtId="0" fontId="4" fillId="0" borderId="25" xfId="72" applyFont="1" applyBorder="1" applyAlignment="1">
      <alignment horizontal="right" vertical="center"/>
      <protection/>
    </xf>
    <xf numFmtId="0" fontId="4" fillId="0" borderId="25" xfId="72" applyFont="1" applyBorder="1" applyAlignment="1">
      <alignment horizontal="left" vertical="center"/>
      <protection/>
    </xf>
    <xf numFmtId="0" fontId="4" fillId="0" borderId="26" xfId="72" applyFont="1" applyBorder="1" applyAlignment="1">
      <alignment horizontal="left" vertical="center"/>
      <protection/>
    </xf>
    <xf numFmtId="0" fontId="4" fillId="0" borderId="27" xfId="72" applyFont="1" applyBorder="1" applyAlignment="1">
      <alignment horizontal="left" vertical="center"/>
      <protection/>
    </xf>
    <xf numFmtId="0" fontId="4" fillId="0" borderId="28" xfId="72" applyFont="1" applyBorder="1" applyAlignment="1">
      <alignment horizontal="left" vertical="center"/>
      <protection/>
    </xf>
    <xf numFmtId="0" fontId="4" fillId="0" borderId="29" xfId="72" applyFont="1" applyBorder="1" applyAlignment="1">
      <alignment horizontal="left" vertical="center"/>
      <protection/>
    </xf>
    <xf numFmtId="0" fontId="4" fillId="0" borderId="30" xfId="72" applyFont="1" applyBorder="1" applyAlignment="1">
      <alignment horizontal="left" vertical="center"/>
      <protection/>
    </xf>
    <xf numFmtId="0" fontId="4" fillId="0" borderId="31" xfId="72" applyFont="1" applyBorder="1" applyAlignment="1">
      <alignment horizontal="left" vertical="center"/>
      <protection/>
    </xf>
    <xf numFmtId="0" fontId="4" fillId="0" borderId="31" xfId="72" applyFont="1" applyBorder="1" applyAlignment="1">
      <alignment horizontal="center" vertical="center"/>
      <protection/>
    </xf>
    <xf numFmtId="0" fontId="4" fillId="0" borderId="32" xfId="72" applyFont="1" applyBorder="1" applyAlignment="1">
      <alignment horizontal="center" vertical="center"/>
      <protection/>
    </xf>
    <xf numFmtId="0" fontId="4" fillId="0" borderId="33" xfId="72" applyFont="1" applyBorder="1" applyAlignment="1">
      <alignment horizontal="center" vertical="center"/>
      <protection/>
    </xf>
    <xf numFmtId="0" fontId="4" fillId="0" borderId="34" xfId="72" applyFont="1" applyBorder="1" applyAlignment="1">
      <alignment horizontal="center" vertical="center"/>
      <protection/>
    </xf>
    <xf numFmtId="0" fontId="4" fillId="0" borderId="35" xfId="72" applyFont="1" applyBorder="1" applyAlignment="1">
      <alignment horizontal="center" vertical="center"/>
      <protection/>
    </xf>
    <xf numFmtId="0" fontId="4" fillId="0" borderId="36" xfId="72" applyFont="1" applyBorder="1" applyAlignment="1">
      <alignment horizontal="center" vertical="center"/>
      <protection/>
    </xf>
    <xf numFmtId="0" fontId="4" fillId="0" borderId="37" xfId="72" applyFont="1" applyBorder="1" applyAlignment="1">
      <alignment horizontal="left" vertical="center"/>
      <protection/>
    </xf>
    <xf numFmtId="0" fontId="4" fillId="0" borderId="38" xfId="72" applyFont="1" applyBorder="1" applyAlignment="1">
      <alignment horizontal="left" vertical="center"/>
      <protection/>
    </xf>
    <xf numFmtId="0" fontId="4" fillId="0" borderId="39" xfId="72" applyFont="1" applyBorder="1" applyAlignment="1">
      <alignment horizontal="center" vertical="center"/>
      <protection/>
    </xf>
    <xf numFmtId="0" fontId="4" fillId="0" borderId="9" xfId="72" applyFont="1" applyBorder="1" applyAlignment="1">
      <alignment horizontal="left" vertical="center"/>
      <protection/>
    </xf>
    <xf numFmtId="0" fontId="4" fillId="0" borderId="40" xfId="72" applyFont="1" applyBorder="1" applyAlignment="1">
      <alignment horizontal="left" vertical="center"/>
      <protection/>
    </xf>
    <xf numFmtId="0" fontId="4" fillId="0" borderId="41" xfId="72" applyFont="1" applyBorder="1" applyAlignment="1">
      <alignment horizontal="center" vertical="center"/>
      <protection/>
    </xf>
    <xf numFmtId="0" fontId="4" fillId="0" borderId="42" xfId="72" applyFont="1" applyBorder="1" applyAlignment="1">
      <alignment horizontal="left" vertical="center"/>
      <protection/>
    </xf>
    <xf numFmtId="0" fontId="4" fillId="0" borderId="43" xfId="72" applyFont="1" applyBorder="1" applyAlignment="1">
      <alignment horizontal="center" vertical="center"/>
      <protection/>
    </xf>
    <xf numFmtId="0" fontId="4" fillId="0" borderId="44" xfId="72" applyFont="1" applyBorder="1" applyAlignment="1">
      <alignment horizontal="left" vertical="center"/>
      <protection/>
    </xf>
    <xf numFmtId="10" fontId="4" fillId="0" borderId="44" xfId="72" applyNumberFormat="1" applyFont="1" applyBorder="1" applyAlignment="1">
      <alignment horizontal="right" vertical="center"/>
      <protection/>
    </xf>
    <xf numFmtId="0" fontId="4" fillId="0" borderId="45" xfId="72" applyFont="1" applyBorder="1" applyAlignment="1">
      <alignment horizontal="left" vertical="center"/>
      <protection/>
    </xf>
    <xf numFmtId="0" fontId="4" fillId="0" borderId="43" xfId="72" applyFont="1" applyBorder="1" applyAlignment="1">
      <alignment horizontal="right" vertical="center"/>
      <protection/>
    </xf>
    <xf numFmtId="0" fontId="4" fillId="0" borderId="46" xfId="72" applyFont="1" applyBorder="1" applyAlignment="1">
      <alignment horizontal="center" vertical="center"/>
      <protection/>
    </xf>
    <xf numFmtId="0" fontId="4" fillId="0" borderId="47" xfId="72" applyFont="1" applyBorder="1" applyAlignment="1">
      <alignment horizontal="left" vertical="center"/>
      <protection/>
    </xf>
    <xf numFmtId="0" fontId="4" fillId="0" borderId="47" xfId="72" applyFont="1" applyBorder="1" applyAlignment="1">
      <alignment horizontal="right" vertical="center"/>
      <protection/>
    </xf>
    <xf numFmtId="0" fontId="4" fillId="0" borderId="48" xfId="72" applyFont="1" applyBorder="1" applyAlignment="1">
      <alignment horizontal="right" vertical="center"/>
      <protection/>
    </xf>
    <xf numFmtId="3" fontId="4" fillId="0" borderId="0" xfId="72" applyNumberFormat="1" applyFont="1" applyBorder="1" applyAlignment="1">
      <alignment horizontal="right" vertical="center"/>
      <protection/>
    </xf>
    <xf numFmtId="0" fontId="4" fillId="0" borderId="46" xfId="72" applyFont="1" applyBorder="1" applyAlignment="1">
      <alignment horizontal="left" vertical="center"/>
      <protection/>
    </xf>
    <xf numFmtId="0" fontId="4" fillId="0" borderId="0" xfId="72" applyFont="1" applyBorder="1" applyAlignment="1">
      <alignment horizontal="right" vertical="center"/>
      <protection/>
    </xf>
    <xf numFmtId="0" fontId="4" fillId="0" borderId="0" xfId="72" applyFont="1" applyBorder="1" applyAlignment="1">
      <alignment horizontal="left" vertical="center"/>
      <protection/>
    </xf>
    <xf numFmtId="0" fontId="4" fillId="0" borderId="49" xfId="72" applyFont="1" applyBorder="1" applyAlignment="1">
      <alignment horizontal="right" vertical="center"/>
      <protection/>
    </xf>
    <xf numFmtId="0" fontId="4" fillId="0" borderId="50" xfId="72" applyFont="1" applyBorder="1" applyAlignment="1">
      <alignment horizontal="right" vertical="center"/>
      <protection/>
    </xf>
    <xf numFmtId="3" fontId="4" fillId="0" borderId="49" xfId="72" applyNumberFormat="1" applyFont="1" applyBorder="1" applyAlignment="1">
      <alignment horizontal="right" vertical="center"/>
      <protection/>
    </xf>
    <xf numFmtId="3" fontId="4" fillId="0" borderId="51" xfId="72" applyNumberFormat="1" applyFont="1" applyBorder="1" applyAlignment="1">
      <alignment horizontal="right" vertical="center"/>
      <protection/>
    </xf>
    <xf numFmtId="0" fontId="4" fillId="0" borderId="52" xfId="72" applyFont="1" applyBorder="1" applyAlignment="1">
      <alignment horizontal="left" vertical="center"/>
      <protection/>
    </xf>
    <xf numFmtId="0" fontId="4" fillId="0" borderId="47" xfId="72" applyFont="1" applyBorder="1" applyAlignment="1">
      <alignment horizontal="center" vertical="center"/>
      <protection/>
    </xf>
    <xf numFmtId="0" fontId="4" fillId="0" borderId="53" xfId="72" applyFont="1" applyBorder="1" applyAlignment="1">
      <alignment horizontal="center" vertical="center"/>
      <protection/>
    </xf>
    <xf numFmtId="0" fontId="4" fillId="0" borderId="54" xfId="72" applyFont="1" applyBorder="1" applyAlignment="1">
      <alignment horizontal="left" vertical="center"/>
      <protection/>
    </xf>
    <xf numFmtId="0" fontId="4" fillId="0" borderId="0" xfId="72" applyFont="1">
      <alignment/>
      <protection/>
    </xf>
    <xf numFmtId="0" fontId="4" fillId="0" borderId="0" xfId="72" applyFont="1" applyAlignment="1">
      <alignment horizontal="left" vertical="center"/>
      <protection/>
    </xf>
    <xf numFmtId="0" fontId="4" fillId="0" borderId="33" xfId="72" applyFont="1" applyBorder="1" applyAlignment="1">
      <alignment horizontal="left" vertical="center"/>
      <protection/>
    </xf>
    <xf numFmtId="0" fontId="6" fillId="0" borderId="55" xfId="72" applyFont="1" applyBorder="1" applyAlignment="1">
      <alignment horizontal="center" vertical="center"/>
      <protection/>
    </xf>
    <xf numFmtId="0" fontId="6" fillId="0" borderId="56" xfId="72" applyFont="1" applyBorder="1" applyAlignment="1">
      <alignment horizontal="center" vertical="center"/>
      <protection/>
    </xf>
    <xf numFmtId="0" fontId="4" fillId="0" borderId="57" xfId="72" applyFont="1" applyBorder="1" applyAlignment="1">
      <alignment horizontal="left" vertical="center"/>
      <protection/>
    </xf>
    <xf numFmtId="182" fontId="4" fillId="0" borderId="58" xfId="72" applyNumberFormat="1" applyFont="1" applyBorder="1" applyAlignment="1">
      <alignment horizontal="right" vertical="center"/>
      <protection/>
    </xf>
    <xf numFmtId="0" fontId="4" fillId="0" borderId="45" xfId="72" applyFont="1" applyBorder="1" applyAlignment="1">
      <alignment horizontal="right" vertical="center"/>
      <protection/>
    </xf>
    <xf numFmtId="0" fontId="4" fillId="0" borderId="59" xfId="72" applyNumberFormat="1" applyFont="1" applyBorder="1" applyAlignment="1">
      <alignment horizontal="left" vertical="center"/>
      <protection/>
    </xf>
    <xf numFmtId="10" fontId="4" fillId="0" borderId="25" xfId="72" applyNumberFormat="1" applyFont="1" applyBorder="1" applyAlignment="1">
      <alignment horizontal="right" vertical="center"/>
      <protection/>
    </xf>
    <xf numFmtId="10" fontId="4" fillId="0" borderId="16" xfId="72" applyNumberFormat="1" applyFont="1" applyBorder="1" applyAlignment="1">
      <alignment horizontal="right" vertical="center"/>
      <protection/>
    </xf>
    <xf numFmtId="10" fontId="4" fillId="0" borderId="60" xfId="72" applyNumberFormat="1" applyFont="1" applyBorder="1" applyAlignment="1">
      <alignment horizontal="right" vertical="center"/>
      <protection/>
    </xf>
    <xf numFmtId="0" fontId="4" fillId="0" borderId="12" xfId="72" applyFont="1" applyBorder="1" applyAlignment="1">
      <alignment horizontal="right" vertical="center"/>
      <protection/>
    </xf>
    <xf numFmtId="0" fontId="4" fillId="0" borderId="24" xfId="72" applyFont="1" applyBorder="1" applyAlignment="1">
      <alignment horizontal="right" vertical="center"/>
      <protection/>
    </xf>
    <xf numFmtId="0" fontId="4" fillId="0" borderId="27" xfId="72" applyFont="1" applyBorder="1" applyAlignment="1">
      <alignment horizontal="right" vertical="center"/>
      <protection/>
    </xf>
    <xf numFmtId="0" fontId="4" fillId="0" borderId="28" xfId="72" applyFont="1" applyBorder="1" applyAlignment="1">
      <alignment horizontal="right" vertic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62" xfId="0" applyNumberFormat="1" applyFont="1" applyBorder="1" applyAlignment="1" applyProtection="1">
      <alignment horizontal="center"/>
      <protection/>
    </xf>
    <xf numFmtId="0" fontId="4" fillId="0" borderId="63" xfId="0" applyNumberFormat="1" applyFont="1" applyBorder="1" applyAlignment="1" applyProtection="1">
      <alignment horizontal="center"/>
      <protection/>
    </xf>
    <xf numFmtId="0" fontId="4" fillId="0" borderId="64" xfId="0" applyNumberFormat="1" applyFont="1" applyBorder="1" applyAlignment="1" applyProtection="1">
      <alignment horizontal="center"/>
      <protection/>
    </xf>
    <xf numFmtId="0" fontId="5" fillId="0" borderId="0" xfId="71" applyFont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65" xfId="72" applyNumberFormat="1" applyFont="1" applyBorder="1" applyAlignment="1">
      <alignment horizontal="right" vertical="center"/>
      <protection/>
    </xf>
    <xf numFmtId="3" fontId="4" fillId="0" borderId="50" xfId="72" applyNumberFormat="1" applyFont="1" applyBorder="1" applyAlignment="1">
      <alignment horizontal="right" vertical="center"/>
      <protection/>
    </xf>
    <xf numFmtId="3" fontId="4" fillId="0" borderId="66" xfId="72" applyNumberFormat="1" applyFont="1" applyBorder="1" applyAlignment="1">
      <alignment horizontal="right" vertical="center"/>
      <protection/>
    </xf>
    <xf numFmtId="3" fontId="4" fillId="0" borderId="14" xfId="72" applyNumberFormat="1" applyFont="1" applyBorder="1" applyAlignment="1">
      <alignment horizontal="right" vertical="center"/>
      <protection/>
    </xf>
    <xf numFmtId="3" fontId="4" fillId="0" borderId="26" xfId="72" applyNumberFormat="1" applyFont="1" applyBorder="1" applyAlignment="1">
      <alignment horizontal="right" vertical="center"/>
      <protection/>
    </xf>
    <xf numFmtId="3" fontId="4" fillId="0" borderId="29" xfId="72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5" fontId="4" fillId="0" borderId="0" xfId="0" applyNumberFormat="1" applyFont="1" applyAlignment="1" applyProtection="1">
      <alignment vertical="top"/>
      <protection/>
    </xf>
    <xf numFmtId="0" fontId="26" fillId="0" borderId="0" xfId="71" applyFont="1">
      <alignment/>
      <protection/>
    </xf>
    <xf numFmtId="0" fontId="27" fillId="0" borderId="0" xfId="71" applyFont="1">
      <alignment/>
      <protection/>
    </xf>
    <xf numFmtId="49" fontId="27" fillId="0" borderId="0" xfId="71" applyNumberFormat="1" applyFont="1">
      <alignment/>
      <protection/>
    </xf>
    <xf numFmtId="0" fontId="4" fillId="0" borderId="67" xfId="0" applyNumberFormat="1" applyFont="1" applyBorder="1" applyAlignment="1" applyProtection="1">
      <alignment horizontal="center"/>
      <protection/>
    </xf>
    <xf numFmtId="0" fontId="4" fillId="0" borderId="68" xfId="0" applyNumberFormat="1" applyFont="1" applyBorder="1" applyAlignment="1" applyProtection="1">
      <alignment horizontal="center"/>
      <protection/>
    </xf>
    <xf numFmtId="0" fontId="4" fillId="0" borderId="69" xfId="0" applyFont="1" applyBorder="1" applyAlignment="1" applyProtection="1">
      <alignment horizontal="center"/>
      <protection/>
    </xf>
    <xf numFmtId="0" fontId="4" fillId="0" borderId="70" xfId="0" applyFont="1" applyBorder="1" applyAlignment="1" applyProtection="1">
      <alignment horizontal="centerContinuous"/>
      <protection/>
    </xf>
    <xf numFmtId="0" fontId="4" fillId="0" borderId="71" xfId="0" applyFont="1" applyBorder="1" applyAlignment="1" applyProtection="1">
      <alignment horizontal="centerContinuous"/>
      <protection/>
    </xf>
    <xf numFmtId="0" fontId="4" fillId="0" borderId="72" xfId="0" applyFont="1" applyBorder="1" applyAlignment="1" applyProtection="1">
      <alignment horizontal="centerContinuous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37" xfId="72" applyNumberFormat="1" applyFont="1" applyBorder="1" applyAlignment="1">
      <alignment horizontal="right" vertical="center"/>
      <protection/>
    </xf>
    <xf numFmtId="4" fontId="4" fillId="0" borderId="76" xfId="72" applyNumberFormat="1" applyFont="1" applyBorder="1" applyAlignment="1">
      <alignment horizontal="right" vertical="center"/>
      <protection/>
    </xf>
    <xf numFmtId="4" fontId="4" fillId="0" borderId="9" xfId="72" applyNumberFormat="1" applyFont="1" applyBorder="1" applyAlignment="1">
      <alignment horizontal="right" vertical="center"/>
      <protection/>
    </xf>
    <xf numFmtId="4" fontId="4" fillId="0" borderId="77" xfId="72" applyNumberFormat="1" applyFont="1" applyBorder="1" applyAlignment="1">
      <alignment horizontal="right" vertical="center"/>
      <protection/>
    </xf>
    <xf numFmtId="4" fontId="4" fillId="0" borderId="78" xfId="72" applyNumberFormat="1" applyFont="1" applyBorder="1" applyAlignment="1">
      <alignment horizontal="right" vertical="center"/>
      <protection/>
    </xf>
    <xf numFmtId="4" fontId="4" fillId="0" borderId="42" xfId="72" applyNumberFormat="1" applyFont="1" applyBorder="1" applyAlignment="1">
      <alignment horizontal="right" vertical="center"/>
      <protection/>
    </xf>
    <xf numFmtId="4" fontId="4" fillId="0" borderId="45" xfId="72" applyNumberFormat="1" applyFont="1" applyBorder="1" applyAlignment="1">
      <alignment horizontal="right" vertical="center"/>
      <protection/>
    </xf>
    <xf numFmtId="4" fontId="4" fillId="0" borderId="79" xfId="72" applyNumberFormat="1" applyFont="1" applyBorder="1" applyAlignment="1">
      <alignment horizontal="right" vertical="center"/>
      <protection/>
    </xf>
    <xf numFmtId="4" fontId="4" fillId="0" borderId="44" xfId="72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9" fontId="26" fillId="0" borderId="0" xfId="71" applyNumberFormat="1" applyFont="1">
      <alignment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1" fontId="6" fillId="0" borderId="0" xfId="0" applyNumberFormat="1" applyFont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9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Chybně" xfId="60"/>
    <cellStyle name="Kontrolní buň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í" xfId="69"/>
    <cellStyle name="normálne_fakturuj99" xfId="70"/>
    <cellStyle name="normálne_KLs" xfId="71"/>
    <cellStyle name="normálne_KLv" xfId="72"/>
    <cellStyle name="Poznámka" xfId="73"/>
    <cellStyle name="Percent" xfId="74"/>
    <cellStyle name="Propojená buňka" xfId="75"/>
    <cellStyle name="Správně" xfId="76"/>
    <cellStyle name="TEXT" xfId="77"/>
    <cellStyle name="Text upozornění" xfId="78"/>
    <cellStyle name="TEXT1" xfId="79"/>
    <cellStyle name="Title" xfId="80"/>
    <cellStyle name="Total" xfId="81"/>
    <cellStyle name="Vstup" xfId="82"/>
    <cellStyle name="Výpočet" xfId="83"/>
    <cellStyle name="Výstup" xfId="84"/>
    <cellStyle name="Vysvětlující text" xfId="85"/>
    <cellStyle name="Warning Text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zoomScalePageLayoutView="0" workbookViewId="0" topLeftCell="A1">
      <selection activeCell="B1" sqref="B1"/>
    </sheetView>
  </sheetViews>
  <sheetFormatPr defaultColWidth="9.140625" defaultRowHeight="12.75"/>
  <cols>
    <col min="1" max="1" width="0.71875" style="69" customWidth="1"/>
    <col min="2" max="2" width="3.7109375" style="69" customWidth="1"/>
    <col min="3" max="3" width="6.8515625" style="69" customWidth="1"/>
    <col min="4" max="6" width="14.00390625" style="69" customWidth="1"/>
    <col min="7" max="7" width="3.8515625" style="69" customWidth="1"/>
    <col min="8" max="8" width="17.7109375" style="69" customWidth="1"/>
    <col min="9" max="9" width="8.7109375" style="69" customWidth="1"/>
    <col min="10" max="10" width="14.00390625" style="69" customWidth="1"/>
    <col min="11" max="11" width="2.28125" style="69" customWidth="1"/>
    <col min="12" max="12" width="6.8515625" style="69" customWidth="1"/>
    <col min="13" max="23" width="9.140625" style="69" customWidth="1"/>
    <col min="24" max="25" width="5.7109375" style="69" customWidth="1"/>
    <col min="26" max="26" width="6.57421875" style="69" customWidth="1"/>
    <col min="27" max="27" width="21.421875" style="69" customWidth="1"/>
    <col min="28" max="28" width="4.28125" style="69" customWidth="1"/>
    <col min="29" max="29" width="8.28125" style="69" customWidth="1"/>
    <col min="30" max="30" width="8.7109375" style="69" customWidth="1"/>
    <col min="31" max="16384" width="9.140625" style="69" customWidth="1"/>
  </cols>
  <sheetData>
    <row r="1" spans="2:30" ht="28.5" customHeight="1" thickBot="1">
      <c r="B1" s="70"/>
      <c r="C1" s="70"/>
      <c r="D1" s="70"/>
      <c r="F1" s="89" t="str">
        <f>CONCATENATE(AA2," ",AB2," ",AC2," ",AD2)</f>
        <v>Krycí list rozpočtu v EUR  </v>
      </c>
      <c r="G1" s="70"/>
      <c r="H1" s="70"/>
      <c r="I1" s="70"/>
      <c r="J1" s="70"/>
      <c r="Z1" s="107" t="s">
        <v>5</v>
      </c>
      <c r="AA1" s="107" t="s">
        <v>6</v>
      </c>
      <c r="AB1" s="107" t="s">
        <v>7</v>
      </c>
      <c r="AC1" s="107" t="s">
        <v>8</v>
      </c>
      <c r="AD1" s="107" t="s">
        <v>9</v>
      </c>
    </row>
    <row r="2" spans="2:30" ht="18" customHeight="1" thickTop="1">
      <c r="B2" s="10"/>
      <c r="C2" s="11" t="s">
        <v>101</v>
      </c>
      <c r="D2" s="11"/>
      <c r="E2" s="11"/>
      <c r="F2" s="11"/>
      <c r="G2" s="12" t="s">
        <v>10</v>
      </c>
      <c r="H2" s="11" t="s">
        <v>105</v>
      </c>
      <c r="I2" s="11"/>
      <c r="J2" s="13"/>
      <c r="Z2" s="107" t="s">
        <v>11</v>
      </c>
      <c r="AA2" s="108" t="s">
        <v>12</v>
      </c>
      <c r="AB2" s="108" t="s">
        <v>13</v>
      </c>
      <c r="AC2" s="108"/>
      <c r="AD2" s="109"/>
    </row>
    <row r="3" spans="2:30" ht="18" customHeight="1">
      <c r="B3" s="14"/>
      <c r="C3" s="15" t="s">
        <v>103</v>
      </c>
      <c r="D3" s="15"/>
      <c r="E3" s="15"/>
      <c r="F3" s="15"/>
      <c r="G3" s="16" t="s">
        <v>106</v>
      </c>
      <c r="H3" s="15"/>
      <c r="I3" s="15"/>
      <c r="J3" s="17"/>
      <c r="Z3" s="107" t="s">
        <v>14</v>
      </c>
      <c r="AA3" s="108" t="s">
        <v>15</v>
      </c>
      <c r="AB3" s="108" t="s">
        <v>13</v>
      </c>
      <c r="AC3" s="108" t="s">
        <v>16</v>
      </c>
      <c r="AD3" s="109" t="s">
        <v>17</v>
      </c>
    </row>
    <row r="4" spans="2:30" ht="18" customHeight="1">
      <c r="B4" s="18"/>
      <c r="C4" s="19"/>
      <c r="D4" s="19"/>
      <c r="E4" s="19"/>
      <c r="F4" s="19"/>
      <c r="G4" s="20"/>
      <c r="H4" s="19"/>
      <c r="I4" s="19"/>
      <c r="J4" s="21"/>
      <c r="Z4" s="107" t="s">
        <v>18</v>
      </c>
      <c r="AA4" s="108" t="s">
        <v>19</v>
      </c>
      <c r="AB4" s="108" t="s">
        <v>13</v>
      </c>
      <c r="AC4" s="108"/>
      <c r="AD4" s="109"/>
    </row>
    <row r="5" spans="2:30" ht="18" customHeight="1" thickBot="1">
      <c r="B5" s="22"/>
      <c r="C5" s="24" t="s">
        <v>107</v>
      </c>
      <c r="D5" s="24"/>
      <c r="E5" s="24" t="s">
        <v>20</v>
      </c>
      <c r="F5" s="23"/>
      <c r="G5" s="23" t="s">
        <v>21</v>
      </c>
      <c r="H5" s="24"/>
      <c r="I5" s="23" t="s">
        <v>22</v>
      </c>
      <c r="J5" s="25" t="s">
        <v>108</v>
      </c>
      <c r="Z5" s="107" t="s">
        <v>23</v>
      </c>
      <c r="AA5" s="108" t="s">
        <v>15</v>
      </c>
      <c r="AB5" s="108" t="s">
        <v>13</v>
      </c>
      <c r="AC5" s="108" t="s">
        <v>16</v>
      </c>
      <c r="AD5" s="109" t="s">
        <v>17</v>
      </c>
    </row>
    <row r="6" spans="2:10" ht="18" customHeight="1" thickTop="1">
      <c r="B6" s="10"/>
      <c r="C6" s="11" t="s">
        <v>2</v>
      </c>
      <c r="D6" s="11" t="s">
        <v>109</v>
      </c>
      <c r="E6" s="11"/>
      <c r="F6" s="11"/>
      <c r="G6" s="11" t="s">
        <v>24</v>
      </c>
      <c r="H6" s="11"/>
      <c r="I6" s="11"/>
      <c r="J6" s="13"/>
    </row>
    <row r="7" spans="2:10" ht="18" customHeight="1">
      <c r="B7" s="26"/>
      <c r="C7" s="27"/>
      <c r="D7" s="28"/>
      <c r="E7" s="28"/>
      <c r="F7" s="28"/>
      <c r="G7" s="28" t="s">
        <v>25</v>
      </c>
      <c r="H7" s="28"/>
      <c r="I7" s="28"/>
      <c r="J7" s="29"/>
    </row>
    <row r="8" spans="2:10" ht="18" customHeight="1">
      <c r="B8" s="14"/>
      <c r="C8" s="15" t="s">
        <v>1</v>
      </c>
      <c r="D8" s="15"/>
      <c r="E8" s="15"/>
      <c r="F8" s="15"/>
      <c r="G8" s="15" t="s">
        <v>24</v>
      </c>
      <c r="H8" s="15"/>
      <c r="I8" s="15"/>
      <c r="J8" s="17"/>
    </row>
    <row r="9" spans="2:10" ht="18" customHeight="1">
      <c r="B9" s="18"/>
      <c r="C9" s="20"/>
      <c r="D9" s="19"/>
      <c r="E9" s="19"/>
      <c r="F9" s="19"/>
      <c r="G9" s="28" t="s">
        <v>25</v>
      </c>
      <c r="H9" s="19"/>
      <c r="I9" s="19"/>
      <c r="J9" s="21"/>
    </row>
    <row r="10" spans="2:10" ht="18" customHeight="1">
      <c r="B10" s="14"/>
      <c r="C10" s="15" t="s">
        <v>26</v>
      </c>
      <c r="D10" s="15" t="s">
        <v>110</v>
      </c>
      <c r="E10" s="15"/>
      <c r="F10" s="15"/>
      <c r="G10" s="15" t="s">
        <v>24</v>
      </c>
      <c r="H10" s="15"/>
      <c r="I10" s="15"/>
      <c r="J10" s="17"/>
    </row>
    <row r="11" spans="2:10" ht="18" customHeight="1" thickBot="1">
      <c r="B11" s="30"/>
      <c r="C11" s="31"/>
      <c r="D11" s="31"/>
      <c r="E11" s="31"/>
      <c r="F11" s="31"/>
      <c r="G11" s="31" t="s">
        <v>25</v>
      </c>
      <c r="H11" s="31"/>
      <c r="I11" s="31"/>
      <c r="J11" s="32"/>
    </row>
    <row r="12" spans="2:10" ht="18" customHeight="1" thickTop="1">
      <c r="B12" s="81"/>
      <c r="C12" s="11"/>
      <c r="D12" s="11"/>
      <c r="E12" s="11"/>
      <c r="F12" s="92">
        <f>IF(B12&lt;&gt;0,ROUND($J$31/B12,0),0)</f>
        <v>0</v>
      </c>
      <c r="G12" s="12"/>
      <c r="H12" s="11"/>
      <c r="I12" s="11"/>
      <c r="J12" s="95">
        <f>IF(G12&lt;&gt;0,ROUND($J$31/G12,0),0)</f>
        <v>0</v>
      </c>
    </row>
    <row r="13" spans="2:10" ht="18" customHeight="1">
      <c r="B13" s="82"/>
      <c r="C13" s="28"/>
      <c r="D13" s="28"/>
      <c r="E13" s="28"/>
      <c r="F13" s="93">
        <f>IF(B13&lt;&gt;0,ROUND($J$31/B13,0),0)</f>
        <v>0</v>
      </c>
      <c r="G13" s="27"/>
      <c r="H13" s="28"/>
      <c r="I13" s="28"/>
      <c r="J13" s="96">
        <f>IF(G13&lt;&gt;0,ROUND($J$31/G13,0),0)</f>
        <v>0</v>
      </c>
    </row>
    <row r="14" spans="2:10" ht="18" customHeight="1" thickBot="1">
      <c r="B14" s="83"/>
      <c r="C14" s="31"/>
      <c r="D14" s="31"/>
      <c r="E14" s="31"/>
      <c r="F14" s="94">
        <f>IF(B14&lt;&gt;0,ROUND($J$31/B14,0),0)</f>
        <v>0</v>
      </c>
      <c r="G14" s="84"/>
      <c r="H14" s="31"/>
      <c r="I14" s="31"/>
      <c r="J14" s="97">
        <f>IF(G14&lt;&gt;0,ROUND($J$31/G14,0),0)</f>
        <v>0</v>
      </c>
    </row>
    <row r="15" spans="2:10" ht="18" customHeight="1" thickTop="1">
      <c r="B15" s="72" t="s">
        <v>27</v>
      </c>
      <c r="C15" s="34" t="s">
        <v>28</v>
      </c>
      <c r="D15" s="35" t="s">
        <v>29</v>
      </c>
      <c r="E15" s="35" t="s">
        <v>30</v>
      </c>
      <c r="F15" s="36" t="s">
        <v>31</v>
      </c>
      <c r="G15" s="72" t="s">
        <v>32</v>
      </c>
      <c r="H15" s="37" t="s">
        <v>33</v>
      </c>
      <c r="I15" s="38"/>
      <c r="J15" s="39"/>
    </row>
    <row r="16" spans="2:10" ht="18" customHeight="1">
      <c r="B16" s="40">
        <v>1</v>
      </c>
      <c r="C16" s="41" t="s">
        <v>34</v>
      </c>
      <c r="D16" s="122">
        <f>Prehlad!H61</f>
        <v>0</v>
      </c>
      <c r="E16" s="122">
        <f>Prehlad!I61</f>
        <v>0</v>
      </c>
      <c r="F16" s="123">
        <f>D16+E16</f>
        <v>0</v>
      </c>
      <c r="G16" s="40">
        <v>6</v>
      </c>
      <c r="H16" s="42" t="s">
        <v>111</v>
      </c>
      <c r="I16" s="77"/>
      <c r="J16" s="123">
        <v>0</v>
      </c>
    </row>
    <row r="17" spans="2:10" ht="18" customHeight="1">
      <c r="B17" s="43">
        <v>2</v>
      </c>
      <c r="C17" s="44" t="s">
        <v>35</v>
      </c>
      <c r="D17" s="124"/>
      <c r="E17" s="124"/>
      <c r="F17" s="123">
        <f>D17+E17</f>
        <v>0</v>
      </c>
      <c r="G17" s="43">
        <v>7</v>
      </c>
      <c r="H17" s="45" t="s">
        <v>112</v>
      </c>
      <c r="I17" s="15"/>
      <c r="J17" s="125">
        <v>0</v>
      </c>
    </row>
    <row r="18" spans="2:10" ht="18" customHeight="1">
      <c r="B18" s="43">
        <v>3</v>
      </c>
      <c r="C18" s="44" t="s">
        <v>36</v>
      </c>
      <c r="D18" s="124"/>
      <c r="E18" s="124"/>
      <c r="F18" s="123">
        <f>D18+E18</f>
        <v>0</v>
      </c>
      <c r="G18" s="43">
        <v>8</v>
      </c>
      <c r="H18" s="45" t="s">
        <v>113</v>
      </c>
      <c r="I18" s="15"/>
      <c r="J18" s="125">
        <v>0</v>
      </c>
    </row>
    <row r="19" spans="2:10" ht="18" customHeight="1" thickBot="1">
      <c r="B19" s="43">
        <v>4</v>
      </c>
      <c r="C19" s="44" t="s">
        <v>37</v>
      </c>
      <c r="D19" s="124"/>
      <c r="E19" s="124"/>
      <c r="F19" s="126">
        <f>D19+E19</f>
        <v>0</v>
      </c>
      <c r="G19" s="43">
        <v>9</v>
      </c>
      <c r="H19" s="45" t="s">
        <v>3</v>
      </c>
      <c r="I19" s="15"/>
      <c r="J19" s="125">
        <v>0</v>
      </c>
    </row>
    <row r="20" spans="2:10" ht="18" customHeight="1" thickBot="1">
      <c r="B20" s="46">
        <v>5</v>
      </c>
      <c r="C20" s="47" t="s">
        <v>38</v>
      </c>
      <c r="D20" s="127">
        <f>SUM(D16:D19)</f>
        <v>0</v>
      </c>
      <c r="E20" s="128">
        <f>SUM(E16:E19)</f>
        <v>0</v>
      </c>
      <c r="F20" s="129">
        <f>SUM(F16:F19)</f>
        <v>0</v>
      </c>
      <c r="G20" s="48">
        <v>10</v>
      </c>
      <c r="I20" s="76" t="s">
        <v>39</v>
      </c>
      <c r="J20" s="129">
        <f>SUM(J16:J19)</f>
        <v>0</v>
      </c>
    </row>
    <row r="21" spans="2:10" ht="18" customHeight="1" thickTop="1">
      <c r="B21" s="72" t="s">
        <v>40</v>
      </c>
      <c r="C21" s="71"/>
      <c r="D21" s="38" t="s">
        <v>41</v>
      </c>
      <c r="E21" s="38"/>
      <c r="F21" s="39"/>
      <c r="G21" s="72" t="s">
        <v>42</v>
      </c>
      <c r="H21" s="37" t="s">
        <v>43</v>
      </c>
      <c r="I21" s="38"/>
      <c r="J21" s="39"/>
    </row>
    <row r="22" spans="2:10" ht="18" customHeight="1">
      <c r="B22" s="40">
        <v>11</v>
      </c>
      <c r="C22" s="42" t="s">
        <v>114</v>
      </c>
      <c r="D22" s="78" t="s">
        <v>3</v>
      </c>
      <c r="E22" s="80">
        <v>0</v>
      </c>
      <c r="F22" s="123">
        <v>0</v>
      </c>
      <c r="G22" s="43">
        <v>16</v>
      </c>
      <c r="H22" s="45" t="s">
        <v>44</v>
      </c>
      <c r="I22" s="49"/>
      <c r="J22" s="125">
        <v>0</v>
      </c>
    </row>
    <row r="23" spans="2:10" ht="18" customHeight="1">
      <c r="B23" s="43">
        <v>12</v>
      </c>
      <c r="C23" s="45" t="s">
        <v>115</v>
      </c>
      <c r="D23" s="79"/>
      <c r="E23" s="50">
        <v>0</v>
      </c>
      <c r="F23" s="125">
        <v>0</v>
      </c>
      <c r="G23" s="43">
        <v>17</v>
      </c>
      <c r="H23" s="45" t="s">
        <v>117</v>
      </c>
      <c r="I23" s="49"/>
      <c r="J23" s="125">
        <v>0</v>
      </c>
    </row>
    <row r="24" spans="2:10" ht="18" customHeight="1">
      <c r="B24" s="43">
        <v>13</v>
      </c>
      <c r="C24" s="45" t="s">
        <v>116</v>
      </c>
      <c r="D24" s="79"/>
      <c r="E24" s="50">
        <v>0</v>
      </c>
      <c r="F24" s="125">
        <v>0</v>
      </c>
      <c r="G24" s="43">
        <v>18</v>
      </c>
      <c r="H24" s="45" t="s">
        <v>118</v>
      </c>
      <c r="I24" s="49"/>
      <c r="J24" s="125">
        <v>0</v>
      </c>
    </row>
    <row r="25" spans="2:10" ht="18" customHeight="1" thickBot="1">
      <c r="B25" s="43">
        <v>14</v>
      </c>
      <c r="C25" s="45" t="s">
        <v>3</v>
      </c>
      <c r="D25" s="79"/>
      <c r="E25" s="50">
        <v>0</v>
      </c>
      <c r="F25" s="125">
        <v>0</v>
      </c>
      <c r="G25" s="43">
        <v>19</v>
      </c>
      <c r="H25" s="45" t="s">
        <v>3</v>
      </c>
      <c r="I25" s="49"/>
      <c r="J25" s="125">
        <v>0</v>
      </c>
    </row>
    <row r="26" spans="2:10" ht="18" customHeight="1" thickBot="1">
      <c r="B26" s="46">
        <v>15</v>
      </c>
      <c r="C26" s="51"/>
      <c r="D26" s="52"/>
      <c r="E26" s="52" t="s">
        <v>45</v>
      </c>
      <c r="F26" s="129">
        <f>SUM(F22:F25)</f>
        <v>0</v>
      </c>
      <c r="G26" s="46">
        <v>20</v>
      </c>
      <c r="H26" s="51"/>
      <c r="I26" s="52" t="s">
        <v>46</v>
      </c>
      <c r="J26" s="129">
        <f>SUM(J22:J25)</f>
        <v>0</v>
      </c>
    </row>
    <row r="27" spans="2:10" ht="18" customHeight="1" thickTop="1">
      <c r="B27" s="53"/>
      <c r="C27" s="54" t="s">
        <v>47</v>
      </c>
      <c r="D27" s="55"/>
      <c r="E27" s="56" t="s">
        <v>48</v>
      </c>
      <c r="F27" s="57"/>
      <c r="G27" s="72" t="s">
        <v>49</v>
      </c>
      <c r="H27" s="37" t="s">
        <v>50</v>
      </c>
      <c r="I27" s="38"/>
      <c r="J27" s="39"/>
    </row>
    <row r="28" spans="2:10" ht="18" customHeight="1">
      <c r="B28" s="58"/>
      <c r="C28" s="59"/>
      <c r="D28" s="60"/>
      <c r="E28" s="61"/>
      <c r="F28" s="57"/>
      <c r="G28" s="40">
        <v>21</v>
      </c>
      <c r="H28" s="42"/>
      <c r="I28" s="62" t="s">
        <v>51</v>
      </c>
      <c r="J28" s="123">
        <f>ROUND(F20,2)+J20+F26+J26</f>
        <v>0</v>
      </c>
    </row>
    <row r="29" spans="2:10" ht="18" customHeight="1">
      <c r="B29" s="58"/>
      <c r="C29" s="60" t="s">
        <v>52</v>
      </c>
      <c r="D29" s="60"/>
      <c r="E29" s="63"/>
      <c r="F29" s="57"/>
      <c r="G29" s="43">
        <v>22</v>
      </c>
      <c r="H29" s="45" t="s">
        <v>119</v>
      </c>
      <c r="I29" s="130">
        <f>J28-I30</f>
        <v>0</v>
      </c>
      <c r="J29" s="125">
        <f>ROUND((I29*20)/100,2)</f>
        <v>0</v>
      </c>
    </row>
    <row r="30" spans="2:10" ht="18" customHeight="1" thickBot="1">
      <c r="B30" s="14"/>
      <c r="C30" s="15" t="s">
        <v>53</v>
      </c>
      <c r="D30" s="15"/>
      <c r="E30" s="63"/>
      <c r="F30" s="57"/>
      <c r="G30" s="43">
        <v>23</v>
      </c>
      <c r="H30" s="45" t="s">
        <v>120</v>
      </c>
      <c r="I30" s="130">
        <f>SUMIF(Prehlad!O11:O9999,0,Prehlad!J11:J9999)</f>
        <v>0</v>
      </c>
      <c r="J30" s="125">
        <f>ROUND((I30*0)/100,1)</f>
        <v>0</v>
      </c>
    </row>
    <row r="31" spans="2:10" ht="18" customHeight="1" thickBot="1">
      <c r="B31" s="58"/>
      <c r="C31" s="60"/>
      <c r="D31" s="60"/>
      <c r="E31" s="63"/>
      <c r="F31" s="57"/>
      <c r="G31" s="46">
        <v>24</v>
      </c>
      <c r="H31" s="51"/>
      <c r="I31" s="52" t="s">
        <v>54</v>
      </c>
      <c r="J31" s="129">
        <f>SUM(J28:J30)</f>
        <v>0</v>
      </c>
    </row>
    <row r="32" spans="2:10" ht="18" customHeight="1" thickBot="1" thickTop="1">
      <c r="B32" s="53"/>
      <c r="C32" s="60"/>
      <c r="D32" s="57"/>
      <c r="E32" s="64"/>
      <c r="F32" s="57"/>
      <c r="G32" s="73" t="s">
        <v>55</v>
      </c>
      <c r="H32" s="74" t="s">
        <v>121</v>
      </c>
      <c r="I32" s="33"/>
      <c r="J32" s="75">
        <v>0</v>
      </c>
    </row>
    <row r="33" spans="2:10" ht="18" customHeight="1" thickTop="1">
      <c r="B33" s="65"/>
      <c r="C33" s="66"/>
      <c r="D33" s="54" t="s">
        <v>56</v>
      </c>
      <c r="E33" s="66"/>
      <c r="F33" s="66"/>
      <c r="G33" s="66"/>
      <c r="H33" s="66" t="s">
        <v>57</v>
      </c>
      <c r="I33" s="66"/>
      <c r="J33" s="67"/>
    </row>
    <row r="34" spans="2:10" ht="18" customHeight="1">
      <c r="B34" s="58"/>
      <c r="C34" s="59"/>
      <c r="D34" s="60"/>
      <c r="E34" s="60"/>
      <c r="F34" s="59"/>
      <c r="G34" s="60"/>
      <c r="H34" s="60"/>
      <c r="I34" s="60"/>
      <c r="J34" s="68"/>
    </row>
    <row r="35" spans="2:10" ht="18" customHeight="1">
      <c r="B35" s="58"/>
      <c r="C35" s="60" t="s">
        <v>52</v>
      </c>
      <c r="D35" s="60"/>
      <c r="E35" s="60"/>
      <c r="F35" s="59"/>
      <c r="G35" s="60" t="s">
        <v>52</v>
      </c>
      <c r="H35" s="60"/>
      <c r="I35" s="60"/>
      <c r="J35" s="68"/>
    </row>
    <row r="36" spans="2:10" ht="18" customHeight="1">
      <c r="B36" s="14"/>
      <c r="C36" s="15" t="s">
        <v>53</v>
      </c>
      <c r="D36" s="15"/>
      <c r="E36" s="15"/>
      <c r="F36" s="16"/>
      <c r="G36" s="15" t="s">
        <v>53</v>
      </c>
      <c r="H36" s="15"/>
      <c r="I36" s="15"/>
      <c r="J36" s="17"/>
    </row>
    <row r="37" spans="2:10" ht="18" customHeight="1">
      <c r="B37" s="58"/>
      <c r="C37" s="60" t="s">
        <v>48</v>
      </c>
      <c r="D37" s="60"/>
      <c r="E37" s="60"/>
      <c r="F37" s="59"/>
      <c r="G37" s="60" t="s">
        <v>48</v>
      </c>
      <c r="H37" s="60"/>
      <c r="I37" s="60"/>
      <c r="J37" s="68"/>
    </row>
    <row r="38" spans="2:10" ht="18" customHeight="1">
      <c r="B38" s="58"/>
      <c r="C38" s="60"/>
      <c r="D38" s="60"/>
      <c r="E38" s="60"/>
      <c r="F38" s="60"/>
      <c r="G38" s="60"/>
      <c r="H38" s="60"/>
      <c r="I38" s="60"/>
      <c r="J38" s="68"/>
    </row>
    <row r="39" spans="2:10" ht="18" customHeight="1">
      <c r="B39" s="58"/>
      <c r="C39" s="60"/>
      <c r="D39" s="60"/>
      <c r="E39" s="60"/>
      <c r="F39" s="60"/>
      <c r="G39" s="60"/>
      <c r="H39" s="60"/>
      <c r="I39" s="60"/>
      <c r="J39" s="68"/>
    </row>
    <row r="40" spans="2:10" ht="18" customHeight="1">
      <c r="B40" s="58"/>
      <c r="C40" s="60"/>
      <c r="D40" s="60"/>
      <c r="E40" s="60"/>
      <c r="F40" s="60"/>
      <c r="G40" s="60"/>
      <c r="H40" s="60"/>
      <c r="I40" s="60"/>
      <c r="J40" s="68"/>
    </row>
    <row r="41" spans="2:10" ht="18" customHeight="1" thickBot="1">
      <c r="B41" s="30"/>
      <c r="C41" s="31"/>
      <c r="D41" s="31"/>
      <c r="E41" s="31"/>
      <c r="F41" s="31"/>
      <c r="G41" s="31"/>
      <c r="H41" s="31"/>
      <c r="I41" s="31"/>
      <c r="J41" s="32"/>
    </row>
    <row r="42" ht="14.25" customHeight="1" thickTop="1"/>
    <row r="43" ht="2.25" customHeight="1"/>
  </sheetData>
  <sheetProtection/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2.28125" style="1" customWidth="1"/>
    <col min="2" max="2" width="11.8515625" style="6" customWidth="1"/>
    <col min="3" max="3" width="11.421875" style="6" customWidth="1"/>
    <col min="4" max="4" width="11.57421875" style="6" customWidth="1"/>
    <col min="5" max="5" width="12.140625" style="7" customWidth="1"/>
    <col min="6" max="6" width="8.5742187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9" t="s">
        <v>96</v>
      </c>
      <c r="C1" s="1"/>
      <c r="E1" s="9" t="s">
        <v>97</v>
      </c>
      <c r="F1" s="1"/>
      <c r="G1" s="1"/>
      <c r="Z1" s="107" t="s">
        <v>5</v>
      </c>
      <c r="AA1" s="107" t="s">
        <v>6</v>
      </c>
      <c r="AB1" s="107" t="s">
        <v>7</v>
      </c>
      <c r="AC1" s="107" t="s">
        <v>8</v>
      </c>
      <c r="AD1" s="107" t="s">
        <v>9</v>
      </c>
    </row>
    <row r="2" spans="1:30" ht="12.75">
      <c r="A2" s="9" t="s">
        <v>98</v>
      </c>
      <c r="C2" s="1"/>
      <c r="E2" s="9" t="s">
        <v>99</v>
      </c>
      <c r="F2" s="1"/>
      <c r="G2" s="1"/>
      <c r="Z2" s="107" t="s">
        <v>11</v>
      </c>
      <c r="AA2" s="108" t="s">
        <v>58</v>
      </c>
      <c r="AB2" s="108" t="s">
        <v>13</v>
      </c>
      <c r="AC2" s="108"/>
      <c r="AD2" s="109"/>
    </row>
    <row r="3" spans="1:30" ht="12.75">
      <c r="A3" s="9" t="s">
        <v>59</v>
      </c>
      <c r="C3" s="1"/>
      <c r="E3" s="9" t="s">
        <v>100</v>
      </c>
      <c r="F3" s="1"/>
      <c r="G3" s="1"/>
      <c r="Z3" s="107" t="s">
        <v>14</v>
      </c>
      <c r="AA3" s="108" t="s">
        <v>60</v>
      </c>
      <c r="AB3" s="108" t="s">
        <v>13</v>
      </c>
      <c r="AC3" s="108" t="s">
        <v>16</v>
      </c>
      <c r="AD3" s="109" t="s">
        <v>17</v>
      </c>
    </row>
    <row r="4" spans="2:30" ht="12.75">
      <c r="B4" s="1"/>
      <c r="C4" s="1"/>
      <c r="D4" s="1"/>
      <c r="E4" s="1"/>
      <c r="F4" s="1"/>
      <c r="G4" s="1"/>
      <c r="Z4" s="107" t="s">
        <v>18</v>
      </c>
      <c r="AA4" s="108" t="s">
        <v>61</v>
      </c>
      <c r="AB4" s="108" t="s">
        <v>13</v>
      </c>
      <c r="AC4" s="108"/>
      <c r="AD4" s="109"/>
    </row>
    <row r="5" spans="1:30" ht="12.75">
      <c r="A5" s="9" t="s">
        <v>101</v>
      </c>
      <c r="B5" s="1"/>
      <c r="C5" s="1"/>
      <c r="D5" s="1"/>
      <c r="E5" s="1"/>
      <c r="F5" s="1"/>
      <c r="G5" s="1"/>
      <c r="Z5" s="107" t="s">
        <v>23</v>
      </c>
      <c r="AA5" s="108" t="s">
        <v>60</v>
      </c>
      <c r="AB5" s="108" t="s">
        <v>13</v>
      </c>
      <c r="AC5" s="108" t="s">
        <v>16</v>
      </c>
      <c r="AD5" s="109" t="s">
        <v>17</v>
      </c>
    </row>
    <row r="6" spans="1:7" ht="12.75">
      <c r="A6" s="9" t="s">
        <v>103</v>
      </c>
      <c r="B6" s="1"/>
      <c r="C6" s="1"/>
      <c r="D6" s="1"/>
      <c r="E6" s="1"/>
      <c r="F6" s="1"/>
      <c r="G6" s="1"/>
    </row>
    <row r="7" spans="1:7" ht="12.75">
      <c r="A7" s="9"/>
      <c r="B7" s="1"/>
      <c r="C7" s="1"/>
      <c r="D7" s="1"/>
      <c r="E7" s="1"/>
      <c r="F7" s="1"/>
      <c r="G7" s="1"/>
    </row>
    <row r="8" spans="2:7" ht="13.5">
      <c r="B8" s="4" t="str">
        <f>CONCATENATE(AA2," ",AB2," ",AC2," ",AD2)</f>
        <v>Rekapitulácia rozpočtu v EUR  </v>
      </c>
      <c r="G8" s="1"/>
    </row>
    <row r="9" spans="1:7" ht="12.75">
      <c r="A9" s="112" t="s">
        <v>62</v>
      </c>
      <c r="B9" s="112" t="s">
        <v>29</v>
      </c>
      <c r="C9" s="112" t="s">
        <v>63</v>
      </c>
      <c r="D9" s="112" t="s">
        <v>64</v>
      </c>
      <c r="E9" s="119" t="s">
        <v>65</v>
      </c>
      <c r="F9" s="119" t="s">
        <v>66</v>
      </c>
      <c r="G9" s="1"/>
    </row>
    <row r="10" spans="1:7" ht="12.75">
      <c r="A10" s="116"/>
      <c r="B10" s="116"/>
      <c r="C10" s="116" t="s">
        <v>67</v>
      </c>
      <c r="D10" s="116"/>
      <c r="E10" s="116" t="s">
        <v>64</v>
      </c>
      <c r="F10" s="116" t="s">
        <v>64</v>
      </c>
      <c r="G10" s="91"/>
    </row>
    <row r="12" spans="1:6" ht="12.75">
      <c r="A12" s="1" t="s">
        <v>123</v>
      </c>
      <c r="B12" s="6">
        <f>Prehlad!H31</f>
        <v>0</v>
      </c>
      <c r="C12" s="6">
        <f>Prehlad!I31</f>
        <v>0</v>
      </c>
      <c r="D12" s="6">
        <f>Prehlad!J31</f>
        <v>0</v>
      </c>
      <c r="E12" s="7">
        <f>Prehlad!L31</f>
        <v>294.1308239</v>
      </c>
      <c r="F12" s="5">
        <f>Prehlad!N31</f>
        <v>0</v>
      </c>
    </row>
    <row r="13" spans="1:6" ht="12.75">
      <c r="A13" s="1" t="s">
        <v>161</v>
      </c>
      <c r="B13" s="6">
        <f>Prehlad!H36</f>
        <v>0</v>
      </c>
      <c r="C13" s="6">
        <f>Prehlad!I36</f>
        <v>0</v>
      </c>
      <c r="D13" s="6">
        <f>Prehlad!J36</f>
        <v>0</v>
      </c>
      <c r="E13" s="7">
        <f>Prehlad!L36</f>
        <v>0</v>
      </c>
      <c r="F13" s="5">
        <f>Prehlad!N36</f>
        <v>0</v>
      </c>
    </row>
    <row r="14" spans="1:6" ht="12.75">
      <c r="A14" s="1" t="s">
        <v>166</v>
      </c>
      <c r="B14" s="6">
        <f>Prehlad!H54</f>
        <v>0</v>
      </c>
      <c r="C14" s="6">
        <f>Prehlad!I54</f>
        <v>0</v>
      </c>
      <c r="D14" s="6">
        <f>Prehlad!J54</f>
        <v>0</v>
      </c>
      <c r="E14" s="7">
        <f>Prehlad!L54</f>
        <v>3.5265880000000003</v>
      </c>
      <c r="F14" s="5">
        <f>Prehlad!N54</f>
        <v>0</v>
      </c>
    </row>
    <row r="15" spans="1:6" ht="12.75">
      <c r="A15" s="1" t="s">
        <v>199</v>
      </c>
      <c r="B15" s="6">
        <f>Prehlad!H59</f>
        <v>0</v>
      </c>
      <c r="C15" s="6">
        <f>Prehlad!I59</f>
        <v>0</v>
      </c>
      <c r="D15" s="6">
        <f>Prehlad!J59</f>
        <v>0</v>
      </c>
      <c r="E15" s="7">
        <f>Prehlad!L59</f>
        <v>0</v>
      </c>
      <c r="F15" s="5">
        <f>Prehlad!N59</f>
        <v>0</v>
      </c>
    </row>
    <row r="16" spans="1:6" ht="12.75">
      <c r="A16" s="1" t="s">
        <v>208</v>
      </c>
      <c r="B16" s="6">
        <f>Prehlad!H61</f>
        <v>0</v>
      </c>
      <c r="C16" s="6">
        <f>Prehlad!I61</f>
        <v>0</v>
      </c>
      <c r="D16" s="6">
        <f>Prehlad!J61</f>
        <v>0</v>
      </c>
      <c r="E16" s="7">
        <f>Prehlad!L61</f>
        <v>297.6574119</v>
      </c>
      <c r="F16" s="5">
        <f>Prehlad!N61</f>
        <v>0</v>
      </c>
    </row>
    <row r="19" spans="1:6" ht="12.75">
      <c r="A19" s="1" t="s">
        <v>209</v>
      </c>
      <c r="B19" s="6">
        <f>Prehlad!H63</f>
        <v>0</v>
      </c>
      <c r="C19" s="6">
        <f>Prehlad!I63</f>
        <v>0</v>
      </c>
      <c r="D19" s="6">
        <f>Prehlad!J63</f>
        <v>0</v>
      </c>
      <c r="E19" s="7">
        <f>Prehlad!L63</f>
        <v>297.6574119</v>
      </c>
      <c r="F19" s="5">
        <f>Prehlad!N63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63"/>
  <sheetViews>
    <sheetView showGridLines="0" tabSelected="1" zoomScalePageLayoutView="0" workbookViewId="0" topLeftCell="A42">
      <selection activeCell="G81" sqref="G81"/>
    </sheetView>
  </sheetViews>
  <sheetFormatPr defaultColWidth="9.140625" defaultRowHeight="12.75"/>
  <cols>
    <col min="1" max="1" width="6.7109375" style="98" customWidth="1"/>
    <col min="2" max="2" width="3.7109375" style="99" customWidth="1"/>
    <col min="3" max="3" width="13.00390625" style="100" customWidth="1"/>
    <col min="4" max="4" width="35.7109375" style="121" customWidth="1"/>
    <col min="5" max="5" width="10.7109375" style="102" customWidth="1"/>
    <col min="6" max="6" width="5.28125" style="101" customWidth="1"/>
    <col min="7" max="7" width="8.7109375" style="103" customWidth="1"/>
    <col min="8" max="9" width="9.7109375" style="103" hidden="1" customWidth="1"/>
    <col min="10" max="10" width="9.7109375" style="103" customWidth="1"/>
    <col min="11" max="11" width="7.421875" style="104" hidden="1" customWidth="1"/>
    <col min="12" max="12" width="8.28125" style="104" hidden="1" customWidth="1"/>
    <col min="13" max="13" width="9.140625" style="102" hidden="1" customWidth="1"/>
    <col min="14" max="14" width="7.00390625" style="102" hidden="1" customWidth="1"/>
    <col min="15" max="15" width="3.57421875" style="101" customWidth="1"/>
    <col min="16" max="16" width="12.7109375" style="101" hidden="1" customWidth="1"/>
    <col min="17" max="19" width="13.28125" style="102" hidden="1" customWidth="1"/>
    <col min="20" max="20" width="10.57421875" style="105" hidden="1" customWidth="1"/>
    <col min="21" max="21" width="10.28125" style="105" hidden="1" customWidth="1"/>
    <col min="22" max="22" width="5.7109375" style="105" hidden="1" customWidth="1"/>
    <col min="23" max="23" width="9.140625" style="106" customWidth="1"/>
    <col min="24" max="25" width="5.7109375" style="101" customWidth="1"/>
    <col min="26" max="26" width="7.57421875" style="101" customWidth="1"/>
    <col min="27" max="27" width="24.8515625" style="101" customWidth="1"/>
    <col min="28" max="28" width="4.28125" style="101" customWidth="1"/>
    <col min="29" max="29" width="8.28125" style="101" customWidth="1"/>
    <col min="30" max="30" width="8.7109375" style="101" customWidth="1"/>
    <col min="31" max="34" width="9.140625" style="101" customWidth="1"/>
    <col min="35" max="16384" width="9.140625" style="1" customWidth="1"/>
  </cols>
  <sheetData>
    <row r="1" spans="1:34" ht="12.75">
      <c r="A1" s="9" t="s">
        <v>96</v>
      </c>
      <c r="B1" s="1"/>
      <c r="C1" s="1"/>
      <c r="D1" s="1"/>
      <c r="E1" s="9" t="s">
        <v>97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7" t="s">
        <v>5</v>
      </c>
      <c r="AA1" s="132" t="s">
        <v>6</v>
      </c>
      <c r="AB1" s="107" t="s">
        <v>7</v>
      </c>
      <c r="AC1" s="107" t="s">
        <v>8</v>
      </c>
      <c r="AD1" s="107" t="s">
        <v>9</v>
      </c>
      <c r="AE1" s="1"/>
      <c r="AF1" s="1"/>
      <c r="AG1" s="1"/>
      <c r="AH1" s="1"/>
    </row>
    <row r="2" spans="1:34" ht="12.75">
      <c r="A2" s="9" t="s">
        <v>98</v>
      </c>
      <c r="B2" s="1"/>
      <c r="C2" s="1"/>
      <c r="D2" s="1"/>
      <c r="E2" s="9" t="s">
        <v>99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7" t="s">
        <v>11</v>
      </c>
      <c r="AA2" s="108" t="s">
        <v>68</v>
      </c>
      <c r="AB2" s="108" t="s">
        <v>13</v>
      </c>
      <c r="AC2" s="108"/>
      <c r="AD2" s="109"/>
      <c r="AE2" s="1"/>
      <c r="AF2" s="1"/>
      <c r="AG2" s="1"/>
      <c r="AH2" s="1"/>
    </row>
    <row r="3" spans="1:34" ht="12.75">
      <c r="A3" s="9" t="s">
        <v>59</v>
      </c>
      <c r="B3" s="1"/>
      <c r="C3" s="1"/>
      <c r="D3" s="1"/>
      <c r="E3" s="9" t="s">
        <v>100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7" t="s">
        <v>14</v>
      </c>
      <c r="AA3" s="108" t="s">
        <v>69</v>
      </c>
      <c r="AB3" s="108" t="s">
        <v>13</v>
      </c>
      <c r="AC3" s="108" t="s">
        <v>16</v>
      </c>
      <c r="AD3" s="109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7" t="s">
        <v>18</v>
      </c>
      <c r="AA4" s="108" t="s">
        <v>70</v>
      </c>
      <c r="AB4" s="108" t="s">
        <v>13</v>
      </c>
      <c r="AC4" s="108"/>
      <c r="AD4" s="109"/>
      <c r="AE4" s="1"/>
      <c r="AF4" s="1"/>
      <c r="AG4" s="1"/>
      <c r="AH4" s="1"/>
    </row>
    <row r="5" spans="1:34" ht="12.75">
      <c r="A5" s="9" t="s">
        <v>101</v>
      </c>
      <c r="B5" s="1"/>
      <c r="C5" s="1"/>
      <c r="D5" s="1"/>
      <c r="E5" s="1" t="s">
        <v>102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7" t="s">
        <v>23</v>
      </c>
      <c r="AA5" s="108" t="s">
        <v>69</v>
      </c>
      <c r="AB5" s="108" t="s">
        <v>13</v>
      </c>
      <c r="AC5" s="108" t="s">
        <v>16</v>
      </c>
      <c r="AD5" s="109" t="s">
        <v>17</v>
      </c>
      <c r="AE5" s="1"/>
      <c r="AF5" s="1"/>
      <c r="AG5" s="1"/>
      <c r="AH5" s="1"/>
    </row>
    <row r="6" spans="1:34" ht="12.75">
      <c r="A6" s="9" t="s">
        <v>103</v>
      </c>
      <c r="B6" s="1"/>
      <c r="C6" s="1"/>
      <c r="D6" s="1"/>
      <c r="E6" s="1" t="s">
        <v>104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112" t="s">
        <v>71</v>
      </c>
      <c r="B9" s="112" t="s">
        <v>72</v>
      </c>
      <c r="C9" s="112" t="s">
        <v>73</v>
      </c>
      <c r="D9" s="112" t="s">
        <v>74</v>
      </c>
      <c r="E9" s="112" t="s">
        <v>75</v>
      </c>
      <c r="F9" s="112" t="s">
        <v>76</v>
      </c>
      <c r="G9" s="112" t="s">
        <v>77</v>
      </c>
      <c r="H9" s="112" t="s">
        <v>29</v>
      </c>
      <c r="I9" s="112" t="s">
        <v>63</v>
      </c>
      <c r="J9" s="112" t="s">
        <v>64</v>
      </c>
      <c r="K9" s="113" t="s">
        <v>65</v>
      </c>
      <c r="L9" s="114"/>
      <c r="M9" s="115" t="s">
        <v>66</v>
      </c>
      <c r="N9" s="114"/>
      <c r="O9" s="112" t="s">
        <v>4</v>
      </c>
      <c r="P9" s="110" t="s">
        <v>78</v>
      </c>
      <c r="Q9" s="85" t="s">
        <v>75</v>
      </c>
      <c r="R9" s="85" t="s">
        <v>75</v>
      </c>
      <c r="S9" s="86" t="s">
        <v>75</v>
      </c>
      <c r="T9" s="90" t="s">
        <v>79</v>
      </c>
      <c r="U9" s="90" t="s">
        <v>80</v>
      </c>
      <c r="V9" s="90" t="s">
        <v>81</v>
      </c>
      <c r="W9" s="91"/>
      <c r="X9" s="91"/>
      <c r="Y9" s="91"/>
      <c r="Z9" s="120"/>
      <c r="AA9" s="120"/>
      <c r="AB9" s="1"/>
      <c r="AC9" s="1"/>
      <c r="AD9" s="1"/>
      <c r="AE9" s="1"/>
      <c r="AF9" s="1"/>
      <c r="AG9" s="1"/>
      <c r="AH9" s="1"/>
    </row>
    <row r="10" spans="1:34" ht="13.5" thickBot="1">
      <c r="A10" s="116" t="s">
        <v>82</v>
      </c>
      <c r="B10" s="116" t="s">
        <v>83</v>
      </c>
      <c r="C10" s="117"/>
      <c r="D10" s="116" t="s">
        <v>84</v>
      </c>
      <c r="E10" s="116" t="s">
        <v>85</v>
      </c>
      <c r="F10" s="116" t="s">
        <v>86</v>
      </c>
      <c r="G10" s="116" t="s">
        <v>87</v>
      </c>
      <c r="H10" s="116" t="s">
        <v>88</v>
      </c>
      <c r="I10" s="116" t="s">
        <v>67</v>
      </c>
      <c r="J10" s="116"/>
      <c r="K10" s="116" t="s">
        <v>77</v>
      </c>
      <c r="L10" s="116" t="s">
        <v>64</v>
      </c>
      <c r="M10" s="118" t="s">
        <v>77</v>
      </c>
      <c r="N10" s="116" t="s">
        <v>64</v>
      </c>
      <c r="O10" s="116" t="s">
        <v>89</v>
      </c>
      <c r="P10" s="111"/>
      <c r="Q10" s="87" t="s">
        <v>90</v>
      </c>
      <c r="R10" s="87" t="s">
        <v>91</v>
      </c>
      <c r="S10" s="88" t="s">
        <v>92</v>
      </c>
      <c r="T10" s="90" t="s">
        <v>93</v>
      </c>
      <c r="U10" s="90" t="s">
        <v>94</v>
      </c>
      <c r="V10" s="90" t="s">
        <v>95</v>
      </c>
      <c r="W10" s="91"/>
      <c r="X10" s="1"/>
      <c r="Y10" s="1"/>
      <c r="Z10" s="120"/>
      <c r="AA10" s="120"/>
      <c r="AB10" s="1"/>
      <c r="AC10" s="1"/>
      <c r="AD10" s="1"/>
      <c r="AE10" s="1"/>
      <c r="AF10" s="1"/>
      <c r="AG10" s="1"/>
      <c r="AH10" s="1"/>
    </row>
    <row r="11" ht="13.5" thickTop="1"/>
    <row r="12" ht="12.75">
      <c r="B12" s="131" t="s">
        <v>122</v>
      </c>
    </row>
    <row r="13" ht="12.75">
      <c r="B13" s="100" t="s">
        <v>123</v>
      </c>
    </row>
    <row r="14" spans="1:22" ht="12.75">
      <c r="A14" s="98">
        <v>1</v>
      </c>
      <c r="B14" s="99" t="s">
        <v>124</v>
      </c>
      <c r="C14" s="100" t="s">
        <v>125</v>
      </c>
      <c r="D14" s="121" t="s">
        <v>126</v>
      </c>
      <c r="E14" s="102">
        <v>0.43</v>
      </c>
      <c r="F14" s="101" t="s">
        <v>127</v>
      </c>
      <c r="G14" s="103">
        <v>0</v>
      </c>
      <c r="H14" s="103">
        <f>ROUND(E14*G14,2)</f>
        <v>0</v>
      </c>
      <c r="J14" s="103">
        <f>ROUND(E14*G14,2)</f>
        <v>0</v>
      </c>
      <c r="K14" s="104">
        <v>0.40873</v>
      </c>
      <c r="L14" s="104">
        <f>E14*K14</f>
        <v>0.1757539</v>
      </c>
      <c r="O14" s="101">
        <v>20</v>
      </c>
      <c r="P14" s="101" t="s">
        <v>128</v>
      </c>
      <c r="V14" s="105" t="s">
        <v>49</v>
      </c>
    </row>
    <row r="15" spans="1:22" ht="15" customHeight="1">
      <c r="A15" s="98">
        <v>2</v>
      </c>
      <c r="B15" s="99" t="s">
        <v>129</v>
      </c>
      <c r="C15" s="100" t="s">
        <v>130</v>
      </c>
      <c r="D15" s="121" t="s">
        <v>131</v>
      </c>
      <c r="E15" s="102">
        <v>412.8</v>
      </c>
      <c r="F15" s="101" t="s">
        <v>132</v>
      </c>
      <c r="G15" s="103">
        <v>0</v>
      </c>
      <c r="H15" s="103">
        <f>ROUND(E15*G15,2)</f>
        <v>0</v>
      </c>
      <c r="J15" s="103">
        <f>ROUND(E15*G15,2)</f>
        <v>0</v>
      </c>
      <c r="O15" s="101">
        <v>20</v>
      </c>
      <c r="P15" s="101" t="s">
        <v>128</v>
      </c>
      <c r="V15" s="105" t="s">
        <v>49</v>
      </c>
    </row>
    <row r="16" spans="4:22" ht="12.75">
      <c r="D16" s="121" t="s">
        <v>133</v>
      </c>
      <c r="V16" s="105" t="s">
        <v>0</v>
      </c>
    </row>
    <row r="17" spans="1:22" ht="12.75">
      <c r="A17" s="98">
        <v>3</v>
      </c>
      <c r="B17" s="99" t="s">
        <v>134</v>
      </c>
      <c r="C17" s="100" t="s">
        <v>135</v>
      </c>
      <c r="D17" s="121" t="s">
        <v>136</v>
      </c>
      <c r="E17" s="102">
        <v>412.8</v>
      </c>
      <c r="F17" s="101" t="s">
        <v>132</v>
      </c>
      <c r="G17" s="103">
        <v>0</v>
      </c>
      <c r="H17" s="103">
        <f>ROUND(E17*G17,2)</f>
        <v>0</v>
      </c>
      <c r="J17" s="103">
        <f>ROUND(E17*G17,2)</f>
        <v>0</v>
      </c>
      <c r="O17" s="101">
        <v>20</v>
      </c>
      <c r="P17" s="101" t="s">
        <v>128</v>
      </c>
      <c r="V17" s="105" t="s">
        <v>49</v>
      </c>
    </row>
    <row r="18" spans="1:22" ht="12.75">
      <c r="A18" s="98">
        <v>4</v>
      </c>
      <c r="B18" s="99" t="s">
        <v>129</v>
      </c>
      <c r="C18" s="100" t="s">
        <v>137</v>
      </c>
      <c r="D18" s="121" t="s">
        <v>138</v>
      </c>
      <c r="E18" s="102">
        <v>17.28</v>
      </c>
      <c r="F18" s="101" t="s">
        <v>132</v>
      </c>
      <c r="G18" s="103">
        <v>0</v>
      </c>
      <c r="H18" s="103">
        <f>ROUND(E18*G18,2)</f>
        <v>0</v>
      </c>
      <c r="J18" s="103">
        <f>ROUND(E18*G18,2)</f>
        <v>0</v>
      </c>
      <c r="O18" s="101">
        <v>20</v>
      </c>
      <c r="P18" s="101" t="s">
        <v>128</v>
      </c>
      <c r="V18" s="105" t="s">
        <v>49</v>
      </c>
    </row>
    <row r="19" spans="4:22" ht="12.75">
      <c r="D19" s="121" t="s">
        <v>139</v>
      </c>
      <c r="V19" s="105" t="s">
        <v>0</v>
      </c>
    </row>
    <row r="20" spans="1:22" ht="12.75">
      <c r="A20" s="98">
        <v>5</v>
      </c>
      <c r="B20" s="99" t="s">
        <v>134</v>
      </c>
      <c r="C20" s="100" t="s">
        <v>140</v>
      </c>
      <c r="D20" s="121" t="s">
        <v>141</v>
      </c>
      <c r="E20" s="102">
        <v>17.28</v>
      </c>
      <c r="F20" s="101" t="s">
        <v>132</v>
      </c>
      <c r="G20" s="103">
        <v>0</v>
      </c>
      <c r="H20" s="103">
        <f>ROUND(E20*G20,2)</f>
        <v>0</v>
      </c>
      <c r="J20" s="103">
        <f>ROUND(E20*G20,2)</f>
        <v>0</v>
      </c>
      <c r="O20" s="101">
        <v>20</v>
      </c>
      <c r="P20" s="101" t="s">
        <v>128</v>
      </c>
      <c r="V20" s="105" t="s">
        <v>49</v>
      </c>
    </row>
    <row r="21" spans="1:22" ht="14.25" customHeight="1">
      <c r="A21" s="98">
        <v>6</v>
      </c>
      <c r="B21" s="99" t="s">
        <v>134</v>
      </c>
      <c r="C21" s="100" t="s">
        <v>142</v>
      </c>
      <c r="D21" s="121" t="s">
        <v>143</v>
      </c>
      <c r="E21" s="102">
        <v>258.08</v>
      </c>
      <c r="F21" s="101" t="s">
        <v>132</v>
      </c>
      <c r="G21" s="103">
        <v>0</v>
      </c>
      <c r="H21" s="103">
        <f>ROUND(E21*G21,2)</f>
        <v>0</v>
      </c>
      <c r="J21" s="103">
        <f>ROUND(E21*G21,2)</f>
        <v>0</v>
      </c>
      <c r="O21" s="101">
        <v>20</v>
      </c>
      <c r="P21" s="101" t="s">
        <v>128</v>
      </c>
      <c r="V21" s="105" t="s">
        <v>49</v>
      </c>
    </row>
    <row r="22" spans="4:22" ht="12.75">
      <c r="D22" s="121" t="s">
        <v>144</v>
      </c>
      <c r="V22" s="105" t="s">
        <v>0</v>
      </c>
    </row>
    <row r="23" spans="1:22" ht="12.75">
      <c r="A23" s="98">
        <v>7</v>
      </c>
      <c r="B23" s="99" t="s">
        <v>129</v>
      </c>
      <c r="C23" s="100" t="s">
        <v>145</v>
      </c>
      <c r="D23" s="121" t="s">
        <v>146</v>
      </c>
      <c r="E23" s="102">
        <v>172</v>
      </c>
      <c r="F23" s="101" t="s">
        <v>132</v>
      </c>
      <c r="G23" s="103">
        <v>0</v>
      </c>
      <c r="H23" s="103">
        <f>ROUND(E23*G23,2)</f>
        <v>0</v>
      </c>
      <c r="J23" s="103">
        <f>ROUND(E23*G23,2)</f>
        <v>0</v>
      </c>
      <c r="O23" s="101">
        <v>20</v>
      </c>
      <c r="P23" s="101" t="s">
        <v>128</v>
      </c>
      <c r="V23" s="105" t="s">
        <v>49</v>
      </c>
    </row>
    <row r="24" spans="1:22" ht="12.75">
      <c r="A24" s="98">
        <v>8</v>
      </c>
      <c r="B24" s="99" t="s">
        <v>134</v>
      </c>
      <c r="C24" s="100" t="s">
        <v>147</v>
      </c>
      <c r="D24" s="121" t="s">
        <v>148</v>
      </c>
      <c r="E24" s="102">
        <v>258.08</v>
      </c>
      <c r="F24" s="101" t="s">
        <v>132</v>
      </c>
      <c r="G24" s="103">
        <v>0</v>
      </c>
      <c r="H24" s="103">
        <f>ROUND(E24*G24,2)</f>
        <v>0</v>
      </c>
      <c r="J24" s="103">
        <f>ROUND(E24*G24,2)</f>
        <v>0</v>
      </c>
      <c r="O24" s="101">
        <v>20</v>
      </c>
      <c r="P24" s="101" t="s">
        <v>128</v>
      </c>
      <c r="V24" s="105" t="s">
        <v>49</v>
      </c>
    </row>
    <row r="25" spans="1:22" ht="12.75">
      <c r="A25" s="98">
        <v>9</v>
      </c>
      <c r="B25" s="99" t="s">
        <v>134</v>
      </c>
      <c r="C25" s="100" t="s">
        <v>149</v>
      </c>
      <c r="D25" s="121" t="s">
        <v>150</v>
      </c>
      <c r="E25" s="102">
        <v>172</v>
      </c>
      <c r="F25" s="101" t="s">
        <v>132</v>
      </c>
      <c r="G25" s="103">
        <v>0</v>
      </c>
      <c r="H25" s="103">
        <f>ROUND(E25*G25,2)</f>
        <v>0</v>
      </c>
      <c r="J25" s="103">
        <f>ROUND(E25*G25,2)</f>
        <v>0</v>
      </c>
      <c r="O25" s="101">
        <v>20</v>
      </c>
      <c r="P25" s="101" t="s">
        <v>128</v>
      </c>
      <c r="V25" s="105" t="s">
        <v>49</v>
      </c>
    </row>
    <row r="26" spans="4:22" ht="12.75">
      <c r="D26" s="121" t="s">
        <v>151</v>
      </c>
      <c r="V26" s="105" t="s">
        <v>0</v>
      </c>
    </row>
    <row r="27" spans="1:22" ht="12.75">
      <c r="A27" s="98">
        <v>10</v>
      </c>
      <c r="B27" s="99" t="s">
        <v>129</v>
      </c>
      <c r="C27" s="100" t="s">
        <v>152</v>
      </c>
      <c r="D27" s="121" t="s">
        <v>153</v>
      </c>
      <c r="E27" s="102">
        <v>176.021</v>
      </c>
      <c r="F27" s="101" t="s">
        <v>132</v>
      </c>
      <c r="G27" s="103">
        <v>0</v>
      </c>
      <c r="H27" s="103">
        <f>ROUND(E27*G27,2)</f>
        <v>0</v>
      </c>
      <c r="J27" s="103">
        <f>ROUND(E27*G27,2)</f>
        <v>0</v>
      </c>
      <c r="O27" s="101">
        <v>20</v>
      </c>
      <c r="P27" s="101" t="s">
        <v>128</v>
      </c>
      <c r="V27" s="105" t="s">
        <v>49</v>
      </c>
    </row>
    <row r="28" spans="4:22" ht="12.75">
      <c r="D28" s="121" t="s">
        <v>154</v>
      </c>
      <c r="V28" s="105" t="s">
        <v>0</v>
      </c>
    </row>
    <row r="29" spans="1:22" ht="12.75">
      <c r="A29" s="98">
        <v>11</v>
      </c>
      <c r="B29" s="99" t="s">
        <v>155</v>
      </c>
      <c r="C29" s="100" t="s">
        <v>156</v>
      </c>
      <c r="D29" s="121" t="s">
        <v>157</v>
      </c>
      <c r="E29" s="102">
        <v>176.021</v>
      </c>
      <c r="F29" s="101" t="s">
        <v>132</v>
      </c>
      <c r="G29" s="103">
        <v>0</v>
      </c>
      <c r="I29" s="103">
        <f>ROUND(E29*G29,2)</f>
        <v>0</v>
      </c>
      <c r="J29" s="103">
        <f>ROUND(E29*G29,2)</f>
        <v>0</v>
      </c>
      <c r="K29" s="104">
        <v>1.67</v>
      </c>
      <c r="L29" s="104">
        <f>E29*K29</f>
        <v>293.95507</v>
      </c>
      <c r="O29" s="101">
        <v>20</v>
      </c>
      <c r="P29" s="101" t="s">
        <v>128</v>
      </c>
      <c r="V29" s="105" t="s">
        <v>42</v>
      </c>
    </row>
    <row r="30" spans="1:22" ht="12.75">
      <c r="A30" s="98">
        <v>12</v>
      </c>
      <c r="B30" s="99" t="s">
        <v>129</v>
      </c>
      <c r="C30" s="100" t="s">
        <v>158</v>
      </c>
      <c r="D30" s="121" t="s">
        <v>159</v>
      </c>
      <c r="E30" s="102">
        <v>176.021</v>
      </c>
      <c r="F30" s="101" t="s">
        <v>132</v>
      </c>
      <c r="G30" s="103">
        <v>0</v>
      </c>
      <c r="H30" s="103">
        <f>ROUND(E30*G30,2)</f>
        <v>0</v>
      </c>
      <c r="J30" s="103">
        <f>ROUND(E30*G30,2)</f>
        <v>0</v>
      </c>
      <c r="O30" s="101">
        <v>20</v>
      </c>
      <c r="P30" s="101" t="s">
        <v>128</v>
      </c>
      <c r="V30" s="105" t="s">
        <v>49</v>
      </c>
    </row>
    <row r="31" spans="4:14" ht="12.75">
      <c r="D31" s="133" t="s">
        <v>160</v>
      </c>
      <c r="E31" s="134">
        <f>J31</f>
        <v>0</v>
      </c>
      <c r="H31" s="134">
        <f>SUM(H12:H30)</f>
        <v>0</v>
      </c>
      <c r="I31" s="134">
        <f>SUM(I12:I30)</f>
        <v>0</v>
      </c>
      <c r="J31" s="134">
        <f>SUM(J12:J30)</f>
        <v>0</v>
      </c>
      <c r="L31" s="135">
        <f>SUM(L12:L30)</f>
        <v>294.1308239</v>
      </c>
      <c r="N31" s="136">
        <f>SUM(N12:N30)</f>
        <v>0</v>
      </c>
    </row>
    <row r="33" ht="12.75">
      <c r="B33" s="100" t="s">
        <v>161</v>
      </c>
    </row>
    <row r="34" spans="1:22" ht="25.5">
      <c r="A34" s="98">
        <v>13</v>
      </c>
      <c r="B34" s="99" t="s">
        <v>124</v>
      </c>
      <c r="C34" s="100" t="s">
        <v>162</v>
      </c>
      <c r="D34" s="121" t="s">
        <v>163</v>
      </c>
      <c r="E34" s="102">
        <v>34.4</v>
      </c>
      <c r="F34" s="101" t="s">
        <v>132</v>
      </c>
      <c r="G34" s="103">
        <v>0</v>
      </c>
      <c r="H34" s="103">
        <f>ROUND(E34*G34,2)</f>
        <v>0</v>
      </c>
      <c r="J34" s="103">
        <f>ROUND(E34*G34,2)</f>
        <v>0</v>
      </c>
      <c r="O34" s="101">
        <v>20</v>
      </c>
      <c r="P34" s="101" t="s">
        <v>128</v>
      </c>
      <c r="V34" s="105" t="s">
        <v>49</v>
      </c>
    </row>
    <row r="35" spans="4:22" ht="12.75">
      <c r="D35" s="121" t="s">
        <v>164</v>
      </c>
      <c r="V35" s="105" t="s">
        <v>0</v>
      </c>
    </row>
    <row r="36" spans="4:14" ht="12.75">
      <c r="D36" s="133" t="s">
        <v>165</v>
      </c>
      <c r="E36" s="134">
        <f>J36</f>
        <v>0</v>
      </c>
      <c r="H36" s="134">
        <f>SUM(H33:H35)</f>
        <v>0</v>
      </c>
      <c r="I36" s="134">
        <f>SUM(I33:I35)</f>
        <v>0</v>
      </c>
      <c r="J36" s="134">
        <f>SUM(J33:J35)</f>
        <v>0</v>
      </c>
      <c r="L36" s="135">
        <f>SUM(L33:L35)</f>
        <v>0</v>
      </c>
      <c r="N36" s="136">
        <f>SUM(N33:N35)</f>
        <v>0</v>
      </c>
    </row>
    <row r="38" ht="12.75">
      <c r="B38" s="100" t="s">
        <v>166</v>
      </c>
    </row>
    <row r="39" spans="1:22" ht="25.5">
      <c r="A39" s="98">
        <v>14</v>
      </c>
      <c r="B39" s="99" t="s">
        <v>124</v>
      </c>
      <c r="C39" s="100" t="s">
        <v>167</v>
      </c>
      <c r="D39" s="121" t="s">
        <v>168</v>
      </c>
      <c r="E39" s="102">
        <v>430</v>
      </c>
      <c r="F39" s="101" t="s">
        <v>169</v>
      </c>
      <c r="G39" s="103">
        <v>0</v>
      </c>
      <c r="H39" s="103">
        <f>ROUND(E39*G39,2)</f>
        <v>0</v>
      </c>
      <c r="J39" s="103">
        <f>ROUND(E39*G39,2)</f>
        <v>0</v>
      </c>
      <c r="K39" s="104">
        <v>1E-05</v>
      </c>
      <c r="L39" s="104">
        <f>E39*K39</f>
        <v>0.0043</v>
      </c>
      <c r="O39" s="101">
        <v>20</v>
      </c>
      <c r="P39" s="101" t="s">
        <v>128</v>
      </c>
      <c r="V39" s="105" t="s">
        <v>49</v>
      </c>
    </row>
    <row r="40" spans="1:22" ht="25.5">
      <c r="A40" s="98">
        <v>15</v>
      </c>
      <c r="B40" s="99" t="s">
        <v>155</v>
      </c>
      <c r="C40" s="100" t="s">
        <v>170</v>
      </c>
      <c r="D40" s="121" t="s">
        <v>171</v>
      </c>
      <c r="E40" s="102">
        <v>93.74</v>
      </c>
      <c r="F40" s="101" t="s">
        <v>172</v>
      </c>
      <c r="G40" s="103">
        <v>0</v>
      </c>
      <c r="I40" s="103">
        <f>ROUND(E40*G40,2)</f>
        <v>0</v>
      </c>
      <c r="J40" s="103">
        <f>ROUND(E40*G40,2)</f>
        <v>0</v>
      </c>
      <c r="K40" s="104">
        <v>0.0362</v>
      </c>
      <c r="L40" s="104">
        <f>E40*K40</f>
        <v>3.3933880000000003</v>
      </c>
      <c r="O40" s="101">
        <v>20</v>
      </c>
      <c r="P40" s="101" t="s">
        <v>128</v>
      </c>
      <c r="V40" s="105" t="s">
        <v>42</v>
      </c>
    </row>
    <row r="41" spans="4:22" ht="12.75">
      <c r="D41" s="121" t="s">
        <v>173</v>
      </c>
      <c r="V41" s="105" t="s">
        <v>0</v>
      </c>
    </row>
    <row r="42" spans="1:22" ht="25.5">
      <c r="A42" s="98">
        <v>16</v>
      </c>
      <c r="B42" s="99" t="s">
        <v>124</v>
      </c>
      <c r="C42" s="100" t="s">
        <v>174</v>
      </c>
      <c r="D42" s="121" t="s">
        <v>175</v>
      </c>
      <c r="E42" s="102">
        <v>14</v>
      </c>
      <c r="F42" s="101" t="s">
        <v>172</v>
      </c>
      <c r="G42" s="103">
        <v>0</v>
      </c>
      <c r="H42" s="103">
        <f>ROUND(E42*G42,2)</f>
        <v>0</v>
      </c>
      <c r="J42" s="103">
        <f aca="true" t="shared" si="0" ref="J42:J53">ROUND(E42*G42,2)</f>
        <v>0</v>
      </c>
      <c r="K42" s="104">
        <v>0.00016</v>
      </c>
      <c r="L42" s="104">
        <f>E42*K42</f>
        <v>0.0022400000000000002</v>
      </c>
      <c r="O42" s="101">
        <v>20</v>
      </c>
      <c r="P42" s="101" t="s">
        <v>128</v>
      </c>
      <c r="V42" s="105" t="s">
        <v>49</v>
      </c>
    </row>
    <row r="43" spans="1:22" ht="12.75">
      <c r="A43" s="98">
        <v>17</v>
      </c>
      <c r="B43" s="99" t="s">
        <v>155</v>
      </c>
      <c r="C43" s="100" t="s">
        <v>176</v>
      </c>
      <c r="D43" s="121" t="s">
        <v>177</v>
      </c>
      <c r="E43" s="102">
        <v>14</v>
      </c>
      <c r="F43" s="101" t="s">
        <v>172</v>
      </c>
      <c r="G43" s="103">
        <v>0</v>
      </c>
      <c r="I43" s="103">
        <f>ROUND(E43*G43,2)</f>
        <v>0</v>
      </c>
      <c r="J43" s="103">
        <f t="shared" si="0"/>
        <v>0</v>
      </c>
      <c r="O43" s="101">
        <v>20</v>
      </c>
      <c r="P43" s="101" t="s">
        <v>128</v>
      </c>
      <c r="V43" s="105" t="s">
        <v>42</v>
      </c>
    </row>
    <row r="44" spans="1:22" ht="12.75">
      <c r="A44" s="98">
        <v>18</v>
      </c>
      <c r="B44" s="99" t="s">
        <v>124</v>
      </c>
      <c r="C44" s="100" t="s">
        <v>178</v>
      </c>
      <c r="D44" s="121" t="s">
        <v>179</v>
      </c>
      <c r="E44" s="102">
        <v>430</v>
      </c>
      <c r="F44" s="101" t="s">
        <v>169</v>
      </c>
      <c r="G44" s="103">
        <v>0</v>
      </c>
      <c r="H44" s="103">
        <f>ROUND(E44*G44,2)</f>
        <v>0</v>
      </c>
      <c r="J44" s="103">
        <f t="shared" si="0"/>
        <v>0</v>
      </c>
      <c r="O44" s="101">
        <v>20</v>
      </c>
      <c r="P44" s="101" t="s">
        <v>128</v>
      </c>
      <c r="V44" s="105" t="s">
        <v>49</v>
      </c>
    </row>
    <row r="45" spans="1:22" ht="25.5">
      <c r="A45" s="98">
        <v>19</v>
      </c>
      <c r="B45" s="99" t="s">
        <v>124</v>
      </c>
      <c r="C45" s="100" t="s">
        <v>180</v>
      </c>
      <c r="D45" s="121" t="s">
        <v>181</v>
      </c>
      <c r="E45" s="102">
        <v>8</v>
      </c>
      <c r="F45" s="101" t="s">
        <v>172</v>
      </c>
      <c r="G45" s="103">
        <v>0</v>
      </c>
      <c r="H45" s="103">
        <f>ROUND(E45*G45,2)</f>
        <v>0</v>
      </c>
      <c r="J45" s="103">
        <f t="shared" si="0"/>
        <v>0</v>
      </c>
      <c r="K45" s="104">
        <v>3E-05</v>
      </c>
      <c r="L45" s="104">
        <f>E45*K45</f>
        <v>0.00024</v>
      </c>
      <c r="O45" s="101">
        <v>20</v>
      </c>
      <c r="P45" s="101" t="s">
        <v>128</v>
      </c>
      <c r="V45" s="105" t="s">
        <v>49</v>
      </c>
    </row>
    <row r="46" spans="1:22" ht="25.5">
      <c r="A46" s="98">
        <v>20</v>
      </c>
      <c r="B46" s="99" t="s">
        <v>155</v>
      </c>
      <c r="C46" s="100" t="s">
        <v>182</v>
      </c>
      <c r="D46" s="121" t="s">
        <v>183</v>
      </c>
      <c r="E46" s="102">
        <v>8</v>
      </c>
      <c r="F46" s="101" t="s">
        <v>172</v>
      </c>
      <c r="G46" s="103">
        <v>0</v>
      </c>
      <c r="I46" s="103">
        <f aca="true" t="shared" si="1" ref="I46:I51">ROUND(E46*G46,2)</f>
        <v>0</v>
      </c>
      <c r="J46" s="103">
        <f t="shared" si="0"/>
        <v>0</v>
      </c>
      <c r="O46" s="101">
        <v>20</v>
      </c>
      <c r="P46" s="101" t="s">
        <v>128</v>
      </c>
      <c r="V46" s="105" t="s">
        <v>42</v>
      </c>
    </row>
    <row r="47" spans="1:22" ht="12.75">
      <c r="A47" s="98">
        <v>21</v>
      </c>
      <c r="B47" s="99" t="s">
        <v>155</v>
      </c>
      <c r="C47" s="100" t="s">
        <v>184</v>
      </c>
      <c r="D47" s="121" t="s">
        <v>185</v>
      </c>
      <c r="E47" s="102">
        <v>8</v>
      </c>
      <c r="F47" s="101" t="s">
        <v>172</v>
      </c>
      <c r="G47" s="103">
        <v>0</v>
      </c>
      <c r="I47" s="103">
        <f t="shared" si="1"/>
        <v>0</v>
      </c>
      <c r="J47" s="103">
        <f t="shared" si="0"/>
        <v>0</v>
      </c>
      <c r="O47" s="101">
        <v>20</v>
      </c>
      <c r="P47" s="101" t="s">
        <v>128</v>
      </c>
      <c r="V47" s="105" t="s">
        <v>42</v>
      </c>
    </row>
    <row r="48" spans="1:22" ht="12.75">
      <c r="A48" s="98">
        <v>22</v>
      </c>
      <c r="B48" s="99" t="s">
        <v>155</v>
      </c>
      <c r="C48" s="100" t="s">
        <v>186</v>
      </c>
      <c r="D48" s="121" t="s">
        <v>187</v>
      </c>
      <c r="E48" s="102">
        <v>8</v>
      </c>
      <c r="F48" s="101" t="s">
        <v>172</v>
      </c>
      <c r="G48" s="103">
        <v>0</v>
      </c>
      <c r="I48" s="103">
        <f t="shared" si="1"/>
        <v>0</v>
      </c>
      <c r="J48" s="103">
        <f t="shared" si="0"/>
        <v>0</v>
      </c>
      <c r="O48" s="101">
        <v>20</v>
      </c>
      <c r="P48" s="101" t="s">
        <v>128</v>
      </c>
      <c r="V48" s="105" t="s">
        <v>42</v>
      </c>
    </row>
    <row r="49" spans="1:22" ht="12.75">
      <c r="A49" s="98">
        <v>23</v>
      </c>
      <c r="B49" s="99" t="s">
        <v>155</v>
      </c>
      <c r="C49" s="100" t="s">
        <v>188</v>
      </c>
      <c r="D49" s="121" t="s">
        <v>189</v>
      </c>
      <c r="E49" s="102">
        <v>16</v>
      </c>
      <c r="F49" s="101" t="s">
        <v>172</v>
      </c>
      <c r="G49" s="103">
        <v>0</v>
      </c>
      <c r="I49" s="103">
        <f t="shared" si="1"/>
        <v>0</v>
      </c>
      <c r="J49" s="103">
        <f t="shared" si="0"/>
        <v>0</v>
      </c>
      <c r="O49" s="101">
        <v>20</v>
      </c>
      <c r="P49" s="101" t="s">
        <v>128</v>
      </c>
      <c r="V49" s="105" t="s">
        <v>42</v>
      </c>
    </row>
    <row r="50" spans="1:22" ht="25.5">
      <c r="A50" s="98">
        <v>24</v>
      </c>
      <c r="B50" s="99" t="s">
        <v>155</v>
      </c>
      <c r="C50" s="100" t="s">
        <v>190</v>
      </c>
      <c r="D50" s="121" t="s">
        <v>191</v>
      </c>
      <c r="E50" s="102">
        <v>8</v>
      </c>
      <c r="F50" s="101" t="s">
        <v>172</v>
      </c>
      <c r="G50" s="103">
        <v>0</v>
      </c>
      <c r="I50" s="103">
        <f t="shared" si="1"/>
        <v>0</v>
      </c>
      <c r="J50" s="103">
        <f t="shared" si="0"/>
        <v>0</v>
      </c>
      <c r="O50" s="101">
        <v>20</v>
      </c>
      <c r="P50" s="101" t="s">
        <v>128</v>
      </c>
      <c r="V50" s="105" t="s">
        <v>42</v>
      </c>
    </row>
    <row r="51" spans="1:22" ht="12.75">
      <c r="A51" s="98">
        <v>25</v>
      </c>
      <c r="B51" s="99" t="s">
        <v>155</v>
      </c>
      <c r="C51" s="100" t="s">
        <v>192</v>
      </c>
      <c r="D51" s="121" t="s">
        <v>193</v>
      </c>
      <c r="E51" s="102">
        <v>8</v>
      </c>
      <c r="F51" s="101" t="s">
        <v>172</v>
      </c>
      <c r="G51" s="103">
        <v>0</v>
      </c>
      <c r="I51" s="103">
        <f t="shared" si="1"/>
        <v>0</v>
      </c>
      <c r="J51" s="103">
        <f t="shared" si="0"/>
        <v>0</v>
      </c>
      <c r="O51" s="101">
        <v>20</v>
      </c>
      <c r="P51" s="101" t="s">
        <v>128</v>
      </c>
      <c r="V51" s="105" t="s">
        <v>42</v>
      </c>
    </row>
    <row r="52" spans="1:22" ht="25.5">
      <c r="A52" s="98">
        <v>26</v>
      </c>
      <c r="B52" s="99" t="s">
        <v>124</v>
      </c>
      <c r="C52" s="100" t="s">
        <v>194</v>
      </c>
      <c r="D52" s="121" t="s">
        <v>195</v>
      </c>
      <c r="E52" s="102">
        <v>430</v>
      </c>
      <c r="F52" s="101" t="s">
        <v>169</v>
      </c>
      <c r="G52" s="103">
        <v>0</v>
      </c>
      <c r="H52" s="103">
        <f>ROUND(E52*G52,2)</f>
        <v>0</v>
      </c>
      <c r="J52" s="103">
        <f t="shared" si="0"/>
        <v>0</v>
      </c>
      <c r="O52" s="101">
        <v>20</v>
      </c>
      <c r="P52" s="101" t="s">
        <v>128</v>
      </c>
      <c r="V52" s="105" t="s">
        <v>49</v>
      </c>
    </row>
    <row r="53" spans="1:22" ht="12.75">
      <c r="A53" s="98">
        <v>27</v>
      </c>
      <c r="B53" s="99" t="s">
        <v>155</v>
      </c>
      <c r="C53" s="100" t="s">
        <v>196</v>
      </c>
      <c r="D53" s="121" t="s">
        <v>197</v>
      </c>
      <c r="E53" s="102">
        <v>451.5</v>
      </c>
      <c r="F53" s="101" t="s">
        <v>169</v>
      </c>
      <c r="G53" s="103">
        <v>0</v>
      </c>
      <c r="I53" s="103">
        <f>ROUND(E53*G53,2)</f>
        <v>0</v>
      </c>
      <c r="J53" s="103">
        <f t="shared" si="0"/>
        <v>0</v>
      </c>
      <c r="K53" s="104">
        <v>0.00028</v>
      </c>
      <c r="L53" s="104">
        <f>E53*K53</f>
        <v>0.12641999999999998</v>
      </c>
      <c r="O53" s="101">
        <v>20</v>
      </c>
      <c r="P53" s="101" t="s">
        <v>128</v>
      </c>
      <c r="V53" s="105" t="s">
        <v>42</v>
      </c>
    </row>
    <row r="54" spans="4:14" ht="12.75">
      <c r="D54" s="133" t="s">
        <v>198</v>
      </c>
      <c r="E54" s="134">
        <f>J54</f>
        <v>0</v>
      </c>
      <c r="H54" s="134">
        <f>SUM(H38:H53)</f>
        <v>0</v>
      </c>
      <c r="I54" s="134">
        <f>SUM(I38:I53)</f>
        <v>0</v>
      </c>
      <c r="J54" s="134">
        <f>SUM(J38:J53)</f>
        <v>0</v>
      </c>
      <c r="L54" s="135">
        <f>SUM(L38:L53)</f>
        <v>3.5265880000000003</v>
      </c>
      <c r="N54" s="136">
        <f>SUM(N38:N53)</f>
        <v>0</v>
      </c>
    </row>
    <row r="56" ht="12.75">
      <c r="B56" s="100" t="s">
        <v>199</v>
      </c>
    </row>
    <row r="57" spans="1:22" ht="25.5">
      <c r="A57" s="98">
        <v>28</v>
      </c>
      <c r="B57" s="99" t="s">
        <v>124</v>
      </c>
      <c r="C57" s="100" t="s">
        <v>200</v>
      </c>
      <c r="D57" s="121" t="s">
        <v>201</v>
      </c>
      <c r="E57" s="102">
        <v>297.657</v>
      </c>
      <c r="F57" s="101" t="s">
        <v>202</v>
      </c>
      <c r="G57" s="103">
        <v>0</v>
      </c>
      <c r="H57" s="103">
        <f>ROUND(E57*G57,2)</f>
        <v>0</v>
      </c>
      <c r="J57" s="103">
        <f>ROUND(E57*G57,2)</f>
        <v>0</v>
      </c>
      <c r="O57" s="101">
        <v>20</v>
      </c>
      <c r="P57" s="101" t="s">
        <v>128</v>
      </c>
      <c r="V57" s="105" t="s">
        <v>49</v>
      </c>
    </row>
    <row r="58" spans="1:22" ht="12.75">
      <c r="A58" s="98">
        <v>29</v>
      </c>
      <c r="B58" s="99" t="s">
        <v>203</v>
      </c>
      <c r="C58" s="100" t="s">
        <v>204</v>
      </c>
      <c r="D58" s="121" t="s">
        <v>205</v>
      </c>
      <c r="E58" s="102">
        <v>16</v>
      </c>
      <c r="F58" s="101" t="s">
        <v>206</v>
      </c>
      <c r="G58" s="103">
        <v>0</v>
      </c>
      <c r="H58" s="103">
        <f>ROUND(E58*G58,2)</f>
        <v>0</v>
      </c>
      <c r="J58" s="103">
        <f>ROUND(E58*G58,2)</f>
        <v>0</v>
      </c>
      <c r="O58" s="101">
        <v>20</v>
      </c>
      <c r="P58" s="101" t="s">
        <v>128</v>
      </c>
      <c r="V58" s="105" t="s">
        <v>49</v>
      </c>
    </row>
    <row r="59" spans="4:14" ht="12.75">
      <c r="D59" s="133" t="s">
        <v>207</v>
      </c>
      <c r="E59" s="134">
        <f>J59</f>
        <v>0</v>
      </c>
      <c r="H59" s="134">
        <f>SUM(H56:H58)</f>
        <v>0</v>
      </c>
      <c r="I59" s="134">
        <f>SUM(I56:I58)</f>
        <v>0</v>
      </c>
      <c r="J59" s="134">
        <f>SUM(J56:J58)</f>
        <v>0</v>
      </c>
      <c r="L59" s="135">
        <f>SUM(L56:L58)</f>
        <v>0</v>
      </c>
      <c r="N59" s="136">
        <f>SUM(N56:N58)</f>
        <v>0</v>
      </c>
    </row>
    <row r="61" spans="4:14" ht="12.75">
      <c r="D61" s="133" t="s">
        <v>208</v>
      </c>
      <c r="E61" s="134">
        <f>J61</f>
        <v>0</v>
      </c>
      <c r="H61" s="134">
        <f>+H31+H36+H54+H59</f>
        <v>0</v>
      </c>
      <c r="I61" s="134">
        <f>+I31+I36+I54+I59</f>
        <v>0</v>
      </c>
      <c r="J61" s="134">
        <f>+J31+J36+J54+J59</f>
        <v>0</v>
      </c>
      <c r="L61" s="135">
        <f>+L31+L36+L54+L59</f>
        <v>297.6574119</v>
      </c>
      <c r="N61" s="136">
        <f>+N31+N36+N54+N59</f>
        <v>0</v>
      </c>
    </row>
    <row r="63" spans="4:14" ht="12.75">
      <c r="D63" s="137" t="s">
        <v>209</v>
      </c>
      <c r="E63" s="134">
        <f>J63</f>
        <v>0</v>
      </c>
      <c r="H63" s="134">
        <f>+H61</f>
        <v>0</v>
      </c>
      <c r="I63" s="134">
        <f>+I61</f>
        <v>0</v>
      </c>
      <c r="J63" s="134">
        <f>+J61</f>
        <v>0</v>
      </c>
      <c r="L63" s="135">
        <f>+L61</f>
        <v>297.6574119</v>
      </c>
      <c r="N63" s="136">
        <f>+N61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Širáň</dc:creator>
  <cp:keywords/>
  <dc:description/>
  <cp:lastModifiedBy>Juraj Bystriansky</cp:lastModifiedBy>
  <cp:lastPrinted>2018-09-27T12:40:51Z</cp:lastPrinted>
  <dcterms:created xsi:type="dcterms:W3CDTF">1999-04-06T07:39:42Z</dcterms:created>
  <dcterms:modified xsi:type="dcterms:W3CDTF">2018-10-18T08:45:39Z</dcterms:modified>
  <cp:category/>
  <cp:version/>
  <cp:contentType/>
  <cp:contentStatus/>
</cp:coreProperties>
</file>