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PBau\Downloads\"/>
    </mc:Choice>
  </mc:AlternateContent>
  <xr:revisionPtr revIDLastSave="0" documentId="13_ncr:1_{32FBBEC8-5525-4D2B-8FAA-4A42C2EE8D3A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1." sheetId="26" r:id="rId1"/>
    <sheet name="Prvky" sheetId="23" state="hidden" r:id="rId2"/>
  </sheets>
  <definedNames>
    <definedName name="Bod_0222">#REF!</definedName>
    <definedName name="Bod_0233">#REF!</definedName>
    <definedName name="Bod_0256">#REF!</definedName>
    <definedName name="Bod_0297">#REF!</definedName>
    <definedName name="časová_rezerva">#REF!</definedName>
    <definedName name="DESIGN">#REF!</definedName>
    <definedName name="DODAVATEL">#REF!</definedName>
    <definedName name="hr_HSV">#REF!</definedName>
    <definedName name="hr_PSV">#REF!</definedName>
    <definedName name="HZS_1">#REF!</definedName>
    <definedName name="HZS_18">#REF!</definedName>
    <definedName name="HZS_21">#REF!</definedName>
    <definedName name="HZS_22">#REF!</definedName>
    <definedName name="HZS_23">#REF!</definedName>
    <definedName name="HZS_24">#REF!</definedName>
    <definedName name="HZS_26">#REF!</definedName>
    <definedName name="HZS_27">#REF!</definedName>
    <definedName name="HZS_28">#REF!</definedName>
    <definedName name="HZS_3">#REF!</definedName>
    <definedName name="HZS_31">#REF!</definedName>
    <definedName name="HZS_330">#REF!</definedName>
    <definedName name="HZS_34">#REF!</definedName>
    <definedName name="HZS_35">#REF!</definedName>
    <definedName name="HZS_36">#REF!</definedName>
    <definedName name="HZS_38">#REF!</definedName>
    <definedName name="HZS_4">#REF!</definedName>
    <definedName name="HZS_41">#REF!</definedName>
    <definedName name="HZS_43">#REF!</definedName>
    <definedName name="HZS_5">#REF!</definedName>
    <definedName name="HZS_61">#REF!</definedName>
    <definedName name="HZS_62">#REF!</definedName>
    <definedName name="HZS_627">#REF!</definedName>
    <definedName name="HZS_629">#REF!</definedName>
    <definedName name="HZS_63">#REF!</definedName>
    <definedName name="HZS_64">#REF!</definedName>
    <definedName name="HZS_700">#REF!</definedName>
    <definedName name="HZS_711">#REF!</definedName>
    <definedName name="HZS_712">#REF!</definedName>
    <definedName name="HZS_713">#REF!</definedName>
    <definedName name="HZS_721">#REF!</definedName>
    <definedName name="HZS_722">#REF!</definedName>
    <definedName name="HZS_723">#REF!</definedName>
    <definedName name="HZS_725">#REF!</definedName>
    <definedName name="HZS_730">#REF!</definedName>
    <definedName name="HZS_748">#REF!</definedName>
    <definedName name="HZS_761">#REF!</definedName>
    <definedName name="HZS_762">#REF!</definedName>
    <definedName name="HZS_763">#REF!</definedName>
    <definedName name="HZS_764">#REF!</definedName>
    <definedName name="HZS_765">#REF!</definedName>
    <definedName name="HZS_766">#REF!</definedName>
    <definedName name="HZS_767">#REF!</definedName>
    <definedName name="HZS_771">#REF!</definedName>
    <definedName name="HZS_772">#REF!</definedName>
    <definedName name="HZS_773">#REF!</definedName>
    <definedName name="HZS_775">#REF!</definedName>
    <definedName name="HZS_776">#REF!</definedName>
    <definedName name="HZS_777">#REF!</definedName>
    <definedName name="HZS_781">#REF!</definedName>
    <definedName name="HZS_782">#REF!</definedName>
    <definedName name="HZS_783">#REF!</definedName>
    <definedName name="HZS_784">#REF!</definedName>
    <definedName name="HZS_787">#REF!</definedName>
    <definedName name="HZS_799">#REF!</definedName>
    <definedName name="HZS_8">#REF!</definedName>
    <definedName name="HZS_800">#REF!</definedName>
    <definedName name="HZS_801">#REF!</definedName>
    <definedName name="HZS_802">#REF!</definedName>
    <definedName name="HZS_803">#REF!</definedName>
    <definedName name="HZS_804">#REF!</definedName>
    <definedName name="HZS_900">#REF!</definedName>
    <definedName name="HZS_94">#REF!</definedName>
    <definedName name="HZS_95">#REF!</definedName>
    <definedName name="HZS_96">#REF!</definedName>
    <definedName name="HZS_97">#REF!</definedName>
    <definedName name="HZS_98">#REF!</definedName>
    <definedName name="HZS_99">#REF!</definedName>
    <definedName name="HZS_999">#REF!</definedName>
    <definedName name="HZS_HSV">#REF!</definedName>
    <definedName name="HZS_PSV">#REF!</definedName>
    <definedName name="index">#REF!</definedName>
    <definedName name="koef">#REF!</definedName>
    <definedName name="Manažer_cen">#REF!</definedName>
    <definedName name="MATICE_CEN">#REF!</definedName>
    <definedName name="mzda_top">#REF!</definedName>
    <definedName name="P_101">#REF!</definedName>
    <definedName name="P_102">#REF!</definedName>
    <definedName name="P_103">#REF!</definedName>
    <definedName name="P_104">#REF!</definedName>
    <definedName name="P_105">#REF!</definedName>
    <definedName name="P_106">#REF!</definedName>
    <definedName name="P_107">#REF!</definedName>
    <definedName name="P_108">#REF!</definedName>
    <definedName name="P_109">#REF!</definedName>
    <definedName name="P_110">#REF!</definedName>
    <definedName name="P_111">#REF!</definedName>
    <definedName name="P_112">#REF!</definedName>
    <definedName name="P_113">#REF!</definedName>
    <definedName name="P_114">#REF!</definedName>
    <definedName name="P_115">#REF!</definedName>
    <definedName name="P_116">#REF!</definedName>
    <definedName name="P_117">#REF!</definedName>
    <definedName name="P_118">#REF!</definedName>
    <definedName name="P_119">#REF!</definedName>
    <definedName name="P_120">#REF!</definedName>
    <definedName name="P_121">#REF!</definedName>
    <definedName name="P_122">#REF!</definedName>
    <definedName name="P_123">#REF!</definedName>
    <definedName name="P_124">#REF!</definedName>
    <definedName name="P_125">#REF!</definedName>
    <definedName name="P_126">#REF!</definedName>
    <definedName name="P_127">#REF!</definedName>
    <definedName name="P_128">#REF!</definedName>
    <definedName name="P_129">#REF!</definedName>
    <definedName name="P_130">#REF!</definedName>
    <definedName name="P_131">#REF!</definedName>
    <definedName name="P_132">#REF!</definedName>
    <definedName name="P_133">#REF!</definedName>
    <definedName name="P_134">#REF!</definedName>
    <definedName name="P_135">#REF!</definedName>
    <definedName name="P_136">#REF!</definedName>
    <definedName name="P_137">#REF!</definedName>
    <definedName name="P_138">#REF!</definedName>
    <definedName name="P_139">#REF!</definedName>
    <definedName name="P_140">#REF!</definedName>
    <definedName name="P_141">#REF!</definedName>
    <definedName name="P_142">#REF!</definedName>
    <definedName name="P_143">#REF!</definedName>
    <definedName name="P_144">#REF!</definedName>
    <definedName name="P_145">#REF!</definedName>
    <definedName name="P_146">#REF!</definedName>
    <definedName name="P_147">#REF!</definedName>
    <definedName name="P_148">#REF!</definedName>
    <definedName name="P_149">#REF!</definedName>
    <definedName name="P_150">#REF!</definedName>
    <definedName name="P_151">#REF!</definedName>
    <definedName name="P_152">#REF!</definedName>
    <definedName name="pojistné">#REF!</definedName>
    <definedName name="projekt">#REF!</definedName>
    <definedName name="přesun">#REF!</definedName>
    <definedName name="přesun_PSV">#REF!</definedName>
    <definedName name="R_01">#REF!</definedName>
    <definedName name="R_02">#REF!</definedName>
    <definedName name="R_03">#REF!</definedName>
    <definedName name="R_04">#REF!</definedName>
    <definedName name="R_05">#REF!</definedName>
    <definedName name="R_06">#REF!</definedName>
    <definedName name="R_07">#REF!</definedName>
    <definedName name="R_08">#REF!</definedName>
    <definedName name="R_09">#REF!</definedName>
    <definedName name="R_10">#REF!</definedName>
    <definedName name="R_100">#REF!</definedName>
    <definedName name="R_11">#REF!</definedName>
    <definedName name="R_12">#REF!</definedName>
    <definedName name="R_13">#REF!</definedName>
    <definedName name="R_14">#REF!</definedName>
    <definedName name="R_15">#REF!</definedName>
    <definedName name="R_16">#REF!</definedName>
    <definedName name="R_17">#REF!</definedName>
    <definedName name="R_18">#REF!</definedName>
    <definedName name="R_19">#REF!</definedName>
    <definedName name="R_20">#REF!</definedName>
    <definedName name="R_21">#REF!</definedName>
    <definedName name="R_22">#REF!</definedName>
    <definedName name="R_23">#REF!</definedName>
    <definedName name="R_24">#REF!</definedName>
    <definedName name="R_25">#REF!</definedName>
    <definedName name="R_26">#REF!</definedName>
    <definedName name="R_27">#REF!</definedName>
    <definedName name="R_28">#REF!</definedName>
    <definedName name="R_29">#REF!</definedName>
    <definedName name="R_30">#REF!</definedName>
    <definedName name="R_31">#REF!</definedName>
    <definedName name="R_32">#REF!</definedName>
    <definedName name="R_33">#REF!</definedName>
    <definedName name="R_34">#REF!</definedName>
    <definedName name="R_35">#REF!</definedName>
    <definedName name="R_36">#REF!</definedName>
    <definedName name="R_37">#REF!</definedName>
    <definedName name="R_38">#REF!</definedName>
    <definedName name="R_39">#REF!</definedName>
    <definedName name="R_40">#REF!</definedName>
    <definedName name="R_41">#REF!</definedName>
    <definedName name="R_42">#REF!</definedName>
    <definedName name="R_43">#REF!</definedName>
    <definedName name="R_44">#REF!</definedName>
    <definedName name="R_45">#REF!</definedName>
    <definedName name="R_46">#REF!</definedName>
    <definedName name="R_47">#REF!</definedName>
    <definedName name="R_48">#REF!</definedName>
    <definedName name="R_49">#REF!</definedName>
    <definedName name="R_50">#REF!</definedName>
    <definedName name="R_51">#REF!</definedName>
    <definedName name="R_52">#REF!</definedName>
    <definedName name="R_53">#REF!</definedName>
    <definedName name="R_54">#REF!</definedName>
    <definedName name="R_55">#REF!</definedName>
    <definedName name="R_56">#REF!</definedName>
    <definedName name="R_57">#REF!</definedName>
    <definedName name="R_58">#REF!</definedName>
    <definedName name="R_59">#REF!</definedName>
    <definedName name="R_60">#REF!</definedName>
    <definedName name="R_61">#REF!</definedName>
    <definedName name="R_62">#REF!</definedName>
    <definedName name="R_63">#REF!</definedName>
    <definedName name="R_64">#REF!</definedName>
    <definedName name="R_65">#REF!</definedName>
    <definedName name="R_66">#REF!</definedName>
    <definedName name="R_67">#REF!</definedName>
    <definedName name="R_68">#REF!</definedName>
    <definedName name="R_69">#REF!</definedName>
    <definedName name="R_70">#REF!</definedName>
    <definedName name="R_71">#REF!</definedName>
    <definedName name="R_72">#REF!</definedName>
    <definedName name="R_73">#REF!</definedName>
    <definedName name="R_74">#REF!</definedName>
    <definedName name="R_75">#REF!</definedName>
    <definedName name="R_76">#REF!</definedName>
    <definedName name="R_77">#REF!</definedName>
    <definedName name="R_78">#REF!</definedName>
    <definedName name="R_79">#REF!</definedName>
    <definedName name="R_80">#REF!</definedName>
    <definedName name="R_81">#REF!</definedName>
    <definedName name="R_82">#REF!</definedName>
    <definedName name="R_83">#REF!</definedName>
    <definedName name="R_84">#REF!</definedName>
    <definedName name="R_85">#REF!</definedName>
    <definedName name="R_86">#REF!</definedName>
    <definedName name="R_87">#REF!</definedName>
    <definedName name="R_88">#REF!</definedName>
    <definedName name="R_89">#REF!</definedName>
    <definedName name="R_90">#REF!</definedName>
    <definedName name="R_91">#REF!</definedName>
    <definedName name="R_92">#REF!</definedName>
    <definedName name="R_93">#REF!</definedName>
    <definedName name="R_94">#REF!</definedName>
    <definedName name="R_95">#REF!</definedName>
    <definedName name="R_96">#REF!</definedName>
    <definedName name="R_97">#REF!</definedName>
    <definedName name="R_98">#REF!</definedName>
    <definedName name="R_99">#REF!</definedName>
    <definedName name="RTS">#REF!</definedName>
    <definedName name="S_01">#REF!</definedName>
    <definedName name="S_02">#REF!</definedName>
    <definedName name="S_03">#REF!</definedName>
    <definedName name="S_04">#REF!</definedName>
    <definedName name="S_05">#REF!</definedName>
    <definedName name="S_06">#REF!</definedName>
    <definedName name="S_07">#REF!</definedName>
    <definedName name="S_08">#REF!</definedName>
    <definedName name="S_09">#REF!</definedName>
    <definedName name="S_10">#REF!</definedName>
    <definedName name="S_100">#REF!</definedName>
    <definedName name="S_11">#REF!</definedName>
    <definedName name="S_12">#REF!</definedName>
    <definedName name="S_13">#REF!</definedName>
    <definedName name="S_14">#REF!</definedName>
    <definedName name="S_15">#REF!</definedName>
    <definedName name="S_16">#REF!</definedName>
    <definedName name="S_17">#REF!</definedName>
    <definedName name="S_18">#REF!</definedName>
    <definedName name="S_19">#REF!</definedName>
    <definedName name="S_20">#REF!</definedName>
    <definedName name="S_21">#REF!</definedName>
    <definedName name="S_22">#REF!</definedName>
    <definedName name="S_23">#REF!</definedName>
    <definedName name="S_24">#REF!</definedName>
    <definedName name="S_25">#REF!</definedName>
    <definedName name="S_26">#REF!</definedName>
    <definedName name="S_27">#REF!</definedName>
    <definedName name="S_28">#REF!</definedName>
    <definedName name="S_29">#REF!</definedName>
    <definedName name="S_30">#REF!</definedName>
    <definedName name="S_31">#REF!</definedName>
    <definedName name="S_32">#REF!</definedName>
    <definedName name="S_33">#REF!</definedName>
    <definedName name="S_34">#REF!</definedName>
    <definedName name="S_35">#REF!</definedName>
    <definedName name="S_36">#REF!</definedName>
    <definedName name="S_37">#REF!</definedName>
    <definedName name="S_38">#REF!</definedName>
    <definedName name="S_39">#REF!</definedName>
    <definedName name="S_40">#REF!</definedName>
    <definedName name="S_41">#REF!</definedName>
    <definedName name="S_42">#REF!</definedName>
    <definedName name="S_43">#REF!</definedName>
    <definedName name="S_44">#REF!</definedName>
    <definedName name="S_45">#REF!</definedName>
    <definedName name="S_46">#REF!</definedName>
    <definedName name="S_47">#REF!</definedName>
    <definedName name="S_48">#REF!</definedName>
    <definedName name="S_49">#REF!</definedName>
    <definedName name="S_50">#REF!</definedName>
    <definedName name="S_51">#REF!</definedName>
    <definedName name="S_52">#REF!</definedName>
    <definedName name="S_53">#REF!</definedName>
    <definedName name="S_54">#REF!</definedName>
    <definedName name="S_55">#REF!</definedName>
    <definedName name="S_56">#REF!</definedName>
    <definedName name="S_57">#REF!</definedName>
    <definedName name="S_58">#REF!</definedName>
    <definedName name="S_59">#REF!</definedName>
    <definedName name="S_60">#REF!</definedName>
    <definedName name="S_61">#REF!</definedName>
    <definedName name="S_62">#REF!</definedName>
    <definedName name="S_63">#REF!</definedName>
    <definedName name="S_64">#REF!</definedName>
    <definedName name="S_65">#REF!</definedName>
    <definedName name="S_66">#REF!</definedName>
    <definedName name="S_67">#REF!</definedName>
    <definedName name="S_68">#REF!</definedName>
    <definedName name="S_69">#REF!</definedName>
    <definedName name="S_70">#REF!</definedName>
    <definedName name="S_71">#REF!</definedName>
    <definedName name="S_72">#REF!</definedName>
    <definedName name="S_73">#REF!</definedName>
    <definedName name="S_74">#REF!</definedName>
    <definedName name="S_75">#REF!</definedName>
    <definedName name="S_76">#REF!</definedName>
    <definedName name="S_77">#REF!</definedName>
    <definedName name="S_78">#REF!</definedName>
    <definedName name="S_79">#REF!</definedName>
    <definedName name="S_80">#REF!</definedName>
    <definedName name="S_81">#REF!</definedName>
    <definedName name="S_82">#REF!</definedName>
    <definedName name="S_83">#REF!</definedName>
    <definedName name="S_84">#REF!</definedName>
    <definedName name="S_85">#REF!</definedName>
    <definedName name="S_86">#REF!</definedName>
    <definedName name="S_87">#REF!</definedName>
    <definedName name="S_88">#REF!</definedName>
    <definedName name="S_89">#REF!</definedName>
    <definedName name="S_90">#REF!</definedName>
    <definedName name="S_91">#REF!</definedName>
    <definedName name="S_92">#REF!</definedName>
    <definedName name="S_93">#REF!</definedName>
    <definedName name="S_94">#REF!</definedName>
    <definedName name="S_95">#REF!</definedName>
    <definedName name="S_96">#REF!</definedName>
    <definedName name="S_97">#REF!</definedName>
    <definedName name="S_98">#REF!</definedName>
    <definedName name="S_99">#REF!</definedName>
    <definedName name="SEZNAM_POUŽITÝCH_MEZD">#REF!</definedName>
    <definedName name="sleva_ocel">#REF!</definedName>
    <definedName name="SLEVY">#REF!</definedName>
    <definedName name="STD_HR_HSV">#REF!</definedName>
    <definedName name="STD_HR_PSV">#REF!</definedName>
    <definedName name="T_101">#REF!</definedName>
    <definedName name="T_102">#REF!</definedName>
    <definedName name="T_103">#REF!</definedName>
    <definedName name="T_104">#REF!</definedName>
    <definedName name="T_105">#REF!</definedName>
    <definedName name="T_106">#REF!</definedName>
    <definedName name="T_107">#REF!</definedName>
    <definedName name="T_108">#REF!</definedName>
    <definedName name="T_109">#REF!</definedName>
    <definedName name="T_110">#REF!</definedName>
    <definedName name="T_111">#REF!</definedName>
    <definedName name="T_112">#REF!</definedName>
    <definedName name="T_113">#REF!</definedName>
    <definedName name="T_114">#REF!</definedName>
    <definedName name="T_115">#REF!</definedName>
    <definedName name="T_116">#REF!</definedName>
    <definedName name="T_117">#REF!</definedName>
    <definedName name="T_118">#REF!</definedName>
    <definedName name="T_119">#REF!</definedName>
    <definedName name="T_120">#REF!</definedName>
    <definedName name="T_121">#REF!</definedName>
    <definedName name="T_122">#REF!</definedName>
    <definedName name="T_123">#REF!</definedName>
    <definedName name="T_124">#REF!</definedName>
    <definedName name="T_125">#REF!</definedName>
    <definedName name="T_126">#REF!</definedName>
    <definedName name="T_127">#REF!</definedName>
    <definedName name="T_128">#REF!</definedName>
    <definedName name="T_129">#REF!</definedName>
    <definedName name="T_130">#REF!</definedName>
    <definedName name="T_131">#REF!</definedName>
    <definedName name="T_132">#REF!</definedName>
    <definedName name="T_133">#REF!</definedName>
    <definedName name="T_134">#REF!</definedName>
    <definedName name="T_135">#REF!</definedName>
    <definedName name="T_136">#REF!</definedName>
    <definedName name="T_137">#REF!</definedName>
    <definedName name="T_138">#REF!</definedName>
    <definedName name="T_139">#REF!</definedName>
    <definedName name="T_140">#REF!</definedName>
    <definedName name="T_141">#REF!</definedName>
    <definedName name="T_142">#REF!</definedName>
    <definedName name="T_143">#REF!</definedName>
    <definedName name="T_144">#REF!</definedName>
    <definedName name="T_145">#REF!</definedName>
    <definedName name="T_146">#REF!</definedName>
    <definedName name="T_147">#REF!</definedName>
    <definedName name="T_148">#REF!</definedName>
    <definedName name="T_149">#REF!</definedName>
    <definedName name="T_150">#REF!</definedName>
    <definedName name="T_151">#REF!</definedName>
    <definedName name="T_152">#REF!</definedName>
    <definedName name="UŽITNÁ_PLOCHA">#REF!</definedName>
    <definedName name="volba_přesunu">#REF!</definedName>
    <definedName name="VRN">#REF!</definedName>
    <definedName name="vzorec">#REF!</definedName>
  </definedNames>
  <calcPr calcId="162913"/>
  <fileRecoveryPr autoRecover="0"/>
</workbook>
</file>

<file path=xl/calcChain.xml><?xml version="1.0" encoding="utf-8"?>
<calcChain xmlns="http://schemas.openxmlformats.org/spreadsheetml/2006/main">
  <c r="F19" i="26" l="1"/>
  <c r="F18" i="26"/>
  <c r="F13" i="26"/>
  <c r="F12" i="26"/>
  <c r="F10" i="26"/>
  <c r="F9" i="26"/>
  <c r="F8" i="26"/>
  <c r="F15" i="26" l="1"/>
  <c r="F21" i="26" s="1"/>
  <c r="L98" i="23" l="1"/>
  <c r="L97" i="23"/>
  <c r="L96" i="23"/>
  <c r="L95" i="23"/>
  <c r="L94" i="23"/>
  <c r="L90" i="23"/>
  <c r="L89" i="23"/>
  <c r="L88" i="23"/>
  <c r="L84" i="23"/>
  <c r="L83" i="23"/>
  <c r="L82" i="23"/>
  <c r="L78" i="23"/>
  <c r="L77" i="23"/>
  <c r="L76" i="23"/>
  <c r="L91" i="23"/>
  <c r="L100" i="23"/>
  <c r="L101" i="23"/>
  <c r="L99" i="23"/>
  <c r="L93" i="23"/>
  <c r="L92" i="23"/>
  <c r="L87" i="23"/>
  <c r="L86" i="23"/>
  <c r="L79" i="23"/>
  <c r="L72" i="23"/>
  <c r="L71" i="23"/>
  <c r="L70" i="23"/>
  <c r="L69" i="23"/>
  <c r="L68" i="23"/>
  <c r="L67" i="23"/>
  <c r="C85" i="23"/>
  <c r="D81" i="23"/>
  <c r="D80" i="23"/>
  <c r="D73" i="23"/>
  <c r="D75" i="23"/>
  <c r="L75" i="23" s="1"/>
  <c r="D74" i="23"/>
  <c r="L74" i="23" s="1"/>
  <c r="L85" i="23" l="1"/>
  <c r="L81" i="23"/>
  <c r="L73" i="23"/>
  <c r="L80" i="23"/>
  <c r="P63" i="23" l="1"/>
  <c r="P62" i="23"/>
  <c r="P61" i="23"/>
  <c r="P59" i="23"/>
  <c r="P58" i="23"/>
  <c r="P57" i="23"/>
  <c r="P56" i="23"/>
  <c r="P55" i="23"/>
  <c r="P54" i="23"/>
  <c r="P52" i="23"/>
  <c r="P50" i="23"/>
  <c r="P49" i="23"/>
  <c r="P48" i="23"/>
  <c r="P47" i="23"/>
  <c r="P46" i="23"/>
  <c r="P45" i="23"/>
  <c r="P44" i="23"/>
  <c r="P43" i="23"/>
  <c r="P42" i="23"/>
  <c r="P41" i="23"/>
  <c r="P40" i="23"/>
  <c r="P38" i="23"/>
  <c r="P37" i="23"/>
  <c r="P36" i="23"/>
  <c r="P35" i="23"/>
  <c r="P34" i="23"/>
  <c r="P33" i="23"/>
  <c r="P32" i="23"/>
  <c r="P31" i="23"/>
  <c r="X23" i="23" l="1"/>
  <c r="X22" i="23"/>
  <c r="X21" i="23"/>
  <c r="X20" i="23"/>
  <c r="X19" i="23"/>
  <c r="X18" i="23"/>
  <c r="X17" i="23"/>
  <c r="X16" i="23"/>
  <c r="X15" i="23"/>
  <c r="X14" i="23"/>
  <c r="X13" i="23"/>
  <c r="X12" i="23"/>
  <c r="X11" i="23"/>
  <c r="O63" i="23"/>
  <c r="O62" i="23"/>
  <c r="O61" i="23"/>
  <c r="O59" i="23"/>
  <c r="O58" i="23"/>
  <c r="O57" i="23"/>
  <c r="O56" i="23"/>
  <c r="O55" i="23"/>
  <c r="O54" i="23"/>
  <c r="O52" i="23"/>
  <c r="O50" i="23"/>
  <c r="O49" i="23"/>
  <c r="O48" i="23"/>
  <c r="O47" i="23"/>
  <c r="O46" i="23"/>
  <c r="O45" i="23"/>
  <c r="O44" i="23"/>
  <c r="O43" i="23"/>
  <c r="O42" i="23"/>
  <c r="O41" i="23"/>
  <c r="O40" i="23"/>
  <c r="O39" i="23"/>
  <c r="P39" i="23" s="1"/>
  <c r="O38" i="23"/>
  <c r="O37" i="23"/>
  <c r="O36" i="23"/>
  <c r="O35" i="23"/>
  <c r="O34" i="23"/>
  <c r="O33" i="23"/>
  <c r="O32" i="23"/>
  <c r="O31" i="23"/>
  <c r="U60" i="23"/>
  <c r="U63" i="23"/>
  <c r="U62" i="23"/>
  <c r="U61" i="23"/>
  <c r="U59" i="23"/>
  <c r="U58" i="23"/>
  <c r="U57" i="23"/>
  <c r="U56" i="23"/>
  <c r="U55" i="23"/>
  <c r="U54" i="23"/>
  <c r="U53" i="23"/>
  <c r="U52" i="23"/>
  <c r="U51" i="23"/>
  <c r="U50" i="23"/>
  <c r="U49" i="23"/>
  <c r="U48" i="23"/>
  <c r="U39" i="23"/>
  <c r="U47" i="23"/>
  <c r="U46" i="23"/>
  <c r="U45" i="23"/>
  <c r="U44" i="23"/>
  <c r="U43" i="23"/>
  <c r="U42" i="23"/>
  <c r="U41" i="23"/>
  <c r="U40" i="23"/>
  <c r="U38" i="23"/>
  <c r="U37" i="23"/>
  <c r="U36" i="23"/>
  <c r="U35" i="23"/>
  <c r="U34" i="23"/>
  <c r="U33" i="23"/>
  <c r="U32" i="23"/>
  <c r="U31" i="23"/>
  <c r="K63" i="23"/>
  <c r="O64" i="23" l="1"/>
  <c r="K59" i="23"/>
  <c r="K39" i="23"/>
  <c r="K37" i="23"/>
  <c r="K36" i="23"/>
  <c r="K35" i="23"/>
  <c r="K34" i="23"/>
  <c r="U23" i="23" l="1"/>
  <c r="U22" i="23"/>
  <c r="U21" i="23"/>
  <c r="U20" i="23"/>
  <c r="U19" i="23"/>
  <c r="U18" i="23"/>
  <c r="U17" i="23"/>
  <c r="U16" i="23"/>
  <c r="U15" i="23"/>
  <c r="U14" i="23"/>
  <c r="U13" i="23"/>
  <c r="U12" i="23"/>
  <c r="U11" i="23"/>
  <c r="U10" i="23"/>
  <c r="U9" i="23"/>
  <c r="U8" i="23"/>
  <c r="U7" i="23"/>
  <c r="U6" i="23"/>
  <c r="U5" i="23"/>
  <c r="U4" i="23"/>
  <c r="I25" i="23"/>
  <c r="X25" i="23" s="1"/>
  <c r="J10" i="23"/>
  <c r="X10" i="23" s="1"/>
  <c r="J9" i="23"/>
  <c r="X9" i="23" s="1"/>
  <c r="J8" i="23"/>
  <c r="X8" i="23" s="1"/>
  <c r="J7" i="23"/>
  <c r="X7" i="23" s="1"/>
  <c r="J6" i="23"/>
  <c r="X6" i="23" s="1"/>
  <c r="J5" i="23"/>
  <c r="X5" i="23" s="1"/>
  <c r="J4" i="23"/>
  <c r="X4" i="23" s="1"/>
  <c r="X27" i="23" l="1"/>
  <c r="U25" i="23"/>
  <c r="A18" i="26" l="1"/>
  <c r="A8" i="26"/>
  <c r="A9" i="26"/>
  <c r="A10" i="26"/>
  <c r="A12" i="26"/>
  <c r="A13" i="26"/>
</calcChain>
</file>

<file path=xl/sharedStrings.xml><?xml version="1.0" encoding="utf-8"?>
<sst xmlns="http://schemas.openxmlformats.org/spreadsheetml/2006/main" count="512" uniqueCount="236">
  <si>
    <t>m2</t>
  </si>
  <si>
    <t>m</t>
  </si>
  <si>
    <t>ks</t>
  </si>
  <si>
    <t>Okna</t>
  </si>
  <si>
    <t>Dveře</t>
  </si>
  <si>
    <t>mj</t>
  </si>
  <si>
    <t>položka</t>
  </si>
  <si>
    <t>popis položky</t>
  </si>
  <si>
    <t>počet mj</t>
  </si>
  <si>
    <t>cena mj</t>
  </si>
  <si>
    <t>počet</t>
  </si>
  <si>
    <t>Rozpočet</t>
  </si>
  <si>
    <t>délka</t>
  </si>
  <si>
    <t>D.01</t>
  </si>
  <si>
    <t>D.02</t>
  </si>
  <si>
    <t>D.03</t>
  </si>
  <si>
    <t>D.04</t>
  </si>
  <si>
    <t>D.05</t>
  </si>
  <si>
    <t>D.07</t>
  </si>
  <si>
    <t>D.08</t>
  </si>
  <si>
    <t>D.09</t>
  </si>
  <si>
    <t>D.10</t>
  </si>
  <si>
    <t>D.11</t>
  </si>
  <si>
    <t>D.12</t>
  </si>
  <si>
    <t>D.13</t>
  </si>
  <si>
    <t>D.15</t>
  </si>
  <si>
    <t>D.16</t>
  </si>
  <si>
    <t>D.18</t>
  </si>
  <si>
    <t>D.19</t>
  </si>
  <si>
    <t>Dřevěné dveře plné bezfalcové</t>
  </si>
  <si>
    <t>standard Sapeli Elegant Komfort</t>
  </si>
  <si>
    <t>zárubeň dřevěná obložková</t>
  </si>
  <si>
    <t>standard Sapeli Normal</t>
  </si>
  <si>
    <t>zárubeň dřevěná obložková bezfalcová</t>
  </si>
  <si>
    <t>Dřevěné dveře prosklené bezfalcové</t>
  </si>
  <si>
    <t>standard Sapeli Elegant Komfort 55</t>
  </si>
  <si>
    <t xml:space="preserve">Dveře 1kř.bezpečnostní </t>
  </si>
  <si>
    <t>Next SD101</t>
  </si>
  <si>
    <t>Next SF1</t>
  </si>
  <si>
    <t>kovová bezpečnostní zárubeň</t>
  </si>
  <si>
    <t>bezp.kování klika/koule M&amp;T Entero</t>
  </si>
  <si>
    <t>D.06A</t>
  </si>
  <si>
    <t>D.06B</t>
  </si>
  <si>
    <t>Posuvný dveřní systém JAP 705 NORMA LINE STANDARD</t>
  </si>
  <si>
    <t>standard Sapeli</t>
  </si>
  <si>
    <t>kování mušle M&amp;T Entero</t>
  </si>
  <si>
    <t>kování klika/klika Cobra Beata S</t>
  </si>
  <si>
    <t>kování klika/klika Cobra Lusy</t>
  </si>
  <si>
    <t>Ocelové 1kř.falcové dveře</t>
  </si>
  <si>
    <t>standard HSE</t>
  </si>
  <si>
    <t>ocelová zárubeň</t>
  </si>
  <si>
    <t>HSE, typ DZD</t>
  </si>
  <si>
    <t>Ocelové 2kř.falcové dveře</t>
  </si>
  <si>
    <t>bezp.kování klika/koule Assa Abloy Lapua92</t>
  </si>
  <si>
    <t>bezp.kování klika/koule Assa Abloy Lapua72</t>
  </si>
  <si>
    <t>EW 30 DP3 C</t>
  </si>
  <si>
    <t>EI 30 DP3</t>
  </si>
  <si>
    <t>EI 15 DP3</t>
  </si>
  <si>
    <t>EI 30 DP3 C</t>
  </si>
  <si>
    <t>EW 30 DP3</t>
  </si>
  <si>
    <t>EW 15 DP3</t>
  </si>
  <si>
    <t>zavírač Assa Abloy DC 700 s kluz.ramenem</t>
  </si>
  <si>
    <t>2X zavírač Assa Abloy DC 300 s lomen.ramenem + dveřní koordinátor 914000</t>
  </si>
  <si>
    <t>zavírač Assa Abloy DC 700 s lomeným ramenem</t>
  </si>
  <si>
    <t>D.17A</t>
  </si>
  <si>
    <t>D.17B</t>
  </si>
  <si>
    <t>Revizní ocel. 2kř.dveře</t>
  </si>
  <si>
    <t>rám z ocelových pozink.profilů</t>
  </si>
  <si>
    <t>zámek na klíč</t>
  </si>
  <si>
    <t>PS1</t>
  </si>
  <si>
    <t>Prosklená stěna pevná</t>
  </si>
  <si>
    <t>rám dřěvěný EURO</t>
  </si>
  <si>
    <t>zasklení dvojsklo ESG + 1x VSG</t>
  </si>
  <si>
    <t>zarážka LUSY</t>
  </si>
  <si>
    <t>práh</t>
  </si>
  <si>
    <t>stavěč</t>
  </si>
  <si>
    <t>kukátko</t>
  </si>
  <si>
    <t>okop.plech</t>
  </si>
  <si>
    <t>gener.klíč</t>
  </si>
  <si>
    <t>padací lišta</t>
  </si>
  <si>
    <t>severní fasáda</t>
  </si>
  <si>
    <t>parapet - lakovaná MDF deska</t>
  </si>
  <si>
    <t>integrovaná akustická štěrbina EHA 2</t>
  </si>
  <si>
    <t>0,8 W/m2K</t>
  </si>
  <si>
    <t>O.1A</t>
  </si>
  <si>
    <t>O.1B</t>
  </si>
  <si>
    <t>počet parapetů</t>
  </si>
  <si>
    <t>O.1C</t>
  </si>
  <si>
    <t>O.2</t>
  </si>
  <si>
    <t>severní fasáda - vikýř</t>
  </si>
  <si>
    <t>Dřevěné dvoukřídlé okno, izolační 3sklo</t>
  </si>
  <si>
    <t>vnitřní AL žaluzie Climax Monokomando</t>
  </si>
  <si>
    <t>O.3A</t>
  </si>
  <si>
    <t>O.3B</t>
  </si>
  <si>
    <t>O.3C</t>
  </si>
  <si>
    <t>O.4</t>
  </si>
  <si>
    <t>O.5</t>
  </si>
  <si>
    <t>O.10</t>
  </si>
  <si>
    <t>O.11</t>
  </si>
  <si>
    <t>O.12</t>
  </si>
  <si>
    <t>O.13</t>
  </si>
  <si>
    <t>O.14</t>
  </si>
  <si>
    <t>O.15</t>
  </si>
  <si>
    <t>O.16</t>
  </si>
  <si>
    <t>O.17</t>
  </si>
  <si>
    <t>O.18</t>
  </si>
  <si>
    <t>O.19</t>
  </si>
  <si>
    <t>O.20</t>
  </si>
  <si>
    <t>O.21</t>
  </si>
  <si>
    <t>O.22</t>
  </si>
  <si>
    <t>O.23</t>
  </si>
  <si>
    <t>O.24</t>
  </si>
  <si>
    <t>průměr</t>
  </si>
  <si>
    <t>O.6A</t>
  </si>
  <si>
    <t>O.6B</t>
  </si>
  <si>
    <t>O.7A</t>
  </si>
  <si>
    <t>O.7B</t>
  </si>
  <si>
    <t>O.8A</t>
  </si>
  <si>
    <t>O.8B</t>
  </si>
  <si>
    <t>O.9A</t>
  </si>
  <si>
    <t>O.9B</t>
  </si>
  <si>
    <t>Dřevěné "dvoukřídlé" okno, izolační panel + zrcadlo</t>
  </si>
  <si>
    <t>východní fasáda</t>
  </si>
  <si>
    <t>fix</t>
  </si>
  <si>
    <t>Hliníkové okno kruhové, požární trojsklo EW30</t>
  </si>
  <si>
    <t>OS</t>
  </si>
  <si>
    <t>Dřevěné jednokřídlé okno, izolační 3sklo bezpečnostní</t>
  </si>
  <si>
    <t>jižní fasáda</t>
  </si>
  <si>
    <t>Dřevěné jednokřídlé okno, izolační 3sklo</t>
  </si>
  <si>
    <t>Dřevěné jednokřídlé okno s bočním světlíkem, izolační 3sklo bezpečnostní</t>
  </si>
  <si>
    <t>Dřevěné jednokřídlé okno s bočním světlíkem, izolační 3sklo</t>
  </si>
  <si>
    <t>35dB</t>
  </si>
  <si>
    <t>32dB</t>
  </si>
  <si>
    <t>OS-fix</t>
  </si>
  <si>
    <t>OS-fix-fix-fix-OS</t>
  </si>
  <si>
    <t>Dřevěné balkonové okno s balkonovými dveřmi, izolační 3sklo bezpečnostní</t>
  </si>
  <si>
    <t>Dřevěné balkonové okno s balkonovými dveřmi, izolační 3sklo</t>
  </si>
  <si>
    <t>OS-fix-fix-OS</t>
  </si>
  <si>
    <t>kyvné</t>
  </si>
  <si>
    <t>Střešní okno FAKRO FYU - V U3 proSky</t>
  </si>
  <si>
    <t>1,3 W/m2K</t>
  </si>
  <si>
    <t>O</t>
  </si>
  <si>
    <t>O-fix</t>
  </si>
  <si>
    <t>Vchodové dveře hliníkové s bočním světlíkem a integrovanými poštovními schránkami, izolační 2sklo bezpečnostní</t>
  </si>
  <si>
    <t>sestava 12 poštovních schránek DOLS</t>
  </si>
  <si>
    <t>samozavírač ASSA Abloy s kluzným ramenem a aretací</t>
  </si>
  <si>
    <t>centrální klíč, elektromotorické zámky</t>
  </si>
  <si>
    <t>2,3 W/m2K</t>
  </si>
  <si>
    <t>Dřevěný izolační střešní výlez WDA R3</t>
  </si>
  <si>
    <t>S</t>
  </si>
  <si>
    <t>1,1 W/m2K</t>
  </si>
  <si>
    <t>OS+fix</t>
  </si>
  <si>
    <t>OS+O</t>
  </si>
  <si>
    <t>Dřevěné balkonové dveře, izolační 3sklo bezpečnostní</t>
  </si>
  <si>
    <t>Dřevěné jednokřídlé okno, izolační 2sklo bezpečnostní</t>
  </si>
  <si>
    <t>Světlovod Lightway Crystal HP 400</t>
  </si>
  <si>
    <t>0,6 W/m2K</t>
  </si>
  <si>
    <t>Hliníkové jednolřídlé plné dveře</t>
  </si>
  <si>
    <t>centrální klíč</t>
  </si>
  <si>
    <t>Vchodové dveře hliníkové s bočním světlíkem, izolační 2sklo bezpečnostní</t>
  </si>
  <si>
    <t>Hliníkové okno v sestavě s dveřmi, izolační 2sklo bezpečnostní</t>
  </si>
  <si>
    <t>1,8 W/m2K</t>
  </si>
  <si>
    <t>plocha oken</t>
  </si>
  <si>
    <t>plocha dveří</t>
  </si>
  <si>
    <t>plocha okna</t>
  </si>
  <si>
    <t>Z.01</t>
  </si>
  <si>
    <t>Z.02</t>
  </si>
  <si>
    <t>Z.03</t>
  </si>
  <si>
    <t>Z.04</t>
  </si>
  <si>
    <t>Z.05</t>
  </si>
  <si>
    <t>Z.06</t>
  </si>
  <si>
    <t>Z.08</t>
  </si>
  <si>
    <t>Z.10</t>
  </si>
  <si>
    <t>Z.11</t>
  </si>
  <si>
    <t>Z.14</t>
  </si>
  <si>
    <t>Z.15</t>
  </si>
  <si>
    <t>Z.16</t>
  </si>
  <si>
    <t>Z.17</t>
  </si>
  <si>
    <t>Z.18</t>
  </si>
  <si>
    <t>Z.20</t>
  </si>
  <si>
    <t>Z.22</t>
  </si>
  <si>
    <t>Z.23</t>
  </si>
  <si>
    <t>Z.24</t>
  </si>
  <si>
    <t>Z.25</t>
  </si>
  <si>
    <t>Z.26</t>
  </si>
  <si>
    <t>Z.27</t>
  </si>
  <si>
    <t>Z.28</t>
  </si>
  <si>
    <t>Z.29</t>
  </si>
  <si>
    <t>Z.07a</t>
  </si>
  <si>
    <t>Z.07b</t>
  </si>
  <si>
    <t>Madlo se sloupkem v. 1000 mm, ocelové</t>
  </si>
  <si>
    <t>Zábradlí okna - ocelový rám, výplň lanková síť nerez</t>
  </si>
  <si>
    <t>Ocelové zábradlí schodiště v.1000 mm, výplň lanková síť nerez</t>
  </si>
  <si>
    <t>Madlo schodiště ocelové</t>
  </si>
  <si>
    <t>Z.09a</t>
  </si>
  <si>
    <t>Z.09b</t>
  </si>
  <si>
    <t>Opticky dělící stěna z vrstveného skla 2x8mm s mléčnou fólií, kotvení z žárově zinkovaných prvků</t>
  </si>
  <si>
    <t>Z.12a</t>
  </si>
  <si>
    <t>Z.12b</t>
  </si>
  <si>
    <t>Z.13a</t>
  </si>
  <si>
    <t>Z.13b</t>
  </si>
  <si>
    <t>Ochranné zábradlí chodby v.1000 mm s oplechováním v.350 mm - ocelové rámy a sloupky, výplň lanková síť nerez</t>
  </si>
  <si>
    <t>Lodžiové zábradlí  v. 1000 mm - ocelové žárově zinkované rámy a sloupky, výplň lanková síť nerez</t>
  </si>
  <si>
    <t>Dřevěné madlo schodiště</t>
  </si>
  <si>
    <t>Sklepní kóje (11 ks) - ocelové rámy, žebírkové pletivo, dveře 700 X 1970 mm</t>
  </si>
  <si>
    <t>Okenní mříž - ocelový rám, výplň lanková síť nerez</t>
  </si>
  <si>
    <t>Venkovní zábradlí  v. 900 mm - ocelové žárově zinkované rámy a sloupky, výplň lanková síť nerez</t>
  </si>
  <si>
    <t>Kačírková lišta Topwet - L 110 X 110 mm</t>
  </si>
  <si>
    <t>Z.19a</t>
  </si>
  <si>
    <t>Z.19b</t>
  </si>
  <si>
    <t>Lemování ostění výtahu - lepený plech tl. 2 mm, rš 220 mm</t>
  </si>
  <si>
    <t>Patka pro uložení překladu - plech 160 + 160 X 160 X 4 mm, kotvení chemickými kotvami</t>
  </si>
  <si>
    <t>Z.21a</t>
  </si>
  <si>
    <t>Z.21b</t>
  </si>
  <si>
    <t>Interiérové zábradlí, dřevěné madlo</t>
  </si>
  <si>
    <t>Madlo venkovního schodiště ocelové, žárově zinkované</t>
  </si>
  <si>
    <t>Pilofor Super Zn</t>
  </si>
  <si>
    <t>Oplocení pozemku, v.1830 mm</t>
  </si>
  <si>
    <t>Ocelový úhelník 230 X 230 X 10 mm</t>
  </si>
  <si>
    <t>Oplocení předzahrádek, v.1230 mm, 3x branka</t>
  </si>
  <si>
    <t>Zástěna balkonu, standard Perfo Linea - žárově zinkovaný ocelový rám, výplň AL tahokov</t>
  </si>
  <si>
    <t>Držák dopravních značek - ocel.žárově zinkovaná trubka prům.60 mm délky 1500 mm, kotevní konzolky, kotvení chem.kotvami</t>
  </si>
  <si>
    <t>Zábradlí na terase Anexu  v. 1000 mm - ocelové žárově zinkované rámy a sloupky, výplň lanková síť nerez</t>
  </si>
  <si>
    <t>celkem cena za montáž</t>
  </si>
  <si>
    <t>Celková cena</t>
  </si>
  <si>
    <t>bm</t>
  </si>
  <si>
    <r>
      <t xml:space="preserve">Montáž keramické dlažby </t>
    </r>
    <r>
      <rPr>
        <sz val="10"/>
        <color rgb="FF0000FF"/>
        <rFont val="Tahoma"/>
        <family val="2"/>
        <charset val="238"/>
      </rPr>
      <t>velkoplošné</t>
    </r>
    <r>
      <rPr>
        <sz val="10"/>
        <rFont val="Tahoma"/>
        <family val="2"/>
        <charset val="238"/>
      </rPr>
      <t xml:space="preserve"> 600 X 600 do lepidla Cemix Flex, </t>
    </r>
  </si>
  <si>
    <r>
      <t xml:space="preserve">Montáž keramické dlažby </t>
    </r>
    <r>
      <rPr>
        <sz val="10"/>
        <color rgb="FF0000FF"/>
        <rFont val="Tahoma"/>
        <family val="2"/>
        <charset val="238"/>
      </rPr>
      <t>velkoplošné</t>
    </r>
    <r>
      <rPr>
        <sz val="10"/>
        <rFont val="Tahoma"/>
        <family val="2"/>
        <charset val="238"/>
      </rPr>
      <t xml:space="preserve"> 600 X 600 do lepidla Cemix Flex,</t>
    </r>
  </si>
  <si>
    <r>
      <t xml:space="preserve">Montáž keramické dlažby </t>
    </r>
    <r>
      <rPr>
        <sz val="10"/>
        <color rgb="FF0000FF"/>
        <rFont val="Tahoma"/>
        <family val="2"/>
        <charset val="238"/>
      </rPr>
      <t>schodiště</t>
    </r>
    <r>
      <rPr>
        <sz val="10"/>
        <rFont val="Tahoma"/>
        <family val="2"/>
        <charset val="238"/>
      </rPr>
      <t xml:space="preserve"> 300 X 300 do rychletuhnoucího lepidla Cemix Max, </t>
    </r>
  </si>
  <si>
    <t xml:space="preserve">Montáž keramického soklíku do lepidla Cemix Flex, </t>
  </si>
  <si>
    <t xml:space="preserve">Montáž keramického soklíku schodiště do lepidla Cemix Flex, </t>
  </si>
  <si>
    <t>Montáž keramického obkladu do lepidla vč. Lišt - vnější rohy</t>
  </si>
  <si>
    <t xml:space="preserve">celkem </t>
  </si>
  <si>
    <t xml:space="preserve">Obklady keramické </t>
  </si>
  <si>
    <t>Podlahy keramické</t>
  </si>
  <si>
    <t xml:space="preserve">Obklad tl10mm 400*600mm Padang.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</si>
</sst>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164" formatCode="0&quot;.&quot;"/>
  </numFmts>
  <fonts count="56" x14ac:knownFonts="1">
    <font>
      <sz val="10"/>
      <name val="Tahoma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u/>
      <sz val="8.1"/>
      <color indexed="12"/>
      <name val="Arial CE"/>
      <charset val="238"/>
    </font>
    <font>
      <sz val="10"/>
      <name val="Helv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3333FF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Garamond"/>
      <family val="1"/>
      <charset val="238"/>
    </font>
    <font>
      <sz val="9"/>
      <color theme="1"/>
      <name val="Century Gothic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Tahoma"/>
      <charset val="238"/>
    </font>
    <font>
      <sz val="11"/>
      <color indexed="8"/>
      <name val="Calibri"/>
      <family val="2"/>
      <charset val="238"/>
      <scheme val="minor"/>
    </font>
    <font>
      <sz val="10"/>
      <color rgb="FF0000FF"/>
      <name val="Tahoma"/>
      <family val="2"/>
      <charset val="238"/>
    </font>
    <font>
      <b/>
      <i/>
      <u/>
      <sz val="1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83">
    <xf numFmtId="0" fontId="0" fillId="0" borderId="0"/>
    <xf numFmtId="41" fontId="1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9" fillId="0" borderId="0"/>
    <xf numFmtId="0" fontId="14" fillId="0" borderId="0"/>
    <xf numFmtId="0" fontId="11" fillId="0" borderId="0"/>
    <xf numFmtId="0" fontId="11" fillId="0" borderId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" fillId="0" borderId="0"/>
    <xf numFmtId="0" fontId="19" fillId="0" borderId="0"/>
    <xf numFmtId="0" fontId="20" fillId="0" borderId="0"/>
    <xf numFmtId="0" fontId="10" fillId="0" borderId="0"/>
    <xf numFmtId="4" fontId="10" fillId="0" borderId="0" applyFont="0" applyFill="0" applyBorder="0" applyAlignment="0" applyProtection="0"/>
    <xf numFmtId="0" fontId="6" fillId="0" borderId="0"/>
    <xf numFmtId="0" fontId="23" fillId="0" borderId="0"/>
    <xf numFmtId="0" fontId="23" fillId="0" borderId="0"/>
    <xf numFmtId="0" fontId="24" fillId="0" borderId="0"/>
    <xf numFmtId="0" fontId="9" fillId="0" borderId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3" applyNumberFormat="0" applyFill="0" applyAlignment="0" applyProtection="0"/>
    <xf numFmtId="0" fontId="28" fillId="6" borderId="0" applyNumberFormat="0" applyBorder="0" applyAlignment="0" applyProtection="0"/>
    <xf numFmtId="0" fontId="29" fillId="1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/>
    <xf numFmtId="0" fontId="25" fillId="21" borderId="8" applyNumberFormat="0" applyFont="0" applyAlignment="0" applyProtection="0"/>
    <xf numFmtId="0" fontId="35" fillId="0" borderId="9" applyNumberFormat="0" applyFill="0" applyAlignment="0" applyProtection="0"/>
    <xf numFmtId="0" fontId="36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0" borderId="10" applyNumberFormat="0" applyAlignment="0" applyProtection="0"/>
    <xf numFmtId="0" fontId="39" fillId="22" borderId="10" applyNumberFormat="0" applyAlignment="0" applyProtection="0"/>
    <xf numFmtId="0" fontId="40" fillId="22" borderId="11" applyNumberFormat="0" applyAlignment="0" applyProtection="0"/>
    <xf numFmtId="0" fontId="4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8" fillId="0" borderId="0" applyFont="0" applyFill="0" applyBorder="0" applyAlignment="0" applyProtection="0"/>
  </cellStyleXfs>
  <cellXfs count="53">
    <xf numFmtId="0" fontId="0" fillId="0" borderId="0" xfId="0"/>
    <xf numFmtId="0" fontId="17" fillId="0" borderId="0" xfId="0" applyFont="1"/>
    <xf numFmtId="0" fontId="16" fillId="0" borderId="0" xfId="0" applyFont="1"/>
    <xf numFmtId="0" fontId="17" fillId="0" borderId="0" xfId="0" applyFont="1" applyFill="1"/>
    <xf numFmtId="0" fontId="18" fillId="0" borderId="0" xfId="0" applyFont="1"/>
    <xf numFmtId="0" fontId="22" fillId="0" borderId="0" xfId="0" applyFont="1"/>
    <xf numFmtId="0" fontId="21" fillId="0" borderId="0" xfId="0" applyFont="1"/>
    <xf numFmtId="0" fontId="17" fillId="4" borderId="0" xfId="0" applyFont="1" applyFill="1"/>
    <xf numFmtId="0" fontId="42" fillId="0" borderId="0" xfId="3" applyFont="1" applyBorder="1" applyAlignment="1">
      <alignment vertical="top"/>
    </xf>
    <xf numFmtId="0" fontId="42" fillId="0" borderId="0" xfId="3" applyFont="1" applyAlignment="1">
      <alignment vertical="top"/>
    </xf>
    <xf numFmtId="0" fontId="43" fillId="0" borderId="0" xfId="3" applyFont="1" applyAlignment="1">
      <alignment vertical="top"/>
    </xf>
    <xf numFmtId="0" fontId="44" fillId="2" borderId="0" xfId="0" applyFont="1" applyFill="1" applyBorder="1" applyAlignment="1">
      <alignment vertical="top"/>
    </xf>
    <xf numFmtId="0" fontId="45" fillId="2" borderId="1" xfId="3" applyFont="1" applyFill="1" applyBorder="1" applyAlignment="1">
      <alignment vertical="top"/>
    </xf>
    <xf numFmtId="0" fontId="42" fillId="0" borderId="14" xfId="3" applyFont="1" applyBorder="1" applyAlignment="1">
      <alignment vertical="top"/>
    </xf>
    <xf numFmtId="0" fontId="43" fillId="0" borderId="14" xfId="3" applyFont="1" applyBorder="1" applyAlignment="1">
      <alignment vertical="top"/>
    </xf>
    <xf numFmtId="0" fontId="42" fillId="0" borderId="16" xfId="3" applyFont="1" applyBorder="1" applyAlignment="1">
      <alignment vertical="top"/>
    </xf>
    <xf numFmtId="0" fontId="43" fillId="0" borderId="16" xfId="3" applyFont="1" applyBorder="1" applyAlignment="1">
      <alignment vertical="top"/>
    </xf>
    <xf numFmtId="0" fontId="42" fillId="0" borderId="12" xfId="3" applyFont="1" applyBorder="1" applyAlignment="1">
      <alignment vertical="top"/>
    </xf>
    <xf numFmtId="0" fontId="42" fillId="0" borderId="13" xfId="3" applyFont="1" applyBorder="1" applyAlignment="1">
      <alignment vertical="top"/>
    </xf>
    <xf numFmtId="0" fontId="43" fillId="0" borderId="13" xfId="4" applyFont="1" applyBorder="1" applyAlignment="1">
      <alignment vertical="top"/>
    </xf>
    <xf numFmtId="4" fontId="43" fillId="0" borderId="0" xfId="4" applyNumberFormat="1" applyFont="1" applyFill="1" applyAlignment="1" applyProtection="1">
      <alignment vertical="top"/>
      <protection locked="0"/>
    </xf>
    <xf numFmtId="4" fontId="43" fillId="0" borderId="13" xfId="4" applyNumberFormat="1" applyFont="1" applyFill="1" applyBorder="1" applyAlignment="1" applyProtection="1">
      <alignment vertical="top"/>
      <protection locked="0"/>
    </xf>
    <xf numFmtId="0" fontId="43" fillId="0" borderId="12" xfId="4" applyFont="1" applyBorder="1" applyAlignment="1">
      <alignment vertical="top" wrapText="1"/>
    </xf>
    <xf numFmtId="164" fontId="43" fillId="0" borderId="0" xfId="4" applyNumberFormat="1" applyFont="1" applyAlignment="1" applyProtection="1">
      <alignment vertical="top"/>
      <protection locked="0"/>
    </xf>
    <xf numFmtId="0" fontId="42" fillId="27" borderId="0" xfId="3" applyFont="1" applyFill="1" applyAlignment="1">
      <alignment vertical="top"/>
    </xf>
    <xf numFmtId="0" fontId="49" fillId="0" borderId="12" xfId="5" applyNumberFormat="1" applyFont="1" applyFill="1" applyBorder="1" applyAlignment="1">
      <alignment horizontal="left" vertical="top" wrapText="1"/>
    </xf>
    <xf numFmtId="0" fontId="49" fillId="0" borderId="13" xfId="5" applyNumberFormat="1" applyFont="1" applyFill="1" applyBorder="1" applyAlignment="1">
      <alignment vertical="top"/>
    </xf>
    <xf numFmtId="0" fontId="47" fillId="0" borderId="17" xfId="3" applyFont="1" applyBorder="1" applyAlignment="1">
      <alignment vertical="top"/>
    </xf>
    <xf numFmtId="4" fontId="51" fillId="0" borderId="0" xfId="3" applyNumberFormat="1" applyFont="1" applyAlignment="1">
      <alignment vertical="top"/>
    </xf>
    <xf numFmtId="0" fontId="52" fillId="27" borderId="17" xfId="3" applyFont="1" applyFill="1" applyBorder="1" applyAlignment="1">
      <alignment vertical="top"/>
    </xf>
    <xf numFmtId="0" fontId="42" fillId="27" borderId="0" xfId="3" applyFont="1" applyFill="1" applyBorder="1" applyAlignment="1">
      <alignment vertical="top"/>
    </xf>
    <xf numFmtId="0" fontId="43" fillId="27" borderId="0" xfId="3" applyFont="1" applyFill="1" applyAlignment="1">
      <alignment vertical="top"/>
    </xf>
    <xf numFmtId="0" fontId="3" fillId="0" borderId="0" xfId="3" applyFont="1" applyAlignment="1">
      <alignment vertical="top"/>
    </xf>
    <xf numFmtId="0" fontId="2" fillId="0" borderId="0" xfId="3" applyFont="1" applyAlignment="1">
      <alignment vertical="top"/>
    </xf>
    <xf numFmtId="0" fontId="42" fillId="3" borderId="0" xfId="3" applyFont="1" applyFill="1" applyAlignment="1">
      <alignment vertical="top"/>
    </xf>
    <xf numFmtId="0" fontId="49" fillId="3" borderId="12" xfId="5" applyNumberFormat="1" applyFont="1" applyFill="1" applyBorder="1" applyAlignment="1">
      <alignment horizontal="left" vertical="top" wrapText="1"/>
    </xf>
    <xf numFmtId="4" fontId="17" fillId="3" borderId="0" xfId="4" applyNumberFormat="1" applyFont="1" applyFill="1" applyAlignment="1" applyProtection="1">
      <alignment vertical="top"/>
      <protection locked="0"/>
    </xf>
    <xf numFmtId="0" fontId="49" fillId="3" borderId="13" xfId="5" applyNumberFormat="1" applyFont="1" applyFill="1" applyBorder="1" applyAlignment="1">
      <alignment vertical="top"/>
    </xf>
    <xf numFmtId="0" fontId="43" fillId="3" borderId="13" xfId="4" applyFont="1" applyFill="1" applyBorder="1" applyAlignment="1">
      <alignment vertical="top"/>
    </xf>
    <xf numFmtId="4" fontId="43" fillId="3" borderId="0" xfId="4" applyNumberFormat="1" applyFont="1" applyFill="1" applyAlignment="1" applyProtection="1">
      <alignment vertical="top"/>
      <protection locked="0"/>
    </xf>
    <xf numFmtId="44" fontId="54" fillId="3" borderId="13" xfId="82" applyFont="1" applyFill="1" applyBorder="1" applyAlignment="1" applyProtection="1">
      <alignment vertical="top"/>
      <protection locked="0"/>
    </xf>
    <xf numFmtId="44" fontId="18" fillId="3" borderId="13" xfId="82" applyFont="1" applyFill="1" applyBorder="1" applyAlignment="1" applyProtection="1">
      <alignment vertical="top"/>
      <protection locked="0"/>
    </xf>
    <xf numFmtId="44" fontId="18" fillId="0" borderId="13" xfId="82" applyFont="1" applyFill="1" applyBorder="1" applyAlignment="1" applyProtection="1">
      <alignment vertical="top"/>
      <protection locked="0"/>
    </xf>
    <xf numFmtId="0" fontId="46" fillId="0" borderId="2" xfId="3" applyFont="1" applyBorder="1" applyAlignment="1">
      <alignment vertical="top"/>
    </xf>
    <xf numFmtId="0" fontId="18" fillId="0" borderId="2" xfId="3" applyFont="1" applyBorder="1" applyAlignment="1">
      <alignment vertical="top"/>
    </xf>
    <xf numFmtId="44" fontId="53" fillId="27" borderId="0" xfId="3" applyNumberFormat="1" applyFont="1" applyFill="1" applyAlignment="1">
      <alignment vertical="top"/>
    </xf>
    <xf numFmtId="0" fontId="18" fillId="3" borderId="12" xfId="4" applyFont="1" applyFill="1" applyBorder="1" applyAlignment="1">
      <alignment vertical="top" wrapText="1"/>
    </xf>
    <xf numFmtId="0" fontId="18" fillId="0" borderId="12" xfId="4" applyFont="1" applyBorder="1" applyAlignment="1">
      <alignment vertical="top" wrapText="1"/>
    </xf>
    <xf numFmtId="0" fontId="55" fillId="0" borderId="15" xfId="3" applyFont="1" applyBorder="1" applyAlignment="1">
      <alignment vertical="top"/>
    </xf>
    <xf numFmtId="0" fontId="49" fillId="3" borderId="17" xfId="5" applyNumberFormat="1" applyFont="1" applyFill="1" applyBorder="1" applyAlignment="1">
      <alignment horizontal="left" vertical="top" wrapText="1"/>
    </xf>
    <xf numFmtId="0" fontId="42" fillId="3" borderId="1" xfId="3" applyFont="1" applyFill="1" applyBorder="1" applyAlignment="1">
      <alignment vertical="top"/>
    </xf>
    <xf numFmtId="2" fontId="49" fillId="3" borderId="13" xfId="5" applyNumberFormat="1" applyFont="1" applyFill="1" applyBorder="1" applyAlignment="1">
      <alignment vertical="top"/>
    </xf>
    <xf numFmtId="0" fontId="1" fillId="3" borderId="1" xfId="3" applyFont="1" applyFill="1" applyBorder="1" applyAlignment="1">
      <alignment vertical="top"/>
    </xf>
  </cellXfs>
  <cellStyles count="83">
    <cellStyle name="20 % – Zvýraznění1 2" xfId="21" xr:uid="{00000000-0005-0000-0000-000000000000}"/>
    <cellStyle name="20 % – Zvýraznění2 2" xfId="22" xr:uid="{00000000-0005-0000-0000-000001000000}"/>
    <cellStyle name="20 % – Zvýraznění3 2" xfId="23" xr:uid="{00000000-0005-0000-0000-000002000000}"/>
    <cellStyle name="20 % – Zvýraznění4 2" xfId="24" xr:uid="{00000000-0005-0000-0000-000003000000}"/>
    <cellStyle name="20 % – Zvýraznění5 2" xfId="25" xr:uid="{00000000-0005-0000-0000-000004000000}"/>
    <cellStyle name="20 % – Zvýraznění6 2" xfId="26" xr:uid="{00000000-0005-0000-0000-000005000000}"/>
    <cellStyle name="40 % – Zvýraznění1 2" xfId="27" xr:uid="{00000000-0005-0000-0000-000006000000}"/>
    <cellStyle name="40 % – Zvýraznění2 2" xfId="28" xr:uid="{00000000-0005-0000-0000-000007000000}"/>
    <cellStyle name="40 % – Zvýraznění3 2" xfId="29" xr:uid="{00000000-0005-0000-0000-000008000000}"/>
    <cellStyle name="40 % – Zvýraznění4 2" xfId="30" xr:uid="{00000000-0005-0000-0000-000009000000}"/>
    <cellStyle name="40 % – Zvýraznění5 2" xfId="31" xr:uid="{00000000-0005-0000-0000-00000A000000}"/>
    <cellStyle name="40 % – Zvýraznění6 2" xfId="32" xr:uid="{00000000-0005-0000-0000-00000B000000}"/>
    <cellStyle name="60 % – Zvýraznění1 2" xfId="33" xr:uid="{00000000-0005-0000-0000-00000C000000}"/>
    <cellStyle name="60 % – Zvýraznění2 2" xfId="34" xr:uid="{00000000-0005-0000-0000-00000D000000}"/>
    <cellStyle name="60 % – Zvýraznění3 2" xfId="35" xr:uid="{00000000-0005-0000-0000-00000E000000}"/>
    <cellStyle name="60 % – Zvýraznění4 2" xfId="36" xr:uid="{00000000-0005-0000-0000-00000F000000}"/>
    <cellStyle name="60 % – Zvýraznění5 2" xfId="37" xr:uid="{00000000-0005-0000-0000-000010000000}"/>
    <cellStyle name="60 % – Zvýraznění6 2" xfId="38" xr:uid="{00000000-0005-0000-0000-000011000000}"/>
    <cellStyle name="Celkem 2" xfId="39" xr:uid="{00000000-0005-0000-0000-000012000000}"/>
    <cellStyle name="čárky [0]_Tabulka místností" xfId="1" xr:uid="{00000000-0005-0000-0000-000013000000}"/>
    <cellStyle name="Finanční" xfId="15" xr:uid="{00000000-0005-0000-0000-000014000000}"/>
    <cellStyle name="Hypertextový odkaz 2" xfId="2" xr:uid="{00000000-0005-0000-0000-000016000000}"/>
    <cellStyle name="Chybně 2" xfId="40" xr:uid="{00000000-0005-0000-0000-000017000000}"/>
    <cellStyle name="Kontrolní buňka 2" xfId="41" xr:uid="{00000000-0005-0000-0000-000018000000}"/>
    <cellStyle name="Měna" xfId="82" builtinId="4"/>
    <cellStyle name="Nadpis 1 2" xfId="42" xr:uid="{00000000-0005-0000-0000-000019000000}"/>
    <cellStyle name="Nadpis 2 2" xfId="43" xr:uid="{00000000-0005-0000-0000-00001A000000}"/>
    <cellStyle name="Nadpis 3 2" xfId="44" xr:uid="{00000000-0005-0000-0000-00001B000000}"/>
    <cellStyle name="Nadpis 4 2" xfId="45" xr:uid="{00000000-0005-0000-0000-00001C000000}"/>
    <cellStyle name="Název 2" xfId="46" xr:uid="{00000000-0005-0000-0000-00001D000000}"/>
    <cellStyle name="Neutrální 2" xfId="47" xr:uid="{00000000-0005-0000-0000-00001E000000}"/>
    <cellStyle name="Normální" xfId="0" builtinId="0"/>
    <cellStyle name="Normální 10" xfId="19" xr:uid="{00000000-0005-0000-0000-000020000000}"/>
    <cellStyle name="Normální 11" xfId="20" xr:uid="{00000000-0005-0000-0000-000021000000}"/>
    <cellStyle name="Normální 12" xfId="68" xr:uid="{00000000-0005-0000-0000-000022000000}"/>
    <cellStyle name="normální 2" xfId="3" xr:uid="{00000000-0005-0000-0000-000023000000}"/>
    <cellStyle name="normální 2 10" xfId="81" xr:uid="{00000000-0005-0000-0000-000024000000}"/>
    <cellStyle name="normální 2 2" xfId="4" xr:uid="{00000000-0005-0000-0000-000025000000}"/>
    <cellStyle name="Normální 2 2 2" xfId="65" xr:uid="{00000000-0005-0000-0000-000026000000}"/>
    <cellStyle name="Normální 2 2 2 2" xfId="78" xr:uid="{00000000-0005-0000-0000-000027000000}"/>
    <cellStyle name="normální 2 3" xfId="13" xr:uid="{00000000-0005-0000-0000-000028000000}"/>
    <cellStyle name="normální 2 3 2" xfId="72" xr:uid="{00000000-0005-0000-0000-000029000000}"/>
    <cellStyle name="Normální 2 4" xfId="48" xr:uid="{00000000-0005-0000-0000-00002A000000}"/>
    <cellStyle name="Normální 2 4 2" xfId="74" xr:uid="{00000000-0005-0000-0000-00002B000000}"/>
    <cellStyle name="normální 2 5" xfId="64" xr:uid="{00000000-0005-0000-0000-00002C000000}"/>
    <cellStyle name="normální 2 5 2" xfId="77" xr:uid="{00000000-0005-0000-0000-00002D000000}"/>
    <cellStyle name="normální 2 6" xfId="67" xr:uid="{00000000-0005-0000-0000-00002E000000}"/>
    <cellStyle name="normální 2 6 2" xfId="80" xr:uid="{00000000-0005-0000-0000-00002F000000}"/>
    <cellStyle name="normální 2 7" xfId="63" xr:uid="{00000000-0005-0000-0000-000030000000}"/>
    <cellStyle name="normální 2 7 2" xfId="76" xr:uid="{00000000-0005-0000-0000-000031000000}"/>
    <cellStyle name="normální 2 8" xfId="69" xr:uid="{00000000-0005-0000-0000-000032000000}"/>
    <cellStyle name="normální 2 9" xfId="75" xr:uid="{00000000-0005-0000-0000-000033000000}"/>
    <cellStyle name="normální 3" xfId="5" xr:uid="{00000000-0005-0000-0000-000034000000}"/>
    <cellStyle name="normální 3 2" xfId="6" xr:uid="{00000000-0005-0000-0000-000035000000}"/>
    <cellStyle name="normální 3 3" xfId="66" xr:uid="{00000000-0005-0000-0000-000036000000}"/>
    <cellStyle name="normální 3 3 2" xfId="79" xr:uid="{00000000-0005-0000-0000-000037000000}"/>
    <cellStyle name="normální 3 4" xfId="70" xr:uid="{00000000-0005-0000-0000-000038000000}"/>
    <cellStyle name="normální 4" xfId="7" xr:uid="{00000000-0005-0000-0000-000039000000}"/>
    <cellStyle name="normální 5" xfId="12" xr:uid="{00000000-0005-0000-0000-00003A000000}"/>
    <cellStyle name="normální 5 2" xfId="71" xr:uid="{00000000-0005-0000-0000-00003B000000}"/>
    <cellStyle name="normální 6" xfId="14" xr:uid="{00000000-0005-0000-0000-00003C000000}"/>
    <cellStyle name="Normální 7" xfId="16" xr:uid="{00000000-0005-0000-0000-00003D000000}"/>
    <cellStyle name="Normální 7 2" xfId="73" xr:uid="{00000000-0005-0000-0000-00003E000000}"/>
    <cellStyle name="Normální 8" xfId="17" xr:uid="{00000000-0005-0000-0000-00003F000000}"/>
    <cellStyle name="Normální 9" xfId="18" xr:uid="{00000000-0005-0000-0000-000040000000}"/>
    <cellStyle name="Poznámka 2" xfId="49" xr:uid="{00000000-0005-0000-0000-000042000000}"/>
    <cellStyle name="procent 2" xfId="8" xr:uid="{00000000-0005-0000-0000-000043000000}"/>
    <cellStyle name="procent 2 2" xfId="9" xr:uid="{00000000-0005-0000-0000-000044000000}"/>
    <cellStyle name="procent 3" xfId="10" xr:uid="{00000000-0005-0000-0000-000045000000}"/>
    <cellStyle name="Propojená buňka 2" xfId="50" xr:uid="{00000000-0005-0000-0000-000047000000}"/>
    <cellStyle name="Správně 2" xfId="51" xr:uid="{00000000-0005-0000-0000-000048000000}"/>
    <cellStyle name="Styl 1" xfId="11" xr:uid="{00000000-0005-0000-0000-000049000000}"/>
    <cellStyle name="Text upozornění 2" xfId="52" xr:uid="{00000000-0005-0000-0000-00004A000000}"/>
    <cellStyle name="Vstup 2" xfId="53" xr:uid="{00000000-0005-0000-0000-00004B000000}"/>
    <cellStyle name="Výpočet 2" xfId="54" xr:uid="{00000000-0005-0000-0000-00004C000000}"/>
    <cellStyle name="Výstup 2" xfId="55" xr:uid="{00000000-0005-0000-0000-00004D000000}"/>
    <cellStyle name="Vysvětlující text 2" xfId="56" xr:uid="{00000000-0005-0000-0000-00004E000000}"/>
    <cellStyle name="Zvýraznění 1 2" xfId="57" xr:uid="{00000000-0005-0000-0000-00004F000000}"/>
    <cellStyle name="Zvýraznění 2 2" xfId="58" xr:uid="{00000000-0005-0000-0000-000050000000}"/>
    <cellStyle name="Zvýraznění 3 2" xfId="59" xr:uid="{00000000-0005-0000-0000-000051000000}"/>
    <cellStyle name="Zvýraznění 4 2" xfId="60" xr:uid="{00000000-0005-0000-0000-000052000000}"/>
    <cellStyle name="Zvýraznění 5 2" xfId="61" xr:uid="{00000000-0005-0000-0000-000053000000}"/>
    <cellStyle name="Zvýraznění 6 2" xfId="62" xr:uid="{00000000-0005-0000-0000-000054000000}"/>
  </cellStyles>
  <dxfs count="0"/>
  <tableStyles count="0" defaultTableStyle="TableStyleMedium9" defaultPivotStyle="PivotStyleLight16"/>
  <colors>
    <mruColors>
      <color rgb="FFFFFFCC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1044A-AD23-40B5-9CA8-0572348B2BB8}">
  <dimension ref="A3:F21"/>
  <sheetViews>
    <sheetView tabSelected="1" zoomScaleNormal="100" workbookViewId="0">
      <selection activeCell="E16" sqref="E16"/>
    </sheetView>
  </sheetViews>
  <sheetFormatPr defaultRowHeight="13.2" x14ac:dyDescent="0.25"/>
  <cols>
    <col min="1" max="1" width="4.6640625" customWidth="1"/>
    <col min="2" max="2" width="48.44140625" customWidth="1"/>
    <col min="3" max="3" width="5.109375" customWidth="1"/>
    <col min="6" max="6" width="19.5546875" customWidth="1"/>
  </cols>
  <sheetData>
    <row r="3" spans="1:6" ht="18" x14ac:dyDescent="0.25">
      <c r="A3" s="9"/>
      <c r="B3" s="12"/>
      <c r="C3" s="11"/>
      <c r="D3" s="11"/>
      <c r="E3" s="11"/>
      <c r="F3" s="11"/>
    </row>
    <row r="4" spans="1:6" ht="14.4" x14ac:dyDescent="0.25">
      <c r="A4" s="43" t="s">
        <v>6</v>
      </c>
      <c r="B4" s="43" t="s">
        <v>7</v>
      </c>
      <c r="C4" s="43" t="s">
        <v>5</v>
      </c>
      <c r="D4" s="43" t="s">
        <v>8</v>
      </c>
      <c r="E4" s="44" t="s">
        <v>9</v>
      </c>
      <c r="F4" s="44" t="s">
        <v>9</v>
      </c>
    </row>
    <row r="5" spans="1:6" ht="15" thickBot="1" x14ac:dyDescent="0.3">
      <c r="A5" s="13"/>
      <c r="B5" s="13"/>
      <c r="C5" s="13"/>
      <c r="D5" s="13"/>
      <c r="E5" s="14"/>
      <c r="F5" s="14"/>
    </row>
    <row r="6" spans="1:6" ht="18" x14ac:dyDescent="0.25">
      <c r="A6" s="9"/>
      <c r="B6" s="48" t="s">
        <v>11</v>
      </c>
      <c r="C6" s="9"/>
      <c r="D6" s="15"/>
      <c r="E6" s="10"/>
      <c r="F6" s="16"/>
    </row>
    <row r="7" spans="1:6" ht="14.4" x14ac:dyDescent="0.25">
      <c r="A7" s="23"/>
      <c r="B7" s="47" t="s">
        <v>234</v>
      </c>
      <c r="C7" s="9"/>
      <c r="D7" s="19"/>
      <c r="E7" s="20"/>
      <c r="F7" s="21"/>
    </row>
    <row r="8" spans="1:6" ht="28.5" customHeight="1" x14ac:dyDescent="0.25">
      <c r="A8" s="23">
        <f ca="1">MAX(A7:A$13)+1</f>
        <v>1</v>
      </c>
      <c r="B8" s="35" t="s">
        <v>226</v>
      </c>
      <c r="C8" s="9" t="s">
        <v>0</v>
      </c>
      <c r="D8" s="26">
        <v>97.81</v>
      </c>
      <c r="E8" s="36">
        <v>350</v>
      </c>
      <c r="F8" s="41">
        <f>E8*D8</f>
        <v>34233.5</v>
      </c>
    </row>
    <row r="9" spans="1:6" ht="28.5" customHeight="1" x14ac:dyDescent="0.25">
      <c r="A9" s="23">
        <f ca="1">MAX(A8:A$13)+1</f>
        <v>2</v>
      </c>
      <c r="B9" s="35" t="s">
        <v>227</v>
      </c>
      <c r="C9" s="32" t="s">
        <v>0</v>
      </c>
      <c r="D9" s="26">
        <v>73.179999999999993</v>
      </c>
      <c r="E9" s="36">
        <v>350</v>
      </c>
      <c r="F9" s="41">
        <f>E9*D9</f>
        <v>25612.999999999996</v>
      </c>
    </row>
    <row r="10" spans="1:6" ht="30" customHeight="1" x14ac:dyDescent="0.25">
      <c r="A10" s="23">
        <f ca="1">MAX(A9:A$13)+1</f>
        <v>3</v>
      </c>
      <c r="B10" s="35" t="s">
        <v>228</v>
      </c>
      <c r="C10" s="33" t="s">
        <v>225</v>
      </c>
      <c r="D10" s="26">
        <v>80.400000000000006</v>
      </c>
      <c r="E10" s="36">
        <v>350</v>
      </c>
      <c r="F10" s="41">
        <f>E10*D10</f>
        <v>28140.000000000004</v>
      </c>
    </row>
    <row r="11" spans="1:6" ht="14.4" x14ac:dyDescent="0.25">
      <c r="A11" s="23"/>
      <c r="B11" s="25"/>
      <c r="C11" s="9"/>
      <c r="D11" s="26"/>
      <c r="E11" s="20"/>
      <c r="F11" s="42"/>
    </row>
    <row r="12" spans="1:6" ht="36" customHeight="1" x14ac:dyDescent="0.25">
      <c r="A12" s="23">
        <f ca="1">MAX(A11:A$13)+1</f>
        <v>4</v>
      </c>
      <c r="B12" s="35" t="s">
        <v>229</v>
      </c>
      <c r="C12" s="9" t="s">
        <v>1</v>
      </c>
      <c r="D12" s="26">
        <v>118.8</v>
      </c>
      <c r="E12" s="36">
        <v>110</v>
      </c>
      <c r="F12" s="41">
        <f>E12*D12</f>
        <v>13068</v>
      </c>
    </row>
    <row r="13" spans="1:6" ht="34.5" customHeight="1" x14ac:dyDescent="0.25">
      <c r="A13" s="23">
        <f ca="1">MAX(A12:A$13)+1</f>
        <v>5</v>
      </c>
      <c r="B13" s="35" t="s">
        <v>230</v>
      </c>
      <c r="C13" s="9" t="s">
        <v>1</v>
      </c>
      <c r="D13" s="26">
        <v>68</v>
      </c>
      <c r="E13" s="36">
        <v>110</v>
      </c>
      <c r="F13" s="41">
        <f>E13*D13</f>
        <v>7480</v>
      </c>
    </row>
    <row r="14" spans="1:6" ht="14.4" x14ac:dyDescent="0.25">
      <c r="A14" s="23"/>
      <c r="B14" s="22"/>
      <c r="C14" s="9"/>
      <c r="D14" s="19"/>
      <c r="E14" s="20"/>
      <c r="F14" s="21"/>
    </row>
    <row r="15" spans="1:6" ht="15.6" x14ac:dyDescent="0.25">
      <c r="A15" s="23"/>
      <c r="B15" s="46" t="s">
        <v>232</v>
      </c>
      <c r="C15" s="34"/>
      <c r="D15" s="38"/>
      <c r="E15" s="39"/>
      <c r="F15" s="40">
        <f>F13+F12+F10+F9+F8</f>
        <v>108534.5</v>
      </c>
    </row>
    <row r="16" spans="1:6" ht="14.4" x14ac:dyDescent="0.25">
      <c r="A16" s="23"/>
      <c r="B16" s="17"/>
      <c r="C16" s="9"/>
      <c r="D16" s="18"/>
      <c r="E16" s="10"/>
      <c r="F16" s="21"/>
    </row>
    <row r="17" spans="1:6" ht="16.5" customHeight="1" x14ac:dyDescent="0.25">
      <c r="A17" s="23"/>
      <c r="B17" s="47" t="s">
        <v>233</v>
      </c>
      <c r="C17" s="9"/>
      <c r="D17" s="19"/>
      <c r="E17" s="20"/>
      <c r="F17" s="21"/>
    </row>
    <row r="18" spans="1:6" ht="32.25" customHeight="1" x14ac:dyDescent="0.25">
      <c r="A18" s="23">
        <f ca="1">MAX(A$13:A17)+1</f>
        <v>6</v>
      </c>
      <c r="B18" s="49" t="s">
        <v>231</v>
      </c>
      <c r="C18" s="50" t="s">
        <v>0</v>
      </c>
      <c r="D18" s="37">
        <v>390.30000000000007</v>
      </c>
      <c r="E18" s="36">
        <v>350</v>
      </c>
      <c r="F18" s="40">
        <f>E18*D18</f>
        <v>136605.00000000003</v>
      </c>
    </row>
    <row r="19" spans="1:6" ht="32.25" customHeight="1" x14ac:dyDescent="0.25">
      <c r="A19" s="23"/>
      <c r="B19" s="49" t="s">
        <v>235</v>
      </c>
      <c r="C19" s="52" t="s">
        <v>0</v>
      </c>
      <c r="D19" s="51">
        <v>35</v>
      </c>
      <c r="E19" s="36">
        <v>350</v>
      </c>
      <c r="F19" s="40">
        <f>E19*D19</f>
        <v>12250</v>
      </c>
    </row>
    <row r="20" spans="1:6" ht="14.4" x14ac:dyDescent="0.25">
      <c r="A20" s="9"/>
      <c r="B20" s="27" t="s">
        <v>223</v>
      </c>
      <c r="C20" s="8"/>
      <c r="D20" s="9"/>
      <c r="E20" s="10"/>
      <c r="F20" s="28"/>
    </row>
    <row r="21" spans="1:6" ht="18" x14ac:dyDescent="0.25">
      <c r="A21" s="9"/>
      <c r="B21" s="29" t="s">
        <v>224</v>
      </c>
      <c r="C21" s="30"/>
      <c r="D21" s="24"/>
      <c r="E21" s="31"/>
      <c r="F21" s="45">
        <f>F19+F18+F15</f>
        <v>257389.50000000003</v>
      </c>
    </row>
  </sheetData>
  <hyperlinks>
    <hyperlink ref="B18" location="P_119" display="P_119" xr:uid="{8B62CC1D-0A7B-447E-9182-1AB7518419A9}"/>
  </hyperlinks>
  <pageMargins left="0.7" right="0.7" top="0.78740157499999996" bottom="0.78740157499999996" header="0.3" footer="0.3"/>
  <pageSetup paperSize="9" scale="9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01"/>
  <sheetViews>
    <sheetView workbookViewId="0">
      <pane ySplit="1" topLeftCell="A2" activePane="bottomLeft" state="frozen"/>
      <selection pane="bottomLeft" activeCell="A2" sqref="A2"/>
    </sheetView>
  </sheetViews>
  <sheetFormatPr defaultColWidth="9.109375" defaultRowHeight="14.4" x14ac:dyDescent="0.3"/>
  <cols>
    <col min="1" max="1" width="9.109375" style="1"/>
    <col min="2" max="2" width="51.44140625" style="1" bestFit="1" customWidth="1"/>
    <col min="3" max="3" width="34.33203125" style="1" customWidth="1"/>
    <col min="4" max="4" width="32.44140625" style="1" bestFit="1" customWidth="1"/>
    <col min="5" max="5" width="36" style="1" bestFit="1" customWidth="1"/>
    <col min="6" max="6" width="22" style="1" bestFit="1" customWidth="1"/>
    <col min="7" max="7" width="40.5546875" style="1" bestFit="1" customWidth="1"/>
    <col min="8" max="11" width="9.109375" style="1"/>
    <col min="12" max="12" width="45" style="1" bestFit="1" customWidth="1"/>
    <col min="13" max="16" width="9.109375" style="1"/>
    <col min="17" max="17" width="11.88671875" style="1" bestFit="1" customWidth="1"/>
    <col min="18" max="16384" width="9.109375" style="1"/>
  </cols>
  <sheetData>
    <row r="1" spans="1:24" x14ac:dyDescent="0.3">
      <c r="J1" s="1" t="s">
        <v>10</v>
      </c>
    </row>
    <row r="2" spans="1:24" ht="21" x14ac:dyDescent="0.4">
      <c r="B2" s="5" t="s">
        <v>4</v>
      </c>
      <c r="C2" s="5"/>
    </row>
    <row r="3" spans="1:24" x14ac:dyDescent="0.3">
      <c r="X3" s="1" t="s">
        <v>163</v>
      </c>
    </row>
    <row r="4" spans="1:24" x14ac:dyDescent="0.3">
      <c r="A4" s="1" t="s">
        <v>13</v>
      </c>
      <c r="B4" s="1" t="s">
        <v>29</v>
      </c>
      <c r="D4" s="1" t="s">
        <v>30</v>
      </c>
      <c r="E4" s="1" t="s">
        <v>33</v>
      </c>
      <c r="F4" s="1" t="s">
        <v>32</v>
      </c>
      <c r="G4" s="1" t="s">
        <v>46</v>
      </c>
      <c r="H4" s="1">
        <v>0.8</v>
      </c>
      <c r="I4" s="1">
        <v>2.1</v>
      </c>
      <c r="J4" s="1">
        <f>6+5</f>
        <v>11</v>
      </c>
      <c r="M4" s="1" t="s">
        <v>73</v>
      </c>
      <c r="T4" s="1">
        <v>766</v>
      </c>
      <c r="U4" s="1" t="str">
        <f t="shared" ref="U4:U23" si="0">A4&amp;"  -  "&amp;B4&amp;" "&amp;D4&amp;"  -  "&amp;E4&amp;" "&amp;F4&amp;"  -  "&amp;G4&amp;IF(ISTEXT(K4),"  -  požární odolnost "&amp;K4,"")&amp;IF(ISTEXT(L4),"  -  "&amp;L4,"")&amp;IF(ISTEXT(M4),"  -  "&amp;M4,"")&amp;IF(ISTEXT(N4),"  -  "&amp;N4,"")&amp;IF(ISTEXT(O4),"  -  "&amp;O4,"")&amp;IF(ISTEXT(P4),"  -  "&amp;P4,"")&amp;IF(ISTEXT(Q4),"  -  "&amp;Q4,"")&amp;IF(ISTEXT(R4),"  -  "&amp;R4,"")&amp;IF(ISTEXT(S4),"  -  "&amp;S4,"")&amp;"  -  "&amp;H4*1000&amp;" X "&amp;I4*1000</f>
        <v>D.01  -  Dřevěné dveře plné bezfalcové standard Sapeli Elegant Komfort  -  zárubeň dřevěná obložková bezfalcová standard Sapeli Normal  -  kování klika/klika Cobra Beata S  -  zarážka LUSY  -  800 X 2100</v>
      </c>
      <c r="X4" s="1">
        <f>H4*I4*J4</f>
        <v>18.48</v>
      </c>
    </row>
    <row r="5" spans="1:24" x14ac:dyDescent="0.3">
      <c r="A5" s="1" t="s">
        <v>14</v>
      </c>
      <c r="B5" s="1" t="s">
        <v>29</v>
      </c>
      <c r="D5" s="1" t="s">
        <v>30</v>
      </c>
      <c r="E5" s="1" t="s">
        <v>33</v>
      </c>
      <c r="F5" s="1" t="s">
        <v>32</v>
      </c>
      <c r="G5" s="1" t="s">
        <v>46</v>
      </c>
      <c r="H5" s="1">
        <v>0.7</v>
      </c>
      <c r="I5" s="1">
        <v>2.1</v>
      </c>
      <c r="J5" s="1">
        <f>11+10</f>
        <v>21</v>
      </c>
      <c r="M5" s="1" t="s">
        <v>73</v>
      </c>
      <c r="T5" s="1">
        <v>766</v>
      </c>
      <c r="U5" s="1" t="str">
        <f t="shared" si="0"/>
        <v>D.02  -  Dřevěné dveře plné bezfalcové standard Sapeli Elegant Komfort  -  zárubeň dřevěná obložková bezfalcová standard Sapeli Normal  -  kování klika/klika Cobra Beata S  -  zarážka LUSY  -  700 X 2100</v>
      </c>
      <c r="X5" s="1">
        <f t="shared" ref="X5:X25" si="1">H5*I5*J5</f>
        <v>30.87</v>
      </c>
    </row>
    <row r="6" spans="1:24" x14ac:dyDescent="0.3">
      <c r="A6" s="1" t="s">
        <v>15</v>
      </c>
      <c r="B6" s="1" t="s">
        <v>34</v>
      </c>
      <c r="D6" s="1" t="s">
        <v>35</v>
      </c>
      <c r="E6" s="1" t="s">
        <v>33</v>
      </c>
      <c r="F6" s="1" t="s">
        <v>32</v>
      </c>
      <c r="G6" s="1" t="s">
        <v>46</v>
      </c>
      <c r="H6" s="1">
        <v>0.8</v>
      </c>
      <c r="I6" s="1">
        <v>2.1</v>
      </c>
      <c r="J6" s="1">
        <f>6+5</f>
        <v>11</v>
      </c>
      <c r="M6" s="1" t="s">
        <v>73</v>
      </c>
      <c r="T6" s="1">
        <v>766</v>
      </c>
      <c r="U6" s="1" t="str">
        <f t="shared" si="0"/>
        <v>D.03  -  Dřevěné dveře prosklené bezfalcové standard Sapeli Elegant Komfort 55  -  zárubeň dřevěná obložková bezfalcová standard Sapeli Normal  -  kování klika/klika Cobra Beata S  -  zarážka LUSY  -  800 X 2100</v>
      </c>
      <c r="X6" s="1">
        <f t="shared" si="1"/>
        <v>18.48</v>
      </c>
    </row>
    <row r="7" spans="1:24" x14ac:dyDescent="0.3">
      <c r="A7" s="1" t="s">
        <v>16</v>
      </c>
      <c r="B7" s="1" t="s">
        <v>36</v>
      </c>
      <c r="D7" s="1" t="s">
        <v>37</v>
      </c>
      <c r="E7" s="1" t="s">
        <v>39</v>
      </c>
      <c r="F7" s="1" t="s">
        <v>38</v>
      </c>
      <c r="G7" s="1" t="s">
        <v>40</v>
      </c>
      <c r="H7" s="1">
        <v>0.8</v>
      </c>
      <c r="I7" s="1">
        <v>2.1</v>
      </c>
      <c r="J7" s="1">
        <f>1+1</f>
        <v>2</v>
      </c>
      <c r="K7" s="1" t="s">
        <v>56</v>
      </c>
      <c r="M7" s="1" t="s">
        <v>73</v>
      </c>
      <c r="N7" s="1" t="s">
        <v>74</v>
      </c>
      <c r="O7" s="1" t="s">
        <v>75</v>
      </c>
      <c r="P7" s="1" t="s">
        <v>76</v>
      </c>
      <c r="T7" s="1">
        <v>766</v>
      </c>
      <c r="U7" s="1" t="str">
        <f t="shared" si="0"/>
        <v>D.04  -  Dveře 1kř.bezpečnostní  Next SD101  -  kovová bezpečnostní zárubeň Next SF1  -  bezp.kování klika/koule M&amp;T Entero  -  požární odolnost EI 30 DP3  -  zarážka LUSY  -  práh  -  stavěč  -  kukátko  -  800 X 2100</v>
      </c>
      <c r="X7" s="1">
        <f t="shared" si="1"/>
        <v>3.3600000000000003</v>
      </c>
    </row>
    <row r="8" spans="1:24" x14ac:dyDescent="0.3">
      <c r="A8" s="1" t="s">
        <v>17</v>
      </c>
      <c r="B8" s="1" t="s">
        <v>29</v>
      </c>
      <c r="D8" s="1" t="s">
        <v>30</v>
      </c>
      <c r="E8" s="1" t="s">
        <v>33</v>
      </c>
      <c r="F8" s="1" t="s">
        <v>32</v>
      </c>
      <c r="G8" s="1" t="s">
        <v>47</v>
      </c>
      <c r="H8" s="1">
        <v>0.7</v>
      </c>
      <c r="I8" s="1">
        <v>2.1</v>
      </c>
      <c r="J8" s="1">
        <f>4+4</f>
        <v>8</v>
      </c>
      <c r="M8" s="1" t="s">
        <v>73</v>
      </c>
      <c r="T8" s="1">
        <v>766</v>
      </c>
      <c r="U8" s="1" t="str">
        <f t="shared" si="0"/>
        <v>D.05  -  Dřevěné dveře plné bezfalcové standard Sapeli Elegant Komfort  -  zárubeň dřevěná obložková bezfalcová standard Sapeli Normal  -  kování klika/klika Cobra Lusy  -  zarážka LUSY  -  700 X 2100</v>
      </c>
      <c r="X8" s="1">
        <f t="shared" si="1"/>
        <v>11.76</v>
      </c>
    </row>
    <row r="9" spans="1:24" x14ac:dyDescent="0.3">
      <c r="A9" s="1" t="s">
        <v>41</v>
      </c>
      <c r="B9" s="1" t="s">
        <v>36</v>
      </c>
      <c r="D9" s="1" t="s">
        <v>37</v>
      </c>
      <c r="E9" s="1" t="s">
        <v>39</v>
      </c>
      <c r="F9" s="1" t="s">
        <v>38</v>
      </c>
      <c r="G9" s="1" t="s">
        <v>40</v>
      </c>
      <c r="H9" s="1">
        <v>0.9</v>
      </c>
      <c r="I9" s="1">
        <v>2.1</v>
      </c>
      <c r="J9" s="1">
        <f>2+4</f>
        <v>6</v>
      </c>
      <c r="K9" s="1" t="s">
        <v>56</v>
      </c>
      <c r="M9" s="1" t="s">
        <v>73</v>
      </c>
      <c r="N9" s="1" t="s">
        <v>74</v>
      </c>
      <c r="O9" s="1" t="s">
        <v>75</v>
      </c>
      <c r="P9" s="1" t="s">
        <v>76</v>
      </c>
      <c r="T9" s="1">
        <v>766</v>
      </c>
      <c r="U9" s="1" t="str">
        <f t="shared" si="0"/>
        <v>D.06A  -  Dveře 1kř.bezpečnostní  Next SD101  -  kovová bezpečnostní zárubeň Next SF1  -  bezp.kování klika/koule M&amp;T Entero  -  požární odolnost EI 30 DP3  -  zarážka LUSY  -  práh  -  stavěč  -  kukátko  -  900 X 2100</v>
      </c>
      <c r="X9" s="1">
        <f t="shared" si="1"/>
        <v>11.34</v>
      </c>
    </row>
    <row r="10" spans="1:24" x14ac:dyDescent="0.3">
      <c r="A10" s="1" t="s">
        <v>42</v>
      </c>
      <c r="B10" s="1" t="s">
        <v>36</v>
      </c>
      <c r="D10" s="1" t="s">
        <v>37</v>
      </c>
      <c r="E10" s="1" t="s">
        <v>39</v>
      </c>
      <c r="F10" s="1" t="s">
        <v>38</v>
      </c>
      <c r="G10" s="1" t="s">
        <v>40</v>
      </c>
      <c r="H10" s="1">
        <v>0.9</v>
      </c>
      <c r="I10" s="1">
        <v>2.1</v>
      </c>
      <c r="J10" s="1">
        <f>1+2</f>
        <v>3</v>
      </c>
      <c r="K10" s="1" t="s">
        <v>57</v>
      </c>
      <c r="M10" s="1" t="s">
        <v>73</v>
      </c>
      <c r="N10" s="1" t="s">
        <v>74</v>
      </c>
      <c r="O10" s="1" t="s">
        <v>75</v>
      </c>
      <c r="P10" s="1" t="s">
        <v>76</v>
      </c>
      <c r="T10" s="1">
        <v>766</v>
      </c>
      <c r="U10" s="1" t="str">
        <f t="shared" si="0"/>
        <v>D.06B  -  Dveře 1kř.bezpečnostní  Next SD101  -  kovová bezpečnostní zárubeň Next SF1  -  bezp.kování klika/koule M&amp;T Entero  -  požární odolnost EI 15 DP3  -  zarážka LUSY  -  práh  -  stavěč  -  kukátko  -  900 X 2100</v>
      </c>
      <c r="X10" s="1">
        <f t="shared" si="1"/>
        <v>5.67</v>
      </c>
    </row>
    <row r="11" spans="1:24" x14ac:dyDescent="0.3">
      <c r="A11" s="1" t="s">
        <v>18</v>
      </c>
      <c r="B11" s="1" t="s">
        <v>43</v>
      </c>
      <c r="D11" s="1" t="s">
        <v>30</v>
      </c>
      <c r="E11" s="1" t="s">
        <v>31</v>
      </c>
      <c r="F11" s="1" t="s">
        <v>44</v>
      </c>
      <c r="G11" s="1" t="s">
        <v>45</v>
      </c>
      <c r="H11" s="1">
        <v>0.6</v>
      </c>
      <c r="I11" s="1">
        <v>2.1</v>
      </c>
      <c r="J11" s="1">
        <v>1</v>
      </c>
      <c r="T11" s="1">
        <v>766</v>
      </c>
      <c r="U11" s="1" t="str">
        <f t="shared" si="0"/>
        <v>D.07  -  Posuvný dveřní systém JAP 705 NORMA LINE STANDARD standard Sapeli Elegant Komfort  -  zárubeň dřevěná obložková standard Sapeli  -  kování mušle M&amp;T Entero  -  600 X 2100</v>
      </c>
      <c r="X11" s="1">
        <f t="shared" si="1"/>
        <v>1.26</v>
      </c>
    </row>
    <row r="12" spans="1:24" x14ac:dyDescent="0.3">
      <c r="A12" s="1" t="s">
        <v>19</v>
      </c>
      <c r="B12" s="1" t="s">
        <v>48</v>
      </c>
      <c r="D12" s="1" t="s">
        <v>49</v>
      </c>
      <c r="E12" s="1" t="s">
        <v>50</v>
      </c>
      <c r="F12" s="1" t="s">
        <v>51</v>
      </c>
      <c r="G12" s="1" t="s">
        <v>53</v>
      </c>
      <c r="H12" s="1">
        <v>0.9</v>
      </c>
      <c r="I12" s="1">
        <v>1.97</v>
      </c>
      <c r="J12" s="1">
        <v>1</v>
      </c>
      <c r="K12" s="1" t="s">
        <v>58</v>
      </c>
      <c r="L12" s="1" t="s">
        <v>61</v>
      </c>
      <c r="M12" s="1" t="s">
        <v>73</v>
      </c>
      <c r="N12" s="1" t="s">
        <v>74</v>
      </c>
      <c r="O12" s="1" t="s">
        <v>75</v>
      </c>
      <c r="Q12" s="1" t="s">
        <v>77</v>
      </c>
      <c r="R12" s="1" t="s">
        <v>78</v>
      </c>
      <c r="T12" s="1">
        <v>767</v>
      </c>
      <c r="U12" s="1" t="str">
        <f t="shared" si="0"/>
        <v>D.08  -  Ocelové 1kř.falcové dveře standard HSE  -  ocelová zárubeň HSE, typ DZD  -  bezp.kování klika/koule Assa Abloy Lapua92  -  požární odolnost EI 30 DP3 C  -  zavírač Assa Abloy DC 700 s kluz.ramenem  -  zarážka LUSY  -  práh  -  stavěč  -  okop.plech  -  gener.klíč  -  900 X 1970</v>
      </c>
      <c r="X12" s="1">
        <f t="shared" si="1"/>
        <v>1.7729999999999999</v>
      </c>
    </row>
    <row r="13" spans="1:24" x14ac:dyDescent="0.3">
      <c r="A13" s="1" t="s">
        <v>20</v>
      </c>
      <c r="B13" s="1" t="s">
        <v>52</v>
      </c>
      <c r="D13" s="1" t="s">
        <v>49</v>
      </c>
      <c r="E13" s="1" t="s">
        <v>50</v>
      </c>
      <c r="F13" s="1" t="s">
        <v>51</v>
      </c>
      <c r="G13" s="1" t="s">
        <v>54</v>
      </c>
      <c r="H13" s="1">
        <v>1.6</v>
      </c>
      <c r="I13" s="1">
        <v>1.35</v>
      </c>
      <c r="J13" s="1">
        <v>1</v>
      </c>
      <c r="K13" s="1" t="s">
        <v>55</v>
      </c>
      <c r="L13" s="1" t="s">
        <v>62</v>
      </c>
      <c r="M13" s="1" t="s">
        <v>73</v>
      </c>
      <c r="O13" s="1" t="s">
        <v>75</v>
      </c>
      <c r="Q13" s="1" t="s">
        <v>77</v>
      </c>
      <c r="R13" s="1" t="s">
        <v>78</v>
      </c>
      <c r="T13" s="1">
        <v>767</v>
      </c>
      <c r="U13" s="1" t="str">
        <f t="shared" si="0"/>
        <v>D.09  -  Ocelové 2kř.falcové dveře standard HSE  -  ocelová zárubeň HSE, typ DZD  -  bezp.kování klika/koule Assa Abloy Lapua72  -  požární odolnost EW 30 DP3 C  -  2X zavírač Assa Abloy DC 300 s lomen.ramenem + dveřní koordinátor 914000  -  zarážka LUSY  -  stavěč  -  okop.plech  -  gener.klíč  -  1600 X 1350</v>
      </c>
      <c r="X13" s="1">
        <f t="shared" si="1"/>
        <v>2.16</v>
      </c>
    </row>
    <row r="14" spans="1:24" x14ac:dyDescent="0.3">
      <c r="A14" s="1" t="s">
        <v>21</v>
      </c>
      <c r="B14" s="1" t="s">
        <v>48</v>
      </c>
      <c r="D14" s="1" t="s">
        <v>49</v>
      </c>
      <c r="E14" s="3" t="s">
        <v>50</v>
      </c>
      <c r="F14" s="1" t="s">
        <v>51</v>
      </c>
      <c r="G14" s="1" t="s">
        <v>54</v>
      </c>
      <c r="H14" s="1">
        <v>0.8</v>
      </c>
      <c r="I14" s="1">
        <v>1.97</v>
      </c>
      <c r="J14" s="1">
        <v>1</v>
      </c>
      <c r="K14" s="1" t="s">
        <v>59</v>
      </c>
      <c r="M14" s="1" t="s">
        <v>73</v>
      </c>
      <c r="Q14" s="1" t="s">
        <v>77</v>
      </c>
      <c r="T14" s="1">
        <v>767</v>
      </c>
      <c r="U14" s="1" t="str">
        <f t="shared" si="0"/>
        <v>D.10  -  Ocelové 1kř.falcové dveře standard HSE  -  ocelová zárubeň HSE, typ DZD  -  bezp.kování klika/koule Assa Abloy Lapua72  -  požární odolnost EW 30 DP3  -  zarážka LUSY  -  okop.plech  -  800 X 1970</v>
      </c>
      <c r="X14" s="1">
        <f t="shared" si="1"/>
        <v>1.5760000000000001</v>
      </c>
    </row>
    <row r="15" spans="1:24" x14ac:dyDescent="0.3">
      <c r="A15" s="1" t="s">
        <v>22</v>
      </c>
      <c r="B15" s="1" t="s">
        <v>48</v>
      </c>
      <c r="D15" s="1" t="s">
        <v>49</v>
      </c>
      <c r="E15" s="1" t="s">
        <v>50</v>
      </c>
      <c r="F15" s="1" t="s">
        <v>51</v>
      </c>
      <c r="G15" s="1" t="s">
        <v>54</v>
      </c>
      <c r="H15" s="1">
        <v>1</v>
      </c>
      <c r="I15" s="1">
        <v>1.97</v>
      </c>
      <c r="J15" s="1">
        <v>1</v>
      </c>
      <c r="K15" s="1" t="s">
        <v>60</v>
      </c>
      <c r="M15" s="1" t="s">
        <v>73</v>
      </c>
      <c r="N15" s="1" t="s">
        <v>74</v>
      </c>
      <c r="Q15" s="1" t="s">
        <v>77</v>
      </c>
      <c r="T15" s="1">
        <v>767</v>
      </c>
      <c r="U15" s="1" t="str">
        <f t="shared" si="0"/>
        <v>D.11  -  Ocelové 1kř.falcové dveře standard HSE  -  ocelová zárubeň HSE, typ DZD  -  bezp.kování klika/koule Assa Abloy Lapua72  -  požární odolnost EW 15 DP3  -  zarážka LUSY  -  práh  -  okop.plech  -  1000 X 1970</v>
      </c>
      <c r="X15" s="1">
        <f t="shared" si="1"/>
        <v>1.97</v>
      </c>
    </row>
    <row r="16" spans="1:24" x14ac:dyDescent="0.3">
      <c r="A16" s="1" t="s">
        <v>23</v>
      </c>
      <c r="B16" s="1" t="s">
        <v>48</v>
      </c>
      <c r="D16" s="1" t="s">
        <v>49</v>
      </c>
      <c r="E16" s="1" t="s">
        <v>50</v>
      </c>
      <c r="F16" s="1" t="s">
        <v>51</v>
      </c>
      <c r="G16" s="1" t="s">
        <v>54</v>
      </c>
      <c r="H16" s="1">
        <v>0.8</v>
      </c>
      <c r="I16" s="1">
        <v>1.97</v>
      </c>
      <c r="J16" s="1">
        <v>1</v>
      </c>
      <c r="K16" s="1" t="s">
        <v>55</v>
      </c>
      <c r="L16" s="1" t="s">
        <v>63</v>
      </c>
      <c r="M16" s="1" t="s">
        <v>73</v>
      </c>
      <c r="O16" s="1" t="s">
        <v>75</v>
      </c>
      <c r="Q16" s="1" t="s">
        <v>77</v>
      </c>
      <c r="R16" s="1" t="s">
        <v>78</v>
      </c>
      <c r="T16" s="1">
        <v>767</v>
      </c>
      <c r="U16" s="1" t="str">
        <f t="shared" si="0"/>
        <v>D.12  -  Ocelové 1kř.falcové dveře standard HSE  -  ocelová zárubeň HSE, typ DZD  -  bezp.kování klika/koule Assa Abloy Lapua72  -  požární odolnost EW 30 DP3 C  -  zavírač Assa Abloy DC 700 s lomeným ramenem  -  zarážka LUSY  -  stavěč  -  okop.plech  -  gener.klíč  -  800 X 1970</v>
      </c>
      <c r="X16" s="1">
        <f t="shared" si="1"/>
        <v>1.5760000000000001</v>
      </c>
    </row>
    <row r="17" spans="1:24" x14ac:dyDescent="0.3">
      <c r="A17" s="1" t="s">
        <v>24</v>
      </c>
      <c r="B17" s="1" t="s">
        <v>48</v>
      </c>
      <c r="D17" s="1" t="s">
        <v>49</v>
      </c>
      <c r="E17" s="1" t="s">
        <v>50</v>
      </c>
      <c r="F17" s="1" t="s">
        <v>51</v>
      </c>
      <c r="G17" s="1" t="s">
        <v>53</v>
      </c>
      <c r="H17" s="1">
        <v>0.9</v>
      </c>
      <c r="I17" s="1">
        <v>1.97</v>
      </c>
      <c r="J17" s="1">
        <v>1</v>
      </c>
      <c r="K17" s="1" t="s">
        <v>60</v>
      </c>
      <c r="L17" s="1" t="s">
        <v>61</v>
      </c>
      <c r="M17" s="1" t="s">
        <v>73</v>
      </c>
      <c r="Q17" s="1" t="s">
        <v>77</v>
      </c>
      <c r="R17" s="1" t="s">
        <v>78</v>
      </c>
      <c r="T17" s="1">
        <v>767</v>
      </c>
      <c r="U17" s="1" t="str">
        <f t="shared" si="0"/>
        <v>D.13  -  Ocelové 1kř.falcové dveře standard HSE  -  ocelová zárubeň HSE, typ DZD  -  bezp.kování klika/koule Assa Abloy Lapua92  -  požární odolnost EW 15 DP3  -  zavírač Assa Abloy DC 700 s kluz.ramenem  -  zarážka LUSY  -  okop.plech  -  gener.klíč  -  900 X 1970</v>
      </c>
      <c r="X17" s="1">
        <f t="shared" si="1"/>
        <v>1.7729999999999999</v>
      </c>
    </row>
    <row r="18" spans="1:24" x14ac:dyDescent="0.3">
      <c r="A18" s="1" t="s">
        <v>25</v>
      </c>
      <c r="B18" s="1" t="s">
        <v>29</v>
      </c>
      <c r="D18" s="1" t="s">
        <v>30</v>
      </c>
      <c r="E18" s="1" t="s">
        <v>33</v>
      </c>
      <c r="F18" s="1" t="s">
        <v>32</v>
      </c>
      <c r="G18" s="1" t="s">
        <v>46</v>
      </c>
      <c r="H18" s="1">
        <v>0.7</v>
      </c>
      <c r="I18" s="1">
        <v>2.1</v>
      </c>
      <c r="J18" s="1">
        <v>1</v>
      </c>
      <c r="M18" s="1" t="s">
        <v>73</v>
      </c>
      <c r="T18" s="1">
        <v>766</v>
      </c>
      <c r="U18" s="1" t="str">
        <f t="shared" si="0"/>
        <v>D.15  -  Dřevěné dveře plné bezfalcové standard Sapeli Elegant Komfort  -  zárubeň dřevěná obložková bezfalcová standard Sapeli Normal  -  kování klika/klika Cobra Beata S  -  zarážka LUSY  -  700 X 2100</v>
      </c>
      <c r="X18" s="1">
        <f t="shared" si="1"/>
        <v>1.47</v>
      </c>
    </row>
    <row r="19" spans="1:24" x14ac:dyDescent="0.3">
      <c r="A19" s="1" t="s">
        <v>26</v>
      </c>
      <c r="B19" s="1" t="s">
        <v>43</v>
      </c>
      <c r="D19" s="1" t="s">
        <v>30</v>
      </c>
      <c r="E19" s="1" t="s">
        <v>31</v>
      </c>
      <c r="F19" s="1" t="s">
        <v>44</v>
      </c>
      <c r="G19" s="1" t="s">
        <v>45</v>
      </c>
      <c r="H19" s="1">
        <v>0.7</v>
      </c>
      <c r="I19" s="1">
        <v>2.1</v>
      </c>
      <c r="J19" s="1">
        <v>2</v>
      </c>
      <c r="T19" s="1">
        <v>766</v>
      </c>
      <c r="U19" s="1" t="str">
        <f t="shared" si="0"/>
        <v>D.16  -  Posuvný dveřní systém JAP 705 NORMA LINE STANDARD standard Sapeli Elegant Komfort  -  zárubeň dřevěná obložková standard Sapeli  -  kování mušle M&amp;T Entero  -  700 X 2100</v>
      </c>
      <c r="X19" s="1">
        <f t="shared" si="1"/>
        <v>2.94</v>
      </c>
    </row>
    <row r="20" spans="1:24" x14ac:dyDescent="0.3">
      <c r="A20" s="1" t="s">
        <v>64</v>
      </c>
      <c r="B20" s="1" t="s">
        <v>29</v>
      </c>
      <c r="D20" s="1" t="s">
        <v>30</v>
      </c>
      <c r="E20" s="1" t="s">
        <v>33</v>
      </c>
      <c r="F20" s="1" t="s">
        <v>32</v>
      </c>
      <c r="G20" s="1" t="s">
        <v>46</v>
      </c>
      <c r="H20" s="1">
        <v>0.6</v>
      </c>
      <c r="I20" s="1">
        <v>2.1</v>
      </c>
      <c r="J20" s="1">
        <v>3</v>
      </c>
      <c r="M20" s="1" t="s">
        <v>73</v>
      </c>
      <c r="T20" s="1">
        <v>766</v>
      </c>
      <c r="U20" s="1" t="str">
        <f t="shared" si="0"/>
        <v>D.17A  -  Dřevěné dveře plné bezfalcové standard Sapeli Elegant Komfort  -  zárubeň dřevěná obložková bezfalcová standard Sapeli Normal  -  kování klika/klika Cobra Beata S  -  zarážka LUSY  -  600 X 2100</v>
      </c>
      <c r="X20" s="1">
        <f t="shared" si="1"/>
        <v>3.7800000000000002</v>
      </c>
    </row>
    <row r="21" spans="1:24" x14ac:dyDescent="0.3">
      <c r="A21" s="1" t="s">
        <v>65</v>
      </c>
      <c r="B21" s="1" t="s">
        <v>29</v>
      </c>
      <c r="D21" s="1" t="s">
        <v>30</v>
      </c>
      <c r="E21" s="1" t="s">
        <v>33</v>
      </c>
      <c r="F21" s="1" t="s">
        <v>32</v>
      </c>
      <c r="G21" s="1" t="s">
        <v>46</v>
      </c>
      <c r="H21" s="1">
        <v>0.6</v>
      </c>
      <c r="I21" s="1">
        <v>2.1</v>
      </c>
      <c r="J21" s="1">
        <v>2</v>
      </c>
      <c r="M21" s="1" t="s">
        <v>73</v>
      </c>
      <c r="T21" s="1">
        <v>766</v>
      </c>
      <c r="U21" s="1" t="str">
        <f t="shared" si="0"/>
        <v>D.17B  -  Dřevěné dveře plné bezfalcové standard Sapeli Elegant Komfort  -  zárubeň dřevěná obložková bezfalcová standard Sapeli Normal  -  kování klika/klika Cobra Beata S  -  zarážka LUSY  -  600 X 2100</v>
      </c>
      <c r="X21" s="1">
        <f t="shared" si="1"/>
        <v>2.52</v>
      </c>
    </row>
    <row r="22" spans="1:24" x14ac:dyDescent="0.3">
      <c r="A22" s="1" t="s">
        <v>27</v>
      </c>
      <c r="B22" s="1" t="s">
        <v>29</v>
      </c>
      <c r="D22" s="1" t="s">
        <v>30</v>
      </c>
      <c r="E22" s="1" t="s">
        <v>33</v>
      </c>
      <c r="F22" s="1" t="s">
        <v>32</v>
      </c>
      <c r="G22" s="1" t="s">
        <v>46</v>
      </c>
      <c r="H22" s="1">
        <v>0.8</v>
      </c>
      <c r="I22" s="1">
        <v>2.1</v>
      </c>
      <c r="J22" s="1">
        <v>1</v>
      </c>
      <c r="M22" s="1" t="s">
        <v>73</v>
      </c>
      <c r="S22" s="1" t="s">
        <v>79</v>
      </c>
      <c r="T22" s="1">
        <v>766</v>
      </c>
      <c r="U22" s="1" t="str">
        <f t="shared" si="0"/>
        <v>D.18  -  Dřevěné dveře plné bezfalcové standard Sapeli Elegant Komfort  -  zárubeň dřevěná obložková bezfalcová standard Sapeli Normal  -  kování klika/klika Cobra Beata S  -  zarážka LUSY  -  padací lišta  -  800 X 2100</v>
      </c>
      <c r="X22" s="1">
        <f t="shared" si="1"/>
        <v>1.6800000000000002</v>
      </c>
    </row>
    <row r="23" spans="1:24" x14ac:dyDescent="0.3">
      <c r="A23" s="1" t="s">
        <v>28</v>
      </c>
      <c r="B23" s="1" t="s">
        <v>66</v>
      </c>
      <c r="E23" s="1" t="s">
        <v>67</v>
      </c>
      <c r="G23" s="1" t="s">
        <v>68</v>
      </c>
      <c r="H23" s="1">
        <v>1.2</v>
      </c>
      <c r="I23" s="1">
        <v>0.9</v>
      </c>
      <c r="J23" s="1">
        <v>3</v>
      </c>
      <c r="T23" s="1">
        <v>767</v>
      </c>
      <c r="U23" s="1" t="str">
        <f t="shared" si="0"/>
        <v>D.19  -  Revizní ocel. 2kř.dveře   -  rám z ocelových pozink.profilů   -  zámek na klíč  -  1200 X 900</v>
      </c>
      <c r="X23" s="1">
        <f t="shared" si="1"/>
        <v>3.24</v>
      </c>
    </row>
    <row r="25" spans="1:24" x14ac:dyDescent="0.3">
      <c r="A25" s="1" t="s">
        <v>69</v>
      </c>
      <c r="B25" s="1" t="s">
        <v>70</v>
      </c>
      <c r="D25" s="1" t="s">
        <v>72</v>
      </c>
      <c r="E25" s="1" t="s">
        <v>71</v>
      </c>
      <c r="H25" s="1">
        <v>2.72</v>
      </c>
      <c r="I25" s="1">
        <f>1.565+0.15</f>
        <v>1.7149999999999999</v>
      </c>
      <c r="J25" s="1">
        <v>1</v>
      </c>
      <c r="U25" s="1" t="str">
        <f>A25&amp;"  -  "&amp;B25&amp;" "&amp;D25&amp;"  -  "&amp;E25&amp;" "&amp;F25&amp;"  -  "&amp;G25&amp;IF(ISTEXT(K25),"  -  požární odolnost "&amp;K25,"")&amp;IF(ISTEXT(L25),"  -  "&amp;L25,"")&amp;IF(ISTEXT(M25),"  -  "&amp;M25,"")&amp;IF(ISTEXT(N25),"  -  "&amp;N25,"")&amp;IF(ISTEXT(O25),"  -  "&amp;O25,"")&amp;IF(ISTEXT(P25),"  -  "&amp;P25,"")&amp;IF(ISTEXT(Q25),"  -  "&amp;Q25,"")&amp;IF(ISTEXT(R25),"  -  "&amp;R25,"")&amp;IF(ISTEXT(S25),"  -  "&amp;S25,"")&amp;"  -  "&amp;H25*1000&amp;" X "&amp;I25*1000</f>
        <v>PS1  -  Prosklená stěna pevná zasklení dvojsklo ESG + 1x VSG  -  rám dřěvěný EURO   -    -  2720 X 1715</v>
      </c>
      <c r="X25" s="1">
        <f t="shared" si="1"/>
        <v>4.6647999999999996</v>
      </c>
    </row>
    <row r="27" spans="1:24" x14ac:dyDescent="0.3">
      <c r="X27" s="1">
        <f>CEILING(SUM(X4:X26),0.1)</f>
        <v>132.4</v>
      </c>
    </row>
    <row r="29" spans="1:24" ht="21" x14ac:dyDescent="0.4">
      <c r="B29" s="5" t="s">
        <v>3</v>
      </c>
      <c r="C29" s="5"/>
    </row>
    <row r="30" spans="1:24" x14ac:dyDescent="0.3">
      <c r="K30" s="1" t="s">
        <v>86</v>
      </c>
      <c r="O30" s="1" t="s">
        <v>162</v>
      </c>
      <c r="P30" s="1" t="s">
        <v>164</v>
      </c>
    </row>
    <row r="31" spans="1:24" x14ac:dyDescent="0.3">
      <c r="A31" s="1" t="s">
        <v>84</v>
      </c>
      <c r="B31" s="1" t="s">
        <v>90</v>
      </c>
      <c r="C31" s="1" t="s">
        <v>152</v>
      </c>
      <c r="D31" s="1" t="s">
        <v>80</v>
      </c>
      <c r="E31" s="1" t="s">
        <v>81</v>
      </c>
      <c r="F31" s="1" t="s">
        <v>82</v>
      </c>
      <c r="G31" s="1" t="s">
        <v>91</v>
      </c>
      <c r="H31" s="1">
        <v>1.25</v>
      </c>
      <c r="I31" s="1">
        <v>2.0499999999999998</v>
      </c>
      <c r="J31" s="1">
        <v>8</v>
      </c>
      <c r="K31" s="1">
        <v>2</v>
      </c>
      <c r="L31" s="1" t="s">
        <v>83</v>
      </c>
      <c r="M31" s="1" t="s">
        <v>131</v>
      </c>
      <c r="O31" s="1">
        <f>H31*I31*J31</f>
        <v>20.5</v>
      </c>
      <c r="P31" s="1">
        <f>H31*I31</f>
        <v>2.5625</v>
      </c>
      <c r="T31" s="1">
        <v>766</v>
      </c>
      <c r="U31" s="1" t="str">
        <f t="shared" ref="U31:U38" si="2">A31&amp;"  -  "&amp;B31&amp;" -  "&amp;C31&amp;IF(ISTEXT(D31),"  -  "&amp;D31,"")&amp;IF(ISTEXT(E31),"  -  "&amp;E31,"")&amp;IF(ISTEXT(F31),"  -  "&amp;F31,"")&amp;IF(ISTEXT(G31),"  -  "&amp;G31,"")&amp;IF(ISTEXT(L31),"  -  "&amp;L31,"")&amp;IF(ISTEXT(M31),"  -  "&amp;M31,"")&amp;"  -  "&amp;H31*1000&amp;" X "&amp;I31*1000</f>
        <v>O.1A  -  Dřevěné dvoukřídlé okno, izolační 3sklo -  OS+O  -  severní fasáda  -  parapet - lakovaná MDF deska  -  integrovaná akustická štěrbina EHA 2  -  vnitřní AL žaluzie Climax Monokomando  -  0,8 W/m2K  -  35dB  -  1250 X 2050</v>
      </c>
    </row>
    <row r="32" spans="1:24" x14ac:dyDescent="0.3">
      <c r="A32" s="1" t="s">
        <v>85</v>
      </c>
      <c r="B32" s="1" t="s">
        <v>90</v>
      </c>
      <c r="C32" s="1" t="s">
        <v>152</v>
      </c>
      <c r="D32" s="1" t="s">
        <v>80</v>
      </c>
      <c r="E32" s="1" t="s">
        <v>81</v>
      </c>
      <c r="G32" s="1" t="s">
        <v>91</v>
      </c>
      <c r="H32" s="1">
        <v>1.25</v>
      </c>
      <c r="I32" s="1">
        <v>2.0499999999999998</v>
      </c>
      <c r="J32" s="1">
        <v>2</v>
      </c>
      <c r="K32" s="1">
        <v>3</v>
      </c>
      <c r="L32" s="1" t="s">
        <v>83</v>
      </c>
      <c r="M32" s="1" t="s">
        <v>131</v>
      </c>
      <c r="O32" s="1">
        <f t="shared" ref="O32:O63" si="3">H32*I32*J32</f>
        <v>5.125</v>
      </c>
      <c r="P32" s="1">
        <f t="shared" ref="P32:P63" si="4">H32*I32</f>
        <v>2.5625</v>
      </c>
      <c r="T32" s="1">
        <v>766</v>
      </c>
      <c r="U32" s="1" t="str">
        <f t="shared" si="2"/>
        <v>O.1B  -  Dřevěné dvoukřídlé okno, izolační 3sklo -  OS+O  -  severní fasáda  -  parapet - lakovaná MDF deska  -  vnitřní AL žaluzie Climax Monokomando  -  0,8 W/m2K  -  35dB  -  1250 X 2050</v>
      </c>
    </row>
    <row r="33" spans="1:21" x14ac:dyDescent="0.3">
      <c r="A33" s="1" t="s">
        <v>87</v>
      </c>
      <c r="B33" s="1" t="s">
        <v>90</v>
      </c>
      <c r="C33" s="1" t="s">
        <v>152</v>
      </c>
      <c r="D33" s="1" t="s">
        <v>80</v>
      </c>
      <c r="E33" s="1" t="s">
        <v>81</v>
      </c>
      <c r="H33" s="1">
        <v>1.25</v>
      </c>
      <c r="I33" s="1">
        <v>2.0499999999999998</v>
      </c>
      <c r="J33" s="1">
        <v>3</v>
      </c>
      <c r="K33" s="1">
        <v>3</v>
      </c>
      <c r="L33" s="1" t="s">
        <v>83</v>
      </c>
      <c r="O33" s="1">
        <f t="shared" si="3"/>
        <v>7.6875</v>
      </c>
      <c r="P33" s="1">
        <f t="shared" si="4"/>
        <v>2.5625</v>
      </c>
      <c r="T33" s="1">
        <v>766</v>
      </c>
      <c r="U33" s="1" t="str">
        <f t="shared" si="2"/>
        <v>O.1C  -  Dřevěné dvoukřídlé okno, izolační 3sklo -  OS+O  -  severní fasáda  -  parapet - lakovaná MDF deska  -  0,8 W/m2K  -  1250 X 2050</v>
      </c>
    </row>
    <row r="34" spans="1:21" x14ac:dyDescent="0.3">
      <c r="A34" s="1" t="s">
        <v>88</v>
      </c>
      <c r="B34" s="1" t="s">
        <v>90</v>
      </c>
      <c r="C34" s="1" t="s">
        <v>152</v>
      </c>
      <c r="D34" s="1" t="s">
        <v>89</v>
      </c>
      <c r="E34" s="1" t="s">
        <v>81</v>
      </c>
      <c r="G34" s="1" t="s">
        <v>91</v>
      </c>
      <c r="H34" s="1">
        <v>1.4</v>
      </c>
      <c r="I34" s="1">
        <v>1.8</v>
      </c>
      <c r="J34" s="1">
        <v>2</v>
      </c>
      <c r="K34" s="1">
        <f>J34</f>
        <v>2</v>
      </c>
      <c r="L34" s="1" t="s">
        <v>83</v>
      </c>
      <c r="M34" s="1" t="s">
        <v>131</v>
      </c>
      <c r="O34" s="1">
        <f t="shared" si="3"/>
        <v>5.04</v>
      </c>
      <c r="P34" s="1">
        <f t="shared" si="4"/>
        <v>2.52</v>
      </c>
      <c r="T34" s="1">
        <v>766</v>
      </c>
      <c r="U34" s="1" t="str">
        <f t="shared" si="2"/>
        <v>O.2  -  Dřevěné dvoukřídlé okno, izolační 3sklo -  OS+O  -  severní fasáda - vikýř  -  parapet - lakovaná MDF deska  -  vnitřní AL žaluzie Climax Monokomando  -  0,8 W/m2K  -  35dB  -  1400 X 1800</v>
      </c>
    </row>
    <row r="35" spans="1:21" x14ac:dyDescent="0.3">
      <c r="A35" s="1" t="s">
        <v>92</v>
      </c>
      <c r="B35" s="1" t="s">
        <v>90</v>
      </c>
      <c r="C35" s="1" t="s">
        <v>152</v>
      </c>
      <c r="D35" s="1" t="s">
        <v>89</v>
      </c>
      <c r="E35" s="1" t="s">
        <v>81</v>
      </c>
      <c r="G35" s="1" t="s">
        <v>91</v>
      </c>
      <c r="H35" s="1">
        <v>1.25</v>
      </c>
      <c r="I35" s="1">
        <v>1.8</v>
      </c>
      <c r="J35" s="1">
        <v>1</v>
      </c>
      <c r="K35" s="1">
        <f t="shared" ref="K35:K63" si="5">J35</f>
        <v>1</v>
      </c>
      <c r="L35" s="1" t="s">
        <v>83</v>
      </c>
      <c r="M35" s="1" t="s">
        <v>131</v>
      </c>
      <c r="O35" s="1">
        <f t="shared" si="3"/>
        <v>2.25</v>
      </c>
      <c r="P35" s="1">
        <f t="shared" si="4"/>
        <v>2.25</v>
      </c>
      <c r="T35" s="1">
        <v>766</v>
      </c>
      <c r="U35" s="1" t="str">
        <f t="shared" si="2"/>
        <v>O.3A  -  Dřevěné dvoukřídlé okno, izolační 3sklo -  OS+O  -  severní fasáda - vikýř  -  parapet - lakovaná MDF deska  -  vnitřní AL žaluzie Climax Monokomando  -  0,8 W/m2K  -  35dB  -  1250 X 1800</v>
      </c>
    </row>
    <row r="36" spans="1:21" x14ac:dyDescent="0.3">
      <c r="A36" s="1" t="s">
        <v>93</v>
      </c>
      <c r="B36" s="1" t="s">
        <v>90</v>
      </c>
      <c r="C36" s="1" t="s">
        <v>152</v>
      </c>
      <c r="D36" s="1" t="s">
        <v>89</v>
      </c>
      <c r="E36" s="1" t="s">
        <v>81</v>
      </c>
      <c r="F36" s="1" t="s">
        <v>82</v>
      </c>
      <c r="G36" s="1" t="s">
        <v>91</v>
      </c>
      <c r="H36" s="1">
        <v>1.25</v>
      </c>
      <c r="I36" s="1">
        <v>1.8</v>
      </c>
      <c r="J36" s="1">
        <v>1</v>
      </c>
      <c r="K36" s="1">
        <f t="shared" si="5"/>
        <v>1</v>
      </c>
      <c r="L36" s="1" t="s">
        <v>83</v>
      </c>
      <c r="M36" s="1" t="s">
        <v>131</v>
      </c>
      <c r="O36" s="1">
        <f t="shared" si="3"/>
        <v>2.25</v>
      </c>
      <c r="P36" s="1">
        <f t="shared" si="4"/>
        <v>2.25</v>
      </c>
      <c r="T36" s="1">
        <v>766</v>
      </c>
      <c r="U36" s="1" t="str">
        <f t="shared" si="2"/>
        <v>O.3B  -  Dřevěné dvoukřídlé okno, izolační 3sklo -  OS+O  -  severní fasáda - vikýř  -  parapet - lakovaná MDF deska  -  integrovaná akustická štěrbina EHA 2  -  vnitřní AL žaluzie Climax Monokomando  -  0,8 W/m2K  -  35dB  -  1250 X 1800</v>
      </c>
    </row>
    <row r="37" spans="1:21" x14ac:dyDescent="0.3">
      <c r="A37" s="1" t="s">
        <v>94</v>
      </c>
      <c r="B37" s="1" t="s">
        <v>90</v>
      </c>
      <c r="C37" s="1" t="s">
        <v>152</v>
      </c>
      <c r="D37" s="1" t="s">
        <v>89</v>
      </c>
      <c r="E37" s="1" t="s">
        <v>81</v>
      </c>
      <c r="H37" s="1">
        <v>1.25</v>
      </c>
      <c r="I37" s="1">
        <v>1.8</v>
      </c>
      <c r="J37" s="1">
        <v>1</v>
      </c>
      <c r="K37" s="1">
        <f t="shared" si="5"/>
        <v>1</v>
      </c>
      <c r="L37" s="1" t="s">
        <v>83</v>
      </c>
      <c r="O37" s="1">
        <f t="shared" si="3"/>
        <v>2.25</v>
      </c>
      <c r="P37" s="1">
        <f t="shared" si="4"/>
        <v>2.25</v>
      </c>
      <c r="T37" s="1">
        <v>766</v>
      </c>
      <c r="U37" s="1" t="str">
        <f t="shared" si="2"/>
        <v>O.3C  -  Dřevěné dvoukřídlé okno, izolační 3sklo -  OS+O  -  severní fasáda - vikýř  -  parapet - lakovaná MDF deska  -  0,8 W/m2K  -  1250 X 1800</v>
      </c>
    </row>
    <row r="38" spans="1:21" x14ac:dyDescent="0.3">
      <c r="A38" s="1" t="s">
        <v>95</v>
      </c>
      <c r="B38" s="1" t="s">
        <v>121</v>
      </c>
      <c r="C38" s="1" t="s">
        <v>123</v>
      </c>
      <c r="D38" s="1" t="s">
        <v>89</v>
      </c>
      <c r="H38" s="1">
        <v>1.25</v>
      </c>
      <c r="I38" s="1">
        <v>1.8</v>
      </c>
      <c r="J38" s="1">
        <v>1</v>
      </c>
      <c r="L38" s="1" t="s">
        <v>83</v>
      </c>
      <c r="M38" s="1" t="s">
        <v>131</v>
      </c>
      <c r="O38" s="1">
        <f t="shared" si="3"/>
        <v>2.25</v>
      </c>
      <c r="P38" s="1">
        <f t="shared" si="4"/>
        <v>2.25</v>
      </c>
      <c r="T38" s="1">
        <v>766</v>
      </c>
      <c r="U38" s="1" t="str">
        <f t="shared" si="2"/>
        <v>O.4  -  Dřevěné "dvoukřídlé" okno, izolační panel + zrcadlo -  fix  -  severní fasáda - vikýř  -  0,8 W/m2K  -  35dB  -  1250 X 1800</v>
      </c>
    </row>
    <row r="39" spans="1:21" x14ac:dyDescent="0.3">
      <c r="A39" s="1" t="s">
        <v>96</v>
      </c>
      <c r="B39" s="2" t="s">
        <v>124</v>
      </c>
      <c r="C39" s="1" t="s">
        <v>123</v>
      </c>
      <c r="D39" s="1" t="s">
        <v>122</v>
      </c>
      <c r="E39" s="1" t="s">
        <v>81</v>
      </c>
      <c r="H39" s="1" t="s">
        <v>112</v>
      </c>
      <c r="I39" s="1">
        <v>0.5</v>
      </c>
      <c r="J39" s="1">
        <v>2</v>
      </c>
      <c r="K39" s="1">
        <f t="shared" si="5"/>
        <v>2</v>
      </c>
      <c r="L39" s="1" t="s">
        <v>83</v>
      </c>
      <c r="M39" s="1" t="s">
        <v>132</v>
      </c>
      <c r="O39" s="1">
        <f>CEILING((I39/2)^2*PI()*J39,0.1)</f>
        <v>0.4</v>
      </c>
      <c r="P39" s="1">
        <f>O39/J39</f>
        <v>0.2</v>
      </c>
      <c r="T39" s="2">
        <v>767</v>
      </c>
      <c r="U39" s="6" t="str">
        <f>A39&amp;"  -  "&amp;B39&amp;" -  "&amp;C39&amp;IF(ISTEXT(D39),"  -  "&amp;D39,"")&amp;IF(ISTEXT(E39),"  -  "&amp;E39,"")&amp;IF(ISTEXT(F39),"  -  "&amp;F39,"")&amp;IF(ISTEXT(G39),"  -  "&amp;G39,"")&amp;IF(ISTEXT(L39),"  -  "&amp;L39,"")&amp;IF(ISTEXT(M39),"  -  "&amp;M39,"")&amp;"  -  "&amp;H39&amp;" "&amp;I39*1000</f>
        <v>O.5  -  Hliníkové okno kruhové, požární trojsklo EW30 -  fix  -  východní fasáda  -  parapet - lakovaná MDF deska  -  0,8 W/m2K  -  32dB  -  průměr 500</v>
      </c>
    </row>
    <row r="40" spans="1:21" x14ac:dyDescent="0.3">
      <c r="A40" s="1" t="s">
        <v>113</v>
      </c>
      <c r="B40" s="1" t="s">
        <v>126</v>
      </c>
      <c r="C40" s="1" t="s">
        <v>125</v>
      </c>
      <c r="D40" s="1" t="s">
        <v>127</v>
      </c>
      <c r="H40" s="1">
        <v>1</v>
      </c>
      <c r="I40" s="1">
        <v>2.2999999999999998</v>
      </c>
      <c r="J40" s="1">
        <v>3</v>
      </c>
      <c r="L40" s="1" t="s">
        <v>83</v>
      </c>
      <c r="M40" s="1" t="s">
        <v>132</v>
      </c>
      <c r="O40" s="1">
        <f t="shared" si="3"/>
        <v>6.8999999999999995</v>
      </c>
      <c r="P40" s="1">
        <f t="shared" si="4"/>
        <v>2.2999999999999998</v>
      </c>
      <c r="T40" s="1">
        <v>766</v>
      </c>
      <c r="U40" s="1" t="str">
        <f t="shared" ref="U40:U59" si="6">A40&amp;"  -  "&amp;B40&amp;" -  "&amp;C40&amp;IF(ISTEXT(D40),"  -  "&amp;D40,"")&amp;IF(ISTEXT(E40),"  -  "&amp;E40,"")&amp;IF(ISTEXT(F40),"  -  "&amp;F40,"")&amp;IF(ISTEXT(G40),"  -  "&amp;G40,"")&amp;IF(ISTEXT(L40),"  -  "&amp;L40,"")&amp;IF(ISTEXT(M40),"  -  "&amp;M40,"")&amp;"  -  "&amp;H40*1000&amp;" X "&amp;I40*1000</f>
        <v>O.6A  -  Dřevěné jednokřídlé okno, izolační 3sklo bezpečnostní -  OS  -  jižní fasáda  -  0,8 W/m2K  -  32dB  -  1000 X 2300</v>
      </c>
    </row>
    <row r="41" spans="1:21" x14ac:dyDescent="0.3">
      <c r="A41" s="1" t="s">
        <v>114</v>
      </c>
      <c r="B41" s="1" t="s">
        <v>128</v>
      </c>
      <c r="C41" s="1" t="s">
        <v>125</v>
      </c>
      <c r="D41" s="1" t="s">
        <v>127</v>
      </c>
      <c r="H41" s="1">
        <v>1</v>
      </c>
      <c r="I41" s="1">
        <v>2.25</v>
      </c>
      <c r="J41" s="1">
        <v>3</v>
      </c>
      <c r="L41" s="1" t="s">
        <v>83</v>
      </c>
      <c r="M41" s="1" t="s">
        <v>132</v>
      </c>
      <c r="O41" s="1">
        <f t="shared" si="3"/>
        <v>6.75</v>
      </c>
      <c r="P41" s="1">
        <f t="shared" si="4"/>
        <v>2.25</v>
      </c>
      <c r="T41" s="1">
        <v>766</v>
      </c>
      <c r="U41" s="1" t="str">
        <f t="shared" si="6"/>
        <v>O.6B  -  Dřevěné jednokřídlé okno, izolační 3sklo -  OS  -  jižní fasáda  -  0,8 W/m2K  -  32dB  -  1000 X 2250</v>
      </c>
    </row>
    <row r="42" spans="1:21" x14ac:dyDescent="0.3">
      <c r="A42" s="1" t="s">
        <v>115</v>
      </c>
      <c r="B42" s="1" t="s">
        <v>129</v>
      </c>
      <c r="C42" s="1" t="s">
        <v>133</v>
      </c>
      <c r="D42" s="1" t="s">
        <v>127</v>
      </c>
      <c r="H42" s="1">
        <v>1.45</v>
      </c>
      <c r="I42" s="1">
        <v>2.2999999999999998</v>
      </c>
      <c r="J42" s="1">
        <v>1</v>
      </c>
      <c r="L42" s="1" t="s">
        <v>83</v>
      </c>
      <c r="M42" s="1" t="s">
        <v>132</v>
      </c>
      <c r="O42" s="1">
        <f t="shared" si="3"/>
        <v>3.3349999999999995</v>
      </c>
      <c r="P42" s="1">
        <f t="shared" si="4"/>
        <v>3.3349999999999995</v>
      </c>
      <c r="T42" s="1">
        <v>766</v>
      </c>
      <c r="U42" s="1" t="str">
        <f t="shared" si="6"/>
        <v>O.7A  -  Dřevěné jednokřídlé okno s bočním světlíkem, izolační 3sklo bezpečnostní -  OS-fix  -  jižní fasáda  -  0,8 W/m2K  -  32dB  -  1450 X 2300</v>
      </c>
    </row>
    <row r="43" spans="1:21" x14ac:dyDescent="0.3">
      <c r="A43" s="1" t="s">
        <v>116</v>
      </c>
      <c r="B43" s="1" t="s">
        <v>130</v>
      </c>
      <c r="C43" s="1" t="s">
        <v>133</v>
      </c>
      <c r="D43" s="1" t="s">
        <v>127</v>
      </c>
      <c r="H43" s="1">
        <v>1.45</v>
      </c>
      <c r="I43" s="1">
        <v>2.25</v>
      </c>
      <c r="J43" s="1">
        <v>1</v>
      </c>
      <c r="L43" s="1" t="s">
        <v>83</v>
      </c>
      <c r="M43" s="1" t="s">
        <v>132</v>
      </c>
      <c r="O43" s="1">
        <f t="shared" si="3"/>
        <v>3.2624999999999997</v>
      </c>
      <c r="P43" s="1">
        <f t="shared" si="4"/>
        <v>3.2624999999999997</v>
      </c>
      <c r="T43" s="1">
        <v>766</v>
      </c>
      <c r="U43" s="1" t="str">
        <f t="shared" si="6"/>
        <v>O.7B  -  Dřevěné jednokřídlé okno s bočním světlíkem, izolační 3sklo -  OS-fix  -  jižní fasáda  -  0,8 W/m2K  -  32dB  -  1450 X 2250</v>
      </c>
    </row>
    <row r="44" spans="1:21" x14ac:dyDescent="0.3">
      <c r="A44" s="1" t="s">
        <v>117</v>
      </c>
      <c r="B44" s="1" t="s">
        <v>135</v>
      </c>
      <c r="C44" s="1" t="s">
        <v>134</v>
      </c>
      <c r="D44" s="1" t="s">
        <v>127</v>
      </c>
      <c r="G44" s="1" t="s">
        <v>91</v>
      </c>
      <c r="H44" s="1">
        <v>4.6500000000000004</v>
      </c>
      <c r="I44" s="1">
        <v>2.2999999999999998</v>
      </c>
      <c r="J44" s="1">
        <v>1</v>
      </c>
      <c r="L44" s="1" t="s">
        <v>83</v>
      </c>
      <c r="M44" s="1" t="s">
        <v>132</v>
      </c>
      <c r="O44" s="1">
        <f t="shared" si="3"/>
        <v>10.695</v>
      </c>
      <c r="P44" s="1">
        <f t="shared" si="4"/>
        <v>10.695</v>
      </c>
      <c r="T44" s="1">
        <v>766</v>
      </c>
      <c r="U44" s="1" t="str">
        <f t="shared" si="6"/>
        <v>O.8A  -  Dřevěné balkonové okno s balkonovými dveřmi, izolační 3sklo bezpečnostní -  OS-fix-fix-fix-OS  -  jižní fasáda  -  vnitřní AL žaluzie Climax Monokomando  -  0,8 W/m2K  -  32dB  -  4650 X 2300</v>
      </c>
    </row>
    <row r="45" spans="1:21" x14ac:dyDescent="0.3">
      <c r="A45" s="1" t="s">
        <v>118</v>
      </c>
      <c r="B45" s="1" t="s">
        <v>136</v>
      </c>
      <c r="C45" s="1" t="s">
        <v>134</v>
      </c>
      <c r="D45" s="1" t="s">
        <v>127</v>
      </c>
      <c r="G45" s="1" t="s">
        <v>91</v>
      </c>
      <c r="H45" s="1">
        <v>4.6500000000000004</v>
      </c>
      <c r="I45" s="1">
        <v>2.2999999999999998</v>
      </c>
      <c r="J45" s="1">
        <v>1</v>
      </c>
      <c r="L45" s="1" t="s">
        <v>83</v>
      </c>
      <c r="M45" s="1" t="s">
        <v>132</v>
      </c>
      <c r="O45" s="1">
        <f t="shared" si="3"/>
        <v>10.695</v>
      </c>
      <c r="P45" s="1">
        <f t="shared" si="4"/>
        <v>10.695</v>
      </c>
      <c r="T45" s="1">
        <v>766</v>
      </c>
      <c r="U45" s="1" t="str">
        <f t="shared" si="6"/>
        <v>O.8B  -  Dřevěné balkonové okno s balkonovými dveřmi, izolační 3sklo -  OS-fix-fix-fix-OS  -  jižní fasáda  -  vnitřní AL žaluzie Climax Monokomando  -  0,8 W/m2K  -  32dB  -  4650 X 2300</v>
      </c>
    </row>
    <row r="46" spans="1:21" x14ac:dyDescent="0.3">
      <c r="A46" s="1" t="s">
        <v>119</v>
      </c>
      <c r="B46" s="1" t="s">
        <v>135</v>
      </c>
      <c r="C46" s="1" t="s">
        <v>137</v>
      </c>
      <c r="D46" s="1" t="s">
        <v>127</v>
      </c>
      <c r="G46" s="1" t="s">
        <v>91</v>
      </c>
      <c r="H46" s="1">
        <v>4.6500000000000004</v>
      </c>
      <c r="I46" s="1">
        <v>2.2999999999999998</v>
      </c>
      <c r="J46" s="1">
        <v>1</v>
      </c>
      <c r="L46" s="1" t="s">
        <v>83</v>
      </c>
      <c r="M46" s="1" t="s">
        <v>132</v>
      </c>
      <c r="O46" s="1">
        <f t="shared" si="3"/>
        <v>10.695</v>
      </c>
      <c r="P46" s="1">
        <f t="shared" si="4"/>
        <v>10.695</v>
      </c>
      <c r="T46" s="1">
        <v>766</v>
      </c>
      <c r="U46" s="1" t="str">
        <f t="shared" si="6"/>
        <v>O.9A  -  Dřevěné balkonové okno s balkonovými dveřmi, izolační 3sklo bezpečnostní -  OS-fix-fix-OS  -  jižní fasáda  -  vnitřní AL žaluzie Climax Monokomando  -  0,8 W/m2K  -  32dB  -  4650 X 2300</v>
      </c>
    </row>
    <row r="47" spans="1:21" x14ac:dyDescent="0.3">
      <c r="A47" s="1" t="s">
        <v>120</v>
      </c>
      <c r="B47" s="1" t="s">
        <v>136</v>
      </c>
      <c r="C47" s="1" t="s">
        <v>137</v>
      </c>
      <c r="D47" s="1" t="s">
        <v>127</v>
      </c>
      <c r="G47" s="1" t="s">
        <v>91</v>
      </c>
      <c r="H47" s="1">
        <v>4.6500000000000004</v>
      </c>
      <c r="I47" s="1">
        <v>2.2999999999999998</v>
      </c>
      <c r="J47" s="1">
        <v>1</v>
      </c>
      <c r="L47" s="1" t="s">
        <v>83</v>
      </c>
      <c r="M47" s="1" t="s">
        <v>132</v>
      </c>
      <c r="O47" s="1">
        <f t="shared" si="3"/>
        <v>10.695</v>
      </c>
      <c r="P47" s="1">
        <f t="shared" si="4"/>
        <v>10.695</v>
      </c>
      <c r="T47" s="1">
        <v>766</v>
      </c>
      <c r="U47" s="1" t="str">
        <f t="shared" si="6"/>
        <v>O.9B  -  Dřevěné balkonové okno s balkonovými dveřmi, izolační 3sklo -  OS-fix-fix-OS  -  jižní fasáda  -  vnitřní AL žaluzie Climax Monokomando  -  0,8 W/m2K  -  32dB  -  4650 X 2300</v>
      </c>
    </row>
    <row r="48" spans="1:21" x14ac:dyDescent="0.3">
      <c r="A48" s="1" t="s">
        <v>97</v>
      </c>
      <c r="B48" s="1" t="s">
        <v>136</v>
      </c>
      <c r="C48" s="1" t="s">
        <v>137</v>
      </c>
      <c r="D48" s="1" t="s">
        <v>127</v>
      </c>
      <c r="G48" s="1" t="s">
        <v>91</v>
      </c>
      <c r="H48" s="1">
        <v>4.6500000000000004</v>
      </c>
      <c r="I48" s="1">
        <v>2.2000000000000002</v>
      </c>
      <c r="J48" s="1">
        <v>1</v>
      </c>
      <c r="L48" s="1" t="s">
        <v>83</v>
      </c>
      <c r="M48" s="1" t="s">
        <v>132</v>
      </c>
      <c r="O48" s="1">
        <f t="shared" si="3"/>
        <v>10.230000000000002</v>
      </c>
      <c r="P48" s="1">
        <f t="shared" si="4"/>
        <v>10.230000000000002</v>
      </c>
      <c r="T48" s="1">
        <v>766</v>
      </c>
      <c r="U48" s="1" t="str">
        <f t="shared" si="6"/>
        <v>O.10  -  Dřevěné balkonové okno s balkonovými dveřmi, izolační 3sklo -  OS-fix-fix-OS  -  jižní fasáda  -  vnitřní AL žaluzie Climax Monokomando  -  0,8 W/m2K  -  32dB  -  4650 X 2200</v>
      </c>
    </row>
    <row r="49" spans="1:21" x14ac:dyDescent="0.3">
      <c r="A49" s="1" t="s">
        <v>98</v>
      </c>
      <c r="B49" s="1" t="s">
        <v>136</v>
      </c>
      <c r="C49" s="1" t="s">
        <v>137</v>
      </c>
      <c r="D49" s="1" t="s">
        <v>127</v>
      </c>
      <c r="H49" s="1">
        <v>4.6500000000000004</v>
      </c>
      <c r="I49" s="1">
        <v>2.2000000000000002</v>
      </c>
      <c r="J49" s="1">
        <v>1</v>
      </c>
      <c r="L49" s="1" t="s">
        <v>83</v>
      </c>
      <c r="M49" s="1" t="s">
        <v>132</v>
      </c>
      <c r="O49" s="1">
        <f t="shared" si="3"/>
        <v>10.230000000000002</v>
      </c>
      <c r="P49" s="1">
        <f t="shared" si="4"/>
        <v>10.230000000000002</v>
      </c>
      <c r="T49" s="1">
        <v>766</v>
      </c>
      <c r="U49" s="1" t="str">
        <f t="shared" si="6"/>
        <v>O.11  -  Dřevěné balkonové okno s balkonovými dveřmi, izolační 3sklo -  OS-fix-fix-OS  -  jižní fasáda  -  0,8 W/m2K  -  32dB  -  4650 X 2200</v>
      </c>
    </row>
    <row r="50" spans="1:21" x14ac:dyDescent="0.3">
      <c r="A50" s="1" t="s">
        <v>99</v>
      </c>
      <c r="B50" s="1" t="s">
        <v>128</v>
      </c>
      <c r="C50" s="1" t="s">
        <v>123</v>
      </c>
      <c r="D50" s="1" t="s">
        <v>122</v>
      </c>
      <c r="H50" s="1">
        <v>1.4</v>
      </c>
      <c r="I50" s="1">
        <v>1.5</v>
      </c>
      <c r="J50" s="1">
        <v>1</v>
      </c>
      <c r="L50" s="1" t="s">
        <v>83</v>
      </c>
      <c r="M50" s="1" t="s">
        <v>132</v>
      </c>
      <c r="O50" s="1">
        <f t="shared" si="3"/>
        <v>2.0999999999999996</v>
      </c>
      <c r="P50" s="1">
        <f t="shared" si="4"/>
        <v>2.0999999999999996</v>
      </c>
      <c r="T50" s="1">
        <v>766</v>
      </c>
      <c r="U50" s="1" t="str">
        <f t="shared" si="6"/>
        <v>O.12  -  Dřevěné jednokřídlé okno, izolační 3sklo -  fix  -  východní fasáda  -  0,8 W/m2K  -  32dB  -  1400 X 1500</v>
      </c>
    </row>
    <row r="51" spans="1:21" x14ac:dyDescent="0.3">
      <c r="A51" s="1" t="s">
        <v>100</v>
      </c>
      <c r="B51" s="2" t="s">
        <v>139</v>
      </c>
      <c r="C51" s="1" t="s">
        <v>138</v>
      </c>
      <c r="H51" s="1">
        <v>0.94</v>
      </c>
      <c r="I51" s="1">
        <v>2.06</v>
      </c>
      <c r="J51" s="1">
        <v>5</v>
      </c>
      <c r="L51" s="1" t="s">
        <v>140</v>
      </c>
      <c r="M51" s="1" t="s">
        <v>132</v>
      </c>
      <c r="T51" s="1">
        <v>766</v>
      </c>
      <c r="U51" s="1" t="str">
        <f t="shared" si="6"/>
        <v>O.13  -  Střešní okno FAKRO FYU - V U3 proSky -  kyvné  -  1,3 W/m2K  -  32dB  -  940 X 2060</v>
      </c>
    </row>
    <row r="52" spans="1:21" x14ac:dyDescent="0.3">
      <c r="A52" s="1" t="s">
        <v>101</v>
      </c>
      <c r="B52" s="2" t="s">
        <v>143</v>
      </c>
      <c r="C52" s="1" t="s">
        <v>142</v>
      </c>
      <c r="E52" s="1" t="s">
        <v>144</v>
      </c>
      <c r="F52" s="1" t="s">
        <v>145</v>
      </c>
      <c r="G52" s="1" t="s">
        <v>146</v>
      </c>
      <c r="H52" s="1">
        <v>2.0699999999999998</v>
      </c>
      <c r="I52" s="1">
        <v>2.2999999999999998</v>
      </c>
      <c r="J52" s="1">
        <v>1</v>
      </c>
      <c r="L52" s="1" t="s">
        <v>147</v>
      </c>
      <c r="O52" s="1">
        <f t="shared" si="3"/>
        <v>4.7609999999999992</v>
      </c>
      <c r="P52" s="1">
        <f t="shared" si="4"/>
        <v>4.7609999999999992</v>
      </c>
      <c r="T52" s="2">
        <v>767</v>
      </c>
      <c r="U52" s="1" t="str">
        <f t="shared" si="6"/>
        <v>O.14  -  Vchodové dveře hliníkové s bočním světlíkem a integrovanými poštovními schránkami, izolační 2sklo bezpečnostní -  O-fix  -  sestava 12 poštovních schránek DOLS  -  samozavírač ASSA Abloy s kluzným ramenem a aretací  -  centrální klíč, elektromotorické zámky  -  2,3 W/m2K  -  2070 X 2300</v>
      </c>
    </row>
    <row r="53" spans="1:21" x14ac:dyDescent="0.3">
      <c r="A53" s="1" t="s">
        <v>102</v>
      </c>
      <c r="B53" s="2" t="s">
        <v>148</v>
      </c>
      <c r="C53" s="1" t="s">
        <v>149</v>
      </c>
      <c r="H53" s="1">
        <v>1.4</v>
      </c>
      <c r="I53" s="1">
        <v>1.5</v>
      </c>
      <c r="J53" s="1">
        <v>1</v>
      </c>
      <c r="L53" s="1" t="s">
        <v>150</v>
      </c>
      <c r="T53" s="1">
        <v>766</v>
      </c>
      <c r="U53" s="1" t="str">
        <f t="shared" si="6"/>
        <v>O.15  -  Dřevěný izolační střešní výlez WDA R3 -  S  -  1,1 W/m2K  -  1400 X 1500</v>
      </c>
    </row>
    <row r="54" spans="1:21" x14ac:dyDescent="0.3">
      <c r="A54" s="1" t="s">
        <v>103</v>
      </c>
      <c r="B54" s="1" t="s">
        <v>90</v>
      </c>
      <c r="C54" s="1" t="s">
        <v>151</v>
      </c>
      <c r="D54" s="1" t="s">
        <v>80</v>
      </c>
      <c r="H54" s="1">
        <v>1.25</v>
      </c>
      <c r="I54" s="1">
        <v>2.0499999999999998</v>
      </c>
      <c r="J54" s="1">
        <v>1</v>
      </c>
      <c r="L54" s="1" t="s">
        <v>83</v>
      </c>
      <c r="O54" s="1">
        <f t="shared" si="3"/>
        <v>2.5625</v>
      </c>
      <c r="P54" s="1">
        <f t="shared" si="4"/>
        <v>2.5625</v>
      </c>
      <c r="T54" s="1">
        <v>766</v>
      </c>
      <c r="U54" s="1" t="str">
        <f t="shared" si="6"/>
        <v>O.16  -  Dřevěné dvoukřídlé okno, izolační 3sklo -  OS+fix  -  severní fasáda  -  0,8 W/m2K  -  1250 X 2050</v>
      </c>
    </row>
    <row r="55" spans="1:21" x14ac:dyDescent="0.3">
      <c r="A55" s="1" t="s">
        <v>104</v>
      </c>
      <c r="B55" s="1" t="s">
        <v>126</v>
      </c>
      <c r="C55" s="1" t="s">
        <v>123</v>
      </c>
      <c r="D55" s="1" t="s">
        <v>122</v>
      </c>
      <c r="H55" s="1">
        <v>1.4</v>
      </c>
      <c r="I55" s="1">
        <v>1.7</v>
      </c>
      <c r="J55" s="1">
        <v>2</v>
      </c>
      <c r="L55" s="1" t="s">
        <v>83</v>
      </c>
      <c r="M55" s="1" t="s">
        <v>132</v>
      </c>
      <c r="O55" s="1">
        <f t="shared" si="3"/>
        <v>4.76</v>
      </c>
      <c r="P55" s="1">
        <f t="shared" si="4"/>
        <v>2.38</v>
      </c>
      <c r="T55" s="1">
        <v>766</v>
      </c>
      <c r="U55" s="1" t="str">
        <f t="shared" si="6"/>
        <v>O.17  -  Dřevěné jednokřídlé okno, izolační 3sklo bezpečnostní -  fix  -  východní fasáda  -  0,8 W/m2K  -  32dB  -  1400 X 1700</v>
      </c>
    </row>
    <row r="56" spans="1:21" x14ac:dyDescent="0.3">
      <c r="A56" s="1" t="s">
        <v>105</v>
      </c>
      <c r="B56" s="1" t="s">
        <v>153</v>
      </c>
      <c r="C56" s="1" t="s">
        <v>125</v>
      </c>
      <c r="H56" s="1">
        <v>0.9</v>
      </c>
      <c r="I56" s="1">
        <v>2.2999999999999998</v>
      </c>
      <c r="J56" s="1">
        <v>3</v>
      </c>
      <c r="L56" s="1" t="s">
        <v>83</v>
      </c>
      <c r="M56" s="1" t="s">
        <v>132</v>
      </c>
      <c r="O56" s="1">
        <f t="shared" si="3"/>
        <v>6.2099999999999991</v>
      </c>
      <c r="P56" s="1">
        <f t="shared" si="4"/>
        <v>2.0699999999999998</v>
      </c>
      <c r="T56" s="1">
        <v>766</v>
      </c>
      <c r="U56" s="1" t="str">
        <f t="shared" si="6"/>
        <v>O.18  -  Dřevěné balkonové dveře, izolační 3sklo bezpečnostní -  OS  -  0,8 W/m2K  -  32dB  -  900 X 2300</v>
      </c>
    </row>
    <row r="57" spans="1:21" x14ac:dyDescent="0.3">
      <c r="A57" s="1" t="s">
        <v>106</v>
      </c>
      <c r="B57" s="1" t="s">
        <v>128</v>
      </c>
      <c r="C57" s="1" t="s">
        <v>125</v>
      </c>
      <c r="D57" s="1" t="s">
        <v>122</v>
      </c>
      <c r="H57" s="1">
        <v>0.9</v>
      </c>
      <c r="I57" s="1">
        <v>1.9</v>
      </c>
      <c r="J57" s="1">
        <v>1</v>
      </c>
      <c r="L57" s="1" t="s">
        <v>83</v>
      </c>
      <c r="M57" s="1" t="s">
        <v>132</v>
      </c>
      <c r="O57" s="1">
        <f t="shared" si="3"/>
        <v>1.71</v>
      </c>
      <c r="P57" s="1">
        <f t="shared" si="4"/>
        <v>1.71</v>
      </c>
      <c r="T57" s="1">
        <v>766</v>
      </c>
      <c r="U57" s="1" t="str">
        <f t="shared" si="6"/>
        <v>O.19  -  Dřevěné jednokřídlé okno, izolační 3sklo -  OS  -  východní fasáda  -  0,8 W/m2K  -  32dB  -  900 X 1900</v>
      </c>
    </row>
    <row r="58" spans="1:21" x14ac:dyDescent="0.3">
      <c r="A58" s="1" t="s">
        <v>107</v>
      </c>
      <c r="B58" s="1" t="s">
        <v>126</v>
      </c>
      <c r="C58" s="1" t="s">
        <v>125</v>
      </c>
      <c r="D58" s="1" t="s">
        <v>122</v>
      </c>
      <c r="G58" s="1" t="s">
        <v>91</v>
      </c>
      <c r="H58" s="1">
        <v>0.5</v>
      </c>
      <c r="I58" s="1">
        <v>2.2999999999999998</v>
      </c>
      <c r="J58" s="1">
        <v>1</v>
      </c>
      <c r="L58" s="1" t="s">
        <v>83</v>
      </c>
      <c r="M58" s="1" t="s">
        <v>132</v>
      </c>
      <c r="O58" s="1">
        <f t="shared" si="3"/>
        <v>1.1499999999999999</v>
      </c>
      <c r="P58" s="1">
        <f t="shared" si="4"/>
        <v>1.1499999999999999</v>
      </c>
      <c r="T58" s="1">
        <v>766</v>
      </c>
      <c r="U58" s="1" t="str">
        <f t="shared" si="6"/>
        <v>O.20  -  Dřevěné jednokřídlé okno, izolační 3sklo bezpečnostní -  OS  -  východní fasáda  -  vnitřní AL žaluzie Climax Monokomando  -  0,8 W/m2K  -  32dB  -  500 X 2300</v>
      </c>
    </row>
    <row r="59" spans="1:21" x14ac:dyDescent="0.3">
      <c r="A59" s="1" t="s">
        <v>108</v>
      </c>
      <c r="B59" s="1" t="s">
        <v>154</v>
      </c>
      <c r="C59" s="1" t="s">
        <v>123</v>
      </c>
      <c r="D59" s="1" t="s">
        <v>80</v>
      </c>
      <c r="E59" s="1" t="s">
        <v>81</v>
      </c>
      <c r="H59" s="1">
        <v>0.3</v>
      </c>
      <c r="I59" s="1">
        <v>1.3</v>
      </c>
      <c r="J59" s="1">
        <v>1</v>
      </c>
      <c r="K59" s="1">
        <f t="shared" si="5"/>
        <v>1</v>
      </c>
      <c r="L59" s="1" t="s">
        <v>147</v>
      </c>
      <c r="O59" s="1">
        <f t="shared" si="3"/>
        <v>0.39</v>
      </c>
      <c r="P59" s="1">
        <f t="shared" si="4"/>
        <v>0.39</v>
      </c>
      <c r="T59" s="1">
        <v>766</v>
      </c>
      <c r="U59" s="1" t="str">
        <f t="shared" si="6"/>
        <v>O.21  -  Dřevěné jednokřídlé okno, izolační 2sklo bezpečnostní -  fix  -  severní fasáda  -  parapet - lakovaná MDF deska  -  2,3 W/m2K  -  300 X 1300</v>
      </c>
    </row>
    <row r="60" spans="1:21" x14ac:dyDescent="0.3">
      <c r="A60" s="1" t="s">
        <v>109</v>
      </c>
      <c r="B60" s="2" t="s">
        <v>155</v>
      </c>
      <c r="H60" s="1" t="s">
        <v>112</v>
      </c>
      <c r="I60" s="1">
        <v>0.32</v>
      </c>
      <c r="J60" s="1">
        <v>4</v>
      </c>
      <c r="L60" s="1" t="s">
        <v>156</v>
      </c>
      <c r="T60" s="2">
        <v>767</v>
      </c>
      <c r="U60" s="6" t="str">
        <f>A60&amp;"  -  "&amp;B60&amp;" -  "&amp;C60&amp;IF(ISTEXT(D60),"  -  "&amp;D60,"")&amp;IF(ISTEXT(E60),"  -  "&amp;E60,"")&amp;IF(ISTEXT(F60),"  -  "&amp;F60,"")&amp;IF(ISTEXT(G60),"  -  "&amp;G60,"")&amp;IF(ISTEXT(L60),"  -  "&amp;L60,"")&amp;IF(ISTEXT(M60),"  -  "&amp;M60,"")&amp;"  -  "&amp;H60&amp;" "&amp;I60*1000</f>
        <v>O.22  -  Světlovod Lightway Crystal HP 400 -    -  0,6 W/m2K  -  průměr 320</v>
      </c>
    </row>
    <row r="61" spans="1:21" x14ac:dyDescent="0.3">
      <c r="A61" s="1" t="s">
        <v>110</v>
      </c>
      <c r="B61" s="2" t="s">
        <v>157</v>
      </c>
      <c r="C61" s="1" t="s">
        <v>141</v>
      </c>
      <c r="F61" s="1" t="s">
        <v>145</v>
      </c>
      <c r="G61" s="1" t="s">
        <v>158</v>
      </c>
      <c r="H61" s="1">
        <v>0.96</v>
      </c>
      <c r="I61" s="1">
        <v>2</v>
      </c>
      <c r="J61" s="1">
        <v>1</v>
      </c>
      <c r="L61" s="1" t="s">
        <v>161</v>
      </c>
      <c r="O61" s="1">
        <f t="shared" si="3"/>
        <v>1.92</v>
      </c>
      <c r="P61" s="1">
        <f t="shared" si="4"/>
        <v>1.92</v>
      </c>
      <c r="T61" s="2">
        <v>767</v>
      </c>
      <c r="U61" s="1" t="str">
        <f>A61&amp;"  -  "&amp;B61&amp;" -  "&amp;C61&amp;IF(ISTEXT(D61),"  -  "&amp;D61,"")&amp;IF(ISTEXT(E61),"  -  "&amp;E61,"")&amp;IF(ISTEXT(F61),"  -  "&amp;F61,"")&amp;IF(ISTEXT(G61),"  -  "&amp;G61,"")&amp;IF(ISTEXT(L61),"  -  "&amp;L61,"")&amp;IF(ISTEXT(M61),"  -  "&amp;M61,"")&amp;"  -  "&amp;H61*1000&amp;" X "&amp;I61*1000</f>
        <v>O.23  -  Hliníkové jednolřídlé plné dveře -  O  -  samozavírač ASSA Abloy s kluzným ramenem a aretací  -  centrální klíč  -  1,8 W/m2K  -  960 X 2000</v>
      </c>
    </row>
    <row r="62" spans="1:21" x14ac:dyDescent="0.3">
      <c r="A62" s="1" t="s">
        <v>111</v>
      </c>
      <c r="B62" s="2" t="s">
        <v>159</v>
      </c>
      <c r="C62" s="1" t="s">
        <v>142</v>
      </c>
      <c r="F62" s="1" t="s">
        <v>145</v>
      </c>
      <c r="G62" s="1" t="s">
        <v>146</v>
      </c>
      <c r="H62" s="1">
        <v>1.825</v>
      </c>
      <c r="I62" s="1">
        <v>2.15</v>
      </c>
      <c r="J62" s="1">
        <v>1</v>
      </c>
      <c r="L62" s="1" t="s">
        <v>147</v>
      </c>
      <c r="O62" s="1">
        <f t="shared" si="3"/>
        <v>3.9237499999999996</v>
      </c>
      <c r="P62" s="1">
        <f t="shared" si="4"/>
        <v>3.9237499999999996</v>
      </c>
      <c r="T62" s="2">
        <v>767</v>
      </c>
      <c r="U62" s="1" t="str">
        <f>A62&amp;"  -  "&amp;B62&amp;" -  "&amp;C62&amp;IF(ISTEXT(D62),"  -  "&amp;D62,"")&amp;IF(ISTEXT(E62),"  -  "&amp;E62,"")&amp;IF(ISTEXT(F62),"  -  "&amp;F62,"")&amp;IF(ISTEXT(G62),"  -  "&amp;G62,"")&amp;IF(ISTEXT(L62),"  -  "&amp;L62,"")&amp;IF(ISTEXT(M62),"  -  "&amp;M62,"")&amp;"  -  "&amp;H62*1000&amp;" X "&amp;I62*1000</f>
        <v>O.24  -  Vchodové dveře hliníkové s bočním světlíkem, izolační 2sklo bezpečnostní -  O-fix  -  samozavírač ASSA Abloy s kluzným ramenem a aretací  -  centrální klíč, elektromotorické zámky  -  2,3 W/m2K  -  1825 X 2150</v>
      </c>
    </row>
    <row r="63" spans="1:21" x14ac:dyDescent="0.3">
      <c r="A63" s="1" t="s">
        <v>111</v>
      </c>
      <c r="B63" s="2" t="s">
        <v>160</v>
      </c>
      <c r="C63" s="1" t="s">
        <v>123</v>
      </c>
      <c r="E63" s="1" t="s">
        <v>81</v>
      </c>
      <c r="H63" s="1">
        <v>2</v>
      </c>
      <c r="I63" s="1">
        <v>1.55</v>
      </c>
      <c r="J63" s="1">
        <v>1</v>
      </c>
      <c r="K63" s="1">
        <f t="shared" si="5"/>
        <v>1</v>
      </c>
      <c r="L63" s="1" t="s">
        <v>147</v>
      </c>
      <c r="O63" s="1">
        <f t="shared" si="3"/>
        <v>3.1</v>
      </c>
      <c r="P63" s="1">
        <f t="shared" si="4"/>
        <v>3.1</v>
      </c>
      <c r="T63" s="2">
        <v>767</v>
      </c>
      <c r="U63" s="1" t="str">
        <f>A63&amp;"  -  "&amp;B63&amp;" -  "&amp;C63&amp;IF(ISTEXT(D63),"  -  "&amp;D63,"")&amp;IF(ISTEXT(E63),"  -  "&amp;E63,"")&amp;IF(ISTEXT(F63),"  -  "&amp;F63,"")&amp;IF(ISTEXT(G63),"  -  "&amp;G63,"")&amp;IF(ISTEXT(L63),"  -  "&amp;L63,"")&amp;IF(ISTEXT(M63),"  -  "&amp;M63,"")&amp;"  -  "&amp;H63*1000&amp;" X "&amp;I63*1000</f>
        <v>O.24  -  Hliníkové okno v sestavě s dveřmi, izolační 2sklo bezpečnostní -  fix  -  parapet - lakovaná MDF deska  -  2,3 W/m2K  -  2000 X 1550</v>
      </c>
    </row>
    <row r="64" spans="1:21" x14ac:dyDescent="0.3">
      <c r="O64" s="4">
        <f>CEILING(SUM(O30:O63),0.1)</f>
        <v>163.9</v>
      </c>
    </row>
    <row r="66" spans="1:12" x14ac:dyDescent="0.3">
      <c r="E66" s="1" t="s">
        <v>2</v>
      </c>
    </row>
    <row r="67" spans="1:12" x14ac:dyDescent="0.3">
      <c r="A67" s="1" t="s">
        <v>165</v>
      </c>
      <c r="B67" s="1" t="s">
        <v>191</v>
      </c>
      <c r="C67" s="1">
        <v>1.1499999999999999</v>
      </c>
      <c r="D67" s="1">
        <v>0.9</v>
      </c>
      <c r="E67" s="1">
        <v>11</v>
      </c>
      <c r="L67" s="1" t="str">
        <f t="shared" ref="L67:L72" si="7">A67&amp;"  -  "&amp;B67&amp;"  -  "&amp;C67*1000&amp;" X "&amp;D67*1000</f>
        <v>Z.01  -  Zábradlí okna - ocelový rám, výplň lanková síť nerez  -  1150 X 900</v>
      </c>
    </row>
    <row r="68" spans="1:12" x14ac:dyDescent="0.3">
      <c r="A68" s="1" t="s">
        <v>166</v>
      </c>
      <c r="B68" s="1" t="s">
        <v>191</v>
      </c>
      <c r="C68" s="1">
        <v>1.1499999999999999</v>
      </c>
      <c r="D68" s="1">
        <v>0.4</v>
      </c>
      <c r="E68" s="1">
        <v>3</v>
      </c>
      <c r="L68" s="1" t="str">
        <f t="shared" si="7"/>
        <v>Z.02  -  Zábradlí okna - ocelový rám, výplň lanková síť nerez  -  1150 X 400</v>
      </c>
    </row>
    <row r="69" spans="1:12" x14ac:dyDescent="0.3">
      <c r="A69" s="1" t="s">
        <v>167</v>
      </c>
      <c r="B69" s="1" t="s">
        <v>191</v>
      </c>
      <c r="C69" s="1">
        <v>1.3</v>
      </c>
      <c r="D69" s="1">
        <v>0.5</v>
      </c>
      <c r="E69" s="1">
        <v>2</v>
      </c>
      <c r="L69" s="1" t="str">
        <f t="shared" si="7"/>
        <v>Z.03  -  Zábradlí okna - ocelový rám, výplň lanková síť nerez  -  1300 X 500</v>
      </c>
    </row>
    <row r="70" spans="1:12" x14ac:dyDescent="0.3">
      <c r="A70" s="1" t="s">
        <v>168</v>
      </c>
      <c r="B70" s="1" t="s">
        <v>191</v>
      </c>
      <c r="C70" s="1">
        <v>0.8</v>
      </c>
      <c r="D70" s="1">
        <v>0.9</v>
      </c>
      <c r="E70" s="1">
        <v>1</v>
      </c>
      <c r="L70" s="1" t="str">
        <f t="shared" si="7"/>
        <v>Z.04  -  Zábradlí okna - ocelový rám, výplň lanková síť nerez  -  800 X 900</v>
      </c>
    </row>
    <row r="71" spans="1:12" x14ac:dyDescent="0.3">
      <c r="A71" s="1" t="s">
        <v>169</v>
      </c>
      <c r="B71" s="1" t="s">
        <v>191</v>
      </c>
      <c r="C71" s="1">
        <v>0.9</v>
      </c>
      <c r="D71" s="1">
        <v>0.9</v>
      </c>
      <c r="E71" s="1">
        <v>3</v>
      </c>
      <c r="L71" s="1" t="str">
        <f t="shared" si="7"/>
        <v>Z.05  -  Zábradlí okna - ocelový rám, výplň lanková síť nerez  -  900 X 900</v>
      </c>
    </row>
    <row r="72" spans="1:12" x14ac:dyDescent="0.3">
      <c r="A72" s="1" t="s">
        <v>170</v>
      </c>
      <c r="B72" s="1" t="s">
        <v>191</v>
      </c>
      <c r="C72" s="1">
        <v>1.35</v>
      </c>
      <c r="D72" s="1">
        <v>0.9</v>
      </c>
      <c r="E72" s="1">
        <v>1</v>
      </c>
      <c r="L72" s="1" t="str">
        <f t="shared" si="7"/>
        <v>Z.06  -  Zábradlí okna - ocelový rám, výplň lanková síť nerez  -  1350 X 900</v>
      </c>
    </row>
    <row r="73" spans="1:12" x14ac:dyDescent="0.3">
      <c r="A73" s="1" t="s">
        <v>188</v>
      </c>
      <c r="B73" s="1" t="s">
        <v>192</v>
      </c>
      <c r="C73" s="1" t="s">
        <v>12</v>
      </c>
      <c r="D73" s="1">
        <f>0.15+2.315+1.195+0.26</f>
        <v>3.92</v>
      </c>
      <c r="E73" s="1">
        <v>2</v>
      </c>
      <c r="L73" s="2" t="str">
        <f t="shared" ref="L73:L78" si="8">A73&amp;"  -  "&amp;B73&amp;" - "&amp;C73&amp;" "&amp;D73*1000&amp;" mm"</f>
        <v>Z.07a  -  Ocelové zábradlí schodiště v.1000 mm, výplň lanková síť nerez - délka 3920 mm</v>
      </c>
    </row>
    <row r="74" spans="1:12" x14ac:dyDescent="0.3">
      <c r="A74" s="1" t="s">
        <v>189</v>
      </c>
      <c r="B74" s="1" t="s">
        <v>190</v>
      </c>
      <c r="C74" s="1" t="s">
        <v>12</v>
      </c>
      <c r="D74" s="1">
        <f>0.15+2.275+1.195+0.26</f>
        <v>3.88</v>
      </c>
      <c r="E74" s="1">
        <v>1</v>
      </c>
      <c r="L74" s="2" t="str">
        <f t="shared" si="8"/>
        <v>Z.07b  -  Madlo se sloupkem v. 1000 mm, ocelové - délka 3880 mm</v>
      </c>
    </row>
    <row r="75" spans="1:12" x14ac:dyDescent="0.3">
      <c r="A75" s="1" t="s">
        <v>171</v>
      </c>
      <c r="B75" s="1" t="s">
        <v>193</v>
      </c>
      <c r="C75" s="1" t="s">
        <v>12</v>
      </c>
      <c r="D75" s="1">
        <f>0.92+0.25+2.305+0.34+2.245+0.15</f>
        <v>6.2100000000000009</v>
      </c>
      <c r="E75" s="1">
        <v>3</v>
      </c>
      <c r="L75" s="2" t="str">
        <f t="shared" si="8"/>
        <v>Z.08  -  Madlo schodiště ocelové - délka 6210 mm</v>
      </c>
    </row>
    <row r="76" spans="1:12" x14ac:dyDescent="0.3">
      <c r="A76" s="1" t="s">
        <v>194</v>
      </c>
      <c r="B76" s="1" t="s">
        <v>193</v>
      </c>
      <c r="C76" s="1" t="s">
        <v>12</v>
      </c>
      <c r="D76" s="1">
        <v>6.65</v>
      </c>
      <c r="E76" s="1">
        <v>2</v>
      </c>
      <c r="L76" s="2" t="str">
        <f t="shared" si="8"/>
        <v>Z.09a  -  Madlo schodiště ocelové - délka 6650 mm</v>
      </c>
    </row>
    <row r="77" spans="1:12" x14ac:dyDescent="0.3">
      <c r="A77" s="1" t="s">
        <v>195</v>
      </c>
      <c r="B77" s="1" t="s">
        <v>193</v>
      </c>
      <c r="C77" s="1" t="s">
        <v>12</v>
      </c>
      <c r="D77" s="1">
        <v>7.32</v>
      </c>
      <c r="E77" s="1">
        <v>1</v>
      </c>
      <c r="L77" s="2" t="str">
        <f t="shared" si="8"/>
        <v>Z.09b  -  Madlo schodiště ocelové - délka 7320 mm</v>
      </c>
    </row>
    <row r="78" spans="1:12" x14ac:dyDescent="0.3">
      <c r="A78" s="1" t="s">
        <v>172</v>
      </c>
      <c r="B78" s="1" t="s">
        <v>193</v>
      </c>
      <c r="C78" s="1" t="s">
        <v>12</v>
      </c>
      <c r="D78" s="1">
        <v>1.33</v>
      </c>
      <c r="E78" s="1">
        <v>1</v>
      </c>
      <c r="L78" s="2" t="str">
        <f t="shared" si="8"/>
        <v>Z.10  -  Madlo schodiště ocelové - délka 1330 mm</v>
      </c>
    </row>
    <row r="79" spans="1:12" x14ac:dyDescent="0.3">
      <c r="A79" s="1" t="s">
        <v>173</v>
      </c>
      <c r="B79" s="1" t="s">
        <v>196</v>
      </c>
      <c r="C79" s="1">
        <v>1.64</v>
      </c>
      <c r="D79" s="1">
        <v>2.2450000000000001</v>
      </c>
      <c r="E79" s="1">
        <v>6</v>
      </c>
      <c r="L79" s="1" t="str">
        <f>A79&amp;"  -  "&amp;B79&amp;"  -  "&amp;C79*1000&amp;" X "&amp;D79*1000</f>
        <v>Z.11  -  Opticky dělící stěna z vrstveného skla 2x8mm s mléčnou fólií, kotvení z žárově zinkovaných prvků  -  1640 X 2245</v>
      </c>
    </row>
    <row r="80" spans="1:12" x14ac:dyDescent="0.3">
      <c r="A80" s="1" t="s">
        <v>197</v>
      </c>
      <c r="B80" s="1" t="s">
        <v>202</v>
      </c>
      <c r="C80" s="1" t="s">
        <v>12</v>
      </c>
      <c r="D80" s="1">
        <f>5.56+0.61*2+0.535</f>
        <v>7.3149999999999995</v>
      </c>
      <c r="E80" s="1">
        <v>2</v>
      </c>
      <c r="L80" s="2" t="str">
        <f>A80&amp;"  -  "&amp;B80&amp;" - "&amp;C80&amp;" "&amp;D80*1000&amp;" mm"</f>
        <v>Z.12a  -  Lodžiové zábradlí  v. 1000 mm - ocelové žárově zinkované rámy a sloupky, výplň lanková síť nerez - délka 7315 mm</v>
      </c>
    </row>
    <row r="81" spans="1:12" x14ac:dyDescent="0.3">
      <c r="A81" s="1" t="s">
        <v>198</v>
      </c>
      <c r="B81" s="1" t="s">
        <v>202</v>
      </c>
      <c r="C81" s="1" t="s">
        <v>12</v>
      </c>
      <c r="D81" s="1">
        <f>5.56+0.61*2+0.535</f>
        <v>7.3149999999999995</v>
      </c>
      <c r="E81" s="1">
        <v>2</v>
      </c>
      <c r="L81" s="2" t="str">
        <f>A81&amp;"  -  "&amp;B81&amp;" - "&amp;C81&amp;" "&amp;D81*1000&amp;" mm"</f>
        <v>Z.12b  -  Lodžiové zábradlí  v. 1000 mm - ocelové žárově zinkované rámy a sloupky, výplň lanková síť nerez - délka 7315 mm</v>
      </c>
    </row>
    <row r="82" spans="1:12" x14ac:dyDescent="0.3">
      <c r="A82" s="1" t="s">
        <v>199</v>
      </c>
      <c r="B82" s="1" t="s">
        <v>201</v>
      </c>
      <c r="C82" s="1" t="s">
        <v>12</v>
      </c>
      <c r="D82" s="1">
        <v>3.3650000000000002</v>
      </c>
      <c r="E82" s="1">
        <v>2</v>
      </c>
      <c r="L82" s="2" t="str">
        <f>A82&amp;"  -  "&amp;B82&amp;" - "&amp;C82&amp;" "&amp;D82*1000&amp;" mm"</f>
        <v>Z.13a  -  Ochranné zábradlí chodby v.1000 mm s oplechováním v.350 mm - ocelové rámy a sloupky, výplň lanková síť nerez - délka 3365 mm</v>
      </c>
    </row>
    <row r="83" spans="1:12" x14ac:dyDescent="0.3">
      <c r="A83" s="1" t="s">
        <v>200</v>
      </c>
      <c r="B83" s="1" t="s">
        <v>201</v>
      </c>
      <c r="C83" s="1" t="s">
        <v>12</v>
      </c>
      <c r="D83" s="1">
        <v>3.3650000000000002</v>
      </c>
      <c r="E83" s="1">
        <v>1</v>
      </c>
      <c r="L83" s="2" t="str">
        <f>A83&amp;"  -  "&amp;B83&amp;" - "&amp;C83&amp;" "&amp;D83*1000&amp;" mm"</f>
        <v>Z.13b  -  Ochranné zábradlí chodby v.1000 mm s oplechováním v.350 mm - ocelové rámy a sloupky, výplň lanková síť nerez - délka 3365 mm</v>
      </c>
    </row>
    <row r="84" spans="1:12" x14ac:dyDescent="0.3">
      <c r="A84" s="1" t="s">
        <v>174</v>
      </c>
      <c r="B84" s="1" t="s">
        <v>203</v>
      </c>
      <c r="C84" s="1" t="s">
        <v>12</v>
      </c>
      <c r="D84" s="1">
        <v>4.7699999999999996</v>
      </c>
      <c r="E84" s="1">
        <v>1</v>
      </c>
      <c r="L84" s="2" t="str">
        <f>A84&amp;"  -  "&amp;B84&amp;" - "&amp;C84&amp;" "&amp;D84*1000&amp;" mm"</f>
        <v>Z.14  -  Dřevěné madlo schodiště - délka 4770 mm</v>
      </c>
    </row>
    <row r="85" spans="1:12" x14ac:dyDescent="0.3">
      <c r="A85" s="1" t="s">
        <v>175</v>
      </c>
      <c r="B85" s="1" t="s">
        <v>204</v>
      </c>
      <c r="C85" s="1">
        <f>CEILING(3.35+2.295+2.2+2.11+2.01+1.91+1.8+1.69+10.92+0.995+4.67+1.845+1.56,0.1)</f>
        <v>37.4</v>
      </c>
      <c r="D85" s="1">
        <v>2.4300000000000002</v>
      </c>
      <c r="E85" s="1">
        <v>1</v>
      </c>
      <c r="L85" s="1" t="str">
        <f>A85&amp;"  -  "&amp;B85&amp;"  -  "&amp;C85*1000&amp;" X "&amp;D85*1000</f>
        <v>Z.15  -  Sklepní kóje (11 ks) - ocelové rámy, žebírkové pletivo, dveře 700 X 1970 mm  -  37400 X 2430</v>
      </c>
    </row>
    <row r="86" spans="1:12" x14ac:dyDescent="0.3">
      <c r="A86" s="1" t="s">
        <v>176</v>
      </c>
      <c r="B86" s="1" t="s">
        <v>191</v>
      </c>
      <c r="C86" s="1">
        <v>1.1499999999999999</v>
      </c>
      <c r="D86" s="1">
        <v>0.5</v>
      </c>
      <c r="E86" s="1">
        <v>4</v>
      </c>
      <c r="L86" s="1" t="str">
        <f>A86&amp;"  -  "&amp;B86&amp;"  -  "&amp;C86*1000&amp;" X "&amp;D86*1000</f>
        <v>Z.16  -  Zábradlí okna - ocelový rám, výplň lanková síť nerez  -  1150 X 500</v>
      </c>
    </row>
    <row r="87" spans="1:12" x14ac:dyDescent="0.3">
      <c r="A87" s="1" t="s">
        <v>177</v>
      </c>
      <c r="B87" s="1" t="s">
        <v>205</v>
      </c>
      <c r="C87" s="1">
        <v>0.3</v>
      </c>
      <c r="D87" s="1">
        <v>0.68</v>
      </c>
      <c r="E87" s="1">
        <v>4</v>
      </c>
      <c r="L87" s="1" t="str">
        <f>A87&amp;"  -  "&amp;B87&amp;"  -  "&amp;C87*1000&amp;" X "&amp;D87*1000</f>
        <v>Z.17  -  Okenní mříž - ocelový rám, výplň lanková síť nerez  -  300 X 680</v>
      </c>
    </row>
    <row r="88" spans="1:12" x14ac:dyDescent="0.3">
      <c r="A88" s="1" t="s">
        <v>178</v>
      </c>
      <c r="B88" s="1" t="s">
        <v>207</v>
      </c>
      <c r="C88" s="1" t="s">
        <v>12</v>
      </c>
      <c r="D88" s="1">
        <v>3.65</v>
      </c>
      <c r="E88" s="1">
        <v>1</v>
      </c>
      <c r="L88" s="2" t="str">
        <f>A88&amp;"  -  "&amp;B88&amp;" - "&amp;C88&amp;" "&amp;D88*1000&amp;" mm"</f>
        <v>Z.18  -  Kačírková lišta Topwet - L 110 X 110 mm - délka 3650 mm</v>
      </c>
    </row>
    <row r="89" spans="1:12" x14ac:dyDescent="0.3">
      <c r="A89" s="1" t="s">
        <v>208</v>
      </c>
      <c r="B89" s="1" t="s">
        <v>210</v>
      </c>
      <c r="C89" s="1" t="s">
        <v>12</v>
      </c>
      <c r="D89" s="1">
        <v>5.66</v>
      </c>
      <c r="E89" s="1">
        <v>3</v>
      </c>
      <c r="L89" s="2" t="str">
        <f>A89&amp;"  -  "&amp;B89&amp;" - "&amp;C89&amp;" "&amp;D89*1000&amp;" mm"</f>
        <v>Z.19a  -  Lemování ostění výtahu - lepený plech tl. 2 mm, rš 220 mm - délka 5660 mm</v>
      </c>
    </row>
    <row r="90" spans="1:12" x14ac:dyDescent="0.3">
      <c r="A90" s="1" t="s">
        <v>209</v>
      </c>
      <c r="B90" s="1" t="s">
        <v>210</v>
      </c>
      <c r="C90" s="1" t="s">
        <v>12</v>
      </c>
      <c r="D90" s="1">
        <v>5.69</v>
      </c>
      <c r="E90" s="1">
        <v>1</v>
      </c>
      <c r="L90" s="2" t="str">
        <f>A90&amp;"  -  "&amp;B90&amp;" - "&amp;C90&amp;" "&amp;D90*1000&amp;" mm"</f>
        <v>Z.19b  -  Lemování ostění výtahu - lepený plech tl. 2 mm, rš 220 mm - délka 5690 mm</v>
      </c>
    </row>
    <row r="91" spans="1:12" x14ac:dyDescent="0.3">
      <c r="A91" s="1" t="s">
        <v>179</v>
      </c>
      <c r="B91" s="1" t="s">
        <v>211</v>
      </c>
      <c r="C91" s="7"/>
      <c r="D91" s="7"/>
      <c r="E91" s="1">
        <v>2</v>
      </c>
      <c r="L91" s="6" t="str">
        <f>A91&amp;"  -  "&amp;B91</f>
        <v>Z.20  -  Patka pro uložení překladu - plech 160 + 160 X 160 X 4 mm, kotvení chemickými kotvami</v>
      </c>
    </row>
    <row r="92" spans="1:12" x14ac:dyDescent="0.3">
      <c r="A92" s="1" t="s">
        <v>212</v>
      </c>
      <c r="B92" s="1" t="s">
        <v>214</v>
      </c>
      <c r="C92" s="1">
        <v>1.72</v>
      </c>
      <c r="D92" s="1">
        <v>0.9</v>
      </c>
      <c r="E92" s="1">
        <v>1</v>
      </c>
      <c r="L92" s="1" t="str">
        <f>A92&amp;"  -  "&amp;B92&amp;"  -  "&amp;C92*1000&amp;" X "&amp;D92*1000</f>
        <v>Z.21a  -  Interiérové zábradlí, dřevěné madlo  -  1720 X 900</v>
      </c>
    </row>
    <row r="93" spans="1:12" x14ac:dyDescent="0.3">
      <c r="A93" s="1" t="s">
        <v>213</v>
      </c>
      <c r="B93" s="1" t="s">
        <v>214</v>
      </c>
      <c r="C93" s="1">
        <v>1.5249999999999999</v>
      </c>
      <c r="D93" s="1">
        <v>0.9</v>
      </c>
      <c r="E93" s="1">
        <v>1</v>
      </c>
      <c r="L93" s="1" t="str">
        <f>A93&amp;"  -  "&amp;B93&amp;"  -  "&amp;C93*1000&amp;" X "&amp;D93*1000</f>
        <v>Z.21b  -  Interiérové zábradlí, dřevěné madlo  -  1525 X 900</v>
      </c>
    </row>
    <row r="94" spans="1:12" x14ac:dyDescent="0.3">
      <c r="A94" s="1" t="s">
        <v>180</v>
      </c>
      <c r="B94" s="1" t="s">
        <v>215</v>
      </c>
      <c r="C94" s="1" t="s">
        <v>12</v>
      </c>
      <c r="D94" s="1">
        <v>3.88</v>
      </c>
      <c r="E94" s="1">
        <v>1</v>
      </c>
      <c r="L94" s="2" t="str">
        <f>A94&amp;"  -  "&amp;B94&amp;" - "&amp;C94&amp;" "&amp;D94*1000&amp;" mm"</f>
        <v>Z.22  -  Madlo venkovního schodiště ocelové, žárově zinkované - délka 3880 mm</v>
      </c>
    </row>
    <row r="95" spans="1:12" x14ac:dyDescent="0.3">
      <c r="A95" s="1" t="s">
        <v>181</v>
      </c>
      <c r="B95" s="1" t="s">
        <v>206</v>
      </c>
      <c r="C95" s="1" t="s">
        <v>12</v>
      </c>
      <c r="D95" s="1">
        <v>10.983000000000001</v>
      </c>
      <c r="E95" s="1">
        <v>1</v>
      </c>
      <c r="L95" s="2" t="str">
        <f>A95&amp;"  -  "&amp;B95&amp;" - "&amp;C95&amp;" "&amp;D95*1000&amp;" mm"</f>
        <v>Z.23  -  Venkovní zábradlí  v. 900 mm - ocelové žárově zinkované rámy a sloupky, výplň lanková síť nerez - délka 10983 mm</v>
      </c>
    </row>
    <row r="96" spans="1:12" x14ac:dyDescent="0.3">
      <c r="A96" s="1" t="s">
        <v>182</v>
      </c>
      <c r="B96" s="1" t="s">
        <v>219</v>
      </c>
      <c r="C96" s="7" t="s">
        <v>12</v>
      </c>
      <c r="D96" s="7"/>
      <c r="E96" s="1">
        <v>23.41</v>
      </c>
      <c r="F96" s="1" t="s">
        <v>216</v>
      </c>
      <c r="L96" s="6" t="str">
        <f>A96&amp;"  -  "&amp;B96</f>
        <v>Z.24  -  Oplocení předzahrádek, v.1230 mm, 3x branka</v>
      </c>
    </row>
    <row r="97" spans="1:12" x14ac:dyDescent="0.3">
      <c r="A97" s="1" t="s">
        <v>183</v>
      </c>
      <c r="B97" s="1" t="s">
        <v>217</v>
      </c>
      <c r="C97" s="7" t="s">
        <v>12</v>
      </c>
      <c r="D97" s="7"/>
      <c r="E97" s="1">
        <v>46.03</v>
      </c>
      <c r="L97" s="6" t="str">
        <f>A97&amp;"  -  "&amp;B97</f>
        <v>Z.25  -  Oplocení pozemku, v.1830 mm</v>
      </c>
    </row>
    <row r="98" spans="1:12" x14ac:dyDescent="0.3">
      <c r="A98" s="1" t="s">
        <v>184</v>
      </c>
      <c r="B98" s="1" t="s">
        <v>218</v>
      </c>
      <c r="C98" s="7" t="s">
        <v>12</v>
      </c>
      <c r="D98" s="7"/>
      <c r="E98" s="1">
        <v>29.75</v>
      </c>
      <c r="L98" s="6" t="str">
        <f>A98&amp;"  -  "&amp;B98</f>
        <v>Z.26  -  Ocelový úhelník 230 X 230 X 10 mm</v>
      </c>
    </row>
    <row r="99" spans="1:12" x14ac:dyDescent="0.3">
      <c r="A99" s="1" t="s">
        <v>185</v>
      </c>
      <c r="B99" s="1" t="s">
        <v>220</v>
      </c>
      <c r="C99" s="1">
        <v>1.5</v>
      </c>
      <c r="D99" s="1">
        <v>8.5500000000000007</v>
      </c>
      <c r="E99" s="1">
        <v>4</v>
      </c>
      <c r="L99" s="1" t="str">
        <f>A99&amp;"  -  "&amp;B99&amp;"  -  "&amp;C99*1000&amp;" X "&amp;D99*1000</f>
        <v>Z.27  -  Zástěna balkonu, standard Perfo Linea - žárově zinkovaný ocelový rám, výplň AL tahokov  -  1500 X 8550</v>
      </c>
    </row>
    <row r="100" spans="1:12" x14ac:dyDescent="0.3">
      <c r="A100" s="1" t="s">
        <v>186</v>
      </c>
      <c r="B100" s="1" t="s">
        <v>221</v>
      </c>
      <c r="C100" s="7"/>
      <c r="D100" s="7"/>
      <c r="E100" s="1">
        <v>1</v>
      </c>
      <c r="L100" s="6" t="str">
        <f>A100&amp;"  -  "&amp;B100</f>
        <v>Z.28  -  Držák dopravních značek - ocel.žárově zinkovaná trubka prům.60 mm délky 1500 mm, kotevní konzolky, kotvení chem.kotvami</v>
      </c>
    </row>
    <row r="101" spans="1:12" x14ac:dyDescent="0.3">
      <c r="A101" s="1" t="s">
        <v>187</v>
      </c>
      <c r="B101" s="1" t="s">
        <v>222</v>
      </c>
      <c r="C101" s="1">
        <v>3.4</v>
      </c>
      <c r="D101" s="1">
        <v>1.5</v>
      </c>
      <c r="E101" s="1">
        <v>1</v>
      </c>
      <c r="L101" s="1" t="str">
        <f>A101&amp;"  -  "&amp;B101&amp;"  -  "&amp;C101*1000&amp;" X "&amp;D101*1000</f>
        <v>Z.29  -  Zábradlí na terase Anexu  v. 1000 mm - ocelové žárově zinkované rámy a sloupky, výplň lanková síť nerez  -  3400 X 1500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1.</vt:lpstr>
      <vt:lpstr>Prvky</vt:lpstr>
    </vt:vector>
  </TitlesOfParts>
  <Company>L.Z.Atelier,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mslavik</dc:creator>
  <cp:lastModifiedBy>PPBau</cp:lastModifiedBy>
  <cp:lastPrinted>2018-09-26T14:55:19Z</cp:lastPrinted>
  <dcterms:created xsi:type="dcterms:W3CDTF">2008-05-05T07:37:55Z</dcterms:created>
  <dcterms:modified xsi:type="dcterms:W3CDTF">2018-10-02T07:21:29Z</dcterms:modified>
</cp:coreProperties>
</file>