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8800" windowHeight="11865" firstSheet="1" activeTab="1"/>
  </bookViews>
  <sheets>
    <sheet name="Rekapitulace stavby" sheetId="1" state="hidden" r:id="rId1"/>
    <sheet name="2" sheetId="2" r:id="rId2"/>
    <sheet name="Pokyny pro vyplnění" sheetId="3" state="hidden" r:id="rId3"/>
  </sheets>
  <definedNames>
    <definedName name="_xlnm._FilterDatabase" localSheetId="1" hidden="1">'2'!$C$87:$K$203</definedName>
    <definedName name="_xlnm.Print_Titles" localSheetId="1">'2'!$87:$87</definedName>
    <definedName name="_xlnm.Print_Titles" localSheetId="0">'Rekapitulace stavby'!$49:$49</definedName>
    <definedName name="_xlnm.Print_Area" localSheetId="1">'2'!$C$4:$J$34,'2'!$C$40:$J$71,'2'!$C$77:$K$203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45621"/>
</workbook>
</file>

<file path=xl/calcChain.xml><?xml version="1.0" encoding="utf-8"?>
<calcChain xmlns="http://schemas.openxmlformats.org/spreadsheetml/2006/main">
  <c r="AY52" i="1" l="1"/>
  <c r="AX52" i="1"/>
  <c r="BI203" i="2"/>
  <c r="BH203" i="2"/>
  <c r="BG203" i="2"/>
  <c r="BE203" i="2"/>
  <c r="T203" i="2"/>
  <c r="T202" i="2"/>
  <c r="R203" i="2"/>
  <c r="R202" i="2"/>
  <c r="P203" i="2"/>
  <c r="P202" i="2"/>
  <c r="BK203" i="2"/>
  <c r="BK202" i="2"/>
  <c r="J202" i="2"/>
  <c r="J70" i="2" s="1"/>
  <c r="J203" i="2"/>
  <c r="BF203" i="2" s="1"/>
  <c r="BI201" i="2"/>
  <c r="BH201" i="2"/>
  <c r="BG201" i="2"/>
  <c r="BE201" i="2"/>
  <c r="T201" i="2"/>
  <c r="T200" i="2"/>
  <c r="R201" i="2"/>
  <c r="R200" i="2"/>
  <c r="P201" i="2"/>
  <c r="P200" i="2"/>
  <c r="BK201" i="2"/>
  <c r="BK200" i="2" s="1"/>
  <c r="J200" i="2" s="1"/>
  <c r="J69" i="2" s="1"/>
  <c r="J201" i="2"/>
  <c r="BF201" i="2" s="1"/>
  <c r="BI199" i="2"/>
  <c r="BH199" i="2"/>
  <c r="BG199" i="2"/>
  <c r="BE199" i="2"/>
  <c r="T199" i="2"/>
  <c r="T198" i="2"/>
  <c r="R199" i="2"/>
  <c r="R198" i="2"/>
  <c r="P199" i="2"/>
  <c r="P198" i="2"/>
  <c r="BK199" i="2"/>
  <c r="BK198" i="2"/>
  <c r="J198" i="2"/>
  <c r="J68" i="2" s="1"/>
  <c r="J199" i="2"/>
  <c r="BF199" i="2" s="1"/>
  <c r="BI197" i="2"/>
  <c r="BH197" i="2"/>
  <c r="BG197" i="2"/>
  <c r="BE197" i="2"/>
  <c r="T197" i="2"/>
  <c r="R197" i="2"/>
  <c r="R194" i="2" s="1"/>
  <c r="P197" i="2"/>
  <c r="BK197" i="2"/>
  <c r="J197" i="2"/>
  <c r="BF197" i="2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T194" i="2"/>
  <c r="R195" i="2"/>
  <c r="P195" i="2"/>
  <c r="P194" i="2"/>
  <c r="BK195" i="2"/>
  <c r="J195" i="2"/>
  <c r="BF195" i="2" s="1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F190" i="2"/>
  <c r="BI189" i="2"/>
  <c r="BH189" i="2"/>
  <c r="BG189" i="2"/>
  <c r="BE189" i="2"/>
  <c r="T189" i="2"/>
  <c r="R189" i="2"/>
  <c r="R186" i="2" s="1"/>
  <c r="P189" i="2"/>
  <c r="BK189" i="2"/>
  <c r="J189" i="2"/>
  <c r="BF189" i="2" s="1"/>
  <c r="BI188" i="2"/>
  <c r="BH188" i="2"/>
  <c r="BG188" i="2"/>
  <c r="BE188" i="2"/>
  <c r="T188" i="2"/>
  <c r="R188" i="2"/>
  <c r="P188" i="2"/>
  <c r="BK188" i="2"/>
  <c r="J188" i="2"/>
  <c r="BF188" i="2"/>
  <c r="BI187" i="2"/>
  <c r="BH187" i="2"/>
  <c r="BG187" i="2"/>
  <c r="BE187" i="2"/>
  <c r="T187" i="2"/>
  <c r="T186" i="2"/>
  <c r="R187" i="2"/>
  <c r="P187" i="2"/>
  <c r="P186" i="2"/>
  <c r="BK187" i="2"/>
  <c r="J187" i="2"/>
  <c r="BF187" i="2" s="1"/>
  <c r="BI185" i="2"/>
  <c r="BH185" i="2"/>
  <c r="BG185" i="2"/>
  <c r="BE185" i="2"/>
  <c r="T185" i="2"/>
  <c r="T184" i="2"/>
  <c r="R185" i="2"/>
  <c r="R184" i="2"/>
  <c r="P185" i="2"/>
  <c r="P184" i="2"/>
  <c r="BK185" i="2"/>
  <c r="BK184" i="2"/>
  <c r="J184" i="2"/>
  <c r="J65" i="2" s="1"/>
  <c r="J185" i="2"/>
  <c r="BF185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/>
  <c r="BI181" i="2"/>
  <c r="BH181" i="2"/>
  <c r="BG181" i="2"/>
  <c r="BE181" i="2"/>
  <c r="T181" i="2"/>
  <c r="R181" i="2"/>
  <c r="R178" i="2" s="1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/>
  <c r="BI179" i="2"/>
  <c r="BH179" i="2"/>
  <c r="BG179" i="2"/>
  <c r="BE179" i="2"/>
  <c r="T179" i="2"/>
  <c r="T178" i="2"/>
  <c r="R179" i="2"/>
  <c r="P179" i="2"/>
  <c r="P178" i="2"/>
  <c r="BK179" i="2"/>
  <c r="J179" i="2"/>
  <c r="BF179" i="2" s="1"/>
  <c r="BI177" i="2"/>
  <c r="BH177" i="2"/>
  <c r="BG177" i="2"/>
  <c r="BE177" i="2"/>
  <c r="T177" i="2"/>
  <c r="R177" i="2"/>
  <c r="P177" i="2"/>
  <c r="BK177" i="2"/>
  <c r="J177" i="2"/>
  <c r="BF177" i="2" s="1"/>
  <c r="BI176" i="2"/>
  <c r="BH176" i="2"/>
  <c r="BG176" i="2"/>
  <c r="BE176" i="2"/>
  <c r="T176" i="2"/>
  <c r="R176" i="2"/>
  <c r="P176" i="2"/>
  <c r="BK176" i="2"/>
  <c r="J176" i="2"/>
  <c r="BF176" i="2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E174" i="2"/>
  <c r="T174" i="2"/>
  <c r="R174" i="2"/>
  <c r="P174" i="2"/>
  <c r="BK174" i="2"/>
  <c r="J174" i="2"/>
  <c r="BF174" i="2"/>
  <c r="BI173" i="2"/>
  <c r="BH173" i="2"/>
  <c r="BG173" i="2"/>
  <c r="BE173" i="2"/>
  <c r="T173" i="2"/>
  <c r="R173" i="2"/>
  <c r="R170" i="2" s="1"/>
  <c r="P173" i="2"/>
  <c r="BK173" i="2"/>
  <c r="J173" i="2"/>
  <c r="BF173" i="2"/>
  <c r="BI172" i="2"/>
  <c r="BH172" i="2"/>
  <c r="BG172" i="2"/>
  <c r="BE172" i="2"/>
  <c r="T172" i="2"/>
  <c r="R172" i="2"/>
  <c r="P172" i="2"/>
  <c r="BK172" i="2"/>
  <c r="J172" i="2"/>
  <c r="BF172" i="2"/>
  <c r="BI171" i="2"/>
  <c r="BH171" i="2"/>
  <c r="BG171" i="2"/>
  <c r="BE171" i="2"/>
  <c r="T171" i="2"/>
  <c r="T170" i="2"/>
  <c r="R171" i="2"/>
  <c r="P171" i="2"/>
  <c r="P170" i="2"/>
  <c r="BK171" i="2"/>
  <c r="J171" i="2"/>
  <c r="BF171" i="2" s="1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P161" i="2" s="1"/>
  <c r="BK164" i="2"/>
  <c r="J164" i="2"/>
  <c r="BF164" i="2"/>
  <c r="BI163" i="2"/>
  <c r="BH163" i="2"/>
  <c r="BG163" i="2"/>
  <c r="BE163" i="2"/>
  <c r="T163" i="2"/>
  <c r="T161" i="2" s="1"/>
  <c r="R163" i="2"/>
  <c r="R161" i="2" s="1"/>
  <c r="P163" i="2"/>
  <c r="BK163" i="2"/>
  <c r="J163" i="2"/>
  <c r="BF163" i="2" s="1"/>
  <c r="BI162" i="2"/>
  <c r="BH162" i="2"/>
  <c r="BG162" i="2"/>
  <c r="BE162" i="2"/>
  <c r="T162" i="2"/>
  <c r="R162" i="2"/>
  <c r="P162" i="2"/>
  <c r="BK162" i="2"/>
  <c r="J162" i="2"/>
  <c r="BF162" i="2"/>
  <c r="BI160" i="2"/>
  <c r="BH160" i="2"/>
  <c r="BG160" i="2"/>
  <c r="BE160" i="2"/>
  <c r="T160" i="2"/>
  <c r="R160" i="2"/>
  <c r="P160" i="2"/>
  <c r="BK160" i="2"/>
  <c r="J160" i="2"/>
  <c r="BF160" i="2" s="1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P155" i="2" s="1"/>
  <c r="BK158" i="2"/>
  <c r="J158" i="2"/>
  <c r="BF158" i="2"/>
  <c r="BI157" i="2"/>
  <c r="BH157" i="2"/>
  <c r="BG157" i="2"/>
  <c r="BE157" i="2"/>
  <c r="T157" i="2"/>
  <c r="T155" i="2" s="1"/>
  <c r="R157" i="2"/>
  <c r="P157" i="2"/>
  <c r="BK157" i="2"/>
  <c r="J157" i="2"/>
  <c r="BF157" i="2" s="1"/>
  <c r="BI156" i="2"/>
  <c r="BH156" i="2"/>
  <c r="BG156" i="2"/>
  <c r="BE156" i="2"/>
  <c r="T156" i="2"/>
  <c r="R156" i="2"/>
  <c r="R155" i="2"/>
  <c r="P156" i="2"/>
  <c r="BK156" i="2"/>
  <c r="J156" i="2"/>
  <c r="BF156" i="2"/>
  <c r="BI154" i="2"/>
  <c r="BH154" i="2"/>
  <c r="BG154" i="2"/>
  <c r="BE154" i="2"/>
  <c r="T154" i="2"/>
  <c r="R154" i="2"/>
  <c r="P154" i="2"/>
  <c r="BK154" i="2"/>
  <c r="BK149" i="2" s="1"/>
  <c r="J149" i="2" s="1"/>
  <c r="J60" i="2" s="1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P149" i="2" s="1"/>
  <c r="BK152" i="2"/>
  <c r="J152" i="2"/>
  <c r="BF152" i="2"/>
  <c r="BI151" i="2"/>
  <c r="BH151" i="2"/>
  <c r="BG151" i="2"/>
  <c r="BE151" i="2"/>
  <c r="T151" i="2"/>
  <c r="T149" i="2" s="1"/>
  <c r="R151" i="2"/>
  <c r="P151" i="2"/>
  <c r="BK151" i="2"/>
  <c r="J151" i="2"/>
  <c r="BF151" i="2" s="1"/>
  <c r="BI150" i="2"/>
  <c r="BH150" i="2"/>
  <c r="BG150" i="2"/>
  <c r="BE150" i="2"/>
  <c r="T150" i="2"/>
  <c r="R150" i="2"/>
  <c r="R149" i="2" s="1"/>
  <c r="P150" i="2"/>
  <c r="BK150" i="2"/>
  <c r="J150" i="2"/>
  <c r="BF150" i="2" s="1"/>
  <c r="BI148" i="2"/>
  <c r="BH148" i="2"/>
  <c r="BG148" i="2"/>
  <c r="BE148" i="2"/>
  <c r="T148" i="2"/>
  <c r="T147" i="2"/>
  <c r="R148" i="2"/>
  <c r="R147" i="2"/>
  <c r="P148" i="2"/>
  <c r="P147" i="2"/>
  <c r="BK148" i="2"/>
  <c r="BK147" i="2" s="1"/>
  <c r="J147" i="2" s="1"/>
  <c r="J59" i="2" s="1"/>
  <c r="J148" i="2"/>
  <c r="BF148" i="2"/>
  <c r="BI146" i="2"/>
  <c r="BH146" i="2"/>
  <c r="BG146" i="2"/>
  <c r="BE146" i="2"/>
  <c r="T146" i="2"/>
  <c r="R146" i="2"/>
  <c r="P146" i="2"/>
  <c r="BK146" i="2"/>
  <c r="BK144" i="2" s="1"/>
  <c r="J146" i="2"/>
  <c r="BF146" i="2" s="1"/>
  <c r="BI145" i="2"/>
  <c r="BH145" i="2"/>
  <c r="BG145" i="2"/>
  <c r="BE145" i="2"/>
  <c r="T145" i="2"/>
  <c r="T144" i="2" s="1"/>
  <c r="R145" i="2"/>
  <c r="R144" i="2"/>
  <c r="P145" i="2"/>
  <c r="P144" i="2" s="1"/>
  <c r="P88" i="2" s="1"/>
  <c r="AU52" i="1" s="1"/>
  <c r="AU51" i="1" s="1"/>
  <c r="BK145" i="2"/>
  <c r="J144" i="2"/>
  <c r="J58" i="2" s="1"/>
  <c r="J145" i="2"/>
  <c r="BF145" i="2" s="1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R142" i="2"/>
  <c r="P142" i="2"/>
  <c r="BK142" i="2"/>
  <c r="J142" i="2"/>
  <c r="BF142" i="2" s="1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R137" i="2"/>
  <c r="P137" i="2"/>
  <c r="BK137" i="2"/>
  <c r="J137" i="2"/>
  <c r="BF137" i="2"/>
  <c r="BI136" i="2"/>
  <c r="BH136" i="2"/>
  <c r="BG136" i="2"/>
  <c r="BE136" i="2"/>
  <c r="T136" i="2"/>
  <c r="R136" i="2"/>
  <c r="P136" i="2"/>
  <c r="BK136" i="2"/>
  <c r="J136" i="2"/>
  <c r="BF136" i="2" s="1"/>
  <c r="BI135" i="2"/>
  <c r="BH135" i="2"/>
  <c r="BG135" i="2"/>
  <c r="BE135" i="2"/>
  <c r="T135" i="2"/>
  <c r="R135" i="2"/>
  <c r="P135" i="2"/>
  <c r="BK135" i="2"/>
  <c r="J135" i="2"/>
  <c r="BF135" i="2"/>
  <c r="BI134" i="2"/>
  <c r="BH134" i="2"/>
  <c r="BG134" i="2"/>
  <c r="BE134" i="2"/>
  <c r="T134" i="2"/>
  <c r="R134" i="2"/>
  <c r="P134" i="2"/>
  <c r="BK134" i="2"/>
  <c r="J134" i="2"/>
  <c r="BF134" i="2" s="1"/>
  <c r="BI133" i="2"/>
  <c r="BH133" i="2"/>
  <c r="BG133" i="2"/>
  <c r="BE133" i="2"/>
  <c r="T133" i="2"/>
  <c r="R133" i="2"/>
  <c r="P133" i="2"/>
  <c r="BK133" i="2"/>
  <c r="J133" i="2"/>
  <c r="BF133" i="2" s="1"/>
  <c r="BI132" i="2"/>
  <c r="BH132" i="2"/>
  <c r="BG132" i="2"/>
  <c r="BE132" i="2"/>
  <c r="T132" i="2"/>
  <c r="R132" i="2"/>
  <c r="P132" i="2"/>
  <c r="BK132" i="2"/>
  <c r="J132" i="2"/>
  <c r="BF132" i="2" s="1"/>
  <c r="BI131" i="2"/>
  <c r="BH131" i="2"/>
  <c r="BG131" i="2"/>
  <c r="BE131" i="2"/>
  <c r="T131" i="2"/>
  <c r="R131" i="2"/>
  <c r="P131" i="2"/>
  <c r="BK131" i="2"/>
  <c r="J131" i="2"/>
  <c r="BF131" i="2"/>
  <c r="BI130" i="2"/>
  <c r="BH130" i="2"/>
  <c r="BG130" i="2"/>
  <c r="BE130" i="2"/>
  <c r="T130" i="2"/>
  <c r="R130" i="2"/>
  <c r="P130" i="2"/>
  <c r="BK130" i="2"/>
  <c r="J130" i="2"/>
  <c r="BF130" i="2"/>
  <c r="BI129" i="2"/>
  <c r="BH129" i="2"/>
  <c r="BG129" i="2"/>
  <c r="BE129" i="2"/>
  <c r="T129" i="2"/>
  <c r="R129" i="2"/>
  <c r="P129" i="2"/>
  <c r="BK129" i="2"/>
  <c r="J129" i="2"/>
  <c r="BF129" i="2"/>
  <c r="BI128" i="2"/>
  <c r="BH128" i="2"/>
  <c r="BG128" i="2"/>
  <c r="BE128" i="2"/>
  <c r="T128" i="2"/>
  <c r="R128" i="2"/>
  <c r="P128" i="2"/>
  <c r="BK128" i="2"/>
  <c r="J128" i="2"/>
  <c r="BF128" i="2"/>
  <c r="BI127" i="2"/>
  <c r="BH127" i="2"/>
  <c r="BG127" i="2"/>
  <c r="BE127" i="2"/>
  <c r="T127" i="2"/>
  <c r="R127" i="2"/>
  <c r="P127" i="2"/>
  <c r="BK127" i="2"/>
  <c r="J127" i="2"/>
  <c r="BF127" i="2" s="1"/>
  <c r="BI126" i="2"/>
  <c r="BH126" i="2"/>
  <c r="BG126" i="2"/>
  <c r="BE126" i="2"/>
  <c r="T126" i="2"/>
  <c r="R126" i="2"/>
  <c r="P126" i="2"/>
  <c r="BK126" i="2"/>
  <c r="J126" i="2"/>
  <c r="BF126" i="2" s="1"/>
  <c r="BI125" i="2"/>
  <c r="BH125" i="2"/>
  <c r="BG125" i="2"/>
  <c r="BE125" i="2"/>
  <c r="T125" i="2"/>
  <c r="R125" i="2"/>
  <c r="P125" i="2"/>
  <c r="BK125" i="2"/>
  <c r="J125" i="2"/>
  <c r="BF125" i="2"/>
  <c r="BI124" i="2"/>
  <c r="BH124" i="2"/>
  <c r="BG124" i="2"/>
  <c r="BE124" i="2"/>
  <c r="T124" i="2"/>
  <c r="R124" i="2"/>
  <c r="P124" i="2"/>
  <c r="BK124" i="2"/>
  <c r="J124" i="2"/>
  <c r="BF124" i="2" s="1"/>
  <c r="BI123" i="2"/>
  <c r="BH123" i="2"/>
  <c r="BG123" i="2"/>
  <c r="BE123" i="2"/>
  <c r="T123" i="2"/>
  <c r="R123" i="2"/>
  <c r="R120" i="2" s="1"/>
  <c r="P123" i="2"/>
  <c r="BK123" i="2"/>
  <c r="J123" i="2"/>
  <c r="BF123" i="2" s="1"/>
  <c r="BI122" i="2"/>
  <c r="BH122" i="2"/>
  <c r="BG122" i="2"/>
  <c r="BE122" i="2"/>
  <c r="T122" i="2"/>
  <c r="R122" i="2"/>
  <c r="P122" i="2"/>
  <c r="BK122" i="2"/>
  <c r="J122" i="2"/>
  <c r="BF122" i="2" s="1"/>
  <c r="BI121" i="2"/>
  <c r="BH121" i="2"/>
  <c r="BG121" i="2"/>
  <c r="BE121" i="2"/>
  <c r="T121" i="2"/>
  <c r="T120" i="2"/>
  <c r="R121" i="2"/>
  <c r="P121" i="2"/>
  <c r="P120" i="2"/>
  <c r="BK121" i="2"/>
  <c r="J121" i="2"/>
  <c r="BF121" i="2" s="1"/>
  <c r="BI119" i="2"/>
  <c r="BH119" i="2"/>
  <c r="BG119" i="2"/>
  <c r="BE119" i="2"/>
  <c r="T119" i="2"/>
  <c r="R119" i="2"/>
  <c r="P119" i="2"/>
  <c r="BK119" i="2"/>
  <c r="J119" i="2"/>
  <c r="BF119" i="2"/>
  <c r="BI118" i="2"/>
  <c r="BH118" i="2"/>
  <c r="BG118" i="2"/>
  <c r="BE118" i="2"/>
  <c r="T118" i="2"/>
  <c r="R118" i="2"/>
  <c r="P118" i="2"/>
  <c r="P115" i="2" s="1"/>
  <c r="BK118" i="2"/>
  <c r="J118" i="2"/>
  <c r="BF118" i="2" s="1"/>
  <c r="BI117" i="2"/>
  <c r="BH117" i="2"/>
  <c r="BG117" i="2"/>
  <c r="BE117" i="2"/>
  <c r="T117" i="2"/>
  <c r="T115" i="2" s="1"/>
  <c r="R117" i="2"/>
  <c r="R115" i="2" s="1"/>
  <c r="P117" i="2"/>
  <c r="BK117" i="2"/>
  <c r="J117" i="2"/>
  <c r="BF117" i="2"/>
  <c r="BI116" i="2"/>
  <c r="BH116" i="2"/>
  <c r="BG116" i="2"/>
  <c r="BE116" i="2"/>
  <c r="T116" i="2"/>
  <c r="R116" i="2"/>
  <c r="P116" i="2"/>
  <c r="BK116" i="2"/>
  <c r="BK115" i="2" s="1"/>
  <c r="J115" i="2" s="1"/>
  <c r="J56" i="2" s="1"/>
  <c r="J116" i="2"/>
  <c r="BF116" i="2" s="1"/>
  <c r="BI114" i="2"/>
  <c r="BH114" i="2"/>
  <c r="BG114" i="2"/>
  <c r="BE114" i="2"/>
  <c r="T114" i="2"/>
  <c r="R114" i="2"/>
  <c r="P114" i="2"/>
  <c r="P111" i="2" s="1"/>
  <c r="BK114" i="2"/>
  <c r="J114" i="2"/>
  <c r="BF114" i="2" s="1"/>
  <c r="BI113" i="2"/>
  <c r="BH113" i="2"/>
  <c r="BG113" i="2"/>
  <c r="BE113" i="2"/>
  <c r="T113" i="2"/>
  <c r="T111" i="2" s="1"/>
  <c r="R113" i="2"/>
  <c r="R111" i="2" s="1"/>
  <c r="P113" i="2"/>
  <c r="BK113" i="2"/>
  <c r="J113" i="2"/>
  <c r="BF113" i="2" s="1"/>
  <c r="BI112" i="2"/>
  <c r="BH112" i="2"/>
  <c r="BG112" i="2"/>
  <c r="BE112" i="2"/>
  <c r="T112" i="2"/>
  <c r="R112" i="2"/>
  <c r="P112" i="2"/>
  <c r="BK112" i="2"/>
  <c r="J112" i="2"/>
  <c r="BF112" i="2"/>
  <c r="BI110" i="2"/>
  <c r="BH110" i="2"/>
  <c r="BG110" i="2"/>
  <c r="BE110" i="2"/>
  <c r="T110" i="2"/>
  <c r="R110" i="2"/>
  <c r="P110" i="2"/>
  <c r="BK110" i="2"/>
  <c r="J110" i="2"/>
  <c r="BF110" i="2" s="1"/>
  <c r="BI109" i="2"/>
  <c r="BH109" i="2"/>
  <c r="BG109" i="2"/>
  <c r="BE109" i="2"/>
  <c r="T109" i="2"/>
  <c r="R109" i="2"/>
  <c r="P109" i="2"/>
  <c r="BK109" i="2"/>
  <c r="J109" i="2"/>
  <c r="BF109" i="2" s="1"/>
  <c r="BI108" i="2"/>
  <c r="BH108" i="2"/>
  <c r="BG108" i="2"/>
  <c r="BE108" i="2"/>
  <c r="T108" i="2"/>
  <c r="R108" i="2"/>
  <c r="P108" i="2"/>
  <c r="BK108" i="2"/>
  <c r="J108" i="2"/>
  <c r="BF108" i="2"/>
  <c r="BI107" i="2"/>
  <c r="BH107" i="2"/>
  <c r="BG107" i="2"/>
  <c r="BE107" i="2"/>
  <c r="T107" i="2"/>
  <c r="R107" i="2"/>
  <c r="P107" i="2"/>
  <c r="BK107" i="2"/>
  <c r="J107" i="2"/>
  <c r="BF107" i="2" s="1"/>
  <c r="BI106" i="2"/>
  <c r="BH106" i="2"/>
  <c r="BG106" i="2"/>
  <c r="BE106" i="2"/>
  <c r="T106" i="2"/>
  <c r="R106" i="2"/>
  <c r="P106" i="2"/>
  <c r="BK106" i="2"/>
  <c r="J106" i="2"/>
  <c r="BF106" i="2"/>
  <c r="BI105" i="2"/>
  <c r="BH105" i="2"/>
  <c r="BG105" i="2"/>
  <c r="BE105" i="2"/>
  <c r="T105" i="2"/>
  <c r="R105" i="2"/>
  <c r="P105" i="2"/>
  <c r="BK105" i="2"/>
  <c r="J105" i="2"/>
  <c r="BF105" i="2" s="1"/>
  <c r="BI104" i="2"/>
  <c r="BH104" i="2"/>
  <c r="BG104" i="2"/>
  <c r="BE104" i="2"/>
  <c r="T104" i="2"/>
  <c r="R104" i="2"/>
  <c r="P104" i="2"/>
  <c r="BK104" i="2"/>
  <c r="J104" i="2"/>
  <c r="BF104" i="2" s="1"/>
  <c r="BI103" i="2"/>
  <c r="BH103" i="2"/>
  <c r="BG103" i="2"/>
  <c r="BE103" i="2"/>
  <c r="T103" i="2"/>
  <c r="R103" i="2"/>
  <c r="R100" i="2" s="1"/>
  <c r="P103" i="2"/>
  <c r="BK103" i="2"/>
  <c r="J103" i="2"/>
  <c r="BF103" i="2" s="1"/>
  <c r="BI102" i="2"/>
  <c r="BH102" i="2"/>
  <c r="BG102" i="2"/>
  <c r="BE102" i="2"/>
  <c r="T102" i="2"/>
  <c r="R102" i="2"/>
  <c r="P102" i="2"/>
  <c r="BK102" i="2"/>
  <c r="J102" i="2"/>
  <c r="BF102" i="2" s="1"/>
  <c r="BI101" i="2"/>
  <c r="BH101" i="2"/>
  <c r="BG101" i="2"/>
  <c r="BE101" i="2"/>
  <c r="T101" i="2"/>
  <c r="T100" i="2" s="1"/>
  <c r="R101" i="2"/>
  <c r="P101" i="2"/>
  <c r="P100" i="2"/>
  <c r="BK101" i="2"/>
  <c r="J101" i="2"/>
  <c r="BF101" i="2" s="1"/>
  <c r="BI99" i="2"/>
  <c r="BH99" i="2"/>
  <c r="BG99" i="2"/>
  <c r="BE99" i="2"/>
  <c r="T99" i="2"/>
  <c r="R99" i="2"/>
  <c r="P99" i="2"/>
  <c r="BK99" i="2"/>
  <c r="J99" i="2"/>
  <c r="BF99" i="2" s="1"/>
  <c r="BI98" i="2"/>
  <c r="BH98" i="2"/>
  <c r="BG98" i="2"/>
  <c r="BE98" i="2"/>
  <c r="T98" i="2"/>
  <c r="R98" i="2"/>
  <c r="P98" i="2"/>
  <c r="BK98" i="2"/>
  <c r="J98" i="2"/>
  <c r="BF98" i="2"/>
  <c r="BI97" i="2"/>
  <c r="BH97" i="2"/>
  <c r="BG97" i="2"/>
  <c r="BE97" i="2"/>
  <c r="T97" i="2"/>
  <c r="R97" i="2"/>
  <c r="P97" i="2"/>
  <c r="BK97" i="2"/>
  <c r="J97" i="2"/>
  <c r="BF97" i="2" s="1"/>
  <c r="BI96" i="2"/>
  <c r="BH96" i="2"/>
  <c r="BG96" i="2"/>
  <c r="BE96" i="2"/>
  <c r="T96" i="2"/>
  <c r="R96" i="2"/>
  <c r="P96" i="2"/>
  <c r="BK96" i="2"/>
  <c r="J96" i="2"/>
  <c r="BF96" i="2"/>
  <c r="BI95" i="2"/>
  <c r="BH95" i="2"/>
  <c r="BG95" i="2"/>
  <c r="BE95" i="2"/>
  <c r="T95" i="2"/>
  <c r="R95" i="2"/>
  <c r="P95" i="2"/>
  <c r="BK95" i="2"/>
  <c r="J95" i="2"/>
  <c r="BF95" i="2" s="1"/>
  <c r="BI94" i="2"/>
  <c r="BH94" i="2"/>
  <c r="BG94" i="2"/>
  <c r="BE94" i="2"/>
  <c r="T94" i="2"/>
  <c r="R94" i="2"/>
  <c r="P94" i="2"/>
  <c r="BK94" i="2"/>
  <c r="J94" i="2"/>
  <c r="BF94" i="2"/>
  <c r="BI93" i="2"/>
  <c r="BH93" i="2"/>
  <c r="BG93" i="2"/>
  <c r="BE93" i="2"/>
  <c r="T93" i="2"/>
  <c r="R93" i="2"/>
  <c r="P93" i="2"/>
  <c r="BK93" i="2"/>
  <c r="J93" i="2"/>
  <c r="BF93" i="2" s="1"/>
  <c r="BI92" i="2"/>
  <c r="BH92" i="2"/>
  <c r="BG92" i="2"/>
  <c r="BE92" i="2"/>
  <c r="T92" i="2"/>
  <c r="R92" i="2"/>
  <c r="P92" i="2"/>
  <c r="P89" i="2" s="1"/>
  <c r="BK92" i="2"/>
  <c r="J92" i="2"/>
  <c r="BF92" i="2"/>
  <c r="BI91" i="2"/>
  <c r="BH91" i="2"/>
  <c r="BG91" i="2"/>
  <c r="BE91" i="2"/>
  <c r="T91" i="2"/>
  <c r="T89" i="2" s="1"/>
  <c r="T88" i="2" s="1"/>
  <c r="R91" i="2"/>
  <c r="P91" i="2"/>
  <c r="BK91" i="2"/>
  <c r="J91" i="2"/>
  <c r="BF91" i="2" s="1"/>
  <c r="BI90" i="2"/>
  <c r="BH90" i="2"/>
  <c r="BG90" i="2"/>
  <c r="BE90" i="2"/>
  <c r="T90" i="2"/>
  <c r="R90" i="2"/>
  <c r="R89" i="2"/>
  <c r="R88" i="2" s="1"/>
  <c r="P90" i="2"/>
  <c r="BK90" i="2"/>
  <c r="J90" i="2"/>
  <c r="BF90" i="2" s="1"/>
  <c r="F82" i="2"/>
  <c r="E80" i="2"/>
  <c r="F45" i="2"/>
  <c r="E43" i="2"/>
  <c r="J19" i="2"/>
  <c r="E19" i="2"/>
  <c r="J84" i="2"/>
  <c r="J47" i="2"/>
  <c r="J18" i="2"/>
  <c r="J16" i="2"/>
  <c r="E16" i="2"/>
  <c r="F48" i="2" s="1"/>
  <c r="F85" i="2"/>
  <c r="J15" i="2"/>
  <c r="J13" i="2"/>
  <c r="E13" i="2"/>
  <c r="J12" i="2"/>
  <c r="J10" i="2"/>
  <c r="AS51" i="1"/>
  <c r="L47" i="1"/>
  <c r="AM46" i="1"/>
  <c r="L46" i="1"/>
  <c r="AM44" i="1"/>
  <c r="L44" i="1"/>
  <c r="L42" i="1"/>
  <c r="L41" i="1"/>
  <c r="BK194" i="2" l="1"/>
  <c r="J194" i="2" s="1"/>
  <c r="J67" i="2" s="1"/>
  <c r="BK186" i="2"/>
  <c r="J186" i="2" s="1"/>
  <c r="J66" i="2" s="1"/>
  <c r="BK178" i="2"/>
  <c r="J178" i="2" s="1"/>
  <c r="J64" i="2" s="1"/>
  <c r="BK170" i="2"/>
  <c r="J170" i="2" s="1"/>
  <c r="J63" i="2" s="1"/>
  <c r="BK161" i="2"/>
  <c r="J161" i="2" s="1"/>
  <c r="J62" i="2" s="1"/>
  <c r="BK155" i="2"/>
  <c r="J155" i="2" s="1"/>
  <c r="J61" i="2" s="1"/>
  <c r="BK120" i="2"/>
  <c r="J120" i="2" s="1"/>
  <c r="J57" i="2" s="1"/>
  <c r="BK111" i="2"/>
  <c r="BK100" i="2"/>
  <c r="J100" i="2" s="1"/>
  <c r="J54" i="2" s="1"/>
  <c r="F32" i="2"/>
  <c r="BD52" i="1" s="1"/>
  <c r="BD51" i="1" s="1"/>
  <c r="W30" i="1" s="1"/>
  <c r="F30" i="2"/>
  <c r="BB52" i="1" s="1"/>
  <c r="BB51" i="1" s="1"/>
  <c r="AX51" i="1" s="1"/>
  <c r="F31" i="2"/>
  <c r="BC52" i="1" s="1"/>
  <c r="BC51" i="1" s="1"/>
  <c r="W29" i="1" s="1"/>
  <c r="J28" i="2"/>
  <c r="AV52" i="1" s="1"/>
  <c r="J29" i="2"/>
  <c r="AW52" i="1" s="1"/>
  <c r="BK89" i="2"/>
  <c r="J89" i="2" s="1"/>
  <c r="J53" i="2" s="1"/>
  <c r="J111" i="2"/>
  <c r="J55" i="2" s="1"/>
  <c r="F28" i="2"/>
  <c r="AZ52" i="1" s="1"/>
  <c r="AZ51" i="1" s="1"/>
  <c r="F29" i="2"/>
  <c r="BA52" i="1" s="1"/>
  <c r="BA51" i="1" s="1"/>
  <c r="F84" i="2"/>
  <c r="F47" i="2"/>
  <c r="J82" i="2"/>
  <c r="J45" i="2"/>
  <c r="AY51" i="1" l="1"/>
  <c r="BK88" i="2"/>
  <c r="J88" i="2" s="1"/>
  <c r="J52" i="2" s="1"/>
  <c r="AT52" i="1"/>
  <c r="W28" i="1"/>
  <c r="W27" i="1"/>
  <c r="AW51" i="1"/>
  <c r="AK27" i="1" s="1"/>
  <c r="AV51" i="1"/>
  <c r="W26" i="1"/>
  <c r="J25" i="2" l="1"/>
  <c r="J34" i="2" s="1"/>
  <c r="AK26" i="1"/>
  <c r="AT51" i="1"/>
  <c r="AG52" i="1" l="1"/>
  <c r="AN52" i="1" s="1"/>
  <c r="AG51" i="1" l="1"/>
  <c r="AN51" i="1" s="1"/>
  <c r="AK23" i="1" l="1"/>
  <c r="AK32" i="1" s="1"/>
</calcChain>
</file>

<file path=xl/sharedStrings.xml><?xml version="1.0" encoding="utf-8"?>
<sst xmlns="http://schemas.openxmlformats.org/spreadsheetml/2006/main" count="2288" uniqueCount="727">
  <si>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</si>
  <si>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</si>
  <si>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</si>
  <si>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</si>
  <si>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</si>
  <si>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</si>
  <si>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</si>
  <si>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{6b084755-7907-40cb-b151-941e0590ce1c}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</si>
  <si>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</si>
  <si>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</si>
  <si>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</si>
  <si>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</si>
  <si>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</si>
  <si>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</si>
  <si>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</si>
  <si>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</si>
  <si>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KOZUBIK-2018</t>
  </si>
  <si>
    <t>Stavba:</t>
  </si>
  <si>
    <t>PŘÍSTAVBA</t>
  </si>
  <si>
    <t>KSO:</t>
  </si>
  <si>
    <t>CC-CZ:</t>
  </si>
  <si>
    <t>Místo:</t>
  </si>
  <si>
    <t xml:space="preserve"> </t>
  </si>
  <si>
    <t>Datum:</t>
  </si>
  <si>
    <t>6. 7. 2018</t>
  </si>
  <si>
    <t>Zadavatel:</t>
  </si>
  <si>
    <t>IČ: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</si>
  <si>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</si>
  <si>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</si>
  <si>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</si>
  <si>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</si>
  <si>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</si>
  <si>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</si>
  <si>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</si>
  <si>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</si>
  <si>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</si>
  <si>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</si>
  <si>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</si>
  <si>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</si>
  <si>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</si>
  <si>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</si>
  <si>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</si>
  <si>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</si>
  <si>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</si>
  <si>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</si>
  <si>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</si>
  <si>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</si>
  <si>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</si>
  <si>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</si>
  <si>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</si>
  <si>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</si>
  <si>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</si>
  <si>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</si>
  <si>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</si>
  <si>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</si>
  <si>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</si>
  <si>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</si>
  <si>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</si>
  <si>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</si>
  <si>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</si>
  <si>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</si>
  <si>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</si>
  <si>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</si>
  <si>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</si>
  <si>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</si>
  <si>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</si>
  <si>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</si>
  <si>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</si>
  <si>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</si>
  <si>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</si>
  <si>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</si>
  <si>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</si>
  <si>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</si>
  <si>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</si>
  <si>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</si>
  <si>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</si>
  <si>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</si>
  <si>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</si>
  <si>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</si>
  <si>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</si>
  <si>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</si>
  <si>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</si>
  <si>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</si>
  <si>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</si>
  <si>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1 - Zemní práce</t>
  </si>
  <si>
    <t>2 - Zakládání</t>
  </si>
  <si>
    <t>3 - Svislé a kompletní konstrukce</t>
  </si>
  <si>
    <t>4 - Vodorovné konstrukce</t>
  </si>
  <si>
    <t>6 - Úpravy povrchů, podlahy</t>
  </si>
  <si>
    <t>9 - Ostatní konstrukce a práce-bourání</t>
  </si>
  <si>
    <t>998 - Přesun hmot</t>
  </si>
  <si>
    <t>711 - Izolace proti vodě, vlhkosti a plynům</t>
  </si>
  <si>
    <t>712 - Povlakové krytiny</t>
  </si>
  <si>
    <t>713 - Izolace tepelné</t>
  </si>
  <si>
    <t>762 - Konstrukce tesařské</t>
  </si>
  <si>
    <t>763 - Konstrukce suché výstavby</t>
  </si>
  <si>
    <t xml:space="preserve">741 - Elektroinstalace </t>
  </si>
  <si>
    <t>764 - Konstrukce klempířské</t>
  </si>
  <si>
    <t>766 - Konstrukce truhlářské</t>
  </si>
  <si>
    <t>771 - Podlahy krytiny</t>
  </si>
  <si>
    <t xml:space="preserve">784 - Dokončovací práce - malby </t>
  </si>
  <si>
    <t>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</si>
  <si>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</si>
  <si>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</si>
  <si>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</si>
  <si>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</si>
  <si>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</si>
  <si>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</si>
  <si>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</si>
  <si>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</si>
  <si>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</si>
  <si>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</si>
  <si>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</si>
  <si>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</si>
  <si>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</si>
  <si>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</si>
  <si>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Zemní práce</t>
  </si>
  <si>
    <t>ROZPOCET</t>
  </si>
  <si>
    <t>K</t>
  </si>
  <si>
    <t>120901121</t>
  </si>
  <si>
    <t>Bourání zdiva z betonu prostého neprokládaného v odkopávkách nebo prokopávkách ručně</t>
  </si>
  <si>
    <t>m3</t>
  </si>
  <si>
    <t>CS ÚRS 2018 01</t>
  </si>
  <si>
    <t>4</t>
  </si>
  <si>
    <t>2</t>
  </si>
  <si>
    <t>-326723048</t>
  </si>
  <si>
    <t>122201101</t>
  </si>
  <si>
    <t>Odkopávky a prokopávky nezapažené v hornině tř. 3 objem do 100 m3</t>
  </si>
  <si>
    <t>1078905392</t>
  </si>
  <si>
    <t>3</t>
  </si>
  <si>
    <t>132201101</t>
  </si>
  <si>
    <t>Hloubení rýh š do 600 mm v hornině tř. 3 objemu do 100 m3</t>
  </si>
  <si>
    <t>CS ÚRS 2017 01</t>
  </si>
  <si>
    <t>181623782</t>
  </si>
  <si>
    <t>171201201</t>
  </si>
  <si>
    <t>Uložení sypaniny na skládky v místě stavby</t>
  </si>
  <si>
    <t>1500241955</t>
  </si>
  <si>
    <t>5</t>
  </si>
  <si>
    <t>181951102</t>
  </si>
  <si>
    <t>Úprava pláně v hornině tř. 1 až 4 se zhutněním</t>
  </si>
  <si>
    <t>m2</t>
  </si>
  <si>
    <t>-142778819</t>
  </si>
  <si>
    <t>6</t>
  </si>
  <si>
    <t>174101102</t>
  </si>
  <si>
    <t>Zásyp sypaninou se zhutněním</t>
  </si>
  <si>
    <t>1813042375</t>
  </si>
  <si>
    <t>7</t>
  </si>
  <si>
    <t>162701105</t>
  </si>
  <si>
    <t>Vodorovné přemístění do 10000 m výkopku/sypaniny z horniny tř. 1 až 4</t>
  </si>
  <si>
    <t>-294294435</t>
  </si>
  <si>
    <t>8</t>
  </si>
  <si>
    <t>167101101</t>
  </si>
  <si>
    <t>Nakládání výkopku z hornin tř. 1 až 4 do 100 m3</t>
  </si>
  <si>
    <t>-494708098</t>
  </si>
  <si>
    <t>9</t>
  </si>
  <si>
    <t>171201211</t>
  </si>
  <si>
    <t>Poplatek za uložení stavebního odpadu - zeminy a kameniva na skládce</t>
  </si>
  <si>
    <t>t</t>
  </si>
  <si>
    <t>-1057581525</t>
  </si>
  <si>
    <t>10</t>
  </si>
  <si>
    <t>171- INFORMACE</t>
  </si>
  <si>
    <t>Naložení odvoz a poplatek za uložení odpadu ze sypaniny na skládce (skládkovné) - NEOCENĚNO BUDE OCENĚNO DLE SKUTEČNOSTI</t>
  </si>
  <si>
    <t>-1985039760</t>
  </si>
  <si>
    <t>Zakládání</t>
  </si>
  <si>
    <t>11</t>
  </si>
  <si>
    <t>271532213</t>
  </si>
  <si>
    <t>Podsyp pod základové konstrukce se zhutněním z hrubého kameniva frakce 8 až 16 mm</t>
  </si>
  <si>
    <t>1242348033</t>
  </si>
  <si>
    <t>12</t>
  </si>
  <si>
    <t>273321311</t>
  </si>
  <si>
    <t>Základové desky ze ŽB tř. C 16/20</t>
  </si>
  <si>
    <t>-1707895470</t>
  </si>
  <si>
    <t>13</t>
  </si>
  <si>
    <t>273351121</t>
  </si>
  <si>
    <t>Zřízení bednění základových desek</t>
  </si>
  <si>
    <t>-795087065</t>
  </si>
  <si>
    <t>14</t>
  </si>
  <si>
    <t>273351122</t>
  </si>
  <si>
    <t>Odstranění bednění základových desek</t>
  </si>
  <si>
    <t>2035310908</t>
  </si>
  <si>
    <t>273362021</t>
  </si>
  <si>
    <t>Výztuž základových desek svařovanými sítěmi Kari</t>
  </si>
  <si>
    <t>-839622095</t>
  </si>
  <si>
    <t>16</t>
  </si>
  <si>
    <t>274313611</t>
  </si>
  <si>
    <t>Základové pásy z betonu tř. C 16/20</t>
  </si>
  <si>
    <t>1298389532</t>
  </si>
  <si>
    <t>17</t>
  </si>
  <si>
    <t>274361821</t>
  </si>
  <si>
    <t>Výztuž základových pásů betonářskou ocelí 10 505 (R)</t>
  </si>
  <si>
    <t>1740470981</t>
  </si>
  <si>
    <t>18</t>
  </si>
  <si>
    <t>279113134</t>
  </si>
  <si>
    <t>Základová zeď tl do 300 mm z tvárnic ztraceného bednění včetně výplně z betonu tř. C 16/20</t>
  </si>
  <si>
    <t>763436468</t>
  </si>
  <si>
    <t>19</t>
  </si>
  <si>
    <t>279361821</t>
  </si>
  <si>
    <t>Výztuž základových zdí nosných betonářskou ocelí 10 505</t>
  </si>
  <si>
    <t>2019310088</t>
  </si>
  <si>
    <t>20</t>
  </si>
  <si>
    <t>UZEMNĚNÍ</t>
  </si>
  <si>
    <t>Dodávka a montáž zemnící pásek</t>
  </si>
  <si>
    <t>m</t>
  </si>
  <si>
    <t>1167347476</t>
  </si>
  <si>
    <t>Svislé a kompletní konstrukce</t>
  </si>
  <si>
    <t>311235151</t>
  </si>
  <si>
    <t>1450006778</t>
  </si>
  <si>
    <t>22</t>
  </si>
  <si>
    <t>317168022</t>
  </si>
  <si>
    <t>Překlad keramický plochý š 145 mm dl 1250 mm</t>
  </si>
  <si>
    <t>kus</t>
  </si>
  <si>
    <t>1458678576</t>
  </si>
  <si>
    <t>23</t>
  </si>
  <si>
    <t>317168023</t>
  </si>
  <si>
    <t>Překlad keramický plochý š 145 mm dl 1500 mm</t>
  </si>
  <si>
    <t>506436345</t>
  </si>
  <si>
    <t>Vodorovné konstrukce</t>
  </si>
  <si>
    <t>24</t>
  </si>
  <si>
    <t>417321313</t>
  </si>
  <si>
    <t>Ztužující pásy a věnce ze ŽB tř. C 16/20</t>
  </si>
  <si>
    <t>1674996846</t>
  </si>
  <si>
    <t>25</t>
  </si>
  <si>
    <t>417351115</t>
  </si>
  <si>
    <t>Zřízení bednění ztužujících věnců</t>
  </si>
  <si>
    <t>525636952</t>
  </si>
  <si>
    <t>26</t>
  </si>
  <si>
    <t>417351116</t>
  </si>
  <si>
    <t>Odstranění bednění ztužujících věnců</t>
  </si>
  <si>
    <t>1383098219</t>
  </si>
  <si>
    <t>27</t>
  </si>
  <si>
    <t>417361821</t>
  </si>
  <si>
    <t>Výztuž ztužujících pásů a věnců betonářskou ocelí 10 505</t>
  </si>
  <si>
    <t>-2024967314</t>
  </si>
  <si>
    <t>Úpravy povrchů, podlahy</t>
  </si>
  <si>
    <t>28</t>
  </si>
  <si>
    <t>612131101</t>
  </si>
  <si>
    <t>Cementový postřik vnitřních stěn nanášený celoplošně ručně</t>
  </si>
  <si>
    <t>-357847497</t>
  </si>
  <si>
    <t>29</t>
  </si>
  <si>
    <t>612135101</t>
  </si>
  <si>
    <t>Hrubá výplň rýh ve stěnách maltou jakékoli šířky rýhy</t>
  </si>
  <si>
    <t>-782356338</t>
  </si>
  <si>
    <t>30</t>
  </si>
  <si>
    <t>612311141</t>
  </si>
  <si>
    <t>Vápenná omítka štuková dvouvrstvá vnitřních stěn nanášená ručně</t>
  </si>
  <si>
    <t>1322879496</t>
  </si>
  <si>
    <t>31</t>
  </si>
  <si>
    <t>612315302</t>
  </si>
  <si>
    <t>Vápenná štuková omítka ostění nebo nadpraží</t>
  </si>
  <si>
    <t>-271039182</t>
  </si>
  <si>
    <t>32</t>
  </si>
  <si>
    <t>619991011</t>
  </si>
  <si>
    <t>Obalení konstrukcí a prvků fólií přilepenou lepící páskou</t>
  </si>
  <si>
    <t>562544127</t>
  </si>
  <si>
    <t>33</t>
  </si>
  <si>
    <t>622211021</t>
  </si>
  <si>
    <t>Montáž kontaktního zateplení vnějších stěn z polystyrénových desek tl do 120 mm</t>
  </si>
  <si>
    <t>-1933739124</t>
  </si>
  <si>
    <t>34</t>
  </si>
  <si>
    <t>M</t>
  </si>
  <si>
    <t>28375939</t>
  </si>
  <si>
    <t>deska EPS 70 fasádní λ=0,039 tl 120mm</t>
  </si>
  <si>
    <t>2111307013</t>
  </si>
  <si>
    <t>35</t>
  </si>
  <si>
    <t>622212001</t>
  </si>
  <si>
    <t>Montáž kontaktního zateplení vnějšího ostění, nadpraží nebo parapetu z polystyrenových desek hloubky špalet do 200 mm, tloušťky desek do 40 mm</t>
  </si>
  <si>
    <t>1060301888</t>
  </si>
  <si>
    <t>36</t>
  </si>
  <si>
    <t>28375944</t>
  </si>
  <si>
    <t>deska EPS 100 fasádní λ=0,037 tl 40mm</t>
  </si>
  <si>
    <t>743604464</t>
  </si>
  <si>
    <t>37</t>
  </si>
  <si>
    <t>622252001</t>
  </si>
  <si>
    <t>Montáž zakládacích soklových lišt kontaktního zateplení</t>
  </si>
  <si>
    <t>-1072833852</t>
  </si>
  <si>
    <t>38</t>
  </si>
  <si>
    <t>59051649</t>
  </si>
  <si>
    <t>lišta soklová Al s okapničkou zakládací U 12cm 0,95/200cm</t>
  </si>
  <si>
    <t>590035493</t>
  </si>
  <si>
    <t>39</t>
  </si>
  <si>
    <t>622252002</t>
  </si>
  <si>
    <t>Montáž ostatních lišt kontaktního zateplení</t>
  </si>
  <si>
    <t>-612086446</t>
  </si>
  <si>
    <t>40</t>
  </si>
  <si>
    <t>59051476</t>
  </si>
  <si>
    <t>profil okenní začišťovací se sklovláknitou armovací tkaninou 9 mm/2,4 m</t>
  </si>
  <si>
    <t>945458490</t>
  </si>
  <si>
    <t>41</t>
  </si>
  <si>
    <t>59051480</t>
  </si>
  <si>
    <t>profil rohový Al s tkaninou kontaktního zateplení</t>
  </si>
  <si>
    <t>1747245719</t>
  </si>
  <si>
    <t>42</t>
  </si>
  <si>
    <t>59051512</t>
  </si>
  <si>
    <t>profil parapetní se sklovláknitou armovací tkaninou PVC 2 m</t>
  </si>
  <si>
    <t>-1042617981</t>
  </si>
  <si>
    <t>43</t>
  </si>
  <si>
    <t>59051510</t>
  </si>
  <si>
    <t>profil okenní s nepřiznanou podomítkovou okapnicí PVC 2,0 m</t>
  </si>
  <si>
    <t>-2118668200</t>
  </si>
  <si>
    <t>44</t>
  </si>
  <si>
    <t>622511111</t>
  </si>
  <si>
    <t>Omítka tenkovrstvá akrylátová vnějších ploch probarvená, včetně penetrace podkladu mozaiková střednězrnná stěn - SOKL</t>
  </si>
  <si>
    <t>924120833</t>
  </si>
  <si>
    <t>45</t>
  </si>
  <si>
    <t>622541021</t>
  </si>
  <si>
    <t>Tenkovrstvá silikonsilikátová zrnitá omítka tl. 2,0 mm včetně penetrace vnějších stěn</t>
  </si>
  <si>
    <t>-808556371</t>
  </si>
  <si>
    <t>46</t>
  </si>
  <si>
    <t>629991011</t>
  </si>
  <si>
    <t>Zakrytí výplní otvorů a svislých ploch fólií přilepenou lepící páskou</t>
  </si>
  <si>
    <t>-556188895</t>
  </si>
  <si>
    <t>47</t>
  </si>
  <si>
    <t>632453362</t>
  </si>
  <si>
    <t>Potěr betonový samonivelační tl do 60 mm tř. C 30/37</t>
  </si>
  <si>
    <t>767486721</t>
  </si>
  <si>
    <t>48</t>
  </si>
  <si>
    <t>632481213</t>
  </si>
  <si>
    <t>Separační vrstva z PE fólie</t>
  </si>
  <si>
    <t>-1708178157</t>
  </si>
  <si>
    <t>49</t>
  </si>
  <si>
    <t>633991111</t>
  </si>
  <si>
    <t>Nástřik betonových povrchů proti odpařování vody</t>
  </si>
  <si>
    <t>-1479572799</t>
  </si>
  <si>
    <t>50</t>
  </si>
  <si>
    <t>634112125</t>
  </si>
  <si>
    <t>Obvodová dilatace podlahovým páskem s fólií v 100 mm š 5 mm mezi stěnou a samonivelačním potěrem</t>
  </si>
  <si>
    <t>-1002452569</t>
  </si>
  <si>
    <t>Ostatní konstrukce a práce-bourání</t>
  </si>
  <si>
    <t>51</t>
  </si>
  <si>
    <t>949101111</t>
  </si>
  <si>
    <t>Lešení pomocné pro objekty pozemních staveb s lešeňovou podlahou v do 1,9 m zatížení do 150 kg/m2</t>
  </si>
  <si>
    <t>2082745614</t>
  </si>
  <si>
    <t>52</t>
  </si>
  <si>
    <t>952901111</t>
  </si>
  <si>
    <t>Vyčištění budov bytové a občanské výstavby při výšce podlaží do 4 m</t>
  </si>
  <si>
    <t>-1831598726</t>
  </si>
  <si>
    <t>998</t>
  </si>
  <si>
    <t>Přesun hmot</t>
  </si>
  <si>
    <t>53</t>
  </si>
  <si>
    <t>998011001</t>
  </si>
  <si>
    <t>Přesun hmot pro budovy zděné v do 6 m</t>
  </si>
  <si>
    <t>-706432881</t>
  </si>
  <si>
    <t>711</t>
  </si>
  <si>
    <t>Izolace proti vodě, vlhkosti a plynům</t>
  </si>
  <si>
    <t>54</t>
  </si>
  <si>
    <t>711111001</t>
  </si>
  <si>
    <t>Provedení izolace proti zemní vlhkosti vodorovné za studena nátěrem penetračním</t>
  </si>
  <si>
    <t>-110714080</t>
  </si>
  <si>
    <t>55</t>
  </si>
  <si>
    <t>111631510</t>
  </si>
  <si>
    <t>lak asfaltový ALP/9 (MJ kg) bal 9 kg</t>
  </si>
  <si>
    <t>kg</t>
  </si>
  <si>
    <t>1399012758</t>
  </si>
  <si>
    <t>56</t>
  </si>
  <si>
    <t>711142559</t>
  </si>
  <si>
    <t>Provedení izolace proti zemní vlhkosti pásy přitavením svislé NAIP</t>
  </si>
  <si>
    <t>-1743413016</t>
  </si>
  <si>
    <t>57</t>
  </si>
  <si>
    <t>628331590</t>
  </si>
  <si>
    <t>pás těžký asfaltovaný G 200 S40</t>
  </si>
  <si>
    <t>-168504247</t>
  </si>
  <si>
    <t>58</t>
  </si>
  <si>
    <t>998711201</t>
  </si>
  <si>
    <t>Přesun hmot procentní pro izolace proti vodě, vlhkosti a plynům v objektech v do 6 m</t>
  </si>
  <si>
    <t>%</t>
  </si>
  <si>
    <t>801755610</t>
  </si>
  <si>
    <t>712</t>
  </si>
  <si>
    <t>Povlakové krytiny</t>
  </si>
  <si>
    <t>59</t>
  </si>
  <si>
    <t>712331111</t>
  </si>
  <si>
    <t>Provedení povlakové krytiny střech do 10° podkladní vrstvy pásy na sucho samolepící</t>
  </si>
  <si>
    <t>1387056743</t>
  </si>
  <si>
    <t>60</t>
  </si>
  <si>
    <t>62866281</t>
  </si>
  <si>
    <t>pás asfaltový modifikovaný za studena samolepící tl. 3 mm na bednění</t>
  </si>
  <si>
    <t>2040141143</t>
  </si>
  <si>
    <t>61</t>
  </si>
  <si>
    <t>712341559</t>
  </si>
  <si>
    <t>Provedení povlakové krytiny střech do 10° pásy NAIP přitavením v plné ploše</t>
  </si>
  <si>
    <t>-391021825</t>
  </si>
  <si>
    <t>62</t>
  </si>
  <si>
    <t>62852254</t>
  </si>
  <si>
    <t>pásy s modifikovaným asfaltem tl. 4,0 mm vložka polyesterové rouno, posyp břidlice šedá</t>
  </si>
  <si>
    <t>-2015970224</t>
  </si>
  <si>
    <t>63</t>
  </si>
  <si>
    <t>998712201</t>
  </si>
  <si>
    <t>Přesun hmot procentní pro krytiny povlakové v objektech v do 6 m</t>
  </si>
  <si>
    <t>1730506206</t>
  </si>
  <si>
    <t>713</t>
  </si>
  <si>
    <t>Izolace tepelné</t>
  </si>
  <si>
    <t>64</t>
  </si>
  <si>
    <t>713111131</t>
  </si>
  <si>
    <t>Montáž izolace tepelné spodem stropů žebrových s úpravou drátem rohoží, pásů, dílců, desek</t>
  </si>
  <si>
    <t>1900238564</t>
  </si>
  <si>
    <t>65</t>
  </si>
  <si>
    <t>63148106</t>
  </si>
  <si>
    <t>deska izolační minerální univerzální λ=0,038 tl 140mm</t>
  </si>
  <si>
    <t>-1105464992</t>
  </si>
  <si>
    <t>66</t>
  </si>
  <si>
    <t>63148107</t>
  </si>
  <si>
    <t>deska izolační minerální univerzální λ=0,038 tl 160mm</t>
  </si>
  <si>
    <t>1591483090</t>
  </si>
  <si>
    <t>67</t>
  </si>
  <si>
    <t>713121121</t>
  </si>
  <si>
    <t>Montáž izolace tepelné podlah volně kladenými rohožemi, pásy, dílci, deskami 2 vrstvy</t>
  </si>
  <si>
    <t>-1780115502</t>
  </si>
  <si>
    <t>68</t>
  </si>
  <si>
    <t>28372309</t>
  </si>
  <si>
    <t>deska EPS 100 pro trvalé zatížení v tlaku (max. 2000 kg/m2) tl 100mm</t>
  </si>
  <si>
    <t>-2045572240</t>
  </si>
  <si>
    <t>69</t>
  </si>
  <si>
    <t>713131145</t>
  </si>
  <si>
    <t>Montáž izolace tepelné základů lepením bodově rohoží, pásů, dílců, desek</t>
  </si>
  <si>
    <t>-867510102</t>
  </si>
  <si>
    <t>70</t>
  </si>
  <si>
    <t>28376372</t>
  </si>
  <si>
    <t>deska z polystyrénu XPS, hrana rovná, polo či pero drážka a hladký povrch tl 100mm</t>
  </si>
  <si>
    <t>412560097</t>
  </si>
  <si>
    <t>71</t>
  </si>
  <si>
    <t>998713201</t>
  </si>
  <si>
    <t>Přesun hmot procentní pro izolace tepelné v objektech v do 6 m</t>
  </si>
  <si>
    <t>-1600663872</t>
  </si>
  <si>
    <t>762</t>
  </si>
  <si>
    <t>Konstrukce tesařské</t>
  </si>
  <si>
    <t>72</t>
  </si>
  <si>
    <t>762083122</t>
  </si>
  <si>
    <t xml:space="preserve">Impregnace řeziva proti dřevokaznému hmyzu, houbám a plísním </t>
  </si>
  <si>
    <t>199382833</t>
  </si>
  <si>
    <t>73</t>
  </si>
  <si>
    <t>76233-R</t>
  </si>
  <si>
    <t>Dodávka a montáž sbíjených vazníků</t>
  </si>
  <si>
    <t>1316648233</t>
  </si>
  <si>
    <t>74</t>
  </si>
  <si>
    <t>762341275</t>
  </si>
  <si>
    <t>Montáž bednění střech rovných a šikmých sklonu do 60° z desek dřevotřískových na pero a drážku</t>
  </si>
  <si>
    <t>-252131771</t>
  </si>
  <si>
    <t>75</t>
  </si>
  <si>
    <t>60726286</t>
  </si>
  <si>
    <t>deska dřevoštěpková OSB pero-drážka broušená tl 25mm</t>
  </si>
  <si>
    <t>-950515322</t>
  </si>
  <si>
    <t>76</t>
  </si>
  <si>
    <t>762395000</t>
  </si>
  <si>
    <t>Spojovací prostředky pro montáž krovu, bednění, laťování</t>
  </si>
  <si>
    <t>745135388</t>
  </si>
  <si>
    <t>77</t>
  </si>
  <si>
    <t>7629-R1</t>
  </si>
  <si>
    <t>Dodávka montáž svislý záklop vazníků z desek OSB 3  tl 25 mm na pero a drážku šroubovaných na vazníky</t>
  </si>
  <si>
    <t>-421314479</t>
  </si>
  <si>
    <t>78</t>
  </si>
  <si>
    <t>998762201</t>
  </si>
  <si>
    <t>Přesun hmot procentní pro kce tesařské v objektech v do 6 m</t>
  </si>
  <si>
    <t>-812387062</t>
  </si>
  <si>
    <t>763</t>
  </si>
  <si>
    <t>Konstrukce suché výstavby</t>
  </si>
  <si>
    <t>79</t>
  </si>
  <si>
    <t>763111318</t>
  </si>
  <si>
    <t>SDK příčka tl 125 mm profil CW+UW 100 desky 1xA 12,5 TI 100 mm EI 30 Rw 48 dB</t>
  </si>
  <si>
    <t>20631073</t>
  </si>
  <si>
    <t>80</t>
  </si>
  <si>
    <t>763131471</t>
  </si>
  <si>
    <t>SDK podhled deska 1xH2DF 12,5 bez TI dvouvrstvá spodní kce profil CD+UD</t>
  </si>
  <si>
    <t>-39302740</t>
  </si>
  <si>
    <t>81</t>
  </si>
  <si>
    <t>763131751</t>
  </si>
  <si>
    <t>Montáž parotěsné zábrany do SDK podhledu</t>
  </si>
  <si>
    <t>-2085787454</t>
  </si>
  <si>
    <t>82</t>
  </si>
  <si>
    <t>28329234</t>
  </si>
  <si>
    <t>fólie PE parotěsná tl 0,2mm</t>
  </si>
  <si>
    <t>765663128</t>
  </si>
  <si>
    <t>83</t>
  </si>
  <si>
    <t>998763401</t>
  </si>
  <si>
    <t>Přesun hmot procentní pro sádrokartonové konstrukce v objektech v do 6 m</t>
  </si>
  <si>
    <t>900648522</t>
  </si>
  <si>
    <t>741</t>
  </si>
  <si>
    <t xml:space="preserve">Elektroinstalace </t>
  </si>
  <si>
    <t>84</t>
  </si>
  <si>
    <t xml:space="preserve">Elektroinstalace v přístavbě </t>
  </si>
  <si>
    <t>kpl</t>
  </si>
  <si>
    <t>-143658356</t>
  </si>
  <si>
    <t>764</t>
  </si>
  <si>
    <t>Konstrukce klempířské</t>
  </si>
  <si>
    <t>85</t>
  </si>
  <si>
    <t>764212634</t>
  </si>
  <si>
    <t>Oplechování štítu závětrnou lištou z Pz s povrchovou úpravou rš 330 mm</t>
  </si>
  <si>
    <t>-137168827</t>
  </si>
  <si>
    <t>86</t>
  </si>
  <si>
    <t>764212664</t>
  </si>
  <si>
    <t>Oplechování rovné okapové hrany z Pz s povrchovou úpravou rš 330 mm</t>
  </si>
  <si>
    <t>1414398394</t>
  </si>
  <si>
    <t>87</t>
  </si>
  <si>
    <t>764216643</t>
  </si>
  <si>
    <t>Oplechování rovných parapetů celoplošně lepené z Pz s povrchovou úpravou rš 250 mm</t>
  </si>
  <si>
    <t>-1874998895</t>
  </si>
  <si>
    <t>88</t>
  </si>
  <si>
    <t>764511602</t>
  </si>
  <si>
    <t>Žlab podokapní půlkruhový z Pz s povrchovou úpravou rš 330 mm</t>
  </si>
  <si>
    <t>-1033601864</t>
  </si>
  <si>
    <t>89</t>
  </si>
  <si>
    <t>764511642</t>
  </si>
  <si>
    <t>Kotlík oválný (trychtýřový) pro podokapní žlaby z Pz s povrchovou úpravou 330/100 mm</t>
  </si>
  <si>
    <t>1366899989</t>
  </si>
  <si>
    <t>90</t>
  </si>
  <si>
    <t>764518422</t>
  </si>
  <si>
    <t>Svody kruhové včetně objímek, kolen, odskoků z Pz plechu průměru 100 mm</t>
  </si>
  <si>
    <t>-2040628064</t>
  </si>
  <si>
    <t>91</t>
  </si>
  <si>
    <t>998764201</t>
  </si>
  <si>
    <t>Přesun hmot procentní pro konstrukce klempířské v objektech v do 6 m</t>
  </si>
  <si>
    <t>-1323887227</t>
  </si>
  <si>
    <t>766</t>
  </si>
  <si>
    <t>Konstrukce truhlářské</t>
  </si>
  <si>
    <t>92</t>
  </si>
  <si>
    <t>76611-R</t>
  </si>
  <si>
    <t>Dodávka a montáž dveře vnitřní s kovovou zárubní</t>
  </si>
  <si>
    <t>-668947494</t>
  </si>
  <si>
    <t>93</t>
  </si>
  <si>
    <t>76611-R1</t>
  </si>
  <si>
    <t>Dodávka a montáž okno plast rám dvojitě zasklené</t>
  </si>
  <si>
    <t>598980297</t>
  </si>
  <si>
    <t>94</t>
  </si>
  <si>
    <t>76611-R4</t>
  </si>
  <si>
    <t>Posunutí dveří se zarubní</t>
  </si>
  <si>
    <t>1780575540</t>
  </si>
  <si>
    <t>771</t>
  </si>
  <si>
    <t>Podlahy krytiny</t>
  </si>
  <si>
    <t>95</t>
  </si>
  <si>
    <t>PODLAHY</t>
  </si>
  <si>
    <t xml:space="preserve">Podlahové krytiny - dlažby, lamino - předpoklad ceny 600,00 Kč/m2- cena bude upřesněna dle výběru investora </t>
  </si>
  <si>
    <t>195423377</t>
  </si>
  <si>
    <t>784</t>
  </si>
  <si>
    <t xml:space="preserve">Dokončovací práce - malby </t>
  </si>
  <si>
    <t>96</t>
  </si>
  <si>
    <t>R-MALBY</t>
  </si>
  <si>
    <t xml:space="preserve">Malby - cena bude upřesněna dle výběru materiálu a odstínu investorem </t>
  </si>
  <si>
    <t>665097074</t>
  </si>
  <si>
    <t>VRN3</t>
  </si>
  <si>
    <t>Zařízení staveniště</t>
  </si>
  <si>
    <t>97</t>
  </si>
  <si>
    <t>030001000</t>
  </si>
  <si>
    <t>Kč</t>
  </si>
  <si>
    <t>1024</t>
  </si>
  <si>
    <t>-557219633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</si>
  <si>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</si>
  <si>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</si>
  <si>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</si>
  <si>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</si>
  <si>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</si>
  <si>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</si>
  <si>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</si>
  <si>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</si>
  <si>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</si>
  <si>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</si>
  <si>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</si>
  <si>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</si>
  <si>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</si>
  <si>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</si>
  <si>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</si>
  <si>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</si>
  <si>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</si>
  <si>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</si>
  <si>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</si>
  <si>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</si>
  <si>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</si>
  <si>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</si>
  <si>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</si>
  <si>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</si>
  <si>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</si>
  <si>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</si>
  <si>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</si>
  <si>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</si>
  <si>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</si>
  <si>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</si>
  <si>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</si>
  <si>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</si>
  <si>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</si>
  <si>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</si>
  <si>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</si>
  <si>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</si>
  <si>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</si>
  <si>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</si>
  <si>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</si>
  <si>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</si>
  <si>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</si>
  <si>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</si>
  <si>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</si>
  <si>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</si>
  <si>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</si>
  <si>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</si>
  <si>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</si>
  <si>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</si>
  <si>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</si>
  <si>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</si>
  <si>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</si>
  <si>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</si>
  <si>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</si>
  <si>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</si>
  <si>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</si>
  <si>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</si>
  <si>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</si>
  <si>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</si>
  <si>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</si>
  <si>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</si>
  <si>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</si>
  <si>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</si>
  <si>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</si>
  <si>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</si>
  <si>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</si>
  <si>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</si>
  <si>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</si>
  <si>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</si>
  <si>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</si>
  <si>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</si>
  <si>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</si>
  <si>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</si>
  <si>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</si>
  <si>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</si>
  <si>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</si>
  <si>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</si>
  <si>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</si>
  <si>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</si>
  <si>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</si>
  <si>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</si>
  <si>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</si>
  <si>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</si>
  <si>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</si>
  <si>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</si>
  <si>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</si>
  <si>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</si>
  <si>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</si>
  <si>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</si>
  <si>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</si>
  <si>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</si>
  <si>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</si>
  <si>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</si>
  <si>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</si>
  <si>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</si>
  <si>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</si>
  <si>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</si>
  <si>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</si>
  <si>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</si>
  <si>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</si>
  <si>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</si>
  <si>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</si>
  <si>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</si>
  <si>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</si>
  <si>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</si>
  <si>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</si>
  <si>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</si>
  <si>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</si>
  <si>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</si>
  <si>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</si>
  <si>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</si>
  <si>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</si>
  <si>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</si>
  <si>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</si>
  <si>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</si>
  <si>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</si>
  <si>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</si>
  <si>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</si>
  <si>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</si>
  <si>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</si>
  <si>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</si>
  <si>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</si>
  <si>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</si>
  <si>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</si>
  <si>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</si>
  <si>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</si>
  <si>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</si>
  <si>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</si>
  <si>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</si>
  <si>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</si>
  <si>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</si>
  <si>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</si>
  <si>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</si>
  <si>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</si>
  <si>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</si>
  <si>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</si>
  <si>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</si>
  <si>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</si>
  <si>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</si>
  <si>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</si>
  <si>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</si>
  <si>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</si>
  <si>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</si>
  <si>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</si>
  <si>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</si>
  <si>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</si>
  <si>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</si>
  <si>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</si>
  <si>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</si>
  <si>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</si>
  <si>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</si>
  <si>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</si>
  <si>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</si>
  <si>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</si>
  <si>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</si>
  <si>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</si>
  <si>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</si>
  <si>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</si>
  <si>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</si>
  <si>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</si>
  <si>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</si>
  <si>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</si>
  <si>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</si>
  <si>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</si>
  <si>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</si>
  <si>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</si>
  <si>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</si>
  <si>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</si>
  <si>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</si>
  <si>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</si>
  <si>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</si>
  <si>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</si>
  <si>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</si>
  <si>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</si>
  <si>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</si>
  <si>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</si>
  <si>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</si>
  <si>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</si>
  <si>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</si>
  <si>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</si>
  <si>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</si>
  <si>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</si>
  <si>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</si>
  <si>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</si>
  <si>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Zdivo jednovrstvé z cihel broušených do P10 na pěnu tl 300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</si>
</sst>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0" xfId="1" applyFont="1" applyFill="1" applyAlignment="1" applyProtection="1">
      <alignment vertical="center"/>
    </xf>
    <xf numFmtId="0" fontId="36" fillId="2" borderId="0" xfId="1" applyFill="1"/>
    <xf numFmtId="0" fontId="0" fillId="2" borderId="0" xfId="0" applyFill="1"/>
    <xf numFmtId="0" fontId="7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2" fillId="0" borderId="0" xfId="0" applyFont="1" applyBorder="1" applyAlignment="1">
      <alignment horizontal="left" vertical="center"/>
    </xf>
    <xf numFmtId="0" fontId="0" fillId="0" borderId="6" xfId="0" applyBorder="1"/>
    <xf numFmtId="0" fontId="11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17" fillId="0" borderId="18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9" xfId="0" applyNumberFormat="1" applyFont="1" applyBorder="1" applyAlignment="1">
      <alignment vertical="center"/>
    </xf>
    <xf numFmtId="0" fontId="19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4" fontId="23" fillId="0" borderId="23" xfId="0" applyNumberFormat="1" applyFont="1" applyBorder="1" applyAlignment="1">
      <alignment vertical="center"/>
    </xf>
    <xf numFmtId="4" fontId="23" fillId="0" borderId="24" xfId="0" applyNumberFormat="1" applyFont="1" applyBorder="1" applyAlignment="1">
      <alignment vertical="center"/>
    </xf>
    <xf numFmtId="166" fontId="23" fillId="0" borderId="24" xfId="0" applyNumberFormat="1" applyFont="1" applyBorder="1" applyAlignment="1">
      <alignment vertical="center"/>
    </xf>
    <xf numFmtId="4" fontId="23" fillId="0" borderId="2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0" xfId="0" applyFill="1" applyProtection="1"/>
    <xf numFmtId="0" fontId="24" fillId="2" borderId="0" xfId="1" applyFont="1" applyFill="1" applyAlignment="1" applyProtection="1">
      <alignment vertical="center"/>
    </xf>
    <xf numFmtId="0" fontId="36" fillId="2" borderId="0" xfId="1" applyFill="1" applyProtection="1"/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27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" fontId="18" fillId="0" borderId="0" xfId="0" applyNumberFormat="1" applyFont="1" applyAlignment="1"/>
    <xf numFmtId="166" fontId="26" fillId="0" borderId="16" xfId="0" applyNumberFormat="1" applyFont="1" applyBorder="1" applyAlignment="1"/>
    <xf numFmtId="166" fontId="26" fillId="0" borderId="17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6" fillId="0" borderId="5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/>
    <xf numFmtId="0" fontId="6" fillId="0" borderId="18" xfId="0" applyFont="1" applyBorder="1" applyAlignment="1"/>
    <xf numFmtId="0" fontId="6" fillId="0" borderId="0" xfId="0" applyFont="1" applyBorder="1" applyAlignment="1"/>
    <xf numFmtId="166" fontId="6" fillId="0" borderId="0" xfId="0" applyNumberFormat="1" applyFont="1" applyBorder="1" applyAlignment="1"/>
    <xf numFmtId="166" fontId="6" fillId="0" borderId="19" xfId="0" applyNumberFormat="1" applyFont="1" applyBorder="1" applyAlignme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0" borderId="28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8" fillId="0" borderId="28" xfId="0" applyFont="1" applyBorder="1" applyAlignment="1" applyProtection="1">
      <alignment horizontal="center" vertical="center"/>
      <protection locked="0"/>
    </xf>
    <xf numFmtId="49" fontId="28" fillId="0" borderId="28" xfId="0" applyNumberFormat="1" applyFont="1" applyBorder="1" applyAlignment="1" applyProtection="1">
      <alignment horizontal="left" vertical="center" wrapText="1"/>
      <protection locked="0"/>
    </xf>
    <xf numFmtId="0" fontId="28" fillId="0" borderId="28" xfId="0" applyFont="1" applyBorder="1" applyAlignment="1" applyProtection="1">
      <alignment horizontal="left" vertical="center" wrapText="1"/>
      <protection locked="0"/>
    </xf>
    <xf numFmtId="0" fontId="28" fillId="0" borderId="28" xfId="0" applyFont="1" applyBorder="1" applyAlignment="1" applyProtection="1">
      <alignment horizontal="center" vertical="center" wrapText="1"/>
      <protection locked="0"/>
    </xf>
    <xf numFmtId="167" fontId="28" fillId="0" borderId="28" xfId="0" applyNumberFormat="1" applyFont="1" applyBorder="1" applyAlignment="1" applyProtection="1">
      <alignment vertical="center"/>
      <protection locked="0"/>
    </xf>
    <xf numFmtId="4" fontId="28" fillId="0" borderId="28" xfId="0" applyNumberFormat="1" applyFont="1" applyBorder="1" applyAlignment="1" applyProtection="1">
      <alignment vertical="center"/>
      <protection locked="0"/>
    </xf>
    <xf numFmtId="0" fontId="28" fillId="0" borderId="5" xfId="0" applyFont="1" applyBorder="1" applyAlignment="1">
      <alignment vertical="center"/>
    </xf>
    <xf numFmtId="0" fontId="28" fillId="0" borderId="28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29" fillId="0" borderId="29" xfId="0" applyFont="1" applyBorder="1" applyAlignment="1" applyProtection="1">
      <alignment vertical="center" wrapText="1"/>
      <protection locked="0"/>
    </xf>
    <xf numFmtId="0" fontId="29" fillId="0" borderId="30" xfId="0" applyFont="1" applyBorder="1" applyAlignment="1" applyProtection="1">
      <alignment vertical="center" wrapText="1"/>
      <protection locked="0"/>
    </xf>
    <xf numFmtId="0" fontId="29" fillId="0" borderId="31" xfId="0" applyFont="1" applyBorder="1" applyAlignment="1" applyProtection="1">
      <alignment vertical="center" wrapText="1"/>
      <protection locked="0"/>
    </xf>
    <xf numFmtId="0" fontId="29" fillId="0" borderId="32" xfId="0" applyFont="1" applyBorder="1" applyAlignment="1" applyProtection="1">
      <alignment horizontal="center" vertical="center" wrapText="1"/>
      <protection locked="0"/>
    </xf>
    <xf numFmtId="0" fontId="29" fillId="0" borderId="33" xfId="0" applyFont="1" applyBorder="1" applyAlignment="1" applyProtection="1">
      <alignment horizontal="center" vertical="center" wrapText="1"/>
      <protection locked="0"/>
    </xf>
    <xf numFmtId="0" fontId="29" fillId="0" borderId="32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vertical="center" wrapText="1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2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49" fontId="32" fillId="0" borderId="1" xfId="0" applyNumberFormat="1" applyFont="1" applyBorder="1" applyAlignment="1" applyProtection="1">
      <alignment vertical="center" wrapText="1"/>
      <protection locked="0"/>
    </xf>
    <xf numFmtId="0" fontId="29" fillId="0" borderId="35" xfId="0" applyFont="1" applyBorder="1" applyAlignment="1" applyProtection="1">
      <alignment vertical="center" wrapText="1"/>
      <protection locked="0"/>
    </xf>
    <xf numFmtId="0" fontId="33" fillId="0" borderId="34" xfId="0" applyFont="1" applyBorder="1" applyAlignment="1" applyProtection="1">
      <alignment vertical="center" wrapText="1"/>
      <protection locked="0"/>
    </xf>
    <xf numFmtId="0" fontId="29" fillId="0" borderId="36" xfId="0" applyFont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top"/>
      <protection locked="0"/>
    </xf>
    <xf numFmtId="0" fontId="29" fillId="0" borderId="0" xfId="0" applyFont="1" applyAlignment="1" applyProtection="1">
      <alignment vertical="top"/>
      <protection locked="0"/>
    </xf>
    <xf numFmtId="0" fontId="29" fillId="0" borderId="29" xfId="0" applyFont="1" applyBorder="1" applyAlignment="1" applyProtection="1">
      <alignment horizontal="left" vertical="center"/>
      <protection locked="0"/>
    </xf>
    <xf numFmtId="0" fontId="29" fillId="0" borderId="30" xfId="0" applyFont="1" applyBorder="1" applyAlignment="1" applyProtection="1">
      <alignment horizontal="left" vertical="center"/>
      <protection locked="0"/>
    </xf>
    <xf numFmtId="0" fontId="29" fillId="0" borderId="31" xfId="0" applyFont="1" applyBorder="1" applyAlignment="1" applyProtection="1">
      <alignment horizontal="left" vertical="center"/>
      <protection locked="0"/>
    </xf>
    <xf numFmtId="0" fontId="29" fillId="0" borderId="32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31" fillId="0" borderId="1" xfId="0" applyFont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31" fillId="0" borderId="34" xfId="0" applyFont="1" applyBorder="1" applyAlignment="1" applyProtection="1">
      <alignment horizontal="left" vertical="center"/>
      <protection locked="0"/>
    </xf>
    <xf numFmtId="0" fontId="31" fillId="0" borderId="34" xfId="0" applyFont="1" applyBorder="1" applyAlignment="1" applyProtection="1">
      <alignment horizontal="center" vertical="center"/>
      <protection locked="0"/>
    </xf>
    <xf numFmtId="0" fontId="34" fillId="0" borderId="34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32" xfId="0" applyFont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0" fontId="29" fillId="0" borderId="35" xfId="0" applyFont="1" applyBorder="1" applyAlignment="1" applyProtection="1">
      <alignment horizontal="left" vertical="center"/>
      <protection locked="0"/>
    </xf>
    <xf numFmtId="0" fontId="33" fillId="0" borderId="34" xfId="0" applyFont="1" applyBorder="1" applyAlignment="1" applyProtection="1">
      <alignment horizontal="left" vertical="center"/>
      <protection locked="0"/>
    </xf>
    <xf numFmtId="0" fontId="29" fillId="0" borderId="36" xfId="0" applyFont="1" applyBorder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left" vertical="center"/>
      <protection locked="0"/>
    </xf>
    <xf numFmtId="0" fontId="32" fillId="0" borderId="34" xfId="0" applyFont="1" applyBorder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29" fillId="0" borderId="29" xfId="0" applyFont="1" applyBorder="1" applyAlignment="1" applyProtection="1">
      <alignment horizontal="left" vertical="center" wrapText="1"/>
      <protection locked="0"/>
    </xf>
    <xf numFmtId="0" fontId="29" fillId="0" borderId="30" xfId="0" applyFont="1" applyBorder="1" applyAlignment="1" applyProtection="1">
      <alignment horizontal="left" vertical="center" wrapText="1"/>
      <protection locked="0"/>
    </xf>
    <xf numFmtId="0" fontId="29" fillId="0" borderId="31" xfId="0" applyFont="1" applyBorder="1" applyAlignment="1" applyProtection="1">
      <alignment horizontal="left" vertical="center" wrapText="1"/>
      <protection locked="0"/>
    </xf>
    <xf numFmtId="0" fontId="29" fillId="0" borderId="32" xfId="0" applyFont="1" applyBorder="1" applyAlignment="1" applyProtection="1">
      <alignment horizontal="left" vertical="center" wrapText="1"/>
      <protection locked="0"/>
    </xf>
    <xf numFmtId="0" fontId="29" fillId="0" borderId="33" xfId="0" applyFont="1" applyBorder="1" applyAlignment="1" applyProtection="1">
      <alignment horizontal="left" vertical="center" wrapText="1"/>
      <protection locked="0"/>
    </xf>
    <xf numFmtId="0" fontId="34" fillId="0" borderId="32" xfId="0" applyFont="1" applyBorder="1" applyAlignment="1" applyProtection="1">
      <alignment horizontal="left" vertical="center" wrapText="1"/>
      <protection locked="0"/>
    </xf>
    <xf numFmtId="0" fontId="34" fillId="0" borderId="33" xfId="0" applyFont="1" applyBorder="1" applyAlignment="1" applyProtection="1">
      <alignment horizontal="left" vertical="center" wrapText="1"/>
      <protection locked="0"/>
    </xf>
    <xf numFmtId="0" fontId="32" fillId="0" borderId="32" xfId="0" applyFont="1" applyBorder="1" applyAlignment="1" applyProtection="1">
      <alignment horizontal="left" vertical="center" wrapText="1"/>
      <protection locked="0"/>
    </xf>
    <xf numFmtId="0" fontId="32" fillId="0" borderId="33" xfId="0" applyFont="1" applyBorder="1" applyAlignment="1" applyProtection="1">
      <alignment horizontal="left" vertical="center" wrapText="1"/>
      <protection locked="0"/>
    </xf>
    <xf numFmtId="0" fontId="32" fillId="0" borderId="33" xfId="0" applyFont="1" applyBorder="1" applyAlignment="1" applyProtection="1">
      <alignment horizontal="left" vertical="center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32" fillId="0" borderId="34" xfId="0" applyFont="1" applyBorder="1" applyAlignment="1" applyProtection="1">
      <alignment horizontal="left" vertical="center" wrapText="1"/>
      <protection locked="0"/>
    </xf>
    <xf numFmtId="0" fontId="32" fillId="0" borderId="36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top"/>
      <protection locked="0"/>
    </xf>
    <xf numFmtId="0" fontId="32" fillId="0" borderId="1" xfId="0" applyFont="1" applyBorder="1" applyAlignment="1" applyProtection="1">
      <alignment horizontal="center" vertical="top"/>
      <protection locked="0"/>
    </xf>
    <xf numFmtId="0" fontId="32" fillId="0" borderId="35" xfId="0" applyFont="1" applyBorder="1" applyAlignment="1" applyProtection="1">
      <alignment horizontal="left" vertical="center"/>
      <protection locked="0"/>
    </xf>
    <xf numFmtId="0" fontId="32" fillId="0" borderId="36" xfId="0" applyFont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1" fillId="0" borderId="1" xfId="0" applyFont="1" applyBorder="1" applyAlignment="1" applyProtection="1">
      <alignment vertical="center"/>
      <protection locked="0"/>
    </xf>
    <xf numFmtId="0" fontId="34" fillId="0" borderId="34" xfId="0" applyFont="1" applyBorder="1" applyAlignment="1" applyProtection="1">
      <alignment vertical="center"/>
      <protection locked="0"/>
    </xf>
    <xf numFmtId="0" fontId="31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2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1" fillId="0" borderId="34" xfId="0" applyFont="1" applyBorder="1" applyAlignment="1" applyProtection="1">
      <alignment horizontal="left"/>
      <protection locked="0"/>
    </xf>
    <xf numFmtId="0" fontId="34" fillId="0" borderId="34" xfId="0" applyFont="1" applyBorder="1" applyAlignment="1" applyProtection="1">
      <protection locked="0"/>
    </xf>
    <xf numFmtId="0" fontId="29" fillId="0" borderId="32" xfId="0" applyFont="1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vertical="top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left" vertical="top"/>
      <protection locked="0"/>
    </xf>
    <xf numFmtId="0" fontId="29" fillId="0" borderId="35" xfId="0" applyFont="1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vertical="top"/>
      <protection locked="0"/>
    </xf>
    <xf numFmtId="0" fontId="29" fillId="0" borderId="36" xfId="0" applyFont="1" applyBorder="1" applyAlignment="1" applyProtection="1">
      <alignment vertical="top"/>
      <protection locked="0"/>
    </xf>
    <xf numFmtId="0" fontId="0" fillId="6" borderId="28" xfId="0" applyFont="1" applyFill="1" applyBorder="1" applyAlignment="1" applyProtection="1">
      <alignment horizontal="center" vertical="center"/>
      <protection locked="0"/>
    </xf>
    <xf numFmtId="49" fontId="0" fillId="6" borderId="28" xfId="0" applyNumberFormat="1" applyFont="1" applyFill="1" applyBorder="1" applyAlignment="1" applyProtection="1">
      <alignment horizontal="left" vertical="center" wrapText="1"/>
      <protection locked="0"/>
    </xf>
    <xf numFmtId="0" fontId="0" fillId="6" borderId="28" xfId="0" applyFont="1" applyFill="1" applyBorder="1" applyAlignment="1" applyProtection="1">
      <alignment horizontal="left" vertical="center" wrapText="1"/>
      <protection locked="0"/>
    </xf>
    <xf numFmtId="0" fontId="0" fillId="6" borderId="28" xfId="0" applyFont="1" applyFill="1" applyBorder="1" applyAlignment="1" applyProtection="1">
      <alignment horizontal="center" vertical="center" wrapText="1"/>
      <protection locked="0"/>
    </xf>
    <xf numFmtId="167" fontId="0" fillId="6" borderId="28" xfId="0" applyNumberFormat="1" applyFont="1" applyFill="1" applyBorder="1" applyAlignment="1" applyProtection="1">
      <alignment vertical="center"/>
      <protection locked="0"/>
    </xf>
    <xf numFmtId="4" fontId="0" fillId="6" borderId="2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14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3" fillId="4" borderId="1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0" fillId="0" borderId="0" xfId="0"/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4" fillId="2" borderId="0" xfId="1" applyFont="1" applyFill="1" applyAlignment="1" applyProtection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left" vertical="top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49" fontId="32" fillId="0" borderId="1" xfId="0" applyNumberFormat="1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31" fillId="0" borderId="34" xfId="0" applyFont="1" applyBorder="1" applyAlignment="1" applyProtection="1">
      <alignment horizontal="left"/>
      <protection locked="0"/>
    </xf>
    <xf numFmtId="0" fontId="31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  <c r="BV1" s="18" t="s">
        <v>7</v>
      </c>
    </row>
    <row r="2" spans="1:74" ht="36.950000000000003" customHeight="1">
      <c r="AR2" s="256" t="s">
        <v>8</v>
      </c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S2" s="19" t="s">
        <v>9</v>
      </c>
      <c r="BT2" s="19" t="s">
        <v>10</v>
      </c>
    </row>
    <row r="3" spans="1:74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1:74" ht="36.950000000000003" customHeight="1">
      <c r="B4" s="23"/>
      <c r="C4" s="24"/>
      <c r="D4" s="25" t="s">
        <v>12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13</v>
      </c>
      <c r="BS4" s="19" t="s">
        <v>14</v>
      </c>
    </row>
    <row r="5" spans="1:74" ht="14.45" customHeight="1">
      <c r="B5" s="23"/>
      <c r="C5" s="24"/>
      <c r="D5" s="28" t="s">
        <v>15</v>
      </c>
      <c r="E5" s="24"/>
      <c r="F5" s="24"/>
      <c r="G5" s="24"/>
      <c r="H5" s="24"/>
      <c r="I5" s="24"/>
      <c r="J5" s="24"/>
      <c r="K5" s="242" t="s">
        <v>16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"/>
      <c r="AQ5" s="26"/>
      <c r="BS5" s="19" t="s">
        <v>9</v>
      </c>
    </row>
    <row r="6" spans="1:74" ht="36.950000000000003" customHeight="1">
      <c r="B6" s="23"/>
      <c r="C6" s="24"/>
      <c r="D6" s="30" t="s">
        <v>17</v>
      </c>
      <c r="E6" s="24"/>
      <c r="F6" s="24"/>
      <c r="G6" s="24"/>
      <c r="H6" s="24"/>
      <c r="I6" s="24"/>
      <c r="J6" s="24"/>
      <c r="K6" s="244" t="s">
        <v>18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"/>
      <c r="AQ6" s="26"/>
      <c r="BS6" s="19" t="s">
        <v>9</v>
      </c>
    </row>
    <row r="7" spans="1:74" ht="14.45" customHeight="1">
      <c r="B7" s="23"/>
      <c r="C7" s="24"/>
      <c r="D7" s="31" t="s">
        <v>19</v>
      </c>
      <c r="E7" s="24"/>
      <c r="F7" s="24"/>
      <c r="G7" s="24"/>
      <c r="H7" s="24"/>
      <c r="I7" s="24"/>
      <c r="J7" s="24"/>
      <c r="K7" s="29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5</v>
      </c>
      <c r="AO7" s="24"/>
      <c r="AP7" s="24"/>
      <c r="AQ7" s="26"/>
      <c r="BS7" s="19" t="s">
        <v>9</v>
      </c>
    </row>
    <row r="8" spans="1:74" ht="14.45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29" t="s">
        <v>24</v>
      </c>
      <c r="AO8" s="24"/>
      <c r="AP8" s="24"/>
      <c r="AQ8" s="26"/>
      <c r="BS8" s="19" t="s">
        <v>9</v>
      </c>
    </row>
    <row r="9" spans="1:74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S9" s="19" t="s">
        <v>9</v>
      </c>
    </row>
    <row r="10" spans="1:74" ht="14.45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5</v>
      </c>
      <c r="AO10" s="24"/>
      <c r="AP10" s="24"/>
      <c r="AQ10" s="26"/>
      <c r="BS10" s="19" t="s">
        <v>9</v>
      </c>
    </row>
    <row r="11" spans="1:74" ht="18.399999999999999" customHeight="1">
      <c r="B11" s="23"/>
      <c r="C11" s="24"/>
      <c r="D11" s="24"/>
      <c r="E11" s="29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27</v>
      </c>
      <c r="AL11" s="24"/>
      <c r="AM11" s="24"/>
      <c r="AN11" s="29" t="s">
        <v>5</v>
      </c>
      <c r="AO11" s="24"/>
      <c r="AP11" s="24"/>
      <c r="AQ11" s="26"/>
      <c r="BS11" s="19" t="s">
        <v>9</v>
      </c>
    </row>
    <row r="12" spans="1:74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S12" s="19" t="s">
        <v>9</v>
      </c>
    </row>
    <row r="13" spans="1:74" ht="14.45" customHeight="1">
      <c r="B13" s="23"/>
      <c r="C13" s="24"/>
      <c r="D13" s="31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29" t="s">
        <v>5</v>
      </c>
      <c r="AO13" s="24"/>
      <c r="AP13" s="24"/>
      <c r="AQ13" s="26"/>
      <c r="BS13" s="19" t="s">
        <v>9</v>
      </c>
    </row>
    <row r="14" spans="1:74" ht="15">
      <c r="B14" s="23"/>
      <c r="C14" s="24"/>
      <c r="D14" s="24"/>
      <c r="E14" s="29" t="s">
        <v>22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31" t="s">
        <v>27</v>
      </c>
      <c r="AL14" s="24"/>
      <c r="AM14" s="24"/>
      <c r="AN14" s="29" t="s">
        <v>5</v>
      </c>
      <c r="AO14" s="24"/>
      <c r="AP14" s="24"/>
      <c r="AQ14" s="26"/>
      <c r="BS14" s="19" t="s">
        <v>9</v>
      </c>
    </row>
    <row r="15" spans="1:74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S15" s="19" t="s">
        <v>6</v>
      </c>
    </row>
    <row r="16" spans="1:74" ht="14.45" customHeight="1">
      <c r="B16" s="23"/>
      <c r="C16" s="24"/>
      <c r="D16" s="31" t="s">
        <v>29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5</v>
      </c>
      <c r="AO16" s="24"/>
      <c r="AP16" s="24"/>
      <c r="AQ16" s="26"/>
      <c r="BS16" s="19" t="s">
        <v>6</v>
      </c>
    </row>
    <row r="17" spans="2:71" ht="18.399999999999999" customHeight="1">
      <c r="B17" s="23"/>
      <c r="C17" s="24"/>
      <c r="D17" s="24"/>
      <c r="E17" s="29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27</v>
      </c>
      <c r="AL17" s="24"/>
      <c r="AM17" s="24"/>
      <c r="AN17" s="29" t="s">
        <v>5</v>
      </c>
      <c r="AO17" s="24"/>
      <c r="AP17" s="24"/>
      <c r="AQ17" s="26"/>
      <c r="BS17" s="19" t="s">
        <v>30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S18" s="19" t="s">
        <v>9</v>
      </c>
    </row>
    <row r="19" spans="2:71" ht="14.45" customHeight="1">
      <c r="B19" s="23"/>
      <c r="C19" s="24"/>
      <c r="D19" s="31" t="s">
        <v>31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S19" s="19" t="s">
        <v>9</v>
      </c>
    </row>
    <row r="20" spans="2:71" ht="16.5" customHeight="1">
      <c r="B20" s="23"/>
      <c r="C20" s="24"/>
      <c r="D20" s="24"/>
      <c r="E20" s="245" t="s">
        <v>5</v>
      </c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"/>
      <c r="AP20" s="24"/>
      <c r="AQ20" s="26"/>
      <c r="BS20" s="19" t="s">
        <v>30</v>
      </c>
    </row>
    <row r="21" spans="2:7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</row>
    <row r="22" spans="2:71" ht="6.95" customHeight="1">
      <c r="B22" s="23"/>
      <c r="C22" s="24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4"/>
      <c r="AQ22" s="26"/>
    </row>
    <row r="23" spans="2:71" s="1" customFormat="1" ht="25.9" customHeight="1">
      <c r="B23" s="33"/>
      <c r="C23" s="34"/>
      <c r="D23" s="35" t="s">
        <v>32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46">
        <f>ROUND(AG51,2)</f>
        <v>25000</v>
      </c>
      <c r="AL23" s="247"/>
      <c r="AM23" s="247"/>
      <c r="AN23" s="247"/>
      <c r="AO23" s="247"/>
      <c r="AP23" s="34"/>
      <c r="AQ23" s="37"/>
    </row>
    <row r="24" spans="2:71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</row>
    <row r="25" spans="2:71" s="1" customForma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48" t="s">
        <v>33</v>
      </c>
      <c r="M25" s="248"/>
      <c r="N25" s="248"/>
      <c r="O25" s="248"/>
      <c r="P25" s="34"/>
      <c r="Q25" s="34"/>
      <c r="R25" s="34"/>
      <c r="S25" s="34"/>
      <c r="T25" s="34"/>
      <c r="U25" s="34"/>
      <c r="V25" s="34"/>
      <c r="W25" s="248" t="s">
        <v>34</v>
      </c>
      <c r="X25" s="248"/>
      <c r="Y25" s="248"/>
      <c r="Z25" s="248"/>
      <c r="AA25" s="248"/>
      <c r="AB25" s="248"/>
      <c r="AC25" s="248"/>
      <c r="AD25" s="248"/>
      <c r="AE25" s="248"/>
      <c r="AF25" s="34"/>
      <c r="AG25" s="34"/>
      <c r="AH25" s="34"/>
      <c r="AI25" s="34"/>
      <c r="AJ25" s="34"/>
      <c r="AK25" s="248" t="s">
        <v>35</v>
      </c>
      <c r="AL25" s="248"/>
      <c r="AM25" s="248"/>
      <c r="AN25" s="248"/>
      <c r="AO25" s="248"/>
      <c r="AP25" s="34"/>
      <c r="AQ25" s="37"/>
    </row>
    <row r="26" spans="2:71" s="2" customFormat="1" ht="14.45" customHeight="1">
      <c r="B26" s="39"/>
      <c r="C26" s="40"/>
      <c r="D26" s="41" t="s">
        <v>36</v>
      </c>
      <c r="E26" s="40"/>
      <c r="F26" s="41" t="s">
        <v>37</v>
      </c>
      <c r="G26" s="40"/>
      <c r="H26" s="40"/>
      <c r="I26" s="40"/>
      <c r="J26" s="40"/>
      <c r="K26" s="40"/>
      <c r="L26" s="249">
        <v>0.21</v>
      </c>
      <c r="M26" s="250"/>
      <c r="N26" s="250"/>
      <c r="O26" s="250"/>
      <c r="P26" s="40"/>
      <c r="Q26" s="40"/>
      <c r="R26" s="40"/>
      <c r="S26" s="40"/>
      <c r="T26" s="40"/>
      <c r="U26" s="40"/>
      <c r="V26" s="40"/>
      <c r="W26" s="251">
        <f>ROUND(AZ51,2)</f>
        <v>0</v>
      </c>
      <c r="X26" s="250"/>
      <c r="Y26" s="250"/>
      <c r="Z26" s="250"/>
      <c r="AA26" s="250"/>
      <c r="AB26" s="250"/>
      <c r="AC26" s="250"/>
      <c r="AD26" s="250"/>
      <c r="AE26" s="250"/>
      <c r="AF26" s="40"/>
      <c r="AG26" s="40"/>
      <c r="AH26" s="40"/>
      <c r="AI26" s="40"/>
      <c r="AJ26" s="40"/>
      <c r="AK26" s="251">
        <f>ROUND(AV51,2)</f>
        <v>0</v>
      </c>
      <c r="AL26" s="250"/>
      <c r="AM26" s="250"/>
      <c r="AN26" s="250"/>
      <c r="AO26" s="250"/>
      <c r="AP26" s="40"/>
      <c r="AQ26" s="42"/>
    </row>
    <row r="27" spans="2:71" s="2" customFormat="1" ht="14.45" customHeight="1">
      <c r="B27" s="39"/>
      <c r="C27" s="40"/>
      <c r="D27" s="40"/>
      <c r="E27" s="40"/>
      <c r="F27" s="41" t="s">
        <v>38</v>
      </c>
      <c r="G27" s="40"/>
      <c r="H27" s="40"/>
      <c r="I27" s="40"/>
      <c r="J27" s="40"/>
      <c r="K27" s="40"/>
      <c r="L27" s="249">
        <v>0.15</v>
      </c>
      <c r="M27" s="250"/>
      <c r="N27" s="250"/>
      <c r="O27" s="250"/>
      <c r="P27" s="40"/>
      <c r="Q27" s="40"/>
      <c r="R27" s="40"/>
      <c r="S27" s="40"/>
      <c r="T27" s="40"/>
      <c r="U27" s="40"/>
      <c r="V27" s="40"/>
      <c r="W27" s="251">
        <f>ROUND(BA51,2)</f>
        <v>25000</v>
      </c>
      <c r="X27" s="250"/>
      <c r="Y27" s="250"/>
      <c r="Z27" s="250"/>
      <c r="AA27" s="250"/>
      <c r="AB27" s="250"/>
      <c r="AC27" s="250"/>
      <c r="AD27" s="250"/>
      <c r="AE27" s="250"/>
      <c r="AF27" s="40"/>
      <c r="AG27" s="40"/>
      <c r="AH27" s="40"/>
      <c r="AI27" s="40"/>
      <c r="AJ27" s="40"/>
      <c r="AK27" s="251">
        <f>ROUND(AW51,2)</f>
        <v>3750</v>
      </c>
      <c r="AL27" s="250"/>
      <c r="AM27" s="250"/>
      <c r="AN27" s="250"/>
      <c r="AO27" s="250"/>
      <c r="AP27" s="40"/>
      <c r="AQ27" s="42"/>
    </row>
    <row r="28" spans="2:71" s="2" customFormat="1" ht="14.45" hidden="1" customHeight="1">
      <c r="B28" s="39"/>
      <c r="C28" s="40"/>
      <c r="D28" s="40"/>
      <c r="E28" s="40"/>
      <c r="F28" s="41" t="s">
        <v>39</v>
      </c>
      <c r="G28" s="40"/>
      <c r="H28" s="40"/>
      <c r="I28" s="40"/>
      <c r="J28" s="40"/>
      <c r="K28" s="40"/>
      <c r="L28" s="249">
        <v>0.21</v>
      </c>
      <c r="M28" s="250"/>
      <c r="N28" s="250"/>
      <c r="O28" s="250"/>
      <c r="P28" s="40"/>
      <c r="Q28" s="40"/>
      <c r="R28" s="40"/>
      <c r="S28" s="40"/>
      <c r="T28" s="40"/>
      <c r="U28" s="40"/>
      <c r="V28" s="40"/>
      <c r="W28" s="251">
        <f>ROUND(BB51,2)</f>
        <v>0</v>
      </c>
      <c r="X28" s="250"/>
      <c r="Y28" s="250"/>
      <c r="Z28" s="250"/>
      <c r="AA28" s="250"/>
      <c r="AB28" s="250"/>
      <c r="AC28" s="250"/>
      <c r="AD28" s="250"/>
      <c r="AE28" s="250"/>
      <c r="AF28" s="40"/>
      <c r="AG28" s="40"/>
      <c r="AH28" s="40"/>
      <c r="AI28" s="40"/>
      <c r="AJ28" s="40"/>
      <c r="AK28" s="251">
        <v>0</v>
      </c>
      <c r="AL28" s="250"/>
      <c r="AM28" s="250"/>
      <c r="AN28" s="250"/>
      <c r="AO28" s="250"/>
      <c r="AP28" s="40"/>
      <c r="AQ28" s="42"/>
    </row>
    <row r="29" spans="2:71" s="2" customFormat="1" ht="14.45" hidden="1" customHeight="1">
      <c r="B29" s="39"/>
      <c r="C29" s="40"/>
      <c r="D29" s="40"/>
      <c r="E29" s="40"/>
      <c r="F29" s="41" t="s">
        <v>40</v>
      </c>
      <c r="G29" s="40"/>
      <c r="H29" s="40"/>
      <c r="I29" s="40"/>
      <c r="J29" s="40"/>
      <c r="K29" s="40"/>
      <c r="L29" s="249">
        <v>0.15</v>
      </c>
      <c r="M29" s="250"/>
      <c r="N29" s="250"/>
      <c r="O29" s="250"/>
      <c r="P29" s="40"/>
      <c r="Q29" s="40"/>
      <c r="R29" s="40"/>
      <c r="S29" s="40"/>
      <c r="T29" s="40"/>
      <c r="U29" s="40"/>
      <c r="V29" s="40"/>
      <c r="W29" s="251">
        <f>ROUND(BC51,2)</f>
        <v>0</v>
      </c>
      <c r="X29" s="250"/>
      <c r="Y29" s="250"/>
      <c r="Z29" s="250"/>
      <c r="AA29" s="250"/>
      <c r="AB29" s="250"/>
      <c r="AC29" s="250"/>
      <c r="AD29" s="250"/>
      <c r="AE29" s="250"/>
      <c r="AF29" s="40"/>
      <c r="AG29" s="40"/>
      <c r="AH29" s="40"/>
      <c r="AI29" s="40"/>
      <c r="AJ29" s="40"/>
      <c r="AK29" s="251">
        <v>0</v>
      </c>
      <c r="AL29" s="250"/>
      <c r="AM29" s="250"/>
      <c r="AN29" s="250"/>
      <c r="AO29" s="250"/>
      <c r="AP29" s="40"/>
      <c r="AQ29" s="42"/>
    </row>
    <row r="30" spans="2:71" s="2" customFormat="1" ht="14.45" hidden="1" customHeight="1">
      <c r="B30" s="39"/>
      <c r="C30" s="40"/>
      <c r="D30" s="40"/>
      <c r="E30" s="40"/>
      <c r="F30" s="41" t="s">
        <v>41</v>
      </c>
      <c r="G30" s="40"/>
      <c r="H30" s="40"/>
      <c r="I30" s="40"/>
      <c r="J30" s="40"/>
      <c r="K30" s="40"/>
      <c r="L30" s="249">
        <v>0</v>
      </c>
      <c r="M30" s="250"/>
      <c r="N30" s="250"/>
      <c r="O30" s="250"/>
      <c r="P30" s="40"/>
      <c r="Q30" s="40"/>
      <c r="R30" s="40"/>
      <c r="S30" s="40"/>
      <c r="T30" s="40"/>
      <c r="U30" s="40"/>
      <c r="V30" s="40"/>
      <c r="W30" s="251">
        <f>ROUND(BD51,2)</f>
        <v>0</v>
      </c>
      <c r="X30" s="250"/>
      <c r="Y30" s="250"/>
      <c r="Z30" s="250"/>
      <c r="AA30" s="250"/>
      <c r="AB30" s="250"/>
      <c r="AC30" s="250"/>
      <c r="AD30" s="250"/>
      <c r="AE30" s="250"/>
      <c r="AF30" s="40"/>
      <c r="AG30" s="40"/>
      <c r="AH30" s="40"/>
      <c r="AI30" s="40"/>
      <c r="AJ30" s="40"/>
      <c r="AK30" s="251">
        <v>0</v>
      </c>
      <c r="AL30" s="250"/>
      <c r="AM30" s="250"/>
      <c r="AN30" s="250"/>
      <c r="AO30" s="250"/>
      <c r="AP30" s="40"/>
      <c r="AQ30" s="42"/>
    </row>
    <row r="31" spans="2:71" s="1" customFormat="1" ht="6.9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</row>
    <row r="32" spans="2:71" s="1" customFormat="1" ht="25.9" customHeight="1">
      <c r="B32" s="33"/>
      <c r="C32" s="43"/>
      <c r="D32" s="44" t="s">
        <v>42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43</v>
      </c>
      <c r="U32" s="45"/>
      <c r="V32" s="45"/>
      <c r="W32" s="45"/>
      <c r="X32" s="252" t="s">
        <v>44</v>
      </c>
      <c r="Y32" s="253"/>
      <c r="Z32" s="253"/>
      <c r="AA32" s="253"/>
      <c r="AB32" s="253"/>
      <c r="AC32" s="45"/>
      <c r="AD32" s="45"/>
      <c r="AE32" s="45"/>
      <c r="AF32" s="45"/>
      <c r="AG32" s="45"/>
      <c r="AH32" s="45"/>
      <c r="AI32" s="45"/>
      <c r="AJ32" s="45"/>
      <c r="AK32" s="254">
        <f>SUM(AK23:AK30)</f>
        <v>28750</v>
      </c>
      <c r="AL32" s="253"/>
      <c r="AM32" s="253"/>
      <c r="AN32" s="253"/>
      <c r="AO32" s="255"/>
      <c r="AP32" s="43"/>
      <c r="AQ32" s="47"/>
    </row>
    <row r="33" spans="2:56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56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56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56" s="1" customFormat="1" ht="36.950000000000003" customHeight="1">
      <c r="B39" s="33"/>
      <c r="C39" s="53" t="s">
        <v>45</v>
      </c>
      <c r="AR39" s="33"/>
    </row>
    <row r="40" spans="2:56" s="1" customFormat="1" ht="6.95" customHeight="1">
      <c r="B40" s="33"/>
      <c r="AR40" s="33"/>
    </row>
    <row r="41" spans="2:56" s="3" customFormat="1" ht="14.45" customHeight="1">
      <c r="B41" s="54"/>
      <c r="C41" s="55" t="s">
        <v>15</v>
      </c>
      <c r="L41" s="3" t="str">
        <f>K5</f>
        <v>KOZUBIK-2018</v>
      </c>
      <c r="AR41" s="54"/>
    </row>
    <row r="42" spans="2:56" s="4" customFormat="1" ht="36.950000000000003" customHeight="1">
      <c r="B42" s="56"/>
      <c r="C42" s="57" t="s">
        <v>17</v>
      </c>
      <c r="L42" s="263" t="str">
        <f>K6</f>
        <v>PŘÍSTAVBA</v>
      </c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R42" s="56"/>
    </row>
    <row r="43" spans="2:56" s="1" customFormat="1" ht="6.95" customHeight="1">
      <c r="B43" s="33"/>
      <c r="AR43" s="33"/>
    </row>
    <row r="44" spans="2:56" s="1" customFormat="1" ht="15">
      <c r="B44" s="33"/>
      <c r="C44" s="55" t="s">
        <v>21</v>
      </c>
      <c r="L44" s="58" t="str">
        <f>IF(K8="","",K8)</f>
        <v xml:space="preserve"> </v>
      </c>
      <c r="AI44" s="55" t="s">
        <v>23</v>
      </c>
      <c r="AM44" s="265" t="str">
        <f>IF(AN8= "","",AN8)</f>
        <v>6. 7. 2018</v>
      </c>
      <c r="AN44" s="265"/>
      <c r="AR44" s="33"/>
    </row>
    <row r="45" spans="2:56" s="1" customFormat="1" ht="6.95" customHeight="1">
      <c r="B45" s="33"/>
      <c r="AR45" s="33"/>
    </row>
    <row r="46" spans="2:56" s="1" customFormat="1" ht="15">
      <c r="B46" s="33"/>
      <c r="C46" s="55" t="s">
        <v>25</v>
      </c>
      <c r="L46" s="3" t="str">
        <f>IF(E11= "","",E11)</f>
        <v xml:space="preserve"> </v>
      </c>
      <c r="AI46" s="55" t="s">
        <v>29</v>
      </c>
      <c r="AM46" s="266" t="str">
        <f>IF(E17="","",E17)</f>
        <v xml:space="preserve"> </v>
      </c>
      <c r="AN46" s="266"/>
      <c r="AO46" s="266"/>
      <c r="AP46" s="266"/>
      <c r="AR46" s="33"/>
      <c r="AS46" s="267" t="s">
        <v>46</v>
      </c>
      <c r="AT46" s="268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28</v>
      </c>
      <c r="L47" s="3" t="str">
        <f>IF(E14="","",E14)</f>
        <v xml:space="preserve"> </v>
      </c>
      <c r="AR47" s="33"/>
      <c r="AS47" s="269"/>
      <c r="AT47" s="270"/>
      <c r="AU47" s="34"/>
      <c r="AV47" s="34"/>
      <c r="AW47" s="34"/>
      <c r="AX47" s="34"/>
      <c r="AY47" s="34"/>
      <c r="AZ47" s="34"/>
      <c r="BA47" s="34"/>
      <c r="BB47" s="34"/>
      <c r="BC47" s="34"/>
      <c r="BD47" s="62"/>
    </row>
    <row r="48" spans="2:56" s="1" customFormat="1" ht="10.9" customHeight="1">
      <c r="B48" s="33"/>
      <c r="AR48" s="33"/>
      <c r="AS48" s="269"/>
      <c r="AT48" s="270"/>
      <c r="AU48" s="34"/>
      <c r="AV48" s="34"/>
      <c r="AW48" s="34"/>
      <c r="AX48" s="34"/>
      <c r="AY48" s="34"/>
      <c r="AZ48" s="34"/>
      <c r="BA48" s="34"/>
      <c r="BB48" s="34"/>
      <c r="BC48" s="34"/>
      <c r="BD48" s="62"/>
    </row>
    <row r="49" spans="1:90" s="1" customFormat="1" ht="29.25" customHeight="1">
      <c r="B49" s="33"/>
      <c r="C49" s="271" t="s">
        <v>47</v>
      </c>
      <c r="D49" s="272"/>
      <c r="E49" s="272"/>
      <c r="F49" s="272"/>
      <c r="G49" s="272"/>
      <c r="H49" s="63"/>
      <c r="I49" s="273" t="s">
        <v>48</v>
      </c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4" t="s">
        <v>49</v>
      </c>
      <c r="AH49" s="272"/>
      <c r="AI49" s="272"/>
      <c r="AJ49" s="272"/>
      <c r="AK49" s="272"/>
      <c r="AL49" s="272"/>
      <c r="AM49" s="272"/>
      <c r="AN49" s="273" t="s">
        <v>50</v>
      </c>
      <c r="AO49" s="272"/>
      <c r="AP49" s="272"/>
      <c r="AQ49" s="64" t="s">
        <v>51</v>
      </c>
      <c r="AR49" s="33"/>
      <c r="AS49" s="65" t="s">
        <v>52</v>
      </c>
      <c r="AT49" s="66" t="s">
        <v>53</v>
      </c>
      <c r="AU49" s="66" t="s">
        <v>54</v>
      </c>
      <c r="AV49" s="66" t="s">
        <v>55</v>
      </c>
      <c r="AW49" s="66" t="s">
        <v>56</v>
      </c>
      <c r="AX49" s="66" t="s">
        <v>57</v>
      </c>
      <c r="AY49" s="66" t="s">
        <v>58</v>
      </c>
      <c r="AZ49" s="66" t="s">
        <v>59</v>
      </c>
      <c r="BA49" s="66" t="s">
        <v>60</v>
      </c>
      <c r="BB49" s="66" t="s">
        <v>61</v>
      </c>
      <c r="BC49" s="66" t="s">
        <v>62</v>
      </c>
      <c r="BD49" s="67" t="s">
        <v>63</v>
      </c>
    </row>
    <row r="50" spans="1:90" s="1" customFormat="1" ht="10.9" customHeight="1">
      <c r="B50" s="33"/>
      <c r="AR50" s="33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1:90" s="4" customFormat="1" ht="32.450000000000003" customHeight="1">
      <c r="B51" s="56"/>
      <c r="C51" s="69" t="s">
        <v>64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61">
        <f>ROUND(AG52,2)</f>
        <v>25000</v>
      </c>
      <c r="AH51" s="261"/>
      <c r="AI51" s="261"/>
      <c r="AJ51" s="261"/>
      <c r="AK51" s="261"/>
      <c r="AL51" s="261"/>
      <c r="AM51" s="261"/>
      <c r="AN51" s="262">
        <f>SUM(AG51,AT51)</f>
        <v>28750</v>
      </c>
      <c r="AO51" s="262"/>
      <c r="AP51" s="262"/>
      <c r="AQ51" s="71" t="s">
        <v>5</v>
      </c>
      <c r="AR51" s="56"/>
      <c r="AS51" s="72">
        <f>ROUND(AS52,2)</f>
        <v>0</v>
      </c>
      <c r="AT51" s="73">
        <f>ROUND(SUM(AV51:AW51),2)</f>
        <v>3750</v>
      </c>
      <c r="AU51" s="74">
        <f>ROUND(AU52,5)</f>
        <v>932.20128999999997</v>
      </c>
      <c r="AV51" s="73">
        <f>ROUND(AZ51*L26,2)</f>
        <v>0</v>
      </c>
      <c r="AW51" s="73">
        <f>ROUND(BA51*L27,2)</f>
        <v>3750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25000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7" t="s">
        <v>65</v>
      </c>
      <c r="BT51" s="57" t="s">
        <v>66</v>
      </c>
      <c r="BV51" s="57" t="s">
        <v>67</v>
      </c>
      <c r="BW51" s="57" t="s">
        <v>7</v>
      </c>
      <c r="BX51" s="57" t="s">
        <v>68</v>
      </c>
      <c r="CL51" s="57" t="s">
        <v>5</v>
      </c>
    </row>
    <row r="52" spans="1:90" s="5" customFormat="1" ht="31.5" customHeight="1">
      <c r="A52" s="76" t="s">
        <v>69</v>
      </c>
      <c r="B52" s="77"/>
      <c r="C52" s="78"/>
      <c r="D52" s="260" t="s">
        <v>16</v>
      </c>
      <c r="E52" s="260"/>
      <c r="F52" s="260"/>
      <c r="G52" s="260"/>
      <c r="H52" s="260"/>
      <c r="I52" s="79"/>
      <c r="J52" s="260" t="s">
        <v>18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58">
        <f>'2'!J25</f>
        <v>25000</v>
      </c>
      <c r="AH52" s="259"/>
      <c r="AI52" s="259"/>
      <c r="AJ52" s="259"/>
      <c r="AK52" s="259"/>
      <c r="AL52" s="259"/>
      <c r="AM52" s="259"/>
      <c r="AN52" s="258">
        <f>SUM(AG52,AT52)</f>
        <v>28750</v>
      </c>
      <c r="AO52" s="259"/>
      <c r="AP52" s="259"/>
      <c r="AQ52" s="80" t="s">
        <v>70</v>
      </c>
      <c r="AR52" s="77"/>
      <c r="AS52" s="81">
        <v>0</v>
      </c>
      <c r="AT52" s="82">
        <f>ROUND(SUM(AV52:AW52),2)</f>
        <v>3750</v>
      </c>
      <c r="AU52" s="83">
        <f>'2'!P88</f>
        <v>932.20129300000008</v>
      </c>
      <c r="AV52" s="82">
        <f>'2'!J28</f>
        <v>0</v>
      </c>
      <c r="AW52" s="82">
        <f>'2'!J29</f>
        <v>3750</v>
      </c>
      <c r="AX52" s="82">
        <f>'2'!J30</f>
        <v>0</v>
      </c>
      <c r="AY52" s="82">
        <f>'2'!J31</f>
        <v>0</v>
      </c>
      <c r="AZ52" s="82">
        <f>'2'!F28</f>
        <v>0</v>
      </c>
      <c r="BA52" s="82">
        <f>'2'!F29</f>
        <v>25000</v>
      </c>
      <c r="BB52" s="82">
        <f>'2'!F30</f>
        <v>0</v>
      </c>
      <c r="BC52" s="82">
        <f>'2'!F31</f>
        <v>0</v>
      </c>
      <c r="BD52" s="84">
        <f>'2'!F32</f>
        <v>0</v>
      </c>
      <c r="BT52" s="85" t="s">
        <v>71</v>
      </c>
      <c r="BU52" s="85" t="s">
        <v>72</v>
      </c>
      <c r="BV52" s="85" t="s">
        <v>67</v>
      </c>
      <c r="BW52" s="85" t="s">
        <v>7</v>
      </c>
      <c r="BX52" s="85" t="s">
        <v>68</v>
      </c>
      <c r="CL52" s="85" t="s">
        <v>5</v>
      </c>
    </row>
    <row r="53" spans="1:90" s="1" customFormat="1" ht="30" customHeight="1">
      <c r="B53" s="33"/>
      <c r="AR53" s="33"/>
    </row>
    <row r="54" spans="1:90" s="1" customFormat="1" ht="6.9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3"/>
    </row>
  </sheetData>
  <mergeCells count="39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KOZUBIK-2018 - PŘÍSTAVBA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4"/>
  <sheetViews>
    <sheetView showGridLines="0" tabSelected="1" workbookViewId="0">
      <pane ySplit="1" topLeftCell="A181" activePane="bottomLeft" state="frozen"/>
      <selection pane="bottomLeft" activeCell="V117" sqref="V11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hidden="1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hidden="1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86"/>
      <c r="B1" s="12"/>
      <c r="C1" s="12"/>
      <c r="D1" s="13" t="s">
        <v>1</v>
      </c>
      <c r="E1" s="12"/>
      <c r="F1" s="87" t="s">
        <v>73</v>
      </c>
      <c r="G1" s="277" t="s">
        <v>74</v>
      </c>
      <c r="H1" s="277"/>
      <c r="I1" s="12"/>
      <c r="J1" s="87" t="s">
        <v>75</v>
      </c>
      <c r="K1" s="13" t="s">
        <v>76</v>
      </c>
      <c r="L1" s="87" t="s">
        <v>77</v>
      </c>
      <c r="M1" s="87"/>
      <c r="N1" s="87"/>
      <c r="O1" s="87"/>
      <c r="P1" s="87"/>
      <c r="Q1" s="87"/>
      <c r="R1" s="87"/>
      <c r="S1" s="87"/>
      <c r="T1" s="87"/>
      <c r="U1" s="88"/>
      <c r="V1" s="8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>
      <c r="L2" s="256" t="s">
        <v>8</v>
      </c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9" t="s">
        <v>7</v>
      </c>
    </row>
    <row r="3" spans="1:70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71</v>
      </c>
    </row>
    <row r="4" spans="1:70" ht="36.950000000000003" customHeight="1">
      <c r="B4" s="23"/>
      <c r="C4" s="24"/>
      <c r="D4" s="25" t="s">
        <v>78</v>
      </c>
      <c r="E4" s="24"/>
      <c r="F4" s="24"/>
      <c r="G4" s="24"/>
      <c r="H4" s="24"/>
      <c r="I4" s="24"/>
      <c r="J4" s="24"/>
      <c r="K4" s="26"/>
      <c r="M4" s="27" t="s">
        <v>13</v>
      </c>
      <c r="AT4" s="19" t="s">
        <v>6</v>
      </c>
    </row>
    <row r="5" spans="1:70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1:70" s="1" customFormat="1" ht="15">
      <c r="B6" s="33"/>
      <c r="C6" s="34"/>
      <c r="D6" s="31" t="s">
        <v>17</v>
      </c>
      <c r="E6" s="34"/>
      <c r="F6" s="34"/>
      <c r="G6" s="34"/>
      <c r="H6" s="34"/>
      <c r="I6" s="34"/>
      <c r="J6" s="34"/>
      <c r="K6" s="37"/>
    </row>
    <row r="7" spans="1:70" s="1" customFormat="1" ht="36.950000000000003" customHeight="1">
      <c r="B7" s="33"/>
      <c r="C7" s="34"/>
      <c r="D7" s="34"/>
      <c r="E7" s="278" t="s">
        <v>18</v>
      </c>
      <c r="F7" s="279"/>
      <c r="G7" s="279"/>
      <c r="H7" s="279"/>
      <c r="I7" s="34"/>
      <c r="J7" s="34"/>
      <c r="K7" s="37"/>
    </row>
    <row r="8" spans="1:70" s="1" customFormat="1">
      <c r="B8" s="33"/>
      <c r="C8" s="34"/>
      <c r="D8" s="34"/>
      <c r="E8" s="34"/>
      <c r="F8" s="34"/>
      <c r="G8" s="34"/>
      <c r="H8" s="34"/>
      <c r="I8" s="34"/>
      <c r="J8" s="34"/>
      <c r="K8" s="37"/>
    </row>
    <row r="9" spans="1:70" s="1" customFormat="1" ht="14.45" customHeight="1">
      <c r="B9" s="33"/>
      <c r="C9" s="34"/>
      <c r="D9" s="31"/>
      <c r="E9" s="34"/>
      <c r="F9" s="29" t="s">
        <v>5</v>
      </c>
      <c r="G9" s="34"/>
      <c r="H9" s="34"/>
      <c r="I9" s="31"/>
      <c r="J9" s="29" t="s">
        <v>5</v>
      </c>
      <c r="K9" s="37"/>
    </row>
    <row r="10" spans="1:70" s="1" customFormat="1" ht="14.45" customHeight="1">
      <c r="B10" s="33"/>
      <c r="C10" s="34"/>
      <c r="D10" s="31"/>
      <c r="E10" s="34"/>
      <c r="F10" s="29" t="s">
        <v>22</v>
      </c>
      <c r="G10" s="34"/>
      <c r="H10" s="34"/>
      <c r="I10" s="31" t="s">
        <v>23</v>
      </c>
      <c r="J10" s="89" t="str">
        <f>'Rekapitulace stavby'!AN8</f>
        <v>6. 7. 2018</v>
      </c>
      <c r="K10" s="37"/>
    </row>
    <row r="11" spans="1:70" s="1" customFormat="1" ht="10.9" customHeight="1">
      <c r="B11" s="33"/>
      <c r="C11" s="34"/>
      <c r="D11" s="34"/>
      <c r="E11" s="34"/>
      <c r="F11" s="34"/>
      <c r="G11" s="34"/>
      <c r="H11" s="34"/>
      <c r="I11" s="34"/>
      <c r="J11" s="34"/>
      <c r="K11" s="37"/>
    </row>
    <row r="12" spans="1:70" s="1" customFormat="1" ht="14.45" hidden="1" customHeight="1">
      <c r="B12" s="33"/>
      <c r="C12" s="34"/>
      <c r="D12" s="31" t="s">
        <v>25</v>
      </c>
      <c r="E12" s="34"/>
      <c r="F12" s="34"/>
      <c r="G12" s="34"/>
      <c r="H12" s="34"/>
      <c r="I12" s="31" t="s">
        <v>26</v>
      </c>
      <c r="J12" s="29" t="str">
        <f>IF('Rekapitulace stavby'!AN10="","",'Rekapitulace stavby'!AN10)</f>
        <v/>
      </c>
      <c r="K12" s="37"/>
    </row>
    <row r="13" spans="1:70" s="1" customFormat="1" ht="18" hidden="1" customHeight="1">
      <c r="B13" s="33"/>
      <c r="C13" s="34"/>
      <c r="D13" s="34"/>
      <c r="E13" s="29" t="str">
        <f>IF('Rekapitulace stavby'!E11="","",'Rekapitulace stavby'!E11)</f>
        <v xml:space="preserve"> </v>
      </c>
      <c r="F13" s="34"/>
      <c r="G13" s="34"/>
      <c r="H13" s="34"/>
      <c r="I13" s="31" t="s">
        <v>27</v>
      </c>
      <c r="J13" s="29" t="str">
        <f>IF('Rekapitulace stavby'!AN11="","",'Rekapitulace stavby'!AN11)</f>
        <v/>
      </c>
      <c r="K13" s="37"/>
    </row>
    <row r="14" spans="1:70" s="1" customFormat="1" ht="6.95" hidden="1" customHeight="1">
      <c r="B14" s="33"/>
      <c r="C14" s="34"/>
      <c r="D14" s="34"/>
      <c r="E14" s="34"/>
      <c r="F14" s="34"/>
      <c r="G14" s="34"/>
      <c r="H14" s="34"/>
      <c r="I14" s="34"/>
      <c r="J14" s="34"/>
      <c r="K14" s="37"/>
    </row>
    <row r="15" spans="1:70" s="1" customFormat="1" ht="14.45" hidden="1" customHeight="1">
      <c r="B15" s="33"/>
      <c r="C15" s="34"/>
      <c r="D15" s="31" t="s">
        <v>28</v>
      </c>
      <c r="E15" s="34"/>
      <c r="F15" s="34"/>
      <c r="G15" s="34"/>
      <c r="H15" s="34"/>
      <c r="I15" s="31" t="s">
        <v>26</v>
      </c>
      <c r="J15" s="29" t="str">
        <f>IF('Rekapitulace stavby'!AN13="Vyplň údaj","",IF('Rekapitulace stavby'!AN13="","",'Rekapitulace stavby'!AN13))</f>
        <v/>
      </c>
      <c r="K15" s="37"/>
    </row>
    <row r="16" spans="1:70" s="1" customFormat="1" ht="18" hidden="1" customHeight="1">
      <c r="B16" s="33"/>
      <c r="C16" s="34"/>
      <c r="D16" s="34"/>
      <c r="E16" s="29" t="str">
        <f>IF('Rekapitulace stavby'!E14="Vyplň údaj","",IF('Rekapitulace stavby'!E14="","",'Rekapitulace stavby'!E14))</f>
        <v xml:space="preserve"> </v>
      </c>
      <c r="F16" s="34"/>
      <c r="G16" s="34"/>
      <c r="H16" s="34"/>
      <c r="I16" s="31" t="s">
        <v>27</v>
      </c>
      <c r="J16" s="29" t="str">
        <f>IF('Rekapitulace stavby'!AN14="Vyplň údaj","",IF('Rekapitulace stavby'!AN14="","",'Rekapitulace stavby'!AN14))</f>
        <v/>
      </c>
      <c r="K16" s="37"/>
    </row>
    <row r="17" spans="2:11" s="1" customFormat="1" ht="6.95" hidden="1" customHeight="1">
      <c r="B17" s="33"/>
      <c r="C17" s="34"/>
      <c r="D17" s="34"/>
      <c r="E17" s="34"/>
      <c r="F17" s="34"/>
      <c r="G17" s="34"/>
      <c r="H17" s="34"/>
      <c r="I17" s="34"/>
      <c r="J17" s="34"/>
      <c r="K17" s="37"/>
    </row>
    <row r="18" spans="2:11" s="1" customFormat="1" ht="14.45" hidden="1" customHeight="1">
      <c r="B18" s="33"/>
      <c r="C18" s="34"/>
      <c r="D18" s="31" t="s">
        <v>29</v>
      </c>
      <c r="E18" s="34"/>
      <c r="F18" s="34"/>
      <c r="G18" s="34"/>
      <c r="H18" s="34"/>
      <c r="I18" s="31" t="s">
        <v>26</v>
      </c>
      <c r="J18" s="29" t="str">
        <f>IF('Rekapitulace stavby'!AN16="","",'Rekapitulace stavby'!AN16)</f>
        <v/>
      </c>
      <c r="K18" s="37"/>
    </row>
    <row r="19" spans="2:11" s="1" customFormat="1" ht="18" hidden="1" customHeight="1">
      <c r="B19" s="33"/>
      <c r="C19" s="34"/>
      <c r="D19" s="34"/>
      <c r="E19" s="29" t="str">
        <f>IF('Rekapitulace stavby'!E17="","",'Rekapitulace stavby'!E17)</f>
        <v xml:space="preserve"> </v>
      </c>
      <c r="F19" s="34"/>
      <c r="G19" s="34"/>
      <c r="H19" s="34"/>
      <c r="I19" s="31" t="s">
        <v>27</v>
      </c>
      <c r="J19" s="29" t="str">
        <f>IF('Rekapitulace stavby'!AN17="","",'Rekapitulace stavby'!AN17)</f>
        <v/>
      </c>
      <c r="K19" s="37"/>
    </row>
    <row r="20" spans="2:11" s="1" customFormat="1" ht="6.95" hidden="1" customHeight="1">
      <c r="B20" s="33"/>
      <c r="C20" s="34"/>
      <c r="D20" s="34"/>
      <c r="E20" s="34"/>
      <c r="F20" s="34"/>
      <c r="G20" s="34"/>
      <c r="H20" s="34"/>
      <c r="I20" s="34"/>
      <c r="J20" s="34"/>
      <c r="K20" s="37"/>
    </row>
    <row r="21" spans="2:11" s="1" customFormat="1" ht="14.45" hidden="1" customHeight="1">
      <c r="B21" s="33"/>
      <c r="C21" s="34"/>
      <c r="D21" s="31" t="s">
        <v>31</v>
      </c>
      <c r="E21" s="34"/>
      <c r="F21" s="34"/>
      <c r="G21" s="34"/>
      <c r="H21" s="34"/>
      <c r="I21" s="34"/>
      <c r="J21" s="34"/>
      <c r="K21" s="37"/>
    </row>
    <row r="22" spans="2:11" s="6" customFormat="1" ht="16.5" hidden="1" customHeight="1">
      <c r="B22" s="90"/>
      <c r="C22" s="91"/>
      <c r="D22" s="91"/>
      <c r="E22" s="245" t="s">
        <v>5</v>
      </c>
      <c r="F22" s="245"/>
      <c r="G22" s="245"/>
      <c r="H22" s="245"/>
      <c r="I22" s="91"/>
      <c r="J22" s="91"/>
      <c r="K22" s="92"/>
    </row>
    <row r="23" spans="2:11" s="1" customFormat="1" ht="6.95" customHeight="1">
      <c r="B23" s="33"/>
      <c r="C23" s="34"/>
      <c r="D23" s="34"/>
      <c r="E23" s="34"/>
      <c r="F23" s="34"/>
      <c r="G23" s="34"/>
      <c r="H23" s="34"/>
      <c r="I23" s="34"/>
      <c r="J23" s="34"/>
      <c r="K23" s="37"/>
    </row>
    <row r="24" spans="2:11" s="1" customFormat="1" ht="6.95" customHeight="1">
      <c r="B24" s="33"/>
      <c r="C24" s="34"/>
      <c r="D24" s="60"/>
      <c r="E24" s="60"/>
      <c r="F24" s="60"/>
      <c r="G24" s="60"/>
      <c r="H24" s="60"/>
      <c r="I24" s="60"/>
      <c r="J24" s="60"/>
      <c r="K24" s="93"/>
    </row>
    <row r="25" spans="2:11" s="1" customFormat="1" ht="25.35" customHeight="1">
      <c r="B25" s="33"/>
      <c r="C25" s="34"/>
      <c r="D25" s="94" t="s">
        <v>32</v>
      </c>
      <c r="E25" s="34"/>
      <c r="F25" s="34"/>
      <c r="G25" s="34"/>
      <c r="H25" s="34"/>
      <c r="I25" s="34"/>
      <c r="J25" s="95">
        <f>ROUND(J88,2)</f>
        <v>25000</v>
      </c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93"/>
    </row>
    <row r="27" spans="2:11" s="1" customFormat="1" ht="14.45" customHeight="1">
      <c r="B27" s="33"/>
      <c r="C27" s="34"/>
      <c r="D27" s="34"/>
      <c r="E27" s="34"/>
      <c r="F27" s="38" t="s">
        <v>34</v>
      </c>
      <c r="G27" s="34"/>
      <c r="H27" s="34"/>
      <c r="I27" s="38" t="s">
        <v>33</v>
      </c>
      <c r="J27" s="38" t="s">
        <v>35</v>
      </c>
      <c r="K27" s="37"/>
    </row>
    <row r="28" spans="2:11" s="1" customFormat="1" ht="14.45" customHeight="1">
      <c r="B28" s="33"/>
      <c r="C28" s="34"/>
      <c r="D28" s="41" t="s">
        <v>36</v>
      </c>
      <c r="E28" s="41" t="s">
        <v>37</v>
      </c>
      <c r="F28" s="96">
        <f>ROUND(SUM(BE88:BE203), 2)</f>
        <v>0</v>
      </c>
      <c r="G28" s="34"/>
      <c r="H28" s="34"/>
      <c r="I28" s="97">
        <v>0.21</v>
      </c>
      <c r="J28" s="96">
        <f>ROUND(ROUND((SUM(BE88:BE203)), 2)*I28, 2)</f>
        <v>0</v>
      </c>
      <c r="K28" s="37"/>
    </row>
    <row r="29" spans="2:11" s="1" customFormat="1" ht="14.45" customHeight="1">
      <c r="B29" s="33"/>
      <c r="C29" s="34"/>
      <c r="D29" s="34"/>
      <c r="E29" s="41" t="s">
        <v>38</v>
      </c>
      <c r="F29" s="96">
        <f>ROUND(SUM(BF88:BF203), 2)</f>
        <v>25000</v>
      </c>
      <c r="G29" s="34"/>
      <c r="H29" s="34"/>
      <c r="I29" s="97">
        <v>0.15</v>
      </c>
      <c r="J29" s="96">
        <f>ROUND(ROUND((SUM(BF88:BF203)), 2)*I29, 2)</f>
        <v>3750</v>
      </c>
      <c r="K29" s="37"/>
    </row>
    <row r="30" spans="2:11" s="1" customFormat="1" ht="14.45" hidden="1" customHeight="1">
      <c r="B30" s="33"/>
      <c r="C30" s="34"/>
      <c r="D30" s="34"/>
      <c r="E30" s="41" t="s">
        <v>39</v>
      </c>
      <c r="F30" s="96">
        <f>ROUND(SUM(BG88:BG203), 2)</f>
        <v>0</v>
      </c>
      <c r="G30" s="34"/>
      <c r="H30" s="34"/>
      <c r="I30" s="97">
        <v>0.21</v>
      </c>
      <c r="J30" s="96">
        <v>0</v>
      </c>
      <c r="K30" s="37"/>
    </row>
    <row r="31" spans="2:11" s="1" customFormat="1" ht="14.45" hidden="1" customHeight="1">
      <c r="B31" s="33"/>
      <c r="C31" s="34"/>
      <c r="D31" s="34"/>
      <c r="E31" s="41" t="s">
        <v>40</v>
      </c>
      <c r="F31" s="96">
        <f>ROUND(SUM(BH88:BH203), 2)</f>
        <v>0</v>
      </c>
      <c r="G31" s="34"/>
      <c r="H31" s="34"/>
      <c r="I31" s="97">
        <v>0.15</v>
      </c>
      <c r="J31" s="96">
        <v>0</v>
      </c>
      <c r="K31" s="37"/>
    </row>
    <row r="32" spans="2:11" s="1" customFormat="1" ht="14.45" hidden="1" customHeight="1">
      <c r="B32" s="33"/>
      <c r="C32" s="34"/>
      <c r="D32" s="34"/>
      <c r="E32" s="41" t="s">
        <v>41</v>
      </c>
      <c r="F32" s="96">
        <f>ROUND(SUM(BI88:BI203), 2)</f>
        <v>0</v>
      </c>
      <c r="G32" s="34"/>
      <c r="H32" s="34"/>
      <c r="I32" s="97">
        <v>0</v>
      </c>
      <c r="J32" s="96">
        <v>0</v>
      </c>
      <c r="K32" s="37"/>
    </row>
    <row r="33" spans="2:11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7"/>
    </row>
    <row r="34" spans="2:11" s="1" customFormat="1" ht="25.35" customHeight="1">
      <c r="B34" s="33"/>
      <c r="C34" s="98"/>
      <c r="D34" s="99" t="s">
        <v>42</v>
      </c>
      <c r="E34" s="63"/>
      <c r="F34" s="63"/>
      <c r="G34" s="100" t="s">
        <v>43</v>
      </c>
      <c r="H34" s="101" t="s">
        <v>44</v>
      </c>
      <c r="I34" s="63"/>
      <c r="J34" s="102">
        <f>SUM(J25:J32)</f>
        <v>28750</v>
      </c>
      <c r="K34" s="103"/>
    </row>
    <row r="35" spans="2:11" s="1" customFormat="1" ht="14.45" customHeight="1">
      <c r="B35" s="48"/>
      <c r="C35" s="49"/>
      <c r="D35" s="49"/>
      <c r="E35" s="49"/>
      <c r="F35" s="49"/>
      <c r="G35" s="49"/>
      <c r="H35" s="49"/>
      <c r="I35" s="49"/>
      <c r="J35" s="49"/>
      <c r="K35" s="50"/>
    </row>
    <row r="37" spans="2:11" hidden="1"/>
    <row r="38" spans="2:11" hidden="1"/>
    <row r="39" spans="2:11" s="1" customFormat="1" ht="6.95" hidden="1" customHeight="1">
      <c r="B39" s="51"/>
      <c r="C39" s="52"/>
      <c r="D39" s="52"/>
      <c r="E39" s="52"/>
      <c r="F39" s="52"/>
      <c r="G39" s="52"/>
      <c r="H39" s="52"/>
      <c r="I39" s="52"/>
      <c r="J39" s="52"/>
      <c r="K39" s="104"/>
    </row>
    <row r="40" spans="2:11" s="1" customFormat="1" ht="36.950000000000003" hidden="1" customHeight="1">
      <c r="B40" s="33"/>
      <c r="C40" s="25" t="s">
        <v>79</v>
      </c>
      <c r="D40" s="34"/>
      <c r="E40" s="34"/>
      <c r="F40" s="34"/>
      <c r="G40" s="34"/>
      <c r="H40" s="34"/>
      <c r="I40" s="34"/>
      <c r="J40" s="34"/>
      <c r="K40" s="37"/>
    </row>
    <row r="41" spans="2:11" s="1" customFormat="1" ht="6.95" hidden="1" customHeight="1">
      <c r="B41" s="33"/>
      <c r="C41" s="34"/>
      <c r="D41" s="34"/>
      <c r="E41" s="34"/>
      <c r="F41" s="34"/>
      <c r="G41" s="34"/>
      <c r="H41" s="34"/>
      <c r="I41" s="34"/>
      <c r="J41" s="34"/>
      <c r="K41" s="37"/>
    </row>
    <row r="42" spans="2:11" s="1" customFormat="1" ht="14.45" hidden="1" customHeight="1">
      <c r="B42" s="33"/>
      <c r="C42" s="31" t="s">
        <v>17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17.25" hidden="1" customHeight="1">
      <c r="B43" s="33"/>
      <c r="C43" s="34"/>
      <c r="D43" s="34"/>
      <c r="E43" s="278" t="str">
        <f>E7</f>
        <v>PŘÍSTAVBA</v>
      </c>
      <c r="F43" s="279"/>
      <c r="G43" s="279"/>
      <c r="H43" s="279"/>
      <c r="I43" s="34"/>
      <c r="J43" s="34"/>
      <c r="K43" s="37"/>
    </row>
    <row r="44" spans="2:11" s="1" customFormat="1" ht="6.95" hidden="1" customHeight="1">
      <c r="B44" s="33"/>
      <c r="C44" s="34"/>
      <c r="D44" s="34"/>
      <c r="E44" s="34"/>
      <c r="F44" s="34"/>
      <c r="G44" s="34"/>
      <c r="H44" s="34"/>
      <c r="I44" s="34"/>
      <c r="J44" s="34"/>
      <c r="K44" s="37"/>
    </row>
    <row r="45" spans="2:11" s="1" customFormat="1" ht="18" hidden="1" customHeight="1">
      <c r="B45" s="33"/>
      <c r="C45" s="31" t="s">
        <v>21</v>
      </c>
      <c r="D45" s="34"/>
      <c r="E45" s="34"/>
      <c r="F45" s="29" t="str">
        <f>F10</f>
        <v xml:space="preserve"> </v>
      </c>
      <c r="G45" s="34"/>
      <c r="H45" s="34"/>
      <c r="I45" s="31" t="s">
        <v>23</v>
      </c>
      <c r="J45" s="89" t="str">
        <f>IF(J10="","",J10)</f>
        <v>6. 7. 2018</v>
      </c>
      <c r="K45" s="37"/>
    </row>
    <row r="46" spans="2:11" s="1" customFormat="1" ht="6.95" hidden="1" customHeight="1">
      <c r="B46" s="33"/>
      <c r="C46" s="34"/>
      <c r="D46" s="34"/>
      <c r="E46" s="34"/>
      <c r="F46" s="34"/>
      <c r="G46" s="34"/>
      <c r="H46" s="34"/>
      <c r="I46" s="34"/>
      <c r="J46" s="34"/>
      <c r="K46" s="37"/>
    </row>
    <row r="47" spans="2:11" s="1" customFormat="1" ht="15" hidden="1">
      <c r="B47" s="33"/>
      <c r="C47" s="31" t="s">
        <v>25</v>
      </c>
      <c r="D47" s="34"/>
      <c r="E47" s="34"/>
      <c r="F47" s="29" t="str">
        <f>E13</f>
        <v xml:space="preserve"> </v>
      </c>
      <c r="G47" s="34"/>
      <c r="H47" s="34"/>
      <c r="I47" s="31" t="s">
        <v>29</v>
      </c>
      <c r="J47" s="245" t="str">
        <f>E19</f>
        <v xml:space="preserve"> </v>
      </c>
      <c r="K47" s="37"/>
    </row>
    <row r="48" spans="2:11" s="1" customFormat="1" ht="14.45" hidden="1" customHeight="1">
      <c r="B48" s="33"/>
      <c r="C48" s="31" t="s">
        <v>28</v>
      </c>
      <c r="D48" s="34"/>
      <c r="E48" s="34"/>
      <c r="F48" s="29" t="str">
        <f>IF(E16="","",E16)</f>
        <v xml:space="preserve"> </v>
      </c>
      <c r="G48" s="34"/>
      <c r="H48" s="34"/>
      <c r="I48" s="34"/>
      <c r="J48" s="275"/>
      <c r="K48" s="37"/>
    </row>
    <row r="49" spans="2:47" s="1" customFormat="1" ht="10.35" hidden="1" customHeight="1">
      <c r="B49" s="33"/>
      <c r="C49" s="34"/>
      <c r="D49" s="34"/>
      <c r="E49" s="34"/>
      <c r="F49" s="34"/>
      <c r="G49" s="34"/>
      <c r="H49" s="34"/>
      <c r="I49" s="34"/>
      <c r="J49" s="34"/>
      <c r="K49" s="37"/>
    </row>
    <row r="50" spans="2:47" s="1" customFormat="1" ht="29.25" hidden="1" customHeight="1">
      <c r="B50" s="33"/>
      <c r="C50" s="105" t="s">
        <v>80</v>
      </c>
      <c r="D50" s="98"/>
      <c r="E50" s="98"/>
      <c r="F50" s="98"/>
      <c r="G50" s="98"/>
      <c r="H50" s="98"/>
      <c r="I50" s="98"/>
      <c r="J50" s="106" t="s">
        <v>81</v>
      </c>
      <c r="K50" s="107"/>
    </row>
    <row r="51" spans="2:47" s="1" customFormat="1" ht="10.35" hidden="1" customHeight="1">
      <c r="B51" s="33"/>
      <c r="C51" s="34"/>
      <c r="D51" s="34"/>
      <c r="E51" s="34"/>
      <c r="F51" s="34"/>
      <c r="G51" s="34"/>
      <c r="H51" s="34"/>
      <c r="I51" s="34"/>
      <c r="J51" s="34"/>
      <c r="K51" s="37"/>
    </row>
    <row r="52" spans="2:47" s="1" customFormat="1" ht="29.25" hidden="1" customHeight="1">
      <c r="B52" s="33"/>
      <c r="C52" s="108" t="s">
        <v>82</v>
      </c>
      <c r="D52" s="34"/>
      <c r="E52" s="34"/>
      <c r="F52" s="34"/>
      <c r="G52" s="34"/>
      <c r="H52" s="34"/>
      <c r="I52" s="34"/>
      <c r="J52" s="95">
        <f>J88</f>
        <v>25000</v>
      </c>
      <c r="K52" s="37"/>
      <c r="AU52" s="19" t="s">
        <v>83</v>
      </c>
    </row>
    <row r="53" spans="2:47" s="7" customFormat="1" ht="24.95" hidden="1" customHeight="1">
      <c r="B53" s="109"/>
      <c r="C53" s="110"/>
      <c r="D53" s="111" t="s">
        <v>84</v>
      </c>
      <c r="E53" s="112"/>
      <c r="F53" s="112"/>
      <c r="G53" s="112"/>
      <c r="H53" s="112"/>
      <c r="I53" s="112"/>
      <c r="J53" s="113">
        <f>J89</f>
        <v>0</v>
      </c>
      <c r="K53" s="114"/>
    </row>
    <row r="54" spans="2:47" s="7" customFormat="1" ht="24.95" hidden="1" customHeight="1">
      <c r="B54" s="109"/>
      <c r="C54" s="110"/>
      <c r="D54" s="111" t="s">
        <v>85</v>
      </c>
      <c r="E54" s="112"/>
      <c r="F54" s="112"/>
      <c r="G54" s="112"/>
      <c r="H54" s="112"/>
      <c r="I54" s="112"/>
      <c r="J54" s="113">
        <f>J100</f>
        <v>0</v>
      </c>
      <c r="K54" s="114"/>
    </row>
    <row r="55" spans="2:47" s="7" customFormat="1" ht="24.95" hidden="1" customHeight="1">
      <c r="B55" s="109"/>
      <c r="C55" s="110"/>
      <c r="D55" s="111" t="s">
        <v>86</v>
      </c>
      <c r="E55" s="112"/>
      <c r="F55" s="112"/>
      <c r="G55" s="112"/>
      <c r="H55" s="112"/>
      <c r="I55" s="112"/>
      <c r="J55" s="113">
        <f>J111</f>
        <v>0</v>
      </c>
      <c r="K55" s="114"/>
    </row>
    <row r="56" spans="2:47" s="7" customFormat="1" ht="24.95" hidden="1" customHeight="1">
      <c r="B56" s="109"/>
      <c r="C56" s="110"/>
      <c r="D56" s="111" t="s">
        <v>87</v>
      </c>
      <c r="E56" s="112"/>
      <c r="F56" s="112"/>
      <c r="G56" s="112"/>
      <c r="H56" s="112"/>
      <c r="I56" s="112"/>
      <c r="J56" s="113">
        <f>J115</f>
        <v>0</v>
      </c>
      <c r="K56" s="114"/>
    </row>
    <row r="57" spans="2:47" s="7" customFormat="1" ht="24.95" hidden="1" customHeight="1">
      <c r="B57" s="109"/>
      <c r="C57" s="110"/>
      <c r="D57" s="111" t="s">
        <v>88</v>
      </c>
      <c r="E57" s="112"/>
      <c r="F57" s="112"/>
      <c r="G57" s="112"/>
      <c r="H57" s="112"/>
      <c r="I57" s="112"/>
      <c r="J57" s="113">
        <f>J120</f>
        <v>0</v>
      </c>
      <c r="K57" s="114"/>
    </row>
    <row r="58" spans="2:47" s="7" customFormat="1" ht="24.95" hidden="1" customHeight="1">
      <c r="B58" s="109"/>
      <c r="C58" s="110"/>
      <c r="D58" s="111" t="s">
        <v>89</v>
      </c>
      <c r="E58" s="112"/>
      <c r="F58" s="112"/>
      <c r="G58" s="112"/>
      <c r="H58" s="112"/>
      <c r="I58" s="112"/>
      <c r="J58" s="113">
        <f>J144</f>
        <v>0</v>
      </c>
      <c r="K58" s="114"/>
    </row>
    <row r="59" spans="2:47" s="7" customFormat="1" ht="24.95" hidden="1" customHeight="1">
      <c r="B59" s="109"/>
      <c r="C59" s="110"/>
      <c r="D59" s="111" t="s">
        <v>90</v>
      </c>
      <c r="E59" s="112"/>
      <c r="F59" s="112"/>
      <c r="G59" s="112"/>
      <c r="H59" s="112"/>
      <c r="I59" s="112"/>
      <c r="J59" s="113">
        <f>J147</f>
        <v>0</v>
      </c>
      <c r="K59" s="114"/>
    </row>
    <row r="60" spans="2:47" s="7" customFormat="1" ht="24.95" hidden="1" customHeight="1">
      <c r="B60" s="109"/>
      <c r="C60" s="110"/>
      <c r="D60" s="111" t="s">
        <v>91</v>
      </c>
      <c r="E60" s="112"/>
      <c r="F60" s="112"/>
      <c r="G60" s="112"/>
      <c r="H60" s="112"/>
      <c r="I60" s="112"/>
      <c r="J60" s="113">
        <f>J149</f>
        <v>0</v>
      </c>
      <c r="K60" s="114"/>
    </row>
    <row r="61" spans="2:47" s="7" customFormat="1" ht="24.95" hidden="1" customHeight="1">
      <c r="B61" s="109"/>
      <c r="C61" s="110"/>
      <c r="D61" s="111" t="s">
        <v>92</v>
      </c>
      <c r="E61" s="112"/>
      <c r="F61" s="112"/>
      <c r="G61" s="112"/>
      <c r="H61" s="112"/>
      <c r="I61" s="112"/>
      <c r="J61" s="113">
        <f>J155</f>
        <v>0</v>
      </c>
      <c r="K61" s="114"/>
    </row>
    <row r="62" spans="2:47" s="7" customFormat="1" ht="24.95" hidden="1" customHeight="1">
      <c r="B62" s="109"/>
      <c r="C62" s="110"/>
      <c r="D62" s="111" t="s">
        <v>93</v>
      </c>
      <c r="E62" s="112"/>
      <c r="F62" s="112"/>
      <c r="G62" s="112"/>
      <c r="H62" s="112"/>
      <c r="I62" s="112"/>
      <c r="J62" s="113">
        <f>J161</f>
        <v>0</v>
      </c>
      <c r="K62" s="114"/>
    </row>
    <row r="63" spans="2:47" s="7" customFormat="1" ht="24.95" hidden="1" customHeight="1">
      <c r="B63" s="109"/>
      <c r="C63" s="110"/>
      <c r="D63" s="111" t="s">
        <v>94</v>
      </c>
      <c r="E63" s="112"/>
      <c r="F63" s="112"/>
      <c r="G63" s="112"/>
      <c r="H63" s="112"/>
      <c r="I63" s="112"/>
      <c r="J63" s="113">
        <f>J170</f>
        <v>0</v>
      </c>
      <c r="K63" s="114"/>
    </row>
    <row r="64" spans="2:47" s="7" customFormat="1" ht="24.95" hidden="1" customHeight="1">
      <c r="B64" s="109"/>
      <c r="C64" s="110"/>
      <c r="D64" s="111" t="s">
        <v>95</v>
      </c>
      <c r="E64" s="112"/>
      <c r="F64" s="112"/>
      <c r="G64" s="112"/>
      <c r="H64" s="112"/>
      <c r="I64" s="112"/>
      <c r="J64" s="113">
        <f>J178</f>
        <v>0</v>
      </c>
      <c r="K64" s="114"/>
    </row>
    <row r="65" spans="2:12" s="7" customFormat="1" ht="24.95" hidden="1" customHeight="1">
      <c r="B65" s="109"/>
      <c r="C65" s="110"/>
      <c r="D65" s="111" t="s">
        <v>96</v>
      </c>
      <c r="E65" s="112"/>
      <c r="F65" s="112"/>
      <c r="G65" s="112"/>
      <c r="H65" s="112"/>
      <c r="I65" s="112"/>
      <c r="J65" s="113">
        <f>J184</f>
        <v>25000</v>
      </c>
      <c r="K65" s="114"/>
    </row>
    <row r="66" spans="2:12" s="7" customFormat="1" ht="24.95" hidden="1" customHeight="1">
      <c r="B66" s="109"/>
      <c r="C66" s="110"/>
      <c r="D66" s="111" t="s">
        <v>97</v>
      </c>
      <c r="E66" s="112"/>
      <c r="F66" s="112"/>
      <c r="G66" s="112"/>
      <c r="H66" s="112"/>
      <c r="I66" s="112"/>
      <c r="J66" s="113">
        <f>J186</f>
        <v>0</v>
      </c>
      <c r="K66" s="114"/>
    </row>
    <row r="67" spans="2:12" s="7" customFormat="1" ht="24.95" hidden="1" customHeight="1">
      <c r="B67" s="109"/>
      <c r="C67" s="110"/>
      <c r="D67" s="111" t="s">
        <v>98</v>
      </c>
      <c r="E67" s="112"/>
      <c r="F67" s="112"/>
      <c r="G67" s="112"/>
      <c r="H67" s="112"/>
      <c r="I67" s="112"/>
      <c r="J67" s="113">
        <f>J194</f>
        <v>0</v>
      </c>
      <c r="K67" s="114"/>
    </row>
    <row r="68" spans="2:12" s="7" customFormat="1" ht="24.95" hidden="1" customHeight="1">
      <c r="B68" s="109"/>
      <c r="C68" s="110"/>
      <c r="D68" s="111" t="s">
        <v>99</v>
      </c>
      <c r="E68" s="112"/>
      <c r="F68" s="112"/>
      <c r="G68" s="112"/>
      <c r="H68" s="112"/>
      <c r="I68" s="112"/>
      <c r="J68" s="113">
        <f>J198</f>
        <v>0</v>
      </c>
      <c r="K68" s="114"/>
    </row>
    <row r="69" spans="2:12" s="7" customFormat="1" ht="24.95" hidden="1" customHeight="1">
      <c r="B69" s="109"/>
      <c r="C69" s="110"/>
      <c r="D69" s="111" t="s">
        <v>100</v>
      </c>
      <c r="E69" s="112"/>
      <c r="F69" s="112"/>
      <c r="G69" s="112"/>
      <c r="H69" s="112"/>
      <c r="I69" s="112"/>
      <c r="J69" s="113">
        <f>J200</f>
        <v>0</v>
      </c>
      <c r="K69" s="114"/>
    </row>
    <row r="70" spans="2:12" s="7" customFormat="1" ht="24.95" hidden="1" customHeight="1">
      <c r="B70" s="109"/>
      <c r="C70" s="110"/>
      <c r="D70" s="111" t="s">
        <v>101</v>
      </c>
      <c r="E70" s="112"/>
      <c r="F70" s="112"/>
      <c r="G70" s="112"/>
      <c r="H70" s="112"/>
      <c r="I70" s="112"/>
      <c r="J70" s="113">
        <f>J202</f>
        <v>0</v>
      </c>
      <c r="K70" s="114"/>
    </row>
    <row r="71" spans="2:12" s="1" customFormat="1" ht="21.75" hidden="1" customHeight="1">
      <c r="B71" s="33"/>
      <c r="C71" s="34"/>
      <c r="D71" s="34"/>
      <c r="E71" s="34"/>
      <c r="F71" s="34"/>
      <c r="G71" s="34"/>
      <c r="H71" s="34"/>
      <c r="I71" s="34"/>
      <c r="J71" s="34"/>
      <c r="K71" s="37"/>
    </row>
    <row r="72" spans="2:12" s="1" customFormat="1" ht="6.95" hidden="1" customHeight="1">
      <c r="B72" s="48"/>
      <c r="C72" s="49"/>
      <c r="D72" s="49"/>
      <c r="E72" s="49"/>
      <c r="F72" s="49"/>
      <c r="G72" s="49"/>
      <c r="H72" s="49"/>
      <c r="I72" s="49"/>
      <c r="J72" s="49"/>
      <c r="K72" s="50"/>
    </row>
    <row r="73" spans="2:12" hidden="1"/>
    <row r="74" spans="2:12" hidden="1"/>
    <row r="76" spans="2:12" s="1" customFormat="1" ht="6.95" customHeight="1"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33"/>
    </row>
    <row r="77" spans="2:12" s="1" customFormat="1" ht="36.950000000000003" customHeight="1">
      <c r="B77" s="33"/>
      <c r="C77" s="53" t="s">
        <v>102</v>
      </c>
      <c r="L77" s="33"/>
    </row>
    <row r="78" spans="2:12" s="1" customFormat="1" ht="6.95" customHeight="1">
      <c r="B78" s="33"/>
      <c r="L78" s="33"/>
    </row>
    <row r="79" spans="2:12" s="1" customFormat="1" ht="14.45" customHeight="1">
      <c r="B79" s="33"/>
      <c r="C79" s="55" t="s">
        <v>17</v>
      </c>
      <c r="L79" s="33"/>
    </row>
    <row r="80" spans="2:12" s="1" customFormat="1" ht="17.25" customHeight="1">
      <c r="B80" s="33"/>
      <c r="E80" s="263" t="str">
        <f>E7</f>
        <v>PŘÍSTAVBA</v>
      </c>
      <c r="F80" s="276"/>
      <c r="G80" s="276"/>
      <c r="H80" s="276"/>
      <c r="L80" s="33"/>
    </row>
    <row r="81" spans="2:65" s="1" customFormat="1" ht="6.95" customHeight="1">
      <c r="B81" s="33"/>
      <c r="L81" s="33"/>
    </row>
    <row r="82" spans="2:65" s="1" customFormat="1" ht="18" customHeight="1">
      <c r="B82" s="33"/>
      <c r="C82" s="55" t="s">
        <v>21</v>
      </c>
      <c r="F82" s="115" t="str">
        <f>F10</f>
        <v xml:space="preserve"> </v>
      </c>
      <c r="I82" s="55" t="s">
        <v>23</v>
      </c>
      <c r="J82" s="59" t="str">
        <f>IF(J10="","",J10)</f>
        <v>6. 7. 2018</v>
      </c>
      <c r="L82" s="33"/>
    </row>
    <row r="83" spans="2:65" s="1" customFormat="1" ht="6.95" customHeight="1">
      <c r="B83" s="33"/>
      <c r="L83" s="33"/>
    </row>
    <row r="84" spans="2:65" s="1" customFormat="1" ht="15" hidden="1">
      <c r="B84" s="33"/>
      <c r="C84" s="55" t="s">
        <v>25</v>
      </c>
      <c r="F84" s="115" t="str">
        <f>E13</f>
        <v xml:space="preserve"> </v>
      </c>
      <c r="I84" s="55" t="s">
        <v>29</v>
      </c>
      <c r="J84" s="115" t="str">
        <f>E19</f>
        <v xml:space="preserve"> </v>
      </c>
      <c r="L84" s="33"/>
    </row>
    <row r="85" spans="2:65" s="1" customFormat="1" ht="14.45" hidden="1" customHeight="1">
      <c r="B85" s="33"/>
      <c r="C85" s="55" t="s">
        <v>28</v>
      </c>
      <c r="F85" s="115" t="str">
        <f>IF(E16="","",E16)</f>
        <v xml:space="preserve"> </v>
      </c>
      <c r="L85" s="33"/>
    </row>
    <row r="86" spans="2:65" s="1" customFormat="1" ht="10.35" customHeight="1">
      <c r="B86" s="33"/>
      <c r="L86" s="33"/>
    </row>
    <row r="87" spans="2:65" s="8" customFormat="1" ht="29.25" customHeight="1">
      <c r="B87" s="116"/>
      <c r="C87" s="117" t="s">
        <v>103</v>
      </c>
      <c r="D87" s="118" t="s">
        <v>51</v>
      </c>
      <c r="E87" s="118" t="s">
        <v>47</v>
      </c>
      <c r="F87" s="118" t="s">
        <v>104</v>
      </c>
      <c r="G87" s="118" t="s">
        <v>105</v>
      </c>
      <c r="H87" s="118" t="s">
        <v>106</v>
      </c>
      <c r="I87" s="118" t="s">
        <v>107</v>
      </c>
      <c r="J87" s="118" t="s">
        <v>81</v>
      </c>
      <c r="K87" s="119" t="s">
        <v>108</v>
      </c>
      <c r="L87" s="116"/>
      <c r="M87" s="65" t="s">
        <v>109</v>
      </c>
      <c r="N87" s="66" t="s">
        <v>36</v>
      </c>
      <c r="O87" s="66" t="s">
        <v>110</v>
      </c>
      <c r="P87" s="66" t="s">
        <v>111</v>
      </c>
      <c r="Q87" s="66" t="s">
        <v>112</v>
      </c>
      <c r="R87" s="66" t="s">
        <v>113</v>
      </c>
      <c r="S87" s="66" t="s">
        <v>114</v>
      </c>
      <c r="T87" s="67" t="s">
        <v>115</v>
      </c>
    </row>
    <row r="88" spans="2:65" s="1" customFormat="1" ht="29.25" customHeight="1">
      <c r="B88" s="33"/>
      <c r="C88" s="69" t="s">
        <v>82</v>
      </c>
      <c r="J88" s="120">
        <f>BK88</f>
        <v>25000</v>
      </c>
      <c r="L88" s="33"/>
      <c r="M88" s="68"/>
      <c r="N88" s="60"/>
      <c r="O88" s="60"/>
      <c r="P88" s="121">
        <f>P89+P100+P111+P115+P120+P144+P147+P149+P155+P161+P170+P178+P184+P186+P194+P198+P200+P202</f>
        <v>932.20129300000008</v>
      </c>
      <c r="Q88" s="60"/>
      <c r="R88" s="121">
        <f>R89+R100+R111+R115+R120+R144+R147+R149+R155+R161+R170+R178+R184+R186+R194+R198+R200+R202</f>
        <v>161.81920107000002</v>
      </c>
      <c r="S88" s="60"/>
      <c r="T88" s="122">
        <f>T89+T100+T111+T115+T120+T144+T147+T149+T155+T161+T170+T178+T184+T186+T194+T198+T200+T202</f>
        <v>8.4749999999999992E-2</v>
      </c>
      <c r="AT88" s="19" t="s">
        <v>65</v>
      </c>
      <c r="AU88" s="19" t="s">
        <v>83</v>
      </c>
      <c r="BK88" s="123">
        <f>BK89+BK100+BK111+BK115+BK120+BK144+BK147+BK149+BK155+BK161+BK170+BK178+BK184+BK186+BK194+BK198+BK200+BK202</f>
        <v>25000</v>
      </c>
    </row>
    <row r="89" spans="2:65" s="9" customFormat="1" ht="37.35" customHeight="1">
      <c r="B89" s="124"/>
      <c r="D89" s="125" t="s">
        <v>65</v>
      </c>
      <c r="E89" s="126" t="s">
        <v>71</v>
      </c>
      <c r="F89" s="126" t="s">
        <v>116</v>
      </c>
      <c r="J89" s="127">
        <f>BK89</f>
        <v>0</v>
      </c>
      <c r="L89" s="124"/>
      <c r="M89" s="128"/>
      <c r="N89" s="129"/>
      <c r="O89" s="129"/>
      <c r="P89" s="130">
        <f>SUM(P90:P99)</f>
        <v>85.649699999999996</v>
      </c>
      <c r="Q89" s="129"/>
      <c r="R89" s="130">
        <f>SUM(R90:R99)</f>
        <v>0</v>
      </c>
      <c r="S89" s="129"/>
      <c r="T89" s="131">
        <f>SUM(T90:T99)</f>
        <v>0</v>
      </c>
      <c r="AR89" s="125" t="s">
        <v>71</v>
      </c>
      <c r="AT89" s="132" t="s">
        <v>65</v>
      </c>
      <c r="AU89" s="132" t="s">
        <v>66</v>
      </c>
      <c r="AY89" s="125" t="s">
        <v>117</v>
      </c>
      <c r="BK89" s="133">
        <f>SUM(BK90:BK99)</f>
        <v>0</v>
      </c>
    </row>
    <row r="90" spans="2:65" s="1" customFormat="1" ht="25.5" customHeight="1">
      <c r="B90" s="134"/>
      <c r="C90" s="135" t="s">
        <v>71</v>
      </c>
      <c r="D90" s="135" t="s">
        <v>118</v>
      </c>
      <c r="E90" s="136" t="s">
        <v>119</v>
      </c>
      <c r="F90" s="137" t="s">
        <v>120</v>
      </c>
      <c r="G90" s="138" t="s">
        <v>121</v>
      </c>
      <c r="H90" s="139">
        <v>2</v>
      </c>
      <c r="I90" s="140">
        <v>0</v>
      </c>
      <c r="J90" s="140">
        <f t="shared" ref="J90:J99" si="0">ROUND(I90*H90,2)</f>
        <v>0</v>
      </c>
      <c r="K90" s="137" t="s">
        <v>122</v>
      </c>
      <c r="L90" s="33"/>
      <c r="M90" s="141" t="s">
        <v>5</v>
      </c>
      <c r="N90" s="142" t="s">
        <v>38</v>
      </c>
      <c r="O90" s="143">
        <v>16.001999999999999</v>
      </c>
      <c r="P90" s="143">
        <f t="shared" ref="P90:P99" si="1">O90*H90</f>
        <v>32.003999999999998</v>
      </c>
      <c r="Q90" s="143">
        <v>0</v>
      </c>
      <c r="R90" s="143">
        <f t="shared" ref="R90:R99" si="2">Q90*H90</f>
        <v>0</v>
      </c>
      <c r="S90" s="143">
        <v>0</v>
      </c>
      <c r="T90" s="144">
        <f t="shared" ref="T90:T99" si="3">S90*H90</f>
        <v>0</v>
      </c>
      <c r="AR90" s="19" t="s">
        <v>123</v>
      </c>
      <c r="AT90" s="19" t="s">
        <v>118</v>
      </c>
      <c r="AU90" s="19" t="s">
        <v>71</v>
      </c>
      <c r="AY90" s="19" t="s">
        <v>117</v>
      </c>
      <c r="BE90" s="145">
        <f t="shared" ref="BE90:BE99" si="4">IF(N90="základní",J90,0)</f>
        <v>0</v>
      </c>
      <c r="BF90" s="145">
        <f t="shared" ref="BF90:BF99" si="5">IF(N90="snížená",J90,0)</f>
        <v>0</v>
      </c>
      <c r="BG90" s="145">
        <f t="shared" ref="BG90:BG99" si="6">IF(N90="zákl. přenesená",J90,0)</f>
        <v>0</v>
      </c>
      <c r="BH90" s="145">
        <f t="shared" ref="BH90:BH99" si="7">IF(N90="sníž. přenesená",J90,0)</f>
        <v>0</v>
      </c>
      <c r="BI90" s="145">
        <f t="shared" ref="BI90:BI99" si="8">IF(N90="nulová",J90,0)</f>
        <v>0</v>
      </c>
      <c r="BJ90" s="19" t="s">
        <v>124</v>
      </c>
      <c r="BK90" s="145">
        <f t="shared" ref="BK90:BK99" si="9">ROUND(I90*H90,2)</f>
        <v>0</v>
      </c>
      <c r="BL90" s="19" t="s">
        <v>123</v>
      </c>
      <c r="BM90" s="19" t="s">
        <v>125</v>
      </c>
    </row>
    <row r="91" spans="2:65" s="1" customFormat="1" ht="16.5" customHeight="1">
      <c r="B91" s="134"/>
      <c r="C91" s="135" t="s">
        <v>124</v>
      </c>
      <c r="D91" s="135" t="s">
        <v>118</v>
      </c>
      <c r="E91" s="136" t="s">
        <v>126</v>
      </c>
      <c r="F91" s="137" t="s">
        <v>127</v>
      </c>
      <c r="G91" s="138" t="s">
        <v>121</v>
      </c>
      <c r="H91" s="139">
        <v>11.2</v>
      </c>
      <c r="I91" s="140">
        <v>0</v>
      </c>
      <c r="J91" s="140">
        <f t="shared" si="0"/>
        <v>0</v>
      </c>
      <c r="K91" s="137" t="s">
        <v>122</v>
      </c>
      <c r="L91" s="33"/>
      <c r="M91" s="141" t="s">
        <v>5</v>
      </c>
      <c r="N91" s="142" t="s">
        <v>38</v>
      </c>
      <c r="O91" s="143">
        <v>0.36799999999999999</v>
      </c>
      <c r="P91" s="143">
        <f t="shared" si="1"/>
        <v>4.1215999999999999</v>
      </c>
      <c r="Q91" s="143">
        <v>0</v>
      </c>
      <c r="R91" s="143">
        <f t="shared" si="2"/>
        <v>0</v>
      </c>
      <c r="S91" s="143">
        <v>0</v>
      </c>
      <c r="T91" s="144">
        <f t="shared" si="3"/>
        <v>0</v>
      </c>
      <c r="AR91" s="19" t="s">
        <v>123</v>
      </c>
      <c r="AT91" s="19" t="s">
        <v>118</v>
      </c>
      <c r="AU91" s="19" t="s">
        <v>71</v>
      </c>
      <c r="AY91" s="19" t="s">
        <v>117</v>
      </c>
      <c r="BE91" s="145">
        <f t="shared" si="4"/>
        <v>0</v>
      </c>
      <c r="BF91" s="145">
        <f t="shared" si="5"/>
        <v>0</v>
      </c>
      <c r="BG91" s="145">
        <f t="shared" si="6"/>
        <v>0</v>
      </c>
      <c r="BH91" s="145">
        <f t="shared" si="7"/>
        <v>0</v>
      </c>
      <c r="BI91" s="145">
        <f t="shared" si="8"/>
        <v>0</v>
      </c>
      <c r="BJ91" s="19" t="s">
        <v>124</v>
      </c>
      <c r="BK91" s="145">
        <f t="shared" si="9"/>
        <v>0</v>
      </c>
      <c r="BL91" s="19" t="s">
        <v>123</v>
      </c>
      <c r="BM91" s="19" t="s">
        <v>128</v>
      </c>
    </row>
    <row r="92" spans="2:65" s="1" customFormat="1" ht="16.5" customHeight="1">
      <c r="B92" s="134"/>
      <c r="C92" s="135" t="s">
        <v>129</v>
      </c>
      <c r="D92" s="135" t="s">
        <v>118</v>
      </c>
      <c r="E92" s="136" t="s">
        <v>130</v>
      </c>
      <c r="F92" s="137" t="s">
        <v>131</v>
      </c>
      <c r="G92" s="138" t="s">
        <v>121</v>
      </c>
      <c r="H92" s="139">
        <v>12.7</v>
      </c>
      <c r="I92" s="140">
        <v>0</v>
      </c>
      <c r="J92" s="140">
        <f t="shared" si="0"/>
        <v>0</v>
      </c>
      <c r="K92" s="137" t="s">
        <v>132</v>
      </c>
      <c r="L92" s="33"/>
      <c r="M92" s="141" t="s">
        <v>5</v>
      </c>
      <c r="N92" s="142" t="s">
        <v>38</v>
      </c>
      <c r="O92" s="143">
        <v>2.3199999999999998</v>
      </c>
      <c r="P92" s="143">
        <f t="shared" si="1"/>
        <v>29.463999999999995</v>
      </c>
      <c r="Q92" s="143">
        <v>0</v>
      </c>
      <c r="R92" s="143">
        <f t="shared" si="2"/>
        <v>0</v>
      </c>
      <c r="S92" s="143">
        <v>0</v>
      </c>
      <c r="T92" s="144">
        <f t="shared" si="3"/>
        <v>0</v>
      </c>
      <c r="AR92" s="19" t="s">
        <v>123</v>
      </c>
      <c r="AT92" s="19" t="s">
        <v>118</v>
      </c>
      <c r="AU92" s="19" t="s">
        <v>71</v>
      </c>
      <c r="AY92" s="19" t="s">
        <v>117</v>
      </c>
      <c r="BE92" s="145">
        <f t="shared" si="4"/>
        <v>0</v>
      </c>
      <c r="BF92" s="145">
        <f t="shared" si="5"/>
        <v>0</v>
      </c>
      <c r="BG92" s="145">
        <f t="shared" si="6"/>
        <v>0</v>
      </c>
      <c r="BH92" s="145">
        <f t="shared" si="7"/>
        <v>0</v>
      </c>
      <c r="BI92" s="145">
        <f t="shared" si="8"/>
        <v>0</v>
      </c>
      <c r="BJ92" s="19" t="s">
        <v>124</v>
      </c>
      <c r="BK92" s="145">
        <f t="shared" si="9"/>
        <v>0</v>
      </c>
      <c r="BL92" s="19" t="s">
        <v>123</v>
      </c>
      <c r="BM92" s="19" t="s">
        <v>133</v>
      </c>
    </row>
    <row r="93" spans="2:65" s="1" customFormat="1" ht="16.5" customHeight="1">
      <c r="B93" s="134"/>
      <c r="C93" s="135" t="s">
        <v>123</v>
      </c>
      <c r="D93" s="135" t="s">
        <v>118</v>
      </c>
      <c r="E93" s="136" t="s">
        <v>134</v>
      </c>
      <c r="F93" s="137" t="s">
        <v>135</v>
      </c>
      <c r="G93" s="138" t="s">
        <v>121</v>
      </c>
      <c r="H93" s="139">
        <v>23.9</v>
      </c>
      <c r="I93" s="140">
        <v>0</v>
      </c>
      <c r="J93" s="140">
        <f t="shared" si="0"/>
        <v>0</v>
      </c>
      <c r="K93" s="137" t="s">
        <v>132</v>
      </c>
      <c r="L93" s="33"/>
      <c r="M93" s="141" t="s">
        <v>5</v>
      </c>
      <c r="N93" s="142" t="s">
        <v>38</v>
      </c>
      <c r="O93" s="143">
        <v>8.9999999999999993E-3</v>
      </c>
      <c r="P93" s="143">
        <f t="shared" si="1"/>
        <v>0.21509999999999996</v>
      </c>
      <c r="Q93" s="143">
        <v>0</v>
      </c>
      <c r="R93" s="143">
        <f t="shared" si="2"/>
        <v>0</v>
      </c>
      <c r="S93" s="143">
        <v>0</v>
      </c>
      <c r="T93" s="144">
        <f t="shared" si="3"/>
        <v>0</v>
      </c>
      <c r="AR93" s="19" t="s">
        <v>123</v>
      </c>
      <c r="AT93" s="19" t="s">
        <v>118</v>
      </c>
      <c r="AU93" s="19" t="s">
        <v>71</v>
      </c>
      <c r="AY93" s="19" t="s">
        <v>117</v>
      </c>
      <c r="BE93" s="145">
        <f t="shared" si="4"/>
        <v>0</v>
      </c>
      <c r="BF93" s="145">
        <f t="shared" si="5"/>
        <v>0</v>
      </c>
      <c r="BG93" s="145">
        <f t="shared" si="6"/>
        <v>0</v>
      </c>
      <c r="BH93" s="145">
        <f t="shared" si="7"/>
        <v>0</v>
      </c>
      <c r="BI93" s="145">
        <f t="shared" si="8"/>
        <v>0</v>
      </c>
      <c r="BJ93" s="19" t="s">
        <v>124</v>
      </c>
      <c r="BK93" s="145">
        <f t="shared" si="9"/>
        <v>0</v>
      </c>
      <c r="BL93" s="19" t="s">
        <v>123</v>
      </c>
      <c r="BM93" s="19" t="s">
        <v>136</v>
      </c>
    </row>
    <row r="94" spans="2:65" s="1" customFormat="1" ht="16.5" customHeight="1">
      <c r="B94" s="134"/>
      <c r="C94" s="135" t="s">
        <v>137</v>
      </c>
      <c r="D94" s="135" t="s">
        <v>118</v>
      </c>
      <c r="E94" s="136" t="s">
        <v>138</v>
      </c>
      <c r="F94" s="137" t="s">
        <v>139</v>
      </c>
      <c r="G94" s="138" t="s">
        <v>140</v>
      </c>
      <c r="H94" s="139">
        <v>70</v>
      </c>
      <c r="I94" s="140">
        <v>0</v>
      </c>
      <c r="J94" s="140">
        <f t="shared" si="0"/>
        <v>0</v>
      </c>
      <c r="K94" s="137" t="s">
        <v>132</v>
      </c>
      <c r="L94" s="33"/>
      <c r="M94" s="141" t="s">
        <v>5</v>
      </c>
      <c r="N94" s="142" t="s">
        <v>38</v>
      </c>
      <c r="O94" s="143">
        <v>1.7999999999999999E-2</v>
      </c>
      <c r="P94" s="143">
        <f t="shared" si="1"/>
        <v>1.26</v>
      </c>
      <c r="Q94" s="143">
        <v>0</v>
      </c>
      <c r="R94" s="143">
        <f t="shared" si="2"/>
        <v>0</v>
      </c>
      <c r="S94" s="143">
        <v>0</v>
      </c>
      <c r="T94" s="144">
        <f t="shared" si="3"/>
        <v>0</v>
      </c>
      <c r="AR94" s="19" t="s">
        <v>123</v>
      </c>
      <c r="AT94" s="19" t="s">
        <v>118</v>
      </c>
      <c r="AU94" s="19" t="s">
        <v>71</v>
      </c>
      <c r="AY94" s="19" t="s">
        <v>117</v>
      </c>
      <c r="BE94" s="145">
        <f t="shared" si="4"/>
        <v>0</v>
      </c>
      <c r="BF94" s="145">
        <f t="shared" si="5"/>
        <v>0</v>
      </c>
      <c r="BG94" s="145">
        <f t="shared" si="6"/>
        <v>0</v>
      </c>
      <c r="BH94" s="145">
        <f t="shared" si="7"/>
        <v>0</v>
      </c>
      <c r="BI94" s="145">
        <f t="shared" si="8"/>
        <v>0</v>
      </c>
      <c r="BJ94" s="19" t="s">
        <v>124</v>
      </c>
      <c r="BK94" s="145">
        <f t="shared" si="9"/>
        <v>0</v>
      </c>
      <c r="BL94" s="19" t="s">
        <v>123</v>
      </c>
      <c r="BM94" s="19" t="s">
        <v>141</v>
      </c>
    </row>
    <row r="95" spans="2:65" s="1" customFormat="1" ht="16.5" customHeight="1">
      <c r="B95" s="134"/>
      <c r="C95" s="135" t="s">
        <v>142</v>
      </c>
      <c r="D95" s="135" t="s">
        <v>118</v>
      </c>
      <c r="E95" s="136" t="s">
        <v>143</v>
      </c>
      <c r="F95" s="137" t="s">
        <v>144</v>
      </c>
      <c r="G95" s="138" t="s">
        <v>121</v>
      </c>
      <c r="H95" s="139">
        <v>15</v>
      </c>
      <c r="I95" s="140">
        <v>0</v>
      </c>
      <c r="J95" s="140">
        <f t="shared" si="0"/>
        <v>0</v>
      </c>
      <c r="K95" s="137" t="s">
        <v>132</v>
      </c>
      <c r="L95" s="33"/>
      <c r="M95" s="141" t="s">
        <v>5</v>
      </c>
      <c r="N95" s="142" t="s">
        <v>38</v>
      </c>
      <c r="O95" s="143">
        <v>1.2390000000000001</v>
      </c>
      <c r="P95" s="143">
        <f t="shared" si="1"/>
        <v>18.585000000000001</v>
      </c>
      <c r="Q95" s="143">
        <v>0</v>
      </c>
      <c r="R95" s="143">
        <f t="shared" si="2"/>
        <v>0</v>
      </c>
      <c r="S95" s="143">
        <v>0</v>
      </c>
      <c r="T95" s="144">
        <f t="shared" si="3"/>
        <v>0</v>
      </c>
      <c r="AR95" s="19" t="s">
        <v>123</v>
      </c>
      <c r="AT95" s="19" t="s">
        <v>118</v>
      </c>
      <c r="AU95" s="19" t="s">
        <v>71</v>
      </c>
      <c r="AY95" s="19" t="s">
        <v>117</v>
      </c>
      <c r="BE95" s="145">
        <f t="shared" si="4"/>
        <v>0</v>
      </c>
      <c r="BF95" s="145">
        <f t="shared" si="5"/>
        <v>0</v>
      </c>
      <c r="BG95" s="145">
        <f t="shared" si="6"/>
        <v>0</v>
      </c>
      <c r="BH95" s="145">
        <f t="shared" si="7"/>
        <v>0</v>
      </c>
      <c r="BI95" s="145">
        <f t="shared" si="8"/>
        <v>0</v>
      </c>
      <c r="BJ95" s="19" t="s">
        <v>124</v>
      </c>
      <c r="BK95" s="145">
        <f t="shared" si="9"/>
        <v>0</v>
      </c>
      <c r="BL95" s="19" t="s">
        <v>123</v>
      </c>
      <c r="BM95" s="19" t="s">
        <v>145</v>
      </c>
    </row>
    <row r="96" spans="2:65" s="1" customFormat="1" ht="16.5" customHeight="1">
      <c r="B96" s="134"/>
      <c r="C96" s="236" t="s">
        <v>146</v>
      </c>
      <c r="D96" s="236" t="s">
        <v>118</v>
      </c>
      <c r="E96" s="237" t="s">
        <v>147</v>
      </c>
      <c r="F96" s="238" t="s">
        <v>148</v>
      </c>
      <c r="G96" s="239" t="s">
        <v>121</v>
      </c>
      <c r="H96" s="240">
        <v>0</v>
      </c>
      <c r="I96" s="241">
        <v>0</v>
      </c>
      <c r="J96" s="241">
        <f t="shared" si="0"/>
        <v>0</v>
      </c>
      <c r="K96" s="137" t="s">
        <v>122</v>
      </c>
      <c r="L96" s="33"/>
      <c r="M96" s="141" t="s">
        <v>5</v>
      </c>
      <c r="N96" s="142" t="s">
        <v>38</v>
      </c>
      <c r="O96" s="143">
        <v>8.3000000000000004E-2</v>
      </c>
      <c r="P96" s="143">
        <f t="shared" si="1"/>
        <v>0</v>
      </c>
      <c r="Q96" s="143">
        <v>0</v>
      </c>
      <c r="R96" s="143">
        <f t="shared" si="2"/>
        <v>0</v>
      </c>
      <c r="S96" s="143">
        <v>0</v>
      </c>
      <c r="T96" s="144">
        <f t="shared" si="3"/>
        <v>0</v>
      </c>
      <c r="AR96" s="19" t="s">
        <v>123</v>
      </c>
      <c r="AT96" s="19" t="s">
        <v>118</v>
      </c>
      <c r="AU96" s="19" t="s">
        <v>71</v>
      </c>
      <c r="AY96" s="19" t="s">
        <v>117</v>
      </c>
      <c r="BE96" s="145">
        <f t="shared" si="4"/>
        <v>0</v>
      </c>
      <c r="BF96" s="145">
        <f t="shared" si="5"/>
        <v>0</v>
      </c>
      <c r="BG96" s="145">
        <f t="shared" si="6"/>
        <v>0</v>
      </c>
      <c r="BH96" s="145">
        <f t="shared" si="7"/>
        <v>0</v>
      </c>
      <c r="BI96" s="145">
        <f t="shared" si="8"/>
        <v>0</v>
      </c>
      <c r="BJ96" s="19" t="s">
        <v>124</v>
      </c>
      <c r="BK96" s="145">
        <f t="shared" si="9"/>
        <v>0</v>
      </c>
      <c r="BL96" s="19" t="s">
        <v>123</v>
      </c>
      <c r="BM96" s="19" t="s">
        <v>149</v>
      </c>
    </row>
    <row r="97" spans="2:65" s="1" customFormat="1" ht="16.5" customHeight="1">
      <c r="B97" s="134"/>
      <c r="C97" s="236" t="s">
        <v>150</v>
      </c>
      <c r="D97" s="236" t="s">
        <v>118</v>
      </c>
      <c r="E97" s="237" t="s">
        <v>151</v>
      </c>
      <c r="F97" s="238" t="s">
        <v>152</v>
      </c>
      <c r="G97" s="239" t="s">
        <v>121</v>
      </c>
      <c r="H97" s="240">
        <v>0</v>
      </c>
      <c r="I97" s="241">
        <v>0</v>
      </c>
      <c r="J97" s="241">
        <f t="shared" si="0"/>
        <v>0</v>
      </c>
      <c r="K97" s="137" t="s">
        <v>132</v>
      </c>
      <c r="L97" s="33"/>
      <c r="M97" s="141" t="s">
        <v>5</v>
      </c>
      <c r="N97" s="142" t="s">
        <v>38</v>
      </c>
      <c r="O97" s="143">
        <v>0.65200000000000002</v>
      </c>
      <c r="P97" s="143">
        <f t="shared" si="1"/>
        <v>0</v>
      </c>
      <c r="Q97" s="143">
        <v>0</v>
      </c>
      <c r="R97" s="143">
        <f t="shared" si="2"/>
        <v>0</v>
      </c>
      <c r="S97" s="143">
        <v>0</v>
      </c>
      <c r="T97" s="144">
        <f t="shared" si="3"/>
        <v>0</v>
      </c>
      <c r="AR97" s="19" t="s">
        <v>123</v>
      </c>
      <c r="AT97" s="19" t="s">
        <v>118</v>
      </c>
      <c r="AU97" s="19" t="s">
        <v>71</v>
      </c>
      <c r="AY97" s="19" t="s">
        <v>117</v>
      </c>
      <c r="BE97" s="145">
        <f t="shared" si="4"/>
        <v>0</v>
      </c>
      <c r="BF97" s="145">
        <f t="shared" si="5"/>
        <v>0</v>
      </c>
      <c r="BG97" s="145">
        <f t="shared" si="6"/>
        <v>0</v>
      </c>
      <c r="BH97" s="145">
        <f t="shared" si="7"/>
        <v>0</v>
      </c>
      <c r="BI97" s="145">
        <f t="shared" si="8"/>
        <v>0</v>
      </c>
      <c r="BJ97" s="19" t="s">
        <v>124</v>
      </c>
      <c r="BK97" s="145">
        <f t="shared" si="9"/>
        <v>0</v>
      </c>
      <c r="BL97" s="19" t="s">
        <v>123</v>
      </c>
      <c r="BM97" s="19" t="s">
        <v>153</v>
      </c>
    </row>
    <row r="98" spans="2:65" s="1" customFormat="1" ht="16.5" customHeight="1">
      <c r="B98" s="134"/>
      <c r="C98" s="236" t="s">
        <v>154</v>
      </c>
      <c r="D98" s="236" t="s">
        <v>118</v>
      </c>
      <c r="E98" s="237" t="s">
        <v>155</v>
      </c>
      <c r="F98" s="238" t="s">
        <v>156</v>
      </c>
      <c r="G98" s="239" t="s">
        <v>157</v>
      </c>
      <c r="H98" s="240">
        <v>0</v>
      </c>
      <c r="I98" s="241">
        <v>0</v>
      </c>
      <c r="J98" s="241">
        <f t="shared" si="0"/>
        <v>0</v>
      </c>
      <c r="K98" s="137" t="s">
        <v>122</v>
      </c>
      <c r="L98" s="33"/>
      <c r="M98" s="141" t="s">
        <v>5</v>
      </c>
      <c r="N98" s="142" t="s">
        <v>38</v>
      </c>
      <c r="O98" s="143">
        <v>0</v>
      </c>
      <c r="P98" s="143">
        <f t="shared" si="1"/>
        <v>0</v>
      </c>
      <c r="Q98" s="143">
        <v>0</v>
      </c>
      <c r="R98" s="143">
        <f t="shared" si="2"/>
        <v>0</v>
      </c>
      <c r="S98" s="143">
        <v>0</v>
      </c>
      <c r="T98" s="144">
        <f t="shared" si="3"/>
        <v>0</v>
      </c>
      <c r="AR98" s="19" t="s">
        <v>123</v>
      </c>
      <c r="AT98" s="19" t="s">
        <v>118</v>
      </c>
      <c r="AU98" s="19" t="s">
        <v>71</v>
      </c>
      <c r="AY98" s="19" t="s">
        <v>117</v>
      </c>
      <c r="BE98" s="145">
        <f t="shared" si="4"/>
        <v>0</v>
      </c>
      <c r="BF98" s="145">
        <f t="shared" si="5"/>
        <v>0</v>
      </c>
      <c r="BG98" s="145">
        <f t="shared" si="6"/>
        <v>0</v>
      </c>
      <c r="BH98" s="145">
        <f t="shared" si="7"/>
        <v>0</v>
      </c>
      <c r="BI98" s="145">
        <f t="shared" si="8"/>
        <v>0</v>
      </c>
      <c r="BJ98" s="19" t="s">
        <v>124</v>
      </c>
      <c r="BK98" s="145">
        <f t="shared" si="9"/>
        <v>0</v>
      </c>
      <c r="BL98" s="19" t="s">
        <v>123</v>
      </c>
      <c r="BM98" s="19" t="s">
        <v>158</v>
      </c>
    </row>
    <row r="99" spans="2:65" s="1" customFormat="1" ht="25.5" customHeight="1">
      <c r="B99" s="134"/>
      <c r="C99" s="236" t="s">
        <v>159</v>
      </c>
      <c r="D99" s="236" t="s">
        <v>118</v>
      </c>
      <c r="E99" s="237" t="s">
        <v>160</v>
      </c>
      <c r="F99" s="238" t="s">
        <v>161</v>
      </c>
      <c r="G99" s="239" t="s">
        <v>5</v>
      </c>
      <c r="H99" s="240">
        <v>0</v>
      </c>
      <c r="I99" s="241">
        <v>0</v>
      </c>
      <c r="J99" s="241">
        <f t="shared" si="0"/>
        <v>0</v>
      </c>
      <c r="K99" s="137" t="s">
        <v>5</v>
      </c>
      <c r="L99" s="33"/>
      <c r="M99" s="141" t="s">
        <v>5</v>
      </c>
      <c r="N99" s="142" t="s">
        <v>38</v>
      </c>
      <c r="O99" s="143">
        <v>0</v>
      </c>
      <c r="P99" s="143">
        <f t="shared" si="1"/>
        <v>0</v>
      </c>
      <c r="Q99" s="143">
        <v>0</v>
      </c>
      <c r="R99" s="143">
        <f t="shared" si="2"/>
        <v>0</v>
      </c>
      <c r="S99" s="143">
        <v>0</v>
      </c>
      <c r="T99" s="144">
        <f t="shared" si="3"/>
        <v>0</v>
      </c>
      <c r="AR99" s="19" t="s">
        <v>123</v>
      </c>
      <c r="AT99" s="19" t="s">
        <v>118</v>
      </c>
      <c r="AU99" s="19" t="s">
        <v>71</v>
      </c>
      <c r="AY99" s="19" t="s">
        <v>117</v>
      </c>
      <c r="BE99" s="145">
        <f t="shared" si="4"/>
        <v>0</v>
      </c>
      <c r="BF99" s="145">
        <f t="shared" si="5"/>
        <v>0</v>
      </c>
      <c r="BG99" s="145">
        <f t="shared" si="6"/>
        <v>0</v>
      </c>
      <c r="BH99" s="145">
        <f t="shared" si="7"/>
        <v>0</v>
      </c>
      <c r="BI99" s="145">
        <f t="shared" si="8"/>
        <v>0</v>
      </c>
      <c r="BJ99" s="19" t="s">
        <v>124</v>
      </c>
      <c r="BK99" s="145">
        <f t="shared" si="9"/>
        <v>0</v>
      </c>
      <c r="BL99" s="19" t="s">
        <v>123</v>
      </c>
      <c r="BM99" s="19" t="s">
        <v>162</v>
      </c>
    </row>
    <row r="100" spans="2:65" s="9" customFormat="1" ht="37.35" customHeight="1">
      <c r="B100" s="124"/>
      <c r="D100" s="125" t="s">
        <v>65</v>
      </c>
      <c r="E100" s="126" t="s">
        <v>124</v>
      </c>
      <c r="F100" s="126" t="s">
        <v>163</v>
      </c>
      <c r="J100" s="127">
        <f>BK100</f>
        <v>0</v>
      </c>
      <c r="L100" s="124"/>
      <c r="M100" s="128"/>
      <c r="N100" s="129"/>
      <c r="O100" s="129"/>
      <c r="P100" s="130">
        <f>SUM(P101:P110)</f>
        <v>94.142410999999981</v>
      </c>
      <c r="Q100" s="129"/>
      <c r="R100" s="130">
        <f>SUM(R101:R110)</f>
        <v>115.25457510999999</v>
      </c>
      <c r="S100" s="129"/>
      <c r="T100" s="131">
        <f>SUM(T101:T110)</f>
        <v>0</v>
      </c>
      <c r="AR100" s="125" t="s">
        <v>71</v>
      </c>
      <c r="AT100" s="132" t="s">
        <v>65</v>
      </c>
      <c r="AU100" s="132" t="s">
        <v>66</v>
      </c>
      <c r="AY100" s="125" t="s">
        <v>117</v>
      </c>
      <c r="BK100" s="133">
        <f>SUM(BK101:BK110)</f>
        <v>0</v>
      </c>
    </row>
    <row r="101" spans="2:65" s="1" customFormat="1" ht="25.5" customHeight="1">
      <c r="B101" s="134"/>
      <c r="C101" s="135" t="s">
        <v>164</v>
      </c>
      <c r="D101" s="135" t="s">
        <v>118</v>
      </c>
      <c r="E101" s="136" t="s">
        <v>165</v>
      </c>
      <c r="F101" s="137" t="s">
        <v>166</v>
      </c>
      <c r="G101" s="138" t="s">
        <v>121</v>
      </c>
      <c r="H101" s="139">
        <v>23.49</v>
      </c>
      <c r="I101" s="140">
        <v>0</v>
      </c>
      <c r="J101" s="140">
        <f t="shared" ref="J101:J110" si="10">ROUND(I101*H101,2)</f>
        <v>0</v>
      </c>
      <c r="K101" s="137" t="s">
        <v>122</v>
      </c>
      <c r="L101" s="33"/>
      <c r="M101" s="141" t="s">
        <v>5</v>
      </c>
      <c r="N101" s="142" t="s">
        <v>38</v>
      </c>
      <c r="O101" s="143">
        <v>1.0249999999999999</v>
      </c>
      <c r="P101" s="143">
        <f t="shared" ref="P101:P110" si="11">O101*H101</f>
        <v>24.077249999999996</v>
      </c>
      <c r="Q101" s="143">
        <v>2.16</v>
      </c>
      <c r="R101" s="143">
        <f t="shared" ref="R101:R110" si="12">Q101*H101</f>
        <v>50.738399999999999</v>
      </c>
      <c r="S101" s="143">
        <v>0</v>
      </c>
      <c r="T101" s="144">
        <f t="shared" ref="T101:T110" si="13">S101*H101</f>
        <v>0</v>
      </c>
      <c r="AR101" s="19" t="s">
        <v>123</v>
      </c>
      <c r="AT101" s="19" t="s">
        <v>118</v>
      </c>
      <c r="AU101" s="19" t="s">
        <v>71</v>
      </c>
      <c r="AY101" s="19" t="s">
        <v>117</v>
      </c>
      <c r="BE101" s="145">
        <f t="shared" ref="BE101:BE110" si="14">IF(N101="základní",J101,0)</f>
        <v>0</v>
      </c>
      <c r="BF101" s="145">
        <f t="shared" ref="BF101:BF110" si="15">IF(N101="snížená",J101,0)</f>
        <v>0</v>
      </c>
      <c r="BG101" s="145">
        <f t="shared" ref="BG101:BG110" si="16">IF(N101="zákl. přenesená",J101,0)</f>
        <v>0</v>
      </c>
      <c r="BH101" s="145">
        <f t="shared" ref="BH101:BH110" si="17">IF(N101="sníž. přenesená",J101,0)</f>
        <v>0</v>
      </c>
      <c r="BI101" s="145">
        <f t="shared" ref="BI101:BI110" si="18">IF(N101="nulová",J101,0)</f>
        <v>0</v>
      </c>
      <c r="BJ101" s="19" t="s">
        <v>124</v>
      </c>
      <c r="BK101" s="145">
        <f t="shared" ref="BK101:BK110" si="19">ROUND(I101*H101,2)</f>
        <v>0</v>
      </c>
      <c r="BL101" s="19" t="s">
        <v>123</v>
      </c>
      <c r="BM101" s="19" t="s">
        <v>167</v>
      </c>
    </row>
    <row r="102" spans="2:65" s="1" customFormat="1" ht="16.5" customHeight="1">
      <c r="B102" s="134"/>
      <c r="C102" s="135" t="s">
        <v>168</v>
      </c>
      <c r="D102" s="135" t="s">
        <v>118</v>
      </c>
      <c r="E102" s="136" t="s">
        <v>169</v>
      </c>
      <c r="F102" s="137" t="s">
        <v>170</v>
      </c>
      <c r="G102" s="138" t="s">
        <v>121</v>
      </c>
      <c r="H102" s="139">
        <v>11.744999999999999</v>
      </c>
      <c r="I102" s="140">
        <v>0</v>
      </c>
      <c r="J102" s="140">
        <f t="shared" si="10"/>
        <v>0</v>
      </c>
      <c r="K102" s="137" t="s">
        <v>122</v>
      </c>
      <c r="L102" s="33"/>
      <c r="M102" s="141" t="s">
        <v>5</v>
      </c>
      <c r="N102" s="142" t="s">
        <v>38</v>
      </c>
      <c r="O102" s="143">
        <v>0.629</v>
      </c>
      <c r="P102" s="143">
        <f t="shared" si="11"/>
        <v>7.3876049999999998</v>
      </c>
      <c r="Q102" s="143">
        <v>2.2563399999999998</v>
      </c>
      <c r="R102" s="143">
        <f t="shared" si="12"/>
        <v>26.500713299999997</v>
      </c>
      <c r="S102" s="143">
        <v>0</v>
      </c>
      <c r="T102" s="144">
        <f t="shared" si="13"/>
        <v>0</v>
      </c>
      <c r="AR102" s="19" t="s">
        <v>123</v>
      </c>
      <c r="AT102" s="19" t="s">
        <v>118</v>
      </c>
      <c r="AU102" s="19" t="s">
        <v>71</v>
      </c>
      <c r="AY102" s="19" t="s">
        <v>117</v>
      </c>
      <c r="BE102" s="145">
        <f t="shared" si="14"/>
        <v>0</v>
      </c>
      <c r="BF102" s="145">
        <f t="shared" si="15"/>
        <v>0</v>
      </c>
      <c r="BG102" s="145">
        <f t="shared" si="16"/>
        <v>0</v>
      </c>
      <c r="BH102" s="145">
        <f t="shared" si="17"/>
        <v>0</v>
      </c>
      <c r="BI102" s="145">
        <f t="shared" si="18"/>
        <v>0</v>
      </c>
      <c r="BJ102" s="19" t="s">
        <v>124</v>
      </c>
      <c r="BK102" s="145">
        <f t="shared" si="19"/>
        <v>0</v>
      </c>
      <c r="BL102" s="19" t="s">
        <v>123</v>
      </c>
      <c r="BM102" s="19" t="s">
        <v>171</v>
      </c>
    </row>
    <row r="103" spans="2:65" s="1" customFormat="1" ht="16.5" customHeight="1">
      <c r="B103" s="134"/>
      <c r="C103" s="135" t="s">
        <v>172</v>
      </c>
      <c r="D103" s="135" t="s">
        <v>118</v>
      </c>
      <c r="E103" s="136" t="s">
        <v>173</v>
      </c>
      <c r="F103" s="137" t="s">
        <v>174</v>
      </c>
      <c r="G103" s="138" t="s">
        <v>140</v>
      </c>
      <c r="H103" s="139">
        <v>10.8</v>
      </c>
      <c r="I103" s="140">
        <v>0</v>
      </c>
      <c r="J103" s="140">
        <f t="shared" si="10"/>
        <v>0</v>
      </c>
      <c r="K103" s="137" t="s">
        <v>122</v>
      </c>
      <c r="L103" s="33"/>
      <c r="M103" s="141" t="s">
        <v>5</v>
      </c>
      <c r="N103" s="142" t="s">
        <v>38</v>
      </c>
      <c r="O103" s="143">
        <v>0.3</v>
      </c>
      <c r="P103" s="143">
        <f t="shared" si="11"/>
        <v>3.24</v>
      </c>
      <c r="Q103" s="143">
        <v>2.47E-3</v>
      </c>
      <c r="R103" s="143">
        <f t="shared" si="12"/>
        <v>2.6676000000000002E-2</v>
      </c>
      <c r="S103" s="143">
        <v>0</v>
      </c>
      <c r="T103" s="144">
        <f t="shared" si="13"/>
        <v>0</v>
      </c>
      <c r="AR103" s="19" t="s">
        <v>123</v>
      </c>
      <c r="AT103" s="19" t="s">
        <v>118</v>
      </c>
      <c r="AU103" s="19" t="s">
        <v>71</v>
      </c>
      <c r="AY103" s="19" t="s">
        <v>117</v>
      </c>
      <c r="BE103" s="145">
        <f t="shared" si="14"/>
        <v>0</v>
      </c>
      <c r="BF103" s="145">
        <f t="shared" si="15"/>
        <v>0</v>
      </c>
      <c r="BG103" s="145">
        <f t="shared" si="16"/>
        <v>0</v>
      </c>
      <c r="BH103" s="145">
        <f t="shared" si="17"/>
        <v>0</v>
      </c>
      <c r="BI103" s="145">
        <f t="shared" si="18"/>
        <v>0</v>
      </c>
      <c r="BJ103" s="19" t="s">
        <v>124</v>
      </c>
      <c r="BK103" s="145">
        <f t="shared" si="19"/>
        <v>0</v>
      </c>
      <c r="BL103" s="19" t="s">
        <v>123</v>
      </c>
      <c r="BM103" s="19" t="s">
        <v>175</v>
      </c>
    </row>
    <row r="104" spans="2:65" s="1" customFormat="1" ht="16.5" customHeight="1">
      <c r="B104" s="134"/>
      <c r="C104" s="135" t="s">
        <v>176</v>
      </c>
      <c r="D104" s="135" t="s">
        <v>118</v>
      </c>
      <c r="E104" s="136" t="s">
        <v>177</v>
      </c>
      <c r="F104" s="137" t="s">
        <v>178</v>
      </c>
      <c r="G104" s="138" t="s">
        <v>140</v>
      </c>
      <c r="H104" s="139">
        <v>10.8</v>
      </c>
      <c r="I104" s="140">
        <v>0</v>
      </c>
      <c r="J104" s="140">
        <f t="shared" si="10"/>
        <v>0</v>
      </c>
      <c r="K104" s="137" t="s">
        <v>122</v>
      </c>
      <c r="L104" s="33"/>
      <c r="M104" s="141" t="s">
        <v>5</v>
      </c>
      <c r="N104" s="142" t="s">
        <v>38</v>
      </c>
      <c r="O104" s="143">
        <v>0.152</v>
      </c>
      <c r="P104" s="143">
        <f t="shared" si="11"/>
        <v>1.6416000000000002</v>
      </c>
      <c r="Q104" s="143">
        <v>0</v>
      </c>
      <c r="R104" s="143">
        <f t="shared" si="12"/>
        <v>0</v>
      </c>
      <c r="S104" s="143">
        <v>0</v>
      </c>
      <c r="T104" s="144">
        <f t="shared" si="13"/>
        <v>0</v>
      </c>
      <c r="AR104" s="19" t="s">
        <v>123</v>
      </c>
      <c r="AT104" s="19" t="s">
        <v>118</v>
      </c>
      <c r="AU104" s="19" t="s">
        <v>71</v>
      </c>
      <c r="AY104" s="19" t="s">
        <v>117</v>
      </c>
      <c r="BE104" s="145">
        <f t="shared" si="14"/>
        <v>0</v>
      </c>
      <c r="BF104" s="145">
        <f t="shared" si="15"/>
        <v>0</v>
      </c>
      <c r="BG104" s="145">
        <f t="shared" si="16"/>
        <v>0</v>
      </c>
      <c r="BH104" s="145">
        <f t="shared" si="17"/>
        <v>0</v>
      </c>
      <c r="BI104" s="145">
        <f t="shared" si="18"/>
        <v>0</v>
      </c>
      <c r="BJ104" s="19" t="s">
        <v>124</v>
      </c>
      <c r="BK104" s="145">
        <f t="shared" si="19"/>
        <v>0</v>
      </c>
      <c r="BL104" s="19" t="s">
        <v>123</v>
      </c>
      <c r="BM104" s="19" t="s">
        <v>179</v>
      </c>
    </row>
    <row r="105" spans="2:65" s="1" customFormat="1" ht="16.5" customHeight="1">
      <c r="B105" s="134"/>
      <c r="C105" s="135" t="s">
        <v>11</v>
      </c>
      <c r="D105" s="135" t="s">
        <v>118</v>
      </c>
      <c r="E105" s="136" t="s">
        <v>180</v>
      </c>
      <c r="F105" s="137" t="s">
        <v>181</v>
      </c>
      <c r="G105" s="138" t="s">
        <v>157</v>
      </c>
      <c r="H105" s="139">
        <v>0.28199999999999997</v>
      </c>
      <c r="I105" s="140">
        <v>0</v>
      </c>
      <c r="J105" s="140">
        <f t="shared" si="10"/>
        <v>0</v>
      </c>
      <c r="K105" s="137" t="s">
        <v>122</v>
      </c>
      <c r="L105" s="33"/>
      <c r="M105" s="141" t="s">
        <v>5</v>
      </c>
      <c r="N105" s="142" t="s">
        <v>38</v>
      </c>
      <c r="O105" s="143">
        <v>15.231</v>
      </c>
      <c r="P105" s="143">
        <f t="shared" si="11"/>
        <v>4.2951419999999993</v>
      </c>
      <c r="Q105" s="143">
        <v>1.06277</v>
      </c>
      <c r="R105" s="143">
        <f t="shared" si="12"/>
        <v>0.29970113999999998</v>
      </c>
      <c r="S105" s="143">
        <v>0</v>
      </c>
      <c r="T105" s="144">
        <f t="shared" si="13"/>
        <v>0</v>
      </c>
      <c r="AR105" s="19" t="s">
        <v>123</v>
      </c>
      <c r="AT105" s="19" t="s">
        <v>118</v>
      </c>
      <c r="AU105" s="19" t="s">
        <v>71</v>
      </c>
      <c r="AY105" s="19" t="s">
        <v>117</v>
      </c>
      <c r="BE105" s="145">
        <f t="shared" si="14"/>
        <v>0</v>
      </c>
      <c r="BF105" s="145">
        <f t="shared" si="15"/>
        <v>0</v>
      </c>
      <c r="BG105" s="145">
        <f t="shared" si="16"/>
        <v>0</v>
      </c>
      <c r="BH105" s="145">
        <f t="shared" si="17"/>
        <v>0</v>
      </c>
      <c r="BI105" s="145">
        <f t="shared" si="18"/>
        <v>0</v>
      </c>
      <c r="BJ105" s="19" t="s">
        <v>124</v>
      </c>
      <c r="BK105" s="145">
        <f t="shared" si="19"/>
        <v>0</v>
      </c>
      <c r="BL105" s="19" t="s">
        <v>123</v>
      </c>
      <c r="BM105" s="19" t="s">
        <v>182</v>
      </c>
    </row>
    <row r="106" spans="2:65" s="1" customFormat="1" ht="16.5" customHeight="1">
      <c r="B106" s="134"/>
      <c r="C106" s="135" t="s">
        <v>183</v>
      </c>
      <c r="D106" s="135" t="s">
        <v>118</v>
      </c>
      <c r="E106" s="136" t="s">
        <v>184</v>
      </c>
      <c r="F106" s="137" t="s">
        <v>185</v>
      </c>
      <c r="G106" s="138" t="s">
        <v>121</v>
      </c>
      <c r="H106" s="139">
        <v>11.3</v>
      </c>
      <c r="I106" s="140">
        <v>0</v>
      </c>
      <c r="J106" s="140">
        <f t="shared" si="10"/>
        <v>0</v>
      </c>
      <c r="K106" s="137" t="s">
        <v>132</v>
      </c>
      <c r="L106" s="33"/>
      <c r="M106" s="141" t="s">
        <v>5</v>
      </c>
      <c r="N106" s="142" t="s">
        <v>38</v>
      </c>
      <c r="O106" s="143">
        <v>0.58399999999999996</v>
      </c>
      <c r="P106" s="143">
        <f t="shared" si="11"/>
        <v>6.5991999999999997</v>
      </c>
      <c r="Q106" s="143">
        <v>2.2563399999999998</v>
      </c>
      <c r="R106" s="143">
        <f t="shared" si="12"/>
        <v>25.496641999999998</v>
      </c>
      <c r="S106" s="143">
        <v>0</v>
      </c>
      <c r="T106" s="144">
        <f t="shared" si="13"/>
        <v>0</v>
      </c>
      <c r="AR106" s="19" t="s">
        <v>123</v>
      </c>
      <c r="AT106" s="19" t="s">
        <v>118</v>
      </c>
      <c r="AU106" s="19" t="s">
        <v>71</v>
      </c>
      <c r="AY106" s="19" t="s">
        <v>117</v>
      </c>
      <c r="BE106" s="145">
        <f t="shared" si="14"/>
        <v>0</v>
      </c>
      <c r="BF106" s="145">
        <f t="shared" si="15"/>
        <v>0</v>
      </c>
      <c r="BG106" s="145">
        <f t="shared" si="16"/>
        <v>0</v>
      </c>
      <c r="BH106" s="145">
        <f t="shared" si="17"/>
        <v>0</v>
      </c>
      <c r="BI106" s="145">
        <f t="shared" si="18"/>
        <v>0</v>
      </c>
      <c r="BJ106" s="19" t="s">
        <v>124</v>
      </c>
      <c r="BK106" s="145">
        <f t="shared" si="19"/>
        <v>0</v>
      </c>
      <c r="BL106" s="19" t="s">
        <v>123</v>
      </c>
      <c r="BM106" s="19" t="s">
        <v>186</v>
      </c>
    </row>
    <row r="107" spans="2:65" s="1" customFormat="1" ht="16.5" customHeight="1">
      <c r="B107" s="134"/>
      <c r="C107" s="135" t="s">
        <v>187</v>
      </c>
      <c r="D107" s="135" t="s">
        <v>118</v>
      </c>
      <c r="E107" s="136" t="s">
        <v>188</v>
      </c>
      <c r="F107" s="137" t="s">
        <v>189</v>
      </c>
      <c r="G107" s="138" t="s">
        <v>157</v>
      </c>
      <c r="H107" s="139">
        <v>0.14399999999999999</v>
      </c>
      <c r="I107" s="140">
        <v>0</v>
      </c>
      <c r="J107" s="140">
        <f t="shared" si="10"/>
        <v>0</v>
      </c>
      <c r="K107" s="137" t="s">
        <v>132</v>
      </c>
      <c r="L107" s="33"/>
      <c r="M107" s="141" t="s">
        <v>5</v>
      </c>
      <c r="N107" s="142" t="s">
        <v>38</v>
      </c>
      <c r="O107" s="143">
        <v>32.820999999999998</v>
      </c>
      <c r="P107" s="143">
        <f t="shared" si="11"/>
        <v>4.7262239999999993</v>
      </c>
      <c r="Q107" s="143">
        <v>1.0601700000000001</v>
      </c>
      <c r="R107" s="143">
        <f t="shared" si="12"/>
        <v>0.15266447999999999</v>
      </c>
      <c r="S107" s="143">
        <v>0</v>
      </c>
      <c r="T107" s="144">
        <f t="shared" si="13"/>
        <v>0</v>
      </c>
      <c r="AR107" s="19" t="s">
        <v>123</v>
      </c>
      <c r="AT107" s="19" t="s">
        <v>118</v>
      </c>
      <c r="AU107" s="19" t="s">
        <v>71</v>
      </c>
      <c r="AY107" s="19" t="s">
        <v>117</v>
      </c>
      <c r="BE107" s="145">
        <f t="shared" si="14"/>
        <v>0</v>
      </c>
      <c r="BF107" s="145">
        <f t="shared" si="15"/>
        <v>0</v>
      </c>
      <c r="BG107" s="145">
        <f t="shared" si="16"/>
        <v>0</v>
      </c>
      <c r="BH107" s="145">
        <f t="shared" si="17"/>
        <v>0</v>
      </c>
      <c r="BI107" s="145">
        <f t="shared" si="18"/>
        <v>0</v>
      </c>
      <c r="BJ107" s="19" t="s">
        <v>124</v>
      </c>
      <c r="BK107" s="145">
        <f t="shared" si="19"/>
        <v>0</v>
      </c>
      <c r="BL107" s="19" t="s">
        <v>123</v>
      </c>
      <c r="BM107" s="19" t="s">
        <v>190</v>
      </c>
    </row>
    <row r="108" spans="2:65" s="1" customFormat="1" ht="25.5" customHeight="1">
      <c r="B108" s="134"/>
      <c r="C108" s="135" t="s">
        <v>191</v>
      </c>
      <c r="D108" s="135" t="s">
        <v>118</v>
      </c>
      <c r="E108" s="136" t="s">
        <v>192</v>
      </c>
      <c r="F108" s="137" t="s">
        <v>193</v>
      </c>
      <c r="G108" s="138" t="s">
        <v>140</v>
      </c>
      <c r="H108" s="139">
        <v>17.7</v>
      </c>
      <c r="I108" s="140">
        <v>0</v>
      </c>
      <c r="J108" s="140">
        <f t="shared" si="10"/>
        <v>0</v>
      </c>
      <c r="K108" s="137" t="s">
        <v>132</v>
      </c>
      <c r="L108" s="33"/>
      <c r="M108" s="141" t="s">
        <v>5</v>
      </c>
      <c r="N108" s="142" t="s">
        <v>38</v>
      </c>
      <c r="O108" s="143">
        <v>0.94</v>
      </c>
      <c r="P108" s="143">
        <f t="shared" si="11"/>
        <v>16.637999999999998</v>
      </c>
      <c r="Q108" s="143">
        <v>0.67488999999999999</v>
      </c>
      <c r="R108" s="143">
        <f t="shared" si="12"/>
        <v>11.945552999999999</v>
      </c>
      <c r="S108" s="143">
        <v>0</v>
      </c>
      <c r="T108" s="144">
        <f t="shared" si="13"/>
        <v>0</v>
      </c>
      <c r="AR108" s="19" t="s">
        <v>123</v>
      </c>
      <c r="AT108" s="19" t="s">
        <v>118</v>
      </c>
      <c r="AU108" s="19" t="s">
        <v>71</v>
      </c>
      <c r="AY108" s="19" t="s">
        <v>117</v>
      </c>
      <c r="BE108" s="145">
        <f t="shared" si="14"/>
        <v>0</v>
      </c>
      <c r="BF108" s="145">
        <f t="shared" si="15"/>
        <v>0</v>
      </c>
      <c r="BG108" s="145">
        <f t="shared" si="16"/>
        <v>0</v>
      </c>
      <c r="BH108" s="145">
        <f t="shared" si="17"/>
        <v>0</v>
      </c>
      <c r="BI108" s="145">
        <f t="shared" si="18"/>
        <v>0</v>
      </c>
      <c r="BJ108" s="19" t="s">
        <v>124</v>
      </c>
      <c r="BK108" s="145">
        <f t="shared" si="19"/>
        <v>0</v>
      </c>
      <c r="BL108" s="19" t="s">
        <v>123</v>
      </c>
      <c r="BM108" s="19" t="s">
        <v>194</v>
      </c>
    </row>
    <row r="109" spans="2:65" s="1" customFormat="1" ht="16.5" customHeight="1">
      <c r="B109" s="134"/>
      <c r="C109" s="135" t="s">
        <v>195</v>
      </c>
      <c r="D109" s="135" t="s">
        <v>118</v>
      </c>
      <c r="E109" s="136" t="s">
        <v>196</v>
      </c>
      <c r="F109" s="137" t="s">
        <v>197</v>
      </c>
      <c r="G109" s="138" t="s">
        <v>157</v>
      </c>
      <c r="H109" s="139">
        <v>8.8999999999999996E-2</v>
      </c>
      <c r="I109" s="140">
        <v>0</v>
      </c>
      <c r="J109" s="140">
        <f t="shared" si="10"/>
        <v>0</v>
      </c>
      <c r="K109" s="137" t="s">
        <v>132</v>
      </c>
      <c r="L109" s="33"/>
      <c r="M109" s="141" t="s">
        <v>5</v>
      </c>
      <c r="N109" s="142" t="s">
        <v>38</v>
      </c>
      <c r="O109" s="143">
        <v>32.51</v>
      </c>
      <c r="P109" s="143">
        <f t="shared" si="11"/>
        <v>2.8933899999999997</v>
      </c>
      <c r="Q109" s="143">
        <v>1.05871</v>
      </c>
      <c r="R109" s="143">
        <f t="shared" si="12"/>
        <v>9.422519E-2</v>
      </c>
      <c r="S109" s="143">
        <v>0</v>
      </c>
      <c r="T109" s="144">
        <f t="shared" si="13"/>
        <v>0</v>
      </c>
      <c r="AR109" s="19" t="s">
        <v>123</v>
      </c>
      <c r="AT109" s="19" t="s">
        <v>118</v>
      </c>
      <c r="AU109" s="19" t="s">
        <v>71</v>
      </c>
      <c r="AY109" s="19" t="s">
        <v>117</v>
      </c>
      <c r="BE109" s="145">
        <f t="shared" si="14"/>
        <v>0</v>
      </c>
      <c r="BF109" s="145">
        <f t="shared" si="15"/>
        <v>0</v>
      </c>
      <c r="BG109" s="145">
        <f t="shared" si="16"/>
        <v>0</v>
      </c>
      <c r="BH109" s="145">
        <f t="shared" si="17"/>
        <v>0</v>
      </c>
      <c r="BI109" s="145">
        <f t="shared" si="18"/>
        <v>0</v>
      </c>
      <c r="BJ109" s="19" t="s">
        <v>124</v>
      </c>
      <c r="BK109" s="145">
        <f t="shared" si="19"/>
        <v>0</v>
      </c>
      <c r="BL109" s="19" t="s">
        <v>123</v>
      </c>
      <c r="BM109" s="19" t="s">
        <v>198</v>
      </c>
    </row>
    <row r="110" spans="2:65" s="1" customFormat="1" ht="16.5" customHeight="1">
      <c r="B110" s="134"/>
      <c r="C110" s="135" t="s">
        <v>199</v>
      </c>
      <c r="D110" s="135" t="s">
        <v>118</v>
      </c>
      <c r="E110" s="136" t="s">
        <v>200</v>
      </c>
      <c r="F110" s="137" t="s">
        <v>201</v>
      </c>
      <c r="G110" s="138" t="s">
        <v>202</v>
      </c>
      <c r="H110" s="139">
        <v>36</v>
      </c>
      <c r="I110" s="140">
        <v>0</v>
      </c>
      <c r="J110" s="140">
        <f t="shared" si="10"/>
        <v>0</v>
      </c>
      <c r="K110" s="137" t="s">
        <v>5</v>
      </c>
      <c r="L110" s="33"/>
      <c r="M110" s="141" t="s">
        <v>5</v>
      </c>
      <c r="N110" s="142" t="s">
        <v>38</v>
      </c>
      <c r="O110" s="143">
        <v>0.629</v>
      </c>
      <c r="P110" s="143">
        <f t="shared" si="11"/>
        <v>22.643999999999998</v>
      </c>
      <c r="Q110" s="143">
        <v>0</v>
      </c>
      <c r="R110" s="143">
        <f t="shared" si="12"/>
        <v>0</v>
      </c>
      <c r="S110" s="143">
        <v>0</v>
      </c>
      <c r="T110" s="144">
        <f t="shared" si="13"/>
        <v>0</v>
      </c>
      <c r="AR110" s="19" t="s">
        <v>123</v>
      </c>
      <c r="AT110" s="19" t="s">
        <v>118</v>
      </c>
      <c r="AU110" s="19" t="s">
        <v>71</v>
      </c>
      <c r="AY110" s="19" t="s">
        <v>117</v>
      </c>
      <c r="BE110" s="145">
        <f t="shared" si="14"/>
        <v>0</v>
      </c>
      <c r="BF110" s="145">
        <f t="shared" si="15"/>
        <v>0</v>
      </c>
      <c r="BG110" s="145">
        <f t="shared" si="16"/>
        <v>0</v>
      </c>
      <c r="BH110" s="145">
        <f t="shared" si="17"/>
        <v>0</v>
      </c>
      <c r="BI110" s="145">
        <f t="shared" si="18"/>
        <v>0</v>
      </c>
      <c r="BJ110" s="19" t="s">
        <v>124</v>
      </c>
      <c r="BK110" s="145">
        <f t="shared" si="19"/>
        <v>0</v>
      </c>
      <c r="BL110" s="19" t="s">
        <v>123</v>
      </c>
      <c r="BM110" s="19" t="s">
        <v>203</v>
      </c>
    </row>
    <row r="111" spans="2:65" s="9" customFormat="1" ht="37.35" customHeight="1">
      <c r="B111" s="124"/>
      <c r="D111" s="125" t="s">
        <v>65</v>
      </c>
      <c r="E111" s="126" t="s">
        <v>129</v>
      </c>
      <c r="F111" s="126" t="s">
        <v>204</v>
      </c>
      <c r="J111" s="127">
        <f>BK111</f>
        <v>0</v>
      </c>
      <c r="L111" s="124"/>
      <c r="M111" s="128"/>
      <c r="N111" s="129"/>
      <c r="O111" s="129"/>
      <c r="P111" s="130">
        <f>SUM(P112:P114)</f>
        <v>71.332599999999999</v>
      </c>
      <c r="Q111" s="129"/>
      <c r="R111" s="130">
        <f>SUM(R112:R114)</f>
        <v>21.866834600000001</v>
      </c>
      <c r="S111" s="129"/>
      <c r="T111" s="131">
        <f>SUM(T112:T114)</f>
        <v>0</v>
      </c>
      <c r="AR111" s="125" t="s">
        <v>71</v>
      </c>
      <c r="AT111" s="132" t="s">
        <v>65</v>
      </c>
      <c r="AU111" s="132" t="s">
        <v>66</v>
      </c>
      <c r="AY111" s="125" t="s">
        <v>117</v>
      </c>
      <c r="BK111" s="133">
        <f>SUM(BK112:BK114)</f>
        <v>0</v>
      </c>
    </row>
    <row r="112" spans="2:65" s="1" customFormat="1" ht="25.5" customHeight="1">
      <c r="B112" s="134"/>
      <c r="C112" s="135" t="s">
        <v>10</v>
      </c>
      <c r="D112" s="135" t="s">
        <v>118</v>
      </c>
      <c r="E112" s="136" t="s">
        <v>205</v>
      </c>
      <c r="F112" s="137" t="s">
        <v>726</v>
      </c>
      <c r="G112" s="138" t="s">
        <v>140</v>
      </c>
      <c r="H112" s="139">
        <v>83.62</v>
      </c>
      <c r="I112" s="140">
        <v>0</v>
      </c>
      <c r="J112" s="140">
        <f>ROUND(I112*H112,2)</f>
        <v>0</v>
      </c>
      <c r="K112" s="137" t="s">
        <v>122</v>
      </c>
      <c r="L112" s="33"/>
      <c r="M112" s="141" t="s">
        <v>5</v>
      </c>
      <c r="N112" s="142" t="s">
        <v>38</v>
      </c>
      <c r="O112" s="143">
        <v>0.83</v>
      </c>
      <c r="P112" s="143">
        <f>O112*H112</f>
        <v>69.404600000000002</v>
      </c>
      <c r="Q112" s="143">
        <v>0.25933</v>
      </c>
      <c r="R112" s="143">
        <f>Q112*H112</f>
        <v>21.6851746</v>
      </c>
      <c r="S112" s="143">
        <v>0</v>
      </c>
      <c r="T112" s="144">
        <f>S112*H112</f>
        <v>0</v>
      </c>
      <c r="AR112" s="19" t="s">
        <v>123</v>
      </c>
      <c r="AT112" s="19" t="s">
        <v>118</v>
      </c>
      <c r="AU112" s="19" t="s">
        <v>71</v>
      </c>
      <c r="AY112" s="19" t="s">
        <v>117</v>
      </c>
      <c r="BE112" s="145">
        <f>IF(N112="základní",J112,0)</f>
        <v>0</v>
      </c>
      <c r="BF112" s="145">
        <f>IF(N112="snížená",J112,0)</f>
        <v>0</v>
      </c>
      <c r="BG112" s="145">
        <f>IF(N112="zákl. přenesená",J112,0)</f>
        <v>0</v>
      </c>
      <c r="BH112" s="145">
        <f>IF(N112="sníž. přenesená",J112,0)</f>
        <v>0</v>
      </c>
      <c r="BI112" s="145">
        <f>IF(N112="nulová",J112,0)</f>
        <v>0</v>
      </c>
      <c r="BJ112" s="19" t="s">
        <v>124</v>
      </c>
      <c r="BK112" s="145">
        <f>ROUND(I112*H112,2)</f>
        <v>0</v>
      </c>
      <c r="BL112" s="19" t="s">
        <v>123</v>
      </c>
      <c r="BM112" s="19" t="s">
        <v>206</v>
      </c>
    </row>
    <row r="113" spans="2:65" s="1" customFormat="1" ht="16.5" customHeight="1">
      <c r="B113" s="134"/>
      <c r="C113" s="135" t="s">
        <v>207</v>
      </c>
      <c r="D113" s="135" t="s">
        <v>118</v>
      </c>
      <c r="E113" s="136" t="s">
        <v>208</v>
      </c>
      <c r="F113" s="137" t="s">
        <v>209</v>
      </c>
      <c r="G113" s="138" t="s">
        <v>210</v>
      </c>
      <c r="H113" s="139">
        <v>2</v>
      </c>
      <c r="I113" s="140">
        <v>0</v>
      </c>
      <c r="J113" s="140">
        <f>ROUND(I113*H113,2)</f>
        <v>0</v>
      </c>
      <c r="K113" s="137" t="s">
        <v>122</v>
      </c>
      <c r="L113" s="33"/>
      <c r="M113" s="141" t="s">
        <v>5</v>
      </c>
      <c r="N113" s="142" t="s">
        <v>38</v>
      </c>
      <c r="O113" s="143">
        <v>0.318</v>
      </c>
      <c r="P113" s="143">
        <f>O113*H113</f>
        <v>0.63600000000000001</v>
      </c>
      <c r="Q113" s="143">
        <v>2.6929999999999999E-2</v>
      </c>
      <c r="R113" s="143">
        <f>Q113*H113</f>
        <v>5.3859999999999998E-2</v>
      </c>
      <c r="S113" s="143">
        <v>0</v>
      </c>
      <c r="T113" s="144">
        <f>S113*H113</f>
        <v>0</v>
      </c>
      <c r="AR113" s="19" t="s">
        <v>123</v>
      </c>
      <c r="AT113" s="19" t="s">
        <v>118</v>
      </c>
      <c r="AU113" s="19" t="s">
        <v>71</v>
      </c>
      <c r="AY113" s="19" t="s">
        <v>117</v>
      </c>
      <c r="BE113" s="145">
        <f>IF(N113="základní",J113,0)</f>
        <v>0</v>
      </c>
      <c r="BF113" s="145">
        <f>IF(N113="snížená",J113,0)</f>
        <v>0</v>
      </c>
      <c r="BG113" s="145">
        <f>IF(N113="zákl. přenesená",J113,0)</f>
        <v>0</v>
      </c>
      <c r="BH113" s="145">
        <f>IF(N113="sníž. přenesená",J113,0)</f>
        <v>0</v>
      </c>
      <c r="BI113" s="145">
        <f>IF(N113="nulová",J113,0)</f>
        <v>0</v>
      </c>
      <c r="BJ113" s="19" t="s">
        <v>124</v>
      </c>
      <c r="BK113" s="145">
        <f>ROUND(I113*H113,2)</f>
        <v>0</v>
      </c>
      <c r="BL113" s="19" t="s">
        <v>123</v>
      </c>
      <c r="BM113" s="19" t="s">
        <v>211</v>
      </c>
    </row>
    <row r="114" spans="2:65" s="1" customFormat="1" ht="16.5" customHeight="1">
      <c r="B114" s="134"/>
      <c r="C114" s="135" t="s">
        <v>212</v>
      </c>
      <c r="D114" s="135" t="s">
        <v>118</v>
      </c>
      <c r="E114" s="136" t="s">
        <v>213</v>
      </c>
      <c r="F114" s="137" t="s">
        <v>214</v>
      </c>
      <c r="G114" s="138" t="s">
        <v>210</v>
      </c>
      <c r="H114" s="139">
        <v>4</v>
      </c>
      <c r="I114" s="140">
        <v>0</v>
      </c>
      <c r="J114" s="140">
        <f>ROUND(I114*H114,2)</f>
        <v>0</v>
      </c>
      <c r="K114" s="137" t="s">
        <v>122</v>
      </c>
      <c r="L114" s="33"/>
      <c r="M114" s="141" t="s">
        <v>5</v>
      </c>
      <c r="N114" s="142" t="s">
        <v>38</v>
      </c>
      <c r="O114" s="143">
        <v>0.32300000000000001</v>
      </c>
      <c r="P114" s="143">
        <f>O114*H114</f>
        <v>1.292</v>
      </c>
      <c r="Q114" s="143">
        <v>3.1949999999999999E-2</v>
      </c>
      <c r="R114" s="143">
        <f>Q114*H114</f>
        <v>0.1278</v>
      </c>
      <c r="S114" s="143">
        <v>0</v>
      </c>
      <c r="T114" s="144">
        <f>S114*H114</f>
        <v>0</v>
      </c>
      <c r="AR114" s="19" t="s">
        <v>123</v>
      </c>
      <c r="AT114" s="19" t="s">
        <v>118</v>
      </c>
      <c r="AU114" s="19" t="s">
        <v>71</v>
      </c>
      <c r="AY114" s="19" t="s">
        <v>117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9" t="s">
        <v>124</v>
      </c>
      <c r="BK114" s="145">
        <f>ROUND(I114*H114,2)</f>
        <v>0</v>
      </c>
      <c r="BL114" s="19" t="s">
        <v>123</v>
      </c>
      <c r="BM114" s="19" t="s">
        <v>215</v>
      </c>
    </row>
    <row r="115" spans="2:65" s="9" customFormat="1" ht="37.35" customHeight="1">
      <c r="B115" s="124"/>
      <c r="D115" s="125" t="s">
        <v>65</v>
      </c>
      <c r="E115" s="126" t="s">
        <v>123</v>
      </c>
      <c r="F115" s="126" t="s">
        <v>216</v>
      </c>
      <c r="I115" s="9">
        <v>0</v>
      </c>
      <c r="J115" s="127">
        <f>BK115</f>
        <v>0</v>
      </c>
      <c r="L115" s="124"/>
      <c r="M115" s="128"/>
      <c r="N115" s="129"/>
      <c r="O115" s="129"/>
      <c r="P115" s="130">
        <f>SUM(P116:P119)</f>
        <v>24.039936000000001</v>
      </c>
      <c r="Q115" s="129"/>
      <c r="R115" s="130">
        <f>SUM(R116:R119)</f>
        <v>5.0922975600000004</v>
      </c>
      <c r="S115" s="129"/>
      <c r="T115" s="131">
        <f>SUM(T116:T119)</f>
        <v>0</v>
      </c>
      <c r="AR115" s="125" t="s">
        <v>71</v>
      </c>
      <c r="AT115" s="132" t="s">
        <v>65</v>
      </c>
      <c r="AU115" s="132" t="s">
        <v>66</v>
      </c>
      <c r="AY115" s="125" t="s">
        <v>117</v>
      </c>
      <c r="BK115" s="133">
        <f>SUM(BK116:BK119)</f>
        <v>0</v>
      </c>
    </row>
    <row r="116" spans="2:65" s="1" customFormat="1" ht="16.5" customHeight="1">
      <c r="B116" s="134"/>
      <c r="C116" s="135" t="s">
        <v>217</v>
      </c>
      <c r="D116" s="135" t="s">
        <v>118</v>
      </c>
      <c r="E116" s="136" t="s">
        <v>218</v>
      </c>
      <c r="F116" s="137" t="s">
        <v>219</v>
      </c>
      <c r="G116" s="138" t="s">
        <v>121</v>
      </c>
      <c r="H116" s="139">
        <v>2.1240000000000001</v>
      </c>
      <c r="I116" s="140">
        <v>0</v>
      </c>
      <c r="J116" s="140">
        <f>ROUND(I116*H116,2)</f>
        <v>0</v>
      </c>
      <c r="K116" s="137" t="s">
        <v>122</v>
      </c>
      <c r="L116" s="33"/>
      <c r="M116" s="141" t="s">
        <v>5</v>
      </c>
      <c r="N116" s="142" t="s">
        <v>38</v>
      </c>
      <c r="O116" s="143">
        <v>1.448</v>
      </c>
      <c r="P116" s="143">
        <f>O116*H116</f>
        <v>3.0755520000000001</v>
      </c>
      <c r="Q116" s="143">
        <v>2.2564500000000001</v>
      </c>
      <c r="R116" s="143">
        <f>Q116*H116</f>
        <v>4.7926998000000003</v>
      </c>
      <c r="S116" s="143">
        <v>0</v>
      </c>
      <c r="T116" s="144">
        <f>S116*H116</f>
        <v>0</v>
      </c>
      <c r="AR116" s="19" t="s">
        <v>123</v>
      </c>
      <c r="AT116" s="19" t="s">
        <v>118</v>
      </c>
      <c r="AU116" s="19" t="s">
        <v>71</v>
      </c>
      <c r="AY116" s="19" t="s">
        <v>117</v>
      </c>
      <c r="BE116" s="145">
        <f>IF(N116="základní",J116,0)</f>
        <v>0</v>
      </c>
      <c r="BF116" s="145">
        <f>IF(N116="snížená",J116,0)</f>
        <v>0</v>
      </c>
      <c r="BG116" s="145">
        <f>IF(N116="zákl. přenesená",J116,0)</f>
        <v>0</v>
      </c>
      <c r="BH116" s="145">
        <f>IF(N116="sníž. přenesená",J116,0)</f>
        <v>0</v>
      </c>
      <c r="BI116" s="145">
        <f>IF(N116="nulová",J116,0)</f>
        <v>0</v>
      </c>
      <c r="BJ116" s="19" t="s">
        <v>124</v>
      </c>
      <c r="BK116" s="145">
        <f>ROUND(I116*H116,2)</f>
        <v>0</v>
      </c>
      <c r="BL116" s="19" t="s">
        <v>123</v>
      </c>
      <c r="BM116" s="19" t="s">
        <v>220</v>
      </c>
    </row>
    <row r="117" spans="2:65" s="1" customFormat="1" ht="16.5" customHeight="1">
      <c r="B117" s="134"/>
      <c r="C117" s="135" t="s">
        <v>221</v>
      </c>
      <c r="D117" s="135" t="s">
        <v>118</v>
      </c>
      <c r="E117" s="136" t="s">
        <v>222</v>
      </c>
      <c r="F117" s="137" t="s">
        <v>223</v>
      </c>
      <c r="G117" s="138" t="s">
        <v>140</v>
      </c>
      <c r="H117" s="139">
        <v>13.92</v>
      </c>
      <c r="I117" s="140">
        <v>0</v>
      </c>
      <c r="J117" s="140">
        <f>ROUND(I117*H117,2)</f>
        <v>0</v>
      </c>
      <c r="K117" s="137" t="s">
        <v>122</v>
      </c>
      <c r="L117" s="33"/>
      <c r="M117" s="141" t="s">
        <v>5</v>
      </c>
      <c r="N117" s="142" t="s">
        <v>38</v>
      </c>
      <c r="O117" s="143">
        <v>0.68100000000000005</v>
      </c>
      <c r="P117" s="143">
        <f>O117*H117</f>
        <v>9.4795200000000008</v>
      </c>
      <c r="Q117" s="143">
        <v>5.1900000000000002E-3</v>
      </c>
      <c r="R117" s="143">
        <f>Q117*H117</f>
        <v>7.2244799999999998E-2</v>
      </c>
      <c r="S117" s="143">
        <v>0</v>
      </c>
      <c r="T117" s="144">
        <f>S117*H117</f>
        <v>0</v>
      </c>
      <c r="AR117" s="19" t="s">
        <v>123</v>
      </c>
      <c r="AT117" s="19" t="s">
        <v>118</v>
      </c>
      <c r="AU117" s="19" t="s">
        <v>71</v>
      </c>
      <c r="AY117" s="19" t="s">
        <v>117</v>
      </c>
      <c r="BE117" s="145">
        <f>IF(N117="základní",J117,0)</f>
        <v>0</v>
      </c>
      <c r="BF117" s="145">
        <f>IF(N117="snížená",J117,0)</f>
        <v>0</v>
      </c>
      <c r="BG117" s="145">
        <f>IF(N117="zákl. přenesená",J117,0)</f>
        <v>0</v>
      </c>
      <c r="BH117" s="145">
        <f>IF(N117="sníž. přenesená",J117,0)</f>
        <v>0</v>
      </c>
      <c r="BI117" s="145">
        <f>IF(N117="nulová",J117,0)</f>
        <v>0</v>
      </c>
      <c r="BJ117" s="19" t="s">
        <v>124</v>
      </c>
      <c r="BK117" s="145">
        <f>ROUND(I117*H117,2)</f>
        <v>0</v>
      </c>
      <c r="BL117" s="19" t="s">
        <v>123</v>
      </c>
      <c r="BM117" s="19" t="s">
        <v>224</v>
      </c>
    </row>
    <row r="118" spans="2:65" s="1" customFormat="1" ht="16.5" customHeight="1">
      <c r="B118" s="134"/>
      <c r="C118" s="135" t="s">
        <v>225</v>
      </c>
      <c r="D118" s="135" t="s">
        <v>118</v>
      </c>
      <c r="E118" s="136" t="s">
        <v>226</v>
      </c>
      <c r="F118" s="137" t="s">
        <v>227</v>
      </c>
      <c r="G118" s="138" t="s">
        <v>140</v>
      </c>
      <c r="H118" s="139">
        <v>13.92</v>
      </c>
      <c r="I118" s="140">
        <v>0</v>
      </c>
      <c r="J118" s="140">
        <f>ROUND(I118*H118,2)</f>
        <v>0</v>
      </c>
      <c r="K118" s="137" t="s">
        <v>122</v>
      </c>
      <c r="L118" s="33"/>
      <c r="M118" s="141" t="s">
        <v>5</v>
      </c>
      <c r="N118" s="142" t="s">
        <v>38</v>
      </c>
      <c r="O118" s="143">
        <v>0.24</v>
      </c>
      <c r="P118" s="143">
        <f>O118*H118</f>
        <v>3.3407999999999998</v>
      </c>
      <c r="Q118" s="143">
        <v>0</v>
      </c>
      <c r="R118" s="143">
        <f>Q118*H118</f>
        <v>0</v>
      </c>
      <c r="S118" s="143">
        <v>0</v>
      </c>
      <c r="T118" s="144">
        <f>S118*H118</f>
        <v>0</v>
      </c>
      <c r="AR118" s="19" t="s">
        <v>123</v>
      </c>
      <c r="AT118" s="19" t="s">
        <v>118</v>
      </c>
      <c r="AU118" s="19" t="s">
        <v>71</v>
      </c>
      <c r="AY118" s="19" t="s">
        <v>117</v>
      </c>
      <c r="BE118" s="145">
        <f>IF(N118="základní",J118,0)</f>
        <v>0</v>
      </c>
      <c r="BF118" s="145">
        <f>IF(N118="snížená",J118,0)</f>
        <v>0</v>
      </c>
      <c r="BG118" s="145">
        <f>IF(N118="zákl. přenesená",J118,0)</f>
        <v>0</v>
      </c>
      <c r="BH118" s="145">
        <f>IF(N118="sníž. přenesená",J118,0)</f>
        <v>0</v>
      </c>
      <c r="BI118" s="145">
        <f>IF(N118="nulová",J118,0)</f>
        <v>0</v>
      </c>
      <c r="BJ118" s="19" t="s">
        <v>124</v>
      </c>
      <c r="BK118" s="145">
        <f>ROUND(I118*H118,2)</f>
        <v>0</v>
      </c>
      <c r="BL118" s="19" t="s">
        <v>123</v>
      </c>
      <c r="BM118" s="19" t="s">
        <v>228</v>
      </c>
    </row>
    <row r="119" spans="2:65" s="1" customFormat="1" ht="16.5" customHeight="1">
      <c r="B119" s="134"/>
      <c r="C119" s="135" t="s">
        <v>229</v>
      </c>
      <c r="D119" s="135" t="s">
        <v>118</v>
      </c>
      <c r="E119" s="136" t="s">
        <v>230</v>
      </c>
      <c r="F119" s="137" t="s">
        <v>231</v>
      </c>
      <c r="G119" s="138" t="s">
        <v>157</v>
      </c>
      <c r="H119" s="139">
        <v>0.216</v>
      </c>
      <c r="I119" s="140">
        <v>0</v>
      </c>
      <c r="J119" s="140">
        <f>ROUND(I119*H119,2)</f>
        <v>0</v>
      </c>
      <c r="K119" s="137" t="s">
        <v>132</v>
      </c>
      <c r="L119" s="33"/>
      <c r="M119" s="141" t="s">
        <v>5</v>
      </c>
      <c r="N119" s="142" t="s">
        <v>38</v>
      </c>
      <c r="O119" s="143">
        <v>37.704000000000001</v>
      </c>
      <c r="P119" s="143">
        <f>O119*H119</f>
        <v>8.1440640000000002</v>
      </c>
      <c r="Q119" s="143">
        <v>1.0525599999999999</v>
      </c>
      <c r="R119" s="143">
        <f>Q119*H119</f>
        <v>0.22735295999999999</v>
      </c>
      <c r="S119" s="143">
        <v>0</v>
      </c>
      <c r="T119" s="144">
        <f>S119*H119</f>
        <v>0</v>
      </c>
      <c r="AR119" s="19" t="s">
        <v>123</v>
      </c>
      <c r="AT119" s="19" t="s">
        <v>118</v>
      </c>
      <c r="AU119" s="19" t="s">
        <v>71</v>
      </c>
      <c r="AY119" s="19" t="s">
        <v>117</v>
      </c>
      <c r="BE119" s="145">
        <f>IF(N119="základní",J119,0)</f>
        <v>0</v>
      </c>
      <c r="BF119" s="145">
        <f>IF(N119="snížená",J119,0)</f>
        <v>0</v>
      </c>
      <c r="BG119" s="145">
        <f>IF(N119="zákl. přenesená",J119,0)</f>
        <v>0</v>
      </c>
      <c r="BH119" s="145">
        <f>IF(N119="sníž. přenesená",J119,0)</f>
        <v>0</v>
      </c>
      <c r="BI119" s="145">
        <f>IF(N119="nulová",J119,0)</f>
        <v>0</v>
      </c>
      <c r="BJ119" s="19" t="s">
        <v>124</v>
      </c>
      <c r="BK119" s="145">
        <f>ROUND(I119*H119,2)</f>
        <v>0</v>
      </c>
      <c r="BL119" s="19" t="s">
        <v>123</v>
      </c>
      <c r="BM119" s="19" t="s">
        <v>232</v>
      </c>
    </row>
    <row r="120" spans="2:65" s="9" customFormat="1" ht="37.35" customHeight="1">
      <c r="B120" s="124"/>
      <c r="D120" s="125" t="s">
        <v>65</v>
      </c>
      <c r="E120" s="126" t="s">
        <v>142</v>
      </c>
      <c r="F120" s="126" t="s">
        <v>233</v>
      </c>
      <c r="J120" s="127">
        <f>BK120</f>
        <v>0</v>
      </c>
      <c r="L120" s="124"/>
      <c r="M120" s="128"/>
      <c r="N120" s="129"/>
      <c r="O120" s="129"/>
      <c r="P120" s="130">
        <f>SUM(P121:P143)</f>
        <v>198.14034999999996</v>
      </c>
      <c r="Q120" s="129"/>
      <c r="R120" s="130">
        <f>SUM(R121:R143)</f>
        <v>13.090048799999998</v>
      </c>
      <c r="S120" s="129"/>
      <c r="T120" s="131">
        <f>SUM(T121:T143)</f>
        <v>0</v>
      </c>
      <c r="AR120" s="125" t="s">
        <v>71</v>
      </c>
      <c r="AT120" s="132" t="s">
        <v>65</v>
      </c>
      <c r="AU120" s="132" t="s">
        <v>66</v>
      </c>
      <c r="AY120" s="125" t="s">
        <v>117</v>
      </c>
      <c r="BK120" s="133">
        <f>SUM(BK121:BK143)</f>
        <v>0</v>
      </c>
    </row>
    <row r="121" spans="2:65" s="1" customFormat="1" ht="16.5" customHeight="1">
      <c r="B121" s="134"/>
      <c r="C121" s="135" t="s">
        <v>234</v>
      </c>
      <c r="D121" s="135" t="s">
        <v>118</v>
      </c>
      <c r="E121" s="136" t="s">
        <v>235</v>
      </c>
      <c r="F121" s="137" t="s">
        <v>236</v>
      </c>
      <c r="G121" s="138" t="s">
        <v>140</v>
      </c>
      <c r="H121" s="139">
        <v>90.85</v>
      </c>
      <c r="I121" s="140">
        <v>0</v>
      </c>
      <c r="J121" s="140">
        <f t="shared" ref="J121:J143" si="20">ROUND(I121*H121,2)</f>
        <v>0</v>
      </c>
      <c r="K121" s="137" t="s">
        <v>122</v>
      </c>
      <c r="L121" s="33"/>
      <c r="M121" s="141" t="s">
        <v>5</v>
      </c>
      <c r="N121" s="142" t="s">
        <v>38</v>
      </c>
      <c r="O121" s="143">
        <v>0.11700000000000001</v>
      </c>
      <c r="P121" s="143">
        <f t="shared" ref="P121:P143" si="21">O121*H121</f>
        <v>10.62945</v>
      </c>
      <c r="Q121" s="143">
        <v>7.3499999999999998E-3</v>
      </c>
      <c r="R121" s="143">
        <f t="shared" ref="R121:R143" si="22">Q121*H121</f>
        <v>0.66774749999999994</v>
      </c>
      <c r="S121" s="143">
        <v>0</v>
      </c>
      <c r="T121" s="144">
        <f t="shared" ref="T121:T143" si="23">S121*H121</f>
        <v>0</v>
      </c>
      <c r="AR121" s="19" t="s">
        <v>123</v>
      </c>
      <c r="AT121" s="19" t="s">
        <v>118</v>
      </c>
      <c r="AU121" s="19" t="s">
        <v>71</v>
      </c>
      <c r="AY121" s="19" t="s">
        <v>117</v>
      </c>
      <c r="BE121" s="145">
        <f t="shared" ref="BE121:BE143" si="24">IF(N121="základní",J121,0)</f>
        <v>0</v>
      </c>
      <c r="BF121" s="145">
        <f t="shared" ref="BF121:BF143" si="25">IF(N121="snížená",J121,0)</f>
        <v>0</v>
      </c>
      <c r="BG121" s="145">
        <f t="shared" ref="BG121:BG143" si="26">IF(N121="zákl. přenesená",J121,0)</f>
        <v>0</v>
      </c>
      <c r="BH121" s="145">
        <f t="shared" ref="BH121:BH143" si="27">IF(N121="sníž. přenesená",J121,0)</f>
        <v>0</v>
      </c>
      <c r="BI121" s="145">
        <f t="shared" ref="BI121:BI143" si="28">IF(N121="nulová",J121,0)</f>
        <v>0</v>
      </c>
      <c r="BJ121" s="19" t="s">
        <v>124</v>
      </c>
      <c r="BK121" s="145">
        <f t="shared" ref="BK121:BK143" si="29">ROUND(I121*H121,2)</f>
        <v>0</v>
      </c>
      <c r="BL121" s="19" t="s">
        <v>123</v>
      </c>
      <c r="BM121" s="19" t="s">
        <v>237</v>
      </c>
    </row>
    <row r="122" spans="2:65" s="1" customFormat="1" ht="16.5" customHeight="1">
      <c r="B122" s="134"/>
      <c r="C122" s="135" t="s">
        <v>238</v>
      </c>
      <c r="D122" s="135" t="s">
        <v>118</v>
      </c>
      <c r="E122" s="136" t="s">
        <v>239</v>
      </c>
      <c r="F122" s="137" t="s">
        <v>240</v>
      </c>
      <c r="G122" s="138" t="s">
        <v>140</v>
      </c>
      <c r="H122" s="139">
        <v>2</v>
      </c>
      <c r="I122" s="140">
        <v>0</v>
      </c>
      <c r="J122" s="140">
        <f t="shared" si="20"/>
        <v>0</v>
      </c>
      <c r="K122" s="137" t="s">
        <v>132</v>
      </c>
      <c r="L122" s="33"/>
      <c r="M122" s="141" t="s">
        <v>5</v>
      </c>
      <c r="N122" s="142" t="s">
        <v>38</v>
      </c>
      <c r="O122" s="143">
        <v>0.624</v>
      </c>
      <c r="P122" s="143">
        <f t="shared" si="21"/>
        <v>1.248</v>
      </c>
      <c r="Q122" s="143">
        <v>0.04</v>
      </c>
      <c r="R122" s="143">
        <f t="shared" si="22"/>
        <v>0.08</v>
      </c>
      <c r="S122" s="143">
        <v>0</v>
      </c>
      <c r="T122" s="144">
        <f t="shared" si="23"/>
        <v>0</v>
      </c>
      <c r="AR122" s="19" t="s">
        <v>123</v>
      </c>
      <c r="AT122" s="19" t="s">
        <v>118</v>
      </c>
      <c r="AU122" s="19" t="s">
        <v>71</v>
      </c>
      <c r="AY122" s="19" t="s">
        <v>117</v>
      </c>
      <c r="BE122" s="145">
        <f t="shared" si="24"/>
        <v>0</v>
      </c>
      <c r="BF122" s="145">
        <f t="shared" si="25"/>
        <v>0</v>
      </c>
      <c r="BG122" s="145">
        <f t="shared" si="26"/>
        <v>0</v>
      </c>
      <c r="BH122" s="145">
        <f t="shared" si="27"/>
        <v>0</v>
      </c>
      <c r="BI122" s="145">
        <f t="shared" si="28"/>
        <v>0</v>
      </c>
      <c r="BJ122" s="19" t="s">
        <v>124</v>
      </c>
      <c r="BK122" s="145">
        <f t="shared" si="29"/>
        <v>0</v>
      </c>
      <c r="BL122" s="19" t="s">
        <v>123</v>
      </c>
      <c r="BM122" s="19" t="s">
        <v>241</v>
      </c>
    </row>
    <row r="123" spans="2:65" s="1" customFormat="1" ht="16.5" customHeight="1">
      <c r="B123" s="134"/>
      <c r="C123" s="135" t="s">
        <v>242</v>
      </c>
      <c r="D123" s="135" t="s">
        <v>118</v>
      </c>
      <c r="E123" s="136" t="s">
        <v>243</v>
      </c>
      <c r="F123" s="137" t="s">
        <v>244</v>
      </c>
      <c r="G123" s="138" t="s">
        <v>140</v>
      </c>
      <c r="H123" s="139">
        <v>90.85</v>
      </c>
      <c r="I123" s="140">
        <v>0</v>
      </c>
      <c r="J123" s="140">
        <f t="shared" si="20"/>
        <v>0</v>
      </c>
      <c r="K123" s="137" t="s">
        <v>122</v>
      </c>
      <c r="L123" s="33"/>
      <c r="M123" s="141" t="s">
        <v>5</v>
      </c>
      <c r="N123" s="142" t="s">
        <v>38</v>
      </c>
      <c r="O123" s="143">
        <v>0.46</v>
      </c>
      <c r="P123" s="143">
        <f t="shared" si="21"/>
        <v>41.790999999999997</v>
      </c>
      <c r="Q123" s="143">
        <v>1.7330000000000002E-2</v>
      </c>
      <c r="R123" s="143">
        <f t="shared" si="22"/>
        <v>1.5744305000000001</v>
      </c>
      <c r="S123" s="143">
        <v>0</v>
      </c>
      <c r="T123" s="144">
        <f t="shared" si="23"/>
        <v>0</v>
      </c>
      <c r="AR123" s="19" t="s">
        <v>123</v>
      </c>
      <c r="AT123" s="19" t="s">
        <v>118</v>
      </c>
      <c r="AU123" s="19" t="s">
        <v>71</v>
      </c>
      <c r="AY123" s="19" t="s">
        <v>117</v>
      </c>
      <c r="BE123" s="145">
        <f t="shared" si="24"/>
        <v>0</v>
      </c>
      <c r="BF123" s="145">
        <f t="shared" si="25"/>
        <v>0</v>
      </c>
      <c r="BG123" s="145">
        <f t="shared" si="26"/>
        <v>0</v>
      </c>
      <c r="BH123" s="145">
        <f t="shared" si="27"/>
        <v>0</v>
      </c>
      <c r="BI123" s="145">
        <f t="shared" si="28"/>
        <v>0</v>
      </c>
      <c r="BJ123" s="19" t="s">
        <v>124</v>
      </c>
      <c r="BK123" s="145">
        <f t="shared" si="29"/>
        <v>0</v>
      </c>
      <c r="BL123" s="19" t="s">
        <v>123</v>
      </c>
      <c r="BM123" s="19" t="s">
        <v>245</v>
      </c>
    </row>
    <row r="124" spans="2:65" s="1" customFormat="1" ht="16.5" customHeight="1">
      <c r="B124" s="134"/>
      <c r="C124" s="135" t="s">
        <v>246</v>
      </c>
      <c r="D124" s="135" t="s">
        <v>118</v>
      </c>
      <c r="E124" s="136" t="s">
        <v>247</v>
      </c>
      <c r="F124" s="137" t="s">
        <v>248</v>
      </c>
      <c r="G124" s="138" t="s">
        <v>140</v>
      </c>
      <c r="H124" s="139">
        <v>3.6</v>
      </c>
      <c r="I124" s="140">
        <v>0</v>
      </c>
      <c r="J124" s="140">
        <f t="shared" si="20"/>
        <v>0</v>
      </c>
      <c r="K124" s="137" t="s">
        <v>122</v>
      </c>
      <c r="L124" s="33"/>
      <c r="M124" s="141" t="s">
        <v>5</v>
      </c>
      <c r="N124" s="142" t="s">
        <v>38</v>
      </c>
      <c r="O124" s="143">
        <v>1.355</v>
      </c>
      <c r="P124" s="143">
        <f t="shared" si="21"/>
        <v>4.8780000000000001</v>
      </c>
      <c r="Q124" s="143">
        <v>3.2730000000000002E-2</v>
      </c>
      <c r="R124" s="143">
        <f t="shared" si="22"/>
        <v>0.11782800000000002</v>
      </c>
      <c r="S124" s="143">
        <v>0</v>
      </c>
      <c r="T124" s="144">
        <f t="shared" si="23"/>
        <v>0</v>
      </c>
      <c r="AR124" s="19" t="s">
        <v>123</v>
      </c>
      <c r="AT124" s="19" t="s">
        <v>118</v>
      </c>
      <c r="AU124" s="19" t="s">
        <v>71</v>
      </c>
      <c r="AY124" s="19" t="s">
        <v>117</v>
      </c>
      <c r="BE124" s="145">
        <f t="shared" si="24"/>
        <v>0</v>
      </c>
      <c r="BF124" s="145">
        <f t="shared" si="25"/>
        <v>0</v>
      </c>
      <c r="BG124" s="145">
        <f t="shared" si="26"/>
        <v>0</v>
      </c>
      <c r="BH124" s="145">
        <f t="shared" si="27"/>
        <v>0</v>
      </c>
      <c r="BI124" s="145">
        <f t="shared" si="28"/>
        <v>0</v>
      </c>
      <c r="BJ124" s="19" t="s">
        <v>124</v>
      </c>
      <c r="BK124" s="145">
        <f t="shared" si="29"/>
        <v>0</v>
      </c>
      <c r="BL124" s="19" t="s">
        <v>123</v>
      </c>
      <c r="BM124" s="19" t="s">
        <v>249</v>
      </c>
    </row>
    <row r="125" spans="2:65" s="1" customFormat="1" ht="16.5" customHeight="1">
      <c r="B125" s="134"/>
      <c r="C125" s="135" t="s">
        <v>250</v>
      </c>
      <c r="D125" s="135" t="s">
        <v>118</v>
      </c>
      <c r="E125" s="136" t="s">
        <v>251</v>
      </c>
      <c r="F125" s="137" t="s">
        <v>252</v>
      </c>
      <c r="G125" s="138" t="s">
        <v>140</v>
      </c>
      <c r="H125" s="139">
        <v>10</v>
      </c>
      <c r="I125" s="140">
        <v>0</v>
      </c>
      <c r="J125" s="140">
        <f t="shared" si="20"/>
        <v>0</v>
      </c>
      <c r="K125" s="137" t="s">
        <v>132</v>
      </c>
      <c r="L125" s="33"/>
      <c r="M125" s="141" t="s">
        <v>5</v>
      </c>
      <c r="N125" s="142" t="s">
        <v>38</v>
      </c>
      <c r="O125" s="143">
        <v>0.08</v>
      </c>
      <c r="P125" s="143">
        <f t="shared" si="21"/>
        <v>0.8</v>
      </c>
      <c r="Q125" s="143">
        <v>2.4000000000000001E-4</v>
      </c>
      <c r="R125" s="143">
        <f t="shared" si="22"/>
        <v>2.4000000000000002E-3</v>
      </c>
      <c r="S125" s="143">
        <v>0</v>
      </c>
      <c r="T125" s="144">
        <f t="shared" si="23"/>
        <v>0</v>
      </c>
      <c r="AR125" s="19" t="s">
        <v>123</v>
      </c>
      <c r="AT125" s="19" t="s">
        <v>118</v>
      </c>
      <c r="AU125" s="19" t="s">
        <v>71</v>
      </c>
      <c r="AY125" s="19" t="s">
        <v>117</v>
      </c>
      <c r="BE125" s="145">
        <f t="shared" si="24"/>
        <v>0</v>
      </c>
      <c r="BF125" s="145">
        <f t="shared" si="25"/>
        <v>0</v>
      </c>
      <c r="BG125" s="145">
        <f t="shared" si="26"/>
        <v>0</v>
      </c>
      <c r="BH125" s="145">
        <f t="shared" si="27"/>
        <v>0</v>
      </c>
      <c r="BI125" s="145">
        <f t="shared" si="28"/>
        <v>0</v>
      </c>
      <c r="BJ125" s="19" t="s">
        <v>124</v>
      </c>
      <c r="BK125" s="145">
        <f t="shared" si="29"/>
        <v>0</v>
      </c>
      <c r="BL125" s="19" t="s">
        <v>123</v>
      </c>
      <c r="BM125" s="19" t="s">
        <v>253</v>
      </c>
    </row>
    <row r="126" spans="2:65" s="1" customFormat="1" ht="25.5" customHeight="1">
      <c r="B126" s="134"/>
      <c r="C126" s="135" t="s">
        <v>254</v>
      </c>
      <c r="D126" s="135" t="s">
        <v>118</v>
      </c>
      <c r="E126" s="136" t="s">
        <v>255</v>
      </c>
      <c r="F126" s="137" t="s">
        <v>256</v>
      </c>
      <c r="G126" s="138" t="s">
        <v>140</v>
      </c>
      <c r="H126" s="139">
        <v>76.2</v>
      </c>
      <c r="I126" s="140">
        <v>0</v>
      </c>
      <c r="J126" s="140">
        <f t="shared" si="20"/>
        <v>0</v>
      </c>
      <c r="K126" s="137" t="s">
        <v>122</v>
      </c>
      <c r="L126" s="33"/>
      <c r="M126" s="141" t="s">
        <v>5</v>
      </c>
      <c r="N126" s="142" t="s">
        <v>38</v>
      </c>
      <c r="O126" s="143">
        <v>1.04</v>
      </c>
      <c r="P126" s="143">
        <f t="shared" si="21"/>
        <v>79.248000000000005</v>
      </c>
      <c r="Q126" s="143">
        <v>8.3199999999999993E-3</v>
      </c>
      <c r="R126" s="143">
        <f t="shared" si="22"/>
        <v>0.63398399999999999</v>
      </c>
      <c r="S126" s="143">
        <v>0</v>
      </c>
      <c r="T126" s="144">
        <f t="shared" si="23"/>
        <v>0</v>
      </c>
      <c r="AR126" s="19" t="s">
        <v>123</v>
      </c>
      <c r="AT126" s="19" t="s">
        <v>118</v>
      </c>
      <c r="AU126" s="19" t="s">
        <v>71</v>
      </c>
      <c r="AY126" s="19" t="s">
        <v>117</v>
      </c>
      <c r="BE126" s="145">
        <f t="shared" si="24"/>
        <v>0</v>
      </c>
      <c r="BF126" s="145">
        <f t="shared" si="25"/>
        <v>0</v>
      </c>
      <c r="BG126" s="145">
        <f t="shared" si="26"/>
        <v>0</v>
      </c>
      <c r="BH126" s="145">
        <f t="shared" si="27"/>
        <v>0</v>
      </c>
      <c r="BI126" s="145">
        <f t="shared" si="28"/>
        <v>0</v>
      </c>
      <c r="BJ126" s="19" t="s">
        <v>124</v>
      </c>
      <c r="BK126" s="145">
        <f t="shared" si="29"/>
        <v>0</v>
      </c>
      <c r="BL126" s="19" t="s">
        <v>123</v>
      </c>
      <c r="BM126" s="19" t="s">
        <v>257</v>
      </c>
    </row>
    <row r="127" spans="2:65" s="1" customFormat="1" ht="16.5" customHeight="1">
      <c r="B127" s="134"/>
      <c r="C127" s="146" t="s">
        <v>258</v>
      </c>
      <c r="D127" s="146" t="s">
        <v>259</v>
      </c>
      <c r="E127" s="147" t="s">
        <v>260</v>
      </c>
      <c r="F127" s="148" t="s">
        <v>261</v>
      </c>
      <c r="G127" s="149" t="s">
        <v>140</v>
      </c>
      <c r="H127" s="150">
        <v>89.1</v>
      </c>
      <c r="I127" s="151">
        <v>0</v>
      </c>
      <c r="J127" s="151">
        <f t="shared" si="20"/>
        <v>0</v>
      </c>
      <c r="K127" s="148" t="s">
        <v>122</v>
      </c>
      <c r="L127" s="152"/>
      <c r="M127" s="153" t="s">
        <v>5</v>
      </c>
      <c r="N127" s="154" t="s">
        <v>38</v>
      </c>
      <c r="O127" s="143">
        <v>0</v>
      </c>
      <c r="P127" s="143">
        <f t="shared" si="21"/>
        <v>0</v>
      </c>
      <c r="Q127" s="143">
        <v>2.0400000000000001E-3</v>
      </c>
      <c r="R127" s="143">
        <f t="shared" si="22"/>
        <v>0.18176400000000001</v>
      </c>
      <c r="S127" s="143">
        <v>0</v>
      </c>
      <c r="T127" s="144">
        <f t="shared" si="23"/>
        <v>0</v>
      </c>
      <c r="AR127" s="19" t="s">
        <v>150</v>
      </c>
      <c r="AT127" s="19" t="s">
        <v>259</v>
      </c>
      <c r="AU127" s="19" t="s">
        <v>71</v>
      </c>
      <c r="AY127" s="19" t="s">
        <v>117</v>
      </c>
      <c r="BE127" s="145">
        <f t="shared" si="24"/>
        <v>0</v>
      </c>
      <c r="BF127" s="145">
        <f t="shared" si="25"/>
        <v>0</v>
      </c>
      <c r="BG127" s="145">
        <f t="shared" si="26"/>
        <v>0</v>
      </c>
      <c r="BH127" s="145">
        <f t="shared" si="27"/>
        <v>0</v>
      </c>
      <c r="BI127" s="145">
        <f t="shared" si="28"/>
        <v>0</v>
      </c>
      <c r="BJ127" s="19" t="s">
        <v>124</v>
      </c>
      <c r="BK127" s="145">
        <f t="shared" si="29"/>
        <v>0</v>
      </c>
      <c r="BL127" s="19" t="s">
        <v>123</v>
      </c>
      <c r="BM127" s="19" t="s">
        <v>262</v>
      </c>
    </row>
    <row r="128" spans="2:65" s="1" customFormat="1" ht="25.5" customHeight="1">
      <c r="B128" s="134"/>
      <c r="C128" s="135" t="s">
        <v>263</v>
      </c>
      <c r="D128" s="135" t="s">
        <v>118</v>
      </c>
      <c r="E128" s="136" t="s">
        <v>264</v>
      </c>
      <c r="F128" s="137" t="s">
        <v>265</v>
      </c>
      <c r="G128" s="138" t="s">
        <v>202</v>
      </c>
      <c r="H128" s="139">
        <v>4.38</v>
      </c>
      <c r="I128" s="140">
        <v>0</v>
      </c>
      <c r="J128" s="140">
        <f t="shared" si="20"/>
        <v>0</v>
      </c>
      <c r="K128" s="137" t="s">
        <v>122</v>
      </c>
      <c r="L128" s="33"/>
      <c r="M128" s="141" t="s">
        <v>5</v>
      </c>
      <c r="N128" s="142" t="s">
        <v>38</v>
      </c>
      <c r="O128" s="143">
        <v>0.3</v>
      </c>
      <c r="P128" s="143">
        <f t="shared" si="21"/>
        <v>1.3139999999999998</v>
      </c>
      <c r="Q128" s="143">
        <v>1.7600000000000001E-3</v>
      </c>
      <c r="R128" s="143">
        <f t="shared" si="22"/>
        <v>7.7088E-3</v>
      </c>
      <c r="S128" s="143">
        <v>0</v>
      </c>
      <c r="T128" s="144">
        <f t="shared" si="23"/>
        <v>0</v>
      </c>
      <c r="AR128" s="19" t="s">
        <v>123</v>
      </c>
      <c r="AT128" s="19" t="s">
        <v>118</v>
      </c>
      <c r="AU128" s="19" t="s">
        <v>71</v>
      </c>
      <c r="AY128" s="19" t="s">
        <v>117</v>
      </c>
      <c r="BE128" s="145">
        <f t="shared" si="24"/>
        <v>0</v>
      </c>
      <c r="BF128" s="145">
        <f t="shared" si="25"/>
        <v>0</v>
      </c>
      <c r="BG128" s="145">
        <f t="shared" si="26"/>
        <v>0</v>
      </c>
      <c r="BH128" s="145">
        <f t="shared" si="27"/>
        <v>0</v>
      </c>
      <c r="BI128" s="145">
        <f t="shared" si="28"/>
        <v>0</v>
      </c>
      <c r="BJ128" s="19" t="s">
        <v>124</v>
      </c>
      <c r="BK128" s="145">
        <f t="shared" si="29"/>
        <v>0</v>
      </c>
      <c r="BL128" s="19" t="s">
        <v>123</v>
      </c>
      <c r="BM128" s="19" t="s">
        <v>266</v>
      </c>
    </row>
    <row r="129" spans="2:65" s="1" customFormat="1" ht="16.5" customHeight="1">
      <c r="B129" s="134"/>
      <c r="C129" s="146" t="s">
        <v>267</v>
      </c>
      <c r="D129" s="146" t="s">
        <v>259</v>
      </c>
      <c r="E129" s="147" t="s">
        <v>268</v>
      </c>
      <c r="F129" s="148" t="s">
        <v>269</v>
      </c>
      <c r="G129" s="149" t="s">
        <v>140</v>
      </c>
      <c r="H129" s="150">
        <v>1.5</v>
      </c>
      <c r="I129" s="151">
        <v>0</v>
      </c>
      <c r="J129" s="151">
        <f t="shared" si="20"/>
        <v>0</v>
      </c>
      <c r="K129" s="148" t="s">
        <v>122</v>
      </c>
      <c r="L129" s="152"/>
      <c r="M129" s="153" t="s">
        <v>5</v>
      </c>
      <c r="N129" s="154" t="s">
        <v>38</v>
      </c>
      <c r="O129" s="143">
        <v>0</v>
      </c>
      <c r="P129" s="143">
        <f t="shared" si="21"/>
        <v>0</v>
      </c>
      <c r="Q129" s="143">
        <v>9.2000000000000003E-4</v>
      </c>
      <c r="R129" s="143">
        <f t="shared" si="22"/>
        <v>1.3800000000000002E-3</v>
      </c>
      <c r="S129" s="143">
        <v>0</v>
      </c>
      <c r="T129" s="144">
        <f t="shared" si="23"/>
        <v>0</v>
      </c>
      <c r="AR129" s="19" t="s">
        <v>150</v>
      </c>
      <c r="AT129" s="19" t="s">
        <v>259</v>
      </c>
      <c r="AU129" s="19" t="s">
        <v>71</v>
      </c>
      <c r="AY129" s="19" t="s">
        <v>117</v>
      </c>
      <c r="BE129" s="145">
        <f t="shared" si="24"/>
        <v>0</v>
      </c>
      <c r="BF129" s="145">
        <f t="shared" si="25"/>
        <v>0</v>
      </c>
      <c r="BG129" s="145">
        <f t="shared" si="26"/>
        <v>0</v>
      </c>
      <c r="BH129" s="145">
        <f t="shared" si="27"/>
        <v>0</v>
      </c>
      <c r="BI129" s="145">
        <f t="shared" si="28"/>
        <v>0</v>
      </c>
      <c r="BJ129" s="19" t="s">
        <v>124</v>
      </c>
      <c r="BK129" s="145">
        <f t="shared" si="29"/>
        <v>0</v>
      </c>
      <c r="BL129" s="19" t="s">
        <v>123</v>
      </c>
      <c r="BM129" s="19" t="s">
        <v>270</v>
      </c>
    </row>
    <row r="130" spans="2:65" s="1" customFormat="1" ht="16.5" customHeight="1">
      <c r="B130" s="134"/>
      <c r="C130" s="135" t="s">
        <v>271</v>
      </c>
      <c r="D130" s="135" t="s">
        <v>118</v>
      </c>
      <c r="E130" s="136" t="s">
        <v>272</v>
      </c>
      <c r="F130" s="137" t="s">
        <v>273</v>
      </c>
      <c r="G130" s="138" t="s">
        <v>202</v>
      </c>
      <c r="H130" s="139">
        <v>27</v>
      </c>
      <c r="I130" s="140">
        <v>0</v>
      </c>
      <c r="J130" s="140">
        <f t="shared" si="20"/>
        <v>0</v>
      </c>
      <c r="K130" s="137" t="s">
        <v>122</v>
      </c>
      <c r="L130" s="33"/>
      <c r="M130" s="141" t="s">
        <v>5</v>
      </c>
      <c r="N130" s="142" t="s">
        <v>38</v>
      </c>
      <c r="O130" s="143">
        <v>0.23</v>
      </c>
      <c r="P130" s="143">
        <f t="shared" si="21"/>
        <v>6.21</v>
      </c>
      <c r="Q130" s="143">
        <v>6.0000000000000002E-5</v>
      </c>
      <c r="R130" s="143">
        <f t="shared" si="22"/>
        <v>1.6200000000000001E-3</v>
      </c>
      <c r="S130" s="143">
        <v>0</v>
      </c>
      <c r="T130" s="144">
        <f t="shared" si="23"/>
        <v>0</v>
      </c>
      <c r="AR130" s="19" t="s">
        <v>123</v>
      </c>
      <c r="AT130" s="19" t="s">
        <v>118</v>
      </c>
      <c r="AU130" s="19" t="s">
        <v>71</v>
      </c>
      <c r="AY130" s="19" t="s">
        <v>117</v>
      </c>
      <c r="BE130" s="145">
        <f t="shared" si="24"/>
        <v>0</v>
      </c>
      <c r="BF130" s="145">
        <f t="shared" si="25"/>
        <v>0</v>
      </c>
      <c r="BG130" s="145">
        <f t="shared" si="26"/>
        <v>0</v>
      </c>
      <c r="BH130" s="145">
        <f t="shared" si="27"/>
        <v>0</v>
      </c>
      <c r="BI130" s="145">
        <f t="shared" si="28"/>
        <v>0</v>
      </c>
      <c r="BJ130" s="19" t="s">
        <v>124</v>
      </c>
      <c r="BK130" s="145">
        <f t="shared" si="29"/>
        <v>0</v>
      </c>
      <c r="BL130" s="19" t="s">
        <v>123</v>
      </c>
      <c r="BM130" s="19" t="s">
        <v>274</v>
      </c>
    </row>
    <row r="131" spans="2:65" s="1" customFormat="1" ht="16.5" customHeight="1">
      <c r="B131" s="134"/>
      <c r="C131" s="146" t="s">
        <v>275</v>
      </c>
      <c r="D131" s="146" t="s">
        <v>259</v>
      </c>
      <c r="E131" s="147" t="s">
        <v>276</v>
      </c>
      <c r="F131" s="148" t="s">
        <v>277</v>
      </c>
      <c r="G131" s="149" t="s">
        <v>202</v>
      </c>
      <c r="H131" s="150">
        <v>30</v>
      </c>
      <c r="I131" s="151">
        <v>0</v>
      </c>
      <c r="J131" s="151">
        <f t="shared" si="20"/>
        <v>0</v>
      </c>
      <c r="K131" s="148" t="s">
        <v>122</v>
      </c>
      <c r="L131" s="152"/>
      <c r="M131" s="153" t="s">
        <v>5</v>
      </c>
      <c r="N131" s="154" t="s">
        <v>38</v>
      </c>
      <c r="O131" s="143">
        <v>0</v>
      </c>
      <c r="P131" s="143">
        <f t="shared" si="21"/>
        <v>0</v>
      </c>
      <c r="Q131" s="143">
        <v>4.2000000000000002E-4</v>
      </c>
      <c r="R131" s="143">
        <f t="shared" si="22"/>
        <v>1.26E-2</v>
      </c>
      <c r="S131" s="143">
        <v>0</v>
      </c>
      <c r="T131" s="144">
        <f t="shared" si="23"/>
        <v>0</v>
      </c>
      <c r="AR131" s="19" t="s">
        <v>150</v>
      </c>
      <c r="AT131" s="19" t="s">
        <v>259</v>
      </c>
      <c r="AU131" s="19" t="s">
        <v>71</v>
      </c>
      <c r="AY131" s="19" t="s">
        <v>117</v>
      </c>
      <c r="BE131" s="145">
        <f t="shared" si="24"/>
        <v>0</v>
      </c>
      <c r="BF131" s="145">
        <f t="shared" si="25"/>
        <v>0</v>
      </c>
      <c r="BG131" s="145">
        <f t="shared" si="26"/>
        <v>0</v>
      </c>
      <c r="BH131" s="145">
        <f t="shared" si="27"/>
        <v>0</v>
      </c>
      <c r="BI131" s="145">
        <f t="shared" si="28"/>
        <v>0</v>
      </c>
      <c r="BJ131" s="19" t="s">
        <v>124</v>
      </c>
      <c r="BK131" s="145">
        <f t="shared" si="29"/>
        <v>0</v>
      </c>
      <c r="BL131" s="19" t="s">
        <v>123</v>
      </c>
      <c r="BM131" s="19" t="s">
        <v>278</v>
      </c>
    </row>
    <row r="132" spans="2:65" s="1" customFormat="1" ht="16.5" customHeight="1">
      <c r="B132" s="134"/>
      <c r="C132" s="135" t="s">
        <v>279</v>
      </c>
      <c r="D132" s="135" t="s">
        <v>118</v>
      </c>
      <c r="E132" s="136" t="s">
        <v>280</v>
      </c>
      <c r="F132" s="137" t="s">
        <v>281</v>
      </c>
      <c r="G132" s="138" t="s">
        <v>202</v>
      </c>
      <c r="H132" s="139">
        <v>1</v>
      </c>
      <c r="I132" s="140">
        <v>0</v>
      </c>
      <c r="J132" s="140">
        <f t="shared" si="20"/>
        <v>0</v>
      </c>
      <c r="K132" s="137" t="s">
        <v>132</v>
      </c>
      <c r="L132" s="33"/>
      <c r="M132" s="141" t="s">
        <v>5</v>
      </c>
      <c r="N132" s="142" t="s">
        <v>38</v>
      </c>
      <c r="O132" s="143">
        <v>0.14000000000000001</v>
      </c>
      <c r="P132" s="143">
        <f t="shared" si="21"/>
        <v>0.14000000000000001</v>
      </c>
      <c r="Q132" s="143">
        <v>2.5000000000000001E-4</v>
      </c>
      <c r="R132" s="143">
        <f t="shared" si="22"/>
        <v>2.5000000000000001E-4</v>
      </c>
      <c r="S132" s="143">
        <v>0</v>
      </c>
      <c r="T132" s="144">
        <f t="shared" si="23"/>
        <v>0</v>
      </c>
      <c r="AR132" s="19" t="s">
        <v>123</v>
      </c>
      <c r="AT132" s="19" t="s">
        <v>118</v>
      </c>
      <c r="AU132" s="19" t="s">
        <v>71</v>
      </c>
      <c r="AY132" s="19" t="s">
        <v>117</v>
      </c>
      <c r="BE132" s="145">
        <f t="shared" si="24"/>
        <v>0</v>
      </c>
      <c r="BF132" s="145">
        <f t="shared" si="25"/>
        <v>0</v>
      </c>
      <c r="BG132" s="145">
        <f t="shared" si="26"/>
        <v>0</v>
      </c>
      <c r="BH132" s="145">
        <f t="shared" si="27"/>
        <v>0</v>
      </c>
      <c r="BI132" s="145">
        <f t="shared" si="28"/>
        <v>0</v>
      </c>
      <c r="BJ132" s="19" t="s">
        <v>124</v>
      </c>
      <c r="BK132" s="145">
        <f t="shared" si="29"/>
        <v>0</v>
      </c>
      <c r="BL132" s="19" t="s">
        <v>123</v>
      </c>
      <c r="BM132" s="19" t="s">
        <v>282</v>
      </c>
    </row>
    <row r="133" spans="2:65" s="1" customFormat="1" ht="16.5" customHeight="1">
      <c r="B133" s="134"/>
      <c r="C133" s="146" t="s">
        <v>283</v>
      </c>
      <c r="D133" s="146" t="s">
        <v>259</v>
      </c>
      <c r="E133" s="147" t="s">
        <v>284</v>
      </c>
      <c r="F133" s="148" t="s">
        <v>285</v>
      </c>
      <c r="G133" s="149" t="s">
        <v>202</v>
      </c>
      <c r="H133" s="150">
        <v>12.2</v>
      </c>
      <c r="I133" s="151">
        <v>0</v>
      </c>
      <c r="J133" s="151">
        <f t="shared" si="20"/>
        <v>0</v>
      </c>
      <c r="K133" s="148" t="s">
        <v>122</v>
      </c>
      <c r="L133" s="152"/>
      <c r="M133" s="153" t="s">
        <v>5</v>
      </c>
      <c r="N133" s="154" t="s">
        <v>38</v>
      </c>
      <c r="O133" s="143">
        <v>0</v>
      </c>
      <c r="P133" s="143">
        <f t="shared" si="21"/>
        <v>0</v>
      </c>
      <c r="Q133" s="143">
        <v>4.0000000000000003E-5</v>
      </c>
      <c r="R133" s="143">
        <f t="shared" si="22"/>
        <v>4.8799999999999999E-4</v>
      </c>
      <c r="S133" s="143">
        <v>0</v>
      </c>
      <c r="T133" s="144">
        <f t="shared" si="23"/>
        <v>0</v>
      </c>
      <c r="AR133" s="19" t="s">
        <v>150</v>
      </c>
      <c r="AT133" s="19" t="s">
        <v>259</v>
      </c>
      <c r="AU133" s="19" t="s">
        <v>71</v>
      </c>
      <c r="AY133" s="19" t="s">
        <v>117</v>
      </c>
      <c r="BE133" s="145">
        <f t="shared" si="24"/>
        <v>0</v>
      </c>
      <c r="BF133" s="145">
        <f t="shared" si="25"/>
        <v>0</v>
      </c>
      <c r="BG133" s="145">
        <f t="shared" si="26"/>
        <v>0</v>
      </c>
      <c r="BH133" s="145">
        <f t="shared" si="27"/>
        <v>0</v>
      </c>
      <c r="BI133" s="145">
        <f t="shared" si="28"/>
        <v>0</v>
      </c>
      <c r="BJ133" s="19" t="s">
        <v>124</v>
      </c>
      <c r="BK133" s="145">
        <f t="shared" si="29"/>
        <v>0</v>
      </c>
      <c r="BL133" s="19" t="s">
        <v>123</v>
      </c>
      <c r="BM133" s="19" t="s">
        <v>286</v>
      </c>
    </row>
    <row r="134" spans="2:65" s="1" customFormat="1" ht="16.5" customHeight="1">
      <c r="B134" s="134"/>
      <c r="C134" s="146" t="s">
        <v>287</v>
      </c>
      <c r="D134" s="146" t="s">
        <v>259</v>
      </c>
      <c r="E134" s="147" t="s">
        <v>288</v>
      </c>
      <c r="F134" s="148" t="s">
        <v>289</v>
      </c>
      <c r="G134" s="149" t="s">
        <v>202</v>
      </c>
      <c r="H134" s="150">
        <v>12</v>
      </c>
      <c r="I134" s="151">
        <v>0</v>
      </c>
      <c r="J134" s="151">
        <f t="shared" si="20"/>
        <v>0</v>
      </c>
      <c r="K134" s="148" t="s">
        <v>122</v>
      </c>
      <c r="L134" s="152"/>
      <c r="M134" s="153" t="s">
        <v>5</v>
      </c>
      <c r="N134" s="154" t="s">
        <v>38</v>
      </c>
      <c r="O134" s="143">
        <v>0</v>
      </c>
      <c r="P134" s="143">
        <f t="shared" si="21"/>
        <v>0</v>
      </c>
      <c r="Q134" s="143">
        <v>3.0000000000000001E-5</v>
      </c>
      <c r="R134" s="143">
        <f t="shared" si="22"/>
        <v>3.6000000000000002E-4</v>
      </c>
      <c r="S134" s="143">
        <v>0</v>
      </c>
      <c r="T134" s="144">
        <f t="shared" si="23"/>
        <v>0</v>
      </c>
      <c r="AR134" s="19" t="s">
        <v>150</v>
      </c>
      <c r="AT134" s="19" t="s">
        <v>259</v>
      </c>
      <c r="AU134" s="19" t="s">
        <v>71</v>
      </c>
      <c r="AY134" s="19" t="s">
        <v>117</v>
      </c>
      <c r="BE134" s="145">
        <f t="shared" si="24"/>
        <v>0</v>
      </c>
      <c r="BF134" s="145">
        <f t="shared" si="25"/>
        <v>0</v>
      </c>
      <c r="BG134" s="145">
        <f t="shared" si="26"/>
        <v>0</v>
      </c>
      <c r="BH134" s="145">
        <f t="shared" si="27"/>
        <v>0</v>
      </c>
      <c r="BI134" s="145">
        <f t="shared" si="28"/>
        <v>0</v>
      </c>
      <c r="BJ134" s="19" t="s">
        <v>124</v>
      </c>
      <c r="BK134" s="145">
        <f t="shared" si="29"/>
        <v>0</v>
      </c>
      <c r="BL134" s="19" t="s">
        <v>123</v>
      </c>
      <c r="BM134" s="19" t="s">
        <v>290</v>
      </c>
    </row>
    <row r="135" spans="2:65" s="1" customFormat="1" ht="16.5" customHeight="1">
      <c r="B135" s="134"/>
      <c r="C135" s="146" t="s">
        <v>291</v>
      </c>
      <c r="D135" s="146" t="s">
        <v>259</v>
      </c>
      <c r="E135" s="147" t="s">
        <v>292</v>
      </c>
      <c r="F135" s="148" t="s">
        <v>293</v>
      </c>
      <c r="G135" s="149" t="s">
        <v>202</v>
      </c>
      <c r="H135" s="150">
        <v>2.4</v>
      </c>
      <c r="I135" s="151">
        <v>0</v>
      </c>
      <c r="J135" s="151">
        <f t="shared" si="20"/>
        <v>0</v>
      </c>
      <c r="K135" s="148" t="s">
        <v>122</v>
      </c>
      <c r="L135" s="152"/>
      <c r="M135" s="153" t="s">
        <v>5</v>
      </c>
      <c r="N135" s="154" t="s">
        <v>38</v>
      </c>
      <c r="O135" s="143">
        <v>0</v>
      </c>
      <c r="P135" s="143">
        <f t="shared" si="21"/>
        <v>0</v>
      </c>
      <c r="Q135" s="143">
        <v>2.0000000000000001E-4</v>
      </c>
      <c r="R135" s="143">
        <f t="shared" si="22"/>
        <v>4.8000000000000001E-4</v>
      </c>
      <c r="S135" s="143">
        <v>0</v>
      </c>
      <c r="T135" s="144">
        <f t="shared" si="23"/>
        <v>0</v>
      </c>
      <c r="AR135" s="19" t="s">
        <v>150</v>
      </c>
      <c r="AT135" s="19" t="s">
        <v>259</v>
      </c>
      <c r="AU135" s="19" t="s">
        <v>71</v>
      </c>
      <c r="AY135" s="19" t="s">
        <v>117</v>
      </c>
      <c r="BE135" s="145">
        <f t="shared" si="24"/>
        <v>0</v>
      </c>
      <c r="BF135" s="145">
        <f t="shared" si="25"/>
        <v>0</v>
      </c>
      <c r="BG135" s="145">
        <f t="shared" si="26"/>
        <v>0</v>
      </c>
      <c r="BH135" s="145">
        <f t="shared" si="27"/>
        <v>0</v>
      </c>
      <c r="BI135" s="145">
        <f t="shared" si="28"/>
        <v>0</v>
      </c>
      <c r="BJ135" s="19" t="s">
        <v>124</v>
      </c>
      <c r="BK135" s="145">
        <f t="shared" si="29"/>
        <v>0</v>
      </c>
      <c r="BL135" s="19" t="s">
        <v>123</v>
      </c>
      <c r="BM135" s="19" t="s">
        <v>294</v>
      </c>
    </row>
    <row r="136" spans="2:65" s="1" customFormat="1" ht="16.5" customHeight="1">
      <c r="B136" s="134"/>
      <c r="C136" s="146" t="s">
        <v>295</v>
      </c>
      <c r="D136" s="146" t="s">
        <v>259</v>
      </c>
      <c r="E136" s="147" t="s">
        <v>296</v>
      </c>
      <c r="F136" s="148" t="s">
        <v>297</v>
      </c>
      <c r="G136" s="149" t="s">
        <v>202</v>
      </c>
      <c r="H136" s="150">
        <v>2.4</v>
      </c>
      <c r="I136" s="151">
        <v>0</v>
      </c>
      <c r="J136" s="151">
        <f t="shared" si="20"/>
        <v>0</v>
      </c>
      <c r="K136" s="148" t="s">
        <v>122</v>
      </c>
      <c r="L136" s="152"/>
      <c r="M136" s="153" t="s">
        <v>5</v>
      </c>
      <c r="N136" s="154" t="s">
        <v>38</v>
      </c>
      <c r="O136" s="143">
        <v>0</v>
      </c>
      <c r="P136" s="143">
        <f t="shared" si="21"/>
        <v>0</v>
      </c>
      <c r="Q136" s="143">
        <v>2.9999999999999997E-4</v>
      </c>
      <c r="R136" s="143">
        <f t="shared" si="22"/>
        <v>7.1999999999999994E-4</v>
      </c>
      <c r="S136" s="143">
        <v>0</v>
      </c>
      <c r="T136" s="144">
        <f t="shared" si="23"/>
        <v>0</v>
      </c>
      <c r="AR136" s="19" t="s">
        <v>150</v>
      </c>
      <c r="AT136" s="19" t="s">
        <v>259</v>
      </c>
      <c r="AU136" s="19" t="s">
        <v>71</v>
      </c>
      <c r="AY136" s="19" t="s">
        <v>117</v>
      </c>
      <c r="BE136" s="145">
        <f t="shared" si="24"/>
        <v>0</v>
      </c>
      <c r="BF136" s="145">
        <f t="shared" si="25"/>
        <v>0</v>
      </c>
      <c r="BG136" s="145">
        <f t="shared" si="26"/>
        <v>0</v>
      </c>
      <c r="BH136" s="145">
        <f t="shared" si="27"/>
        <v>0</v>
      </c>
      <c r="BI136" s="145">
        <f t="shared" si="28"/>
        <v>0</v>
      </c>
      <c r="BJ136" s="19" t="s">
        <v>124</v>
      </c>
      <c r="BK136" s="145">
        <f t="shared" si="29"/>
        <v>0</v>
      </c>
      <c r="BL136" s="19" t="s">
        <v>123</v>
      </c>
      <c r="BM136" s="19" t="s">
        <v>298</v>
      </c>
    </row>
    <row r="137" spans="2:65" s="1" customFormat="1" ht="25.5" customHeight="1">
      <c r="B137" s="134"/>
      <c r="C137" s="135" t="s">
        <v>299</v>
      </c>
      <c r="D137" s="135" t="s">
        <v>118</v>
      </c>
      <c r="E137" s="136" t="s">
        <v>300</v>
      </c>
      <c r="F137" s="137" t="s">
        <v>301</v>
      </c>
      <c r="G137" s="138" t="s">
        <v>140</v>
      </c>
      <c r="H137" s="139">
        <v>13.5</v>
      </c>
      <c r="I137" s="140">
        <v>0</v>
      </c>
      <c r="J137" s="140">
        <f t="shared" si="20"/>
        <v>0</v>
      </c>
      <c r="K137" s="137" t="s">
        <v>132</v>
      </c>
      <c r="L137" s="33"/>
      <c r="M137" s="141" t="s">
        <v>5</v>
      </c>
      <c r="N137" s="142" t="s">
        <v>38</v>
      </c>
      <c r="O137" s="143">
        <v>0.29399999999999998</v>
      </c>
      <c r="P137" s="143">
        <f t="shared" si="21"/>
        <v>3.9689999999999999</v>
      </c>
      <c r="Q137" s="143">
        <v>6.28E-3</v>
      </c>
      <c r="R137" s="143">
        <f t="shared" si="22"/>
        <v>8.4779999999999994E-2</v>
      </c>
      <c r="S137" s="143">
        <v>0</v>
      </c>
      <c r="T137" s="144">
        <f t="shared" si="23"/>
        <v>0</v>
      </c>
      <c r="AR137" s="19" t="s">
        <v>123</v>
      </c>
      <c r="AT137" s="19" t="s">
        <v>118</v>
      </c>
      <c r="AU137" s="19" t="s">
        <v>71</v>
      </c>
      <c r="AY137" s="19" t="s">
        <v>117</v>
      </c>
      <c r="BE137" s="145">
        <f t="shared" si="24"/>
        <v>0</v>
      </c>
      <c r="BF137" s="145">
        <f t="shared" si="25"/>
        <v>0</v>
      </c>
      <c r="BG137" s="145">
        <f t="shared" si="26"/>
        <v>0</v>
      </c>
      <c r="BH137" s="145">
        <f t="shared" si="27"/>
        <v>0</v>
      </c>
      <c r="BI137" s="145">
        <f t="shared" si="28"/>
        <v>0</v>
      </c>
      <c r="BJ137" s="19" t="s">
        <v>124</v>
      </c>
      <c r="BK137" s="145">
        <f t="shared" si="29"/>
        <v>0</v>
      </c>
      <c r="BL137" s="19" t="s">
        <v>123</v>
      </c>
      <c r="BM137" s="19" t="s">
        <v>302</v>
      </c>
    </row>
    <row r="138" spans="2:65" s="1" customFormat="1" ht="25.5" customHeight="1">
      <c r="B138" s="134"/>
      <c r="C138" s="135" t="s">
        <v>303</v>
      </c>
      <c r="D138" s="135" t="s">
        <v>118</v>
      </c>
      <c r="E138" s="136" t="s">
        <v>304</v>
      </c>
      <c r="F138" s="137" t="s">
        <v>305</v>
      </c>
      <c r="G138" s="138" t="s">
        <v>140</v>
      </c>
      <c r="H138" s="139">
        <v>77.7</v>
      </c>
      <c r="I138" s="140">
        <v>0</v>
      </c>
      <c r="J138" s="140">
        <f t="shared" si="20"/>
        <v>0</v>
      </c>
      <c r="K138" s="137" t="s">
        <v>122</v>
      </c>
      <c r="L138" s="33"/>
      <c r="M138" s="141" t="s">
        <v>5</v>
      </c>
      <c r="N138" s="142" t="s">
        <v>38</v>
      </c>
      <c r="O138" s="143">
        <v>0.245</v>
      </c>
      <c r="P138" s="143">
        <f t="shared" si="21"/>
        <v>19.0365</v>
      </c>
      <c r="Q138" s="143">
        <v>3.48E-3</v>
      </c>
      <c r="R138" s="143">
        <f t="shared" si="22"/>
        <v>0.27039600000000003</v>
      </c>
      <c r="S138" s="143">
        <v>0</v>
      </c>
      <c r="T138" s="144">
        <f t="shared" si="23"/>
        <v>0</v>
      </c>
      <c r="AR138" s="19" t="s">
        <v>123</v>
      </c>
      <c r="AT138" s="19" t="s">
        <v>118</v>
      </c>
      <c r="AU138" s="19" t="s">
        <v>71</v>
      </c>
      <c r="AY138" s="19" t="s">
        <v>117</v>
      </c>
      <c r="BE138" s="145">
        <f t="shared" si="24"/>
        <v>0</v>
      </c>
      <c r="BF138" s="145">
        <f t="shared" si="25"/>
        <v>0</v>
      </c>
      <c r="BG138" s="145">
        <f t="shared" si="26"/>
        <v>0</v>
      </c>
      <c r="BH138" s="145">
        <f t="shared" si="27"/>
        <v>0</v>
      </c>
      <c r="BI138" s="145">
        <f t="shared" si="28"/>
        <v>0</v>
      </c>
      <c r="BJ138" s="19" t="s">
        <v>124</v>
      </c>
      <c r="BK138" s="145">
        <f t="shared" si="29"/>
        <v>0</v>
      </c>
      <c r="BL138" s="19" t="s">
        <v>123</v>
      </c>
      <c r="BM138" s="19" t="s">
        <v>306</v>
      </c>
    </row>
    <row r="139" spans="2:65" s="1" customFormat="1" ht="16.5" customHeight="1">
      <c r="B139" s="134"/>
      <c r="C139" s="135" t="s">
        <v>307</v>
      </c>
      <c r="D139" s="135" t="s">
        <v>118</v>
      </c>
      <c r="E139" s="136" t="s">
        <v>308</v>
      </c>
      <c r="F139" s="137" t="s">
        <v>309</v>
      </c>
      <c r="G139" s="138" t="s">
        <v>140</v>
      </c>
      <c r="H139" s="139">
        <v>10</v>
      </c>
      <c r="I139" s="140">
        <v>0</v>
      </c>
      <c r="J139" s="140">
        <f t="shared" si="20"/>
        <v>0</v>
      </c>
      <c r="K139" s="137" t="s">
        <v>132</v>
      </c>
      <c r="L139" s="33"/>
      <c r="M139" s="141" t="s">
        <v>5</v>
      </c>
      <c r="N139" s="142" t="s">
        <v>38</v>
      </c>
      <c r="O139" s="143">
        <v>0.06</v>
      </c>
      <c r="P139" s="143">
        <f t="shared" si="21"/>
        <v>0.6</v>
      </c>
      <c r="Q139" s="143">
        <v>1.2E-4</v>
      </c>
      <c r="R139" s="143">
        <f t="shared" si="22"/>
        <v>1.2000000000000001E-3</v>
      </c>
      <c r="S139" s="143">
        <v>0</v>
      </c>
      <c r="T139" s="144">
        <f t="shared" si="23"/>
        <v>0</v>
      </c>
      <c r="AR139" s="19" t="s">
        <v>123</v>
      </c>
      <c r="AT139" s="19" t="s">
        <v>118</v>
      </c>
      <c r="AU139" s="19" t="s">
        <v>71</v>
      </c>
      <c r="AY139" s="19" t="s">
        <v>117</v>
      </c>
      <c r="BE139" s="145">
        <f t="shared" si="24"/>
        <v>0</v>
      </c>
      <c r="BF139" s="145">
        <f t="shared" si="25"/>
        <v>0</v>
      </c>
      <c r="BG139" s="145">
        <f t="shared" si="26"/>
        <v>0</v>
      </c>
      <c r="BH139" s="145">
        <f t="shared" si="27"/>
        <v>0</v>
      </c>
      <c r="BI139" s="145">
        <f t="shared" si="28"/>
        <v>0</v>
      </c>
      <c r="BJ139" s="19" t="s">
        <v>124</v>
      </c>
      <c r="BK139" s="145">
        <f t="shared" si="29"/>
        <v>0</v>
      </c>
      <c r="BL139" s="19" t="s">
        <v>123</v>
      </c>
      <c r="BM139" s="19" t="s">
        <v>310</v>
      </c>
    </row>
    <row r="140" spans="2:65" s="1" customFormat="1" ht="16.5" customHeight="1">
      <c r="B140" s="134"/>
      <c r="C140" s="135" t="s">
        <v>311</v>
      </c>
      <c r="D140" s="135" t="s">
        <v>118</v>
      </c>
      <c r="E140" s="136" t="s">
        <v>312</v>
      </c>
      <c r="F140" s="137" t="s">
        <v>313</v>
      </c>
      <c r="G140" s="138" t="s">
        <v>140</v>
      </c>
      <c r="H140" s="139">
        <v>68</v>
      </c>
      <c r="I140" s="140">
        <v>0</v>
      </c>
      <c r="J140" s="140">
        <f t="shared" si="20"/>
        <v>0</v>
      </c>
      <c r="K140" s="137" t="s">
        <v>122</v>
      </c>
      <c r="L140" s="33"/>
      <c r="M140" s="141" t="s">
        <v>5</v>
      </c>
      <c r="N140" s="142" t="s">
        <v>38</v>
      </c>
      <c r="O140" s="143">
        <v>0.33800000000000002</v>
      </c>
      <c r="P140" s="143">
        <f t="shared" si="21"/>
        <v>22.984000000000002</v>
      </c>
      <c r="Q140" s="143">
        <v>0.1386</v>
      </c>
      <c r="R140" s="143">
        <f t="shared" si="22"/>
        <v>9.4247999999999994</v>
      </c>
      <c r="S140" s="143">
        <v>0</v>
      </c>
      <c r="T140" s="144">
        <f t="shared" si="23"/>
        <v>0</v>
      </c>
      <c r="AR140" s="19" t="s">
        <v>123</v>
      </c>
      <c r="AT140" s="19" t="s">
        <v>118</v>
      </c>
      <c r="AU140" s="19" t="s">
        <v>71</v>
      </c>
      <c r="AY140" s="19" t="s">
        <v>117</v>
      </c>
      <c r="BE140" s="145">
        <f t="shared" si="24"/>
        <v>0</v>
      </c>
      <c r="BF140" s="145">
        <f t="shared" si="25"/>
        <v>0</v>
      </c>
      <c r="BG140" s="145">
        <f t="shared" si="26"/>
        <v>0</v>
      </c>
      <c r="BH140" s="145">
        <f t="shared" si="27"/>
        <v>0</v>
      </c>
      <c r="BI140" s="145">
        <f t="shared" si="28"/>
        <v>0</v>
      </c>
      <c r="BJ140" s="19" t="s">
        <v>124</v>
      </c>
      <c r="BK140" s="145">
        <f t="shared" si="29"/>
        <v>0</v>
      </c>
      <c r="BL140" s="19" t="s">
        <v>123</v>
      </c>
      <c r="BM140" s="19" t="s">
        <v>314</v>
      </c>
    </row>
    <row r="141" spans="2:65" s="1" customFormat="1" ht="16.5" customHeight="1">
      <c r="B141" s="134"/>
      <c r="C141" s="135" t="s">
        <v>315</v>
      </c>
      <c r="D141" s="135" t="s">
        <v>118</v>
      </c>
      <c r="E141" s="136" t="s">
        <v>316</v>
      </c>
      <c r="F141" s="137" t="s">
        <v>317</v>
      </c>
      <c r="G141" s="138" t="s">
        <v>140</v>
      </c>
      <c r="H141" s="139">
        <v>68</v>
      </c>
      <c r="I141" s="140">
        <v>0</v>
      </c>
      <c r="J141" s="140">
        <f t="shared" si="20"/>
        <v>0</v>
      </c>
      <c r="K141" s="137" t="s">
        <v>132</v>
      </c>
      <c r="L141" s="33"/>
      <c r="M141" s="141" t="s">
        <v>5</v>
      </c>
      <c r="N141" s="142" t="s">
        <v>38</v>
      </c>
      <c r="O141" s="143">
        <v>2.5000000000000001E-2</v>
      </c>
      <c r="P141" s="143">
        <f t="shared" si="21"/>
        <v>1.7000000000000002</v>
      </c>
      <c r="Q141" s="143">
        <v>1.2E-4</v>
      </c>
      <c r="R141" s="143">
        <f t="shared" si="22"/>
        <v>8.1600000000000006E-3</v>
      </c>
      <c r="S141" s="143">
        <v>0</v>
      </c>
      <c r="T141" s="144">
        <f t="shared" si="23"/>
        <v>0</v>
      </c>
      <c r="AR141" s="19" t="s">
        <v>123</v>
      </c>
      <c r="AT141" s="19" t="s">
        <v>118</v>
      </c>
      <c r="AU141" s="19" t="s">
        <v>71</v>
      </c>
      <c r="AY141" s="19" t="s">
        <v>117</v>
      </c>
      <c r="BE141" s="145">
        <f t="shared" si="24"/>
        <v>0</v>
      </c>
      <c r="BF141" s="145">
        <f t="shared" si="25"/>
        <v>0</v>
      </c>
      <c r="BG141" s="145">
        <f t="shared" si="26"/>
        <v>0</v>
      </c>
      <c r="BH141" s="145">
        <f t="shared" si="27"/>
        <v>0</v>
      </c>
      <c r="BI141" s="145">
        <f t="shared" si="28"/>
        <v>0</v>
      </c>
      <c r="BJ141" s="19" t="s">
        <v>124</v>
      </c>
      <c r="BK141" s="145">
        <f t="shared" si="29"/>
        <v>0</v>
      </c>
      <c r="BL141" s="19" t="s">
        <v>123</v>
      </c>
      <c r="BM141" s="19" t="s">
        <v>318</v>
      </c>
    </row>
    <row r="142" spans="2:65" s="1" customFormat="1" ht="16.5" customHeight="1">
      <c r="B142" s="134"/>
      <c r="C142" s="135" t="s">
        <v>319</v>
      </c>
      <c r="D142" s="135" t="s">
        <v>118</v>
      </c>
      <c r="E142" s="136" t="s">
        <v>320</v>
      </c>
      <c r="F142" s="137" t="s">
        <v>321</v>
      </c>
      <c r="G142" s="138" t="s">
        <v>140</v>
      </c>
      <c r="H142" s="139">
        <v>68</v>
      </c>
      <c r="I142" s="140">
        <v>0</v>
      </c>
      <c r="J142" s="140">
        <f t="shared" si="20"/>
        <v>0</v>
      </c>
      <c r="K142" s="137" t="s">
        <v>132</v>
      </c>
      <c r="L142" s="33"/>
      <c r="M142" s="141" t="s">
        <v>5</v>
      </c>
      <c r="N142" s="142" t="s">
        <v>38</v>
      </c>
      <c r="O142" s="143">
        <v>2.5000000000000001E-2</v>
      </c>
      <c r="P142" s="143">
        <f t="shared" si="21"/>
        <v>1.7000000000000002</v>
      </c>
      <c r="Q142" s="143">
        <v>2.2000000000000001E-4</v>
      </c>
      <c r="R142" s="143">
        <f t="shared" si="22"/>
        <v>1.4960000000000001E-2</v>
      </c>
      <c r="S142" s="143">
        <v>0</v>
      </c>
      <c r="T142" s="144">
        <f t="shared" si="23"/>
        <v>0</v>
      </c>
      <c r="AR142" s="19" t="s">
        <v>123</v>
      </c>
      <c r="AT142" s="19" t="s">
        <v>118</v>
      </c>
      <c r="AU142" s="19" t="s">
        <v>71</v>
      </c>
      <c r="AY142" s="19" t="s">
        <v>117</v>
      </c>
      <c r="BE142" s="145">
        <f t="shared" si="24"/>
        <v>0</v>
      </c>
      <c r="BF142" s="145">
        <f t="shared" si="25"/>
        <v>0</v>
      </c>
      <c r="BG142" s="145">
        <f t="shared" si="26"/>
        <v>0</v>
      </c>
      <c r="BH142" s="145">
        <f t="shared" si="27"/>
        <v>0</v>
      </c>
      <c r="BI142" s="145">
        <f t="shared" si="28"/>
        <v>0</v>
      </c>
      <c r="BJ142" s="19" t="s">
        <v>124</v>
      </c>
      <c r="BK142" s="145">
        <f t="shared" si="29"/>
        <v>0</v>
      </c>
      <c r="BL142" s="19" t="s">
        <v>123</v>
      </c>
      <c r="BM142" s="19" t="s">
        <v>322</v>
      </c>
    </row>
    <row r="143" spans="2:65" s="1" customFormat="1" ht="25.5" customHeight="1">
      <c r="B143" s="134"/>
      <c r="C143" s="135" t="s">
        <v>323</v>
      </c>
      <c r="D143" s="135" t="s">
        <v>118</v>
      </c>
      <c r="E143" s="136" t="s">
        <v>324</v>
      </c>
      <c r="F143" s="137" t="s">
        <v>325</v>
      </c>
      <c r="G143" s="138" t="s">
        <v>202</v>
      </c>
      <c r="H143" s="139">
        <v>49.8</v>
      </c>
      <c r="I143" s="140">
        <v>0</v>
      </c>
      <c r="J143" s="140">
        <f t="shared" si="20"/>
        <v>0</v>
      </c>
      <c r="K143" s="137" t="s">
        <v>132</v>
      </c>
      <c r="L143" s="33"/>
      <c r="M143" s="141" t="s">
        <v>5</v>
      </c>
      <c r="N143" s="142" t="s">
        <v>38</v>
      </c>
      <c r="O143" s="143">
        <v>3.7999999999999999E-2</v>
      </c>
      <c r="P143" s="143">
        <f t="shared" si="21"/>
        <v>1.8923999999999999</v>
      </c>
      <c r="Q143" s="143">
        <v>4.0000000000000003E-5</v>
      </c>
      <c r="R143" s="143">
        <f t="shared" si="22"/>
        <v>1.9919999999999998E-3</v>
      </c>
      <c r="S143" s="143">
        <v>0</v>
      </c>
      <c r="T143" s="144">
        <f t="shared" si="23"/>
        <v>0</v>
      </c>
      <c r="AR143" s="19" t="s">
        <v>123</v>
      </c>
      <c r="AT143" s="19" t="s">
        <v>118</v>
      </c>
      <c r="AU143" s="19" t="s">
        <v>71</v>
      </c>
      <c r="AY143" s="19" t="s">
        <v>117</v>
      </c>
      <c r="BE143" s="145">
        <f t="shared" si="24"/>
        <v>0</v>
      </c>
      <c r="BF143" s="145">
        <f t="shared" si="25"/>
        <v>0</v>
      </c>
      <c r="BG143" s="145">
        <f t="shared" si="26"/>
        <v>0</v>
      </c>
      <c r="BH143" s="145">
        <f t="shared" si="27"/>
        <v>0</v>
      </c>
      <c r="BI143" s="145">
        <f t="shared" si="28"/>
        <v>0</v>
      </c>
      <c r="BJ143" s="19" t="s">
        <v>124</v>
      </c>
      <c r="BK143" s="145">
        <f t="shared" si="29"/>
        <v>0</v>
      </c>
      <c r="BL143" s="19" t="s">
        <v>123</v>
      </c>
      <c r="BM143" s="19" t="s">
        <v>326</v>
      </c>
    </row>
    <row r="144" spans="2:65" s="9" customFormat="1" ht="37.35" customHeight="1">
      <c r="B144" s="124"/>
      <c r="D144" s="125" t="s">
        <v>65</v>
      </c>
      <c r="E144" s="126" t="s">
        <v>154</v>
      </c>
      <c r="F144" s="126" t="s">
        <v>327</v>
      </c>
      <c r="J144" s="127">
        <f>BK144</f>
        <v>0</v>
      </c>
      <c r="L144" s="124"/>
      <c r="M144" s="128"/>
      <c r="N144" s="129"/>
      <c r="O144" s="129"/>
      <c r="P144" s="130">
        <f>SUM(P145:P146)</f>
        <v>28.293999999999997</v>
      </c>
      <c r="Q144" s="129"/>
      <c r="R144" s="130">
        <f>SUM(R145:R146)</f>
        <v>1.1819999999999999E-2</v>
      </c>
      <c r="S144" s="129"/>
      <c r="T144" s="131">
        <f>SUM(T145:T146)</f>
        <v>0</v>
      </c>
      <c r="AR144" s="125" t="s">
        <v>71</v>
      </c>
      <c r="AT144" s="132" t="s">
        <v>65</v>
      </c>
      <c r="AU144" s="132" t="s">
        <v>66</v>
      </c>
      <c r="AY144" s="125" t="s">
        <v>117</v>
      </c>
      <c r="BK144" s="133">
        <f>SUM(BK145:BK146)</f>
        <v>0</v>
      </c>
    </row>
    <row r="145" spans="2:65" s="1" customFormat="1" ht="25.5" customHeight="1">
      <c r="B145" s="134"/>
      <c r="C145" s="135" t="s">
        <v>328</v>
      </c>
      <c r="D145" s="135" t="s">
        <v>118</v>
      </c>
      <c r="E145" s="136" t="s">
        <v>329</v>
      </c>
      <c r="F145" s="137" t="s">
        <v>330</v>
      </c>
      <c r="G145" s="138" t="s">
        <v>140</v>
      </c>
      <c r="H145" s="139">
        <v>70</v>
      </c>
      <c r="I145" s="140">
        <v>0</v>
      </c>
      <c r="J145" s="140">
        <f>ROUND(I145*H145,2)</f>
        <v>0</v>
      </c>
      <c r="K145" s="137" t="s">
        <v>132</v>
      </c>
      <c r="L145" s="33"/>
      <c r="M145" s="141" t="s">
        <v>5</v>
      </c>
      <c r="N145" s="142" t="s">
        <v>38</v>
      </c>
      <c r="O145" s="143">
        <v>0.105</v>
      </c>
      <c r="P145" s="143">
        <f>O145*H145</f>
        <v>7.35</v>
      </c>
      <c r="Q145" s="143">
        <v>1.2999999999999999E-4</v>
      </c>
      <c r="R145" s="143">
        <f>Q145*H145</f>
        <v>9.0999999999999987E-3</v>
      </c>
      <c r="S145" s="143">
        <v>0</v>
      </c>
      <c r="T145" s="144">
        <f>S145*H145</f>
        <v>0</v>
      </c>
      <c r="AR145" s="19" t="s">
        <v>123</v>
      </c>
      <c r="AT145" s="19" t="s">
        <v>118</v>
      </c>
      <c r="AU145" s="19" t="s">
        <v>71</v>
      </c>
      <c r="AY145" s="19" t="s">
        <v>117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9" t="s">
        <v>124</v>
      </c>
      <c r="BK145" s="145">
        <f>ROUND(I145*H145,2)</f>
        <v>0</v>
      </c>
      <c r="BL145" s="19" t="s">
        <v>123</v>
      </c>
      <c r="BM145" s="19" t="s">
        <v>331</v>
      </c>
    </row>
    <row r="146" spans="2:65" s="1" customFormat="1" ht="16.5" customHeight="1">
      <c r="B146" s="134"/>
      <c r="C146" s="135" t="s">
        <v>332</v>
      </c>
      <c r="D146" s="135" t="s">
        <v>118</v>
      </c>
      <c r="E146" s="136" t="s">
        <v>333</v>
      </c>
      <c r="F146" s="137" t="s">
        <v>334</v>
      </c>
      <c r="G146" s="138" t="s">
        <v>140</v>
      </c>
      <c r="H146" s="139">
        <v>68</v>
      </c>
      <c r="I146" s="140">
        <v>0</v>
      </c>
      <c r="J146" s="140">
        <f>ROUND(I146*H146,2)</f>
        <v>0</v>
      </c>
      <c r="K146" s="137" t="s">
        <v>132</v>
      </c>
      <c r="L146" s="33"/>
      <c r="M146" s="141" t="s">
        <v>5</v>
      </c>
      <c r="N146" s="142" t="s">
        <v>38</v>
      </c>
      <c r="O146" s="143">
        <v>0.308</v>
      </c>
      <c r="P146" s="143">
        <f>O146*H146</f>
        <v>20.943999999999999</v>
      </c>
      <c r="Q146" s="143">
        <v>4.0000000000000003E-5</v>
      </c>
      <c r="R146" s="143">
        <f>Q146*H146</f>
        <v>2.7200000000000002E-3</v>
      </c>
      <c r="S146" s="143">
        <v>0</v>
      </c>
      <c r="T146" s="144">
        <f>S146*H146</f>
        <v>0</v>
      </c>
      <c r="AR146" s="19" t="s">
        <v>123</v>
      </c>
      <c r="AT146" s="19" t="s">
        <v>118</v>
      </c>
      <c r="AU146" s="19" t="s">
        <v>71</v>
      </c>
      <c r="AY146" s="19" t="s">
        <v>117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9" t="s">
        <v>124</v>
      </c>
      <c r="BK146" s="145">
        <f>ROUND(I146*H146,2)</f>
        <v>0</v>
      </c>
      <c r="BL146" s="19" t="s">
        <v>123</v>
      </c>
      <c r="BM146" s="19" t="s">
        <v>335</v>
      </c>
    </row>
    <row r="147" spans="2:65" s="9" customFormat="1" ht="37.35" customHeight="1">
      <c r="B147" s="124"/>
      <c r="D147" s="125" t="s">
        <v>65</v>
      </c>
      <c r="E147" s="126" t="s">
        <v>336</v>
      </c>
      <c r="F147" s="126" t="s">
        <v>337</v>
      </c>
      <c r="I147" s="9">
        <v>0</v>
      </c>
      <c r="J147" s="127">
        <f>BK147</f>
        <v>0</v>
      </c>
      <c r="L147" s="124"/>
      <c r="M147" s="128"/>
      <c r="N147" s="129"/>
      <c r="O147" s="129"/>
      <c r="P147" s="130">
        <f>P148</f>
        <v>129.06759600000001</v>
      </c>
      <c r="Q147" s="129"/>
      <c r="R147" s="130">
        <f>R148</f>
        <v>0</v>
      </c>
      <c r="S147" s="129"/>
      <c r="T147" s="131">
        <f>T148</f>
        <v>0</v>
      </c>
      <c r="AR147" s="125" t="s">
        <v>71</v>
      </c>
      <c r="AT147" s="132" t="s">
        <v>65</v>
      </c>
      <c r="AU147" s="132" t="s">
        <v>66</v>
      </c>
      <c r="AY147" s="125" t="s">
        <v>117</v>
      </c>
      <c r="BK147" s="133">
        <f>BK148</f>
        <v>0</v>
      </c>
    </row>
    <row r="148" spans="2:65" s="1" customFormat="1" ht="16.5" customHeight="1">
      <c r="B148" s="134"/>
      <c r="C148" s="135" t="s">
        <v>338</v>
      </c>
      <c r="D148" s="135" t="s">
        <v>118</v>
      </c>
      <c r="E148" s="136" t="s">
        <v>339</v>
      </c>
      <c r="F148" s="137" t="s">
        <v>340</v>
      </c>
      <c r="G148" s="138" t="s">
        <v>157</v>
      </c>
      <c r="H148" s="139">
        <v>155.316</v>
      </c>
      <c r="I148" s="140">
        <v>0</v>
      </c>
      <c r="J148" s="140">
        <f>ROUND(I148*H148,2)</f>
        <v>0</v>
      </c>
      <c r="K148" s="137" t="s">
        <v>122</v>
      </c>
      <c r="L148" s="33"/>
      <c r="M148" s="141" t="s">
        <v>5</v>
      </c>
      <c r="N148" s="142" t="s">
        <v>38</v>
      </c>
      <c r="O148" s="143">
        <v>0.83099999999999996</v>
      </c>
      <c r="P148" s="143">
        <f>O148*H148</f>
        <v>129.06759600000001</v>
      </c>
      <c r="Q148" s="143">
        <v>0</v>
      </c>
      <c r="R148" s="143">
        <f>Q148*H148</f>
        <v>0</v>
      </c>
      <c r="S148" s="143">
        <v>0</v>
      </c>
      <c r="T148" s="144">
        <f>S148*H148</f>
        <v>0</v>
      </c>
      <c r="AR148" s="19" t="s">
        <v>123</v>
      </c>
      <c r="AT148" s="19" t="s">
        <v>118</v>
      </c>
      <c r="AU148" s="19" t="s">
        <v>71</v>
      </c>
      <c r="AY148" s="19" t="s">
        <v>117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9" t="s">
        <v>124</v>
      </c>
      <c r="BK148" s="145">
        <f>ROUND(I148*H148,2)</f>
        <v>0</v>
      </c>
      <c r="BL148" s="19" t="s">
        <v>123</v>
      </c>
      <c r="BM148" s="19" t="s">
        <v>341</v>
      </c>
    </row>
    <row r="149" spans="2:65" s="9" customFormat="1" ht="37.35" customHeight="1">
      <c r="B149" s="124"/>
      <c r="D149" s="125" t="s">
        <v>65</v>
      </c>
      <c r="E149" s="126" t="s">
        <v>342</v>
      </c>
      <c r="F149" s="126" t="s">
        <v>343</v>
      </c>
      <c r="I149" s="9">
        <v>0</v>
      </c>
      <c r="J149" s="127">
        <f>BK149</f>
        <v>0</v>
      </c>
      <c r="L149" s="124"/>
      <c r="M149" s="128"/>
      <c r="N149" s="129"/>
      <c r="O149" s="129"/>
      <c r="P149" s="130">
        <f>SUM(P150:P154)</f>
        <v>22.436</v>
      </c>
      <c r="Q149" s="129"/>
      <c r="R149" s="130">
        <f>SUM(R150:R154)</f>
        <v>0.4819</v>
      </c>
      <c r="S149" s="129"/>
      <c r="T149" s="131">
        <f>SUM(T150:T154)</f>
        <v>0</v>
      </c>
      <c r="AR149" s="125" t="s">
        <v>124</v>
      </c>
      <c r="AT149" s="132" t="s">
        <v>65</v>
      </c>
      <c r="AU149" s="132" t="s">
        <v>66</v>
      </c>
      <c r="AY149" s="125" t="s">
        <v>117</v>
      </c>
      <c r="BK149" s="133">
        <f>SUM(BK150:BK154)</f>
        <v>0</v>
      </c>
    </row>
    <row r="150" spans="2:65" s="1" customFormat="1" ht="25.5" customHeight="1">
      <c r="B150" s="134"/>
      <c r="C150" s="135" t="s">
        <v>344</v>
      </c>
      <c r="D150" s="135" t="s">
        <v>118</v>
      </c>
      <c r="E150" s="136" t="s">
        <v>345</v>
      </c>
      <c r="F150" s="137" t="s">
        <v>346</v>
      </c>
      <c r="G150" s="138" t="s">
        <v>140</v>
      </c>
      <c r="H150" s="139">
        <v>79</v>
      </c>
      <c r="I150" s="140">
        <v>0</v>
      </c>
      <c r="J150" s="140">
        <f>ROUND(I150*H150,2)</f>
        <v>0</v>
      </c>
      <c r="K150" s="137" t="s">
        <v>132</v>
      </c>
      <c r="L150" s="33"/>
      <c r="M150" s="141" t="s">
        <v>5</v>
      </c>
      <c r="N150" s="142" t="s">
        <v>38</v>
      </c>
      <c r="O150" s="143">
        <v>2.4E-2</v>
      </c>
      <c r="P150" s="143">
        <f>O150*H150</f>
        <v>1.8960000000000001</v>
      </c>
      <c r="Q150" s="143">
        <v>0</v>
      </c>
      <c r="R150" s="143">
        <f>Q150*H150</f>
        <v>0</v>
      </c>
      <c r="S150" s="143">
        <v>0</v>
      </c>
      <c r="T150" s="144">
        <f>S150*H150</f>
        <v>0</v>
      </c>
      <c r="AR150" s="19" t="s">
        <v>183</v>
      </c>
      <c r="AT150" s="19" t="s">
        <v>118</v>
      </c>
      <c r="AU150" s="19" t="s">
        <v>71</v>
      </c>
      <c r="AY150" s="19" t="s">
        <v>117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9" t="s">
        <v>124</v>
      </c>
      <c r="BK150" s="145">
        <f>ROUND(I150*H150,2)</f>
        <v>0</v>
      </c>
      <c r="BL150" s="19" t="s">
        <v>183</v>
      </c>
      <c r="BM150" s="19" t="s">
        <v>347</v>
      </c>
    </row>
    <row r="151" spans="2:65" s="1" customFormat="1" ht="16.5" customHeight="1">
      <c r="B151" s="134"/>
      <c r="C151" s="146" t="s">
        <v>348</v>
      </c>
      <c r="D151" s="146" t="s">
        <v>259</v>
      </c>
      <c r="E151" s="147" t="s">
        <v>349</v>
      </c>
      <c r="F151" s="148" t="s">
        <v>350</v>
      </c>
      <c r="G151" s="149" t="s">
        <v>351</v>
      </c>
      <c r="H151" s="150">
        <v>23.7</v>
      </c>
      <c r="I151" s="151">
        <v>0</v>
      </c>
      <c r="J151" s="151">
        <f>ROUND(I151*H151,2)</f>
        <v>0</v>
      </c>
      <c r="K151" s="148" t="s">
        <v>132</v>
      </c>
      <c r="L151" s="152"/>
      <c r="M151" s="153" t="s">
        <v>5</v>
      </c>
      <c r="N151" s="154" t="s">
        <v>38</v>
      </c>
      <c r="O151" s="143">
        <v>0</v>
      </c>
      <c r="P151" s="143">
        <f>O151*H151</f>
        <v>0</v>
      </c>
      <c r="Q151" s="143">
        <v>1E-3</v>
      </c>
      <c r="R151" s="143">
        <f>Q151*H151</f>
        <v>2.3699999999999999E-2</v>
      </c>
      <c r="S151" s="143">
        <v>0</v>
      </c>
      <c r="T151" s="144">
        <f>S151*H151</f>
        <v>0</v>
      </c>
      <c r="AR151" s="19" t="s">
        <v>250</v>
      </c>
      <c r="AT151" s="19" t="s">
        <v>259</v>
      </c>
      <c r="AU151" s="19" t="s">
        <v>71</v>
      </c>
      <c r="AY151" s="19" t="s">
        <v>117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9" t="s">
        <v>124</v>
      </c>
      <c r="BK151" s="145">
        <f>ROUND(I151*H151,2)</f>
        <v>0</v>
      </c>
      <c r="BL151" s="19" t="s">
        <v>183</v>
      </c>
      <c r="BM151" s="19" t="s">
        <v>352</v>
      </c>
    </row>
    <row r="152" spans="2:65" s="1" customFormat="1" ht="16.5" customHeight="1">
      <c r="B152" s="134"/>
      <c r="C152" s="135" t="s">
        <v>353</v>
      </c>
      <c r="D152" s="135" t="s">
        <v>118</v>
      </c>
      <c r="E152" s="136" t="s">
        <v>354</v>
      </c>
      <c r="F152" s="137" t="s">
        <v>355</v>
      </c>
      <c r="G152" s="138" t="s">
        <v>140</v>
      </c>
      <c r="H152" s="139">
        <v>79</v>
      </c>
      <c r="I152" s="140">
        <v>0</v>
      </c>
      <c r="J152" s="140">
        <f>ROUND(I152*H152,2)</f>
        <v>0</v>
      </c>
      <c r="K152" s="137" t="s">
        <v>132</v>
      </c>
      <c r="L152" s="33"/>
      <c r="M152" s="141" t="s">
        <v>5</v>
      </c>
      <c r="N152" s="142" t="s">
        <v>38</v>
      </c>
      <c r="O152" s="143">
        <v>0.26</v>
      </c>
      <c r="P152" s="143">
        <f>O152*H152</f>
        <v>20.54</v>
      </c>
      <c r="Q152" s="143">
        <v>4.0000000000000002E-4</v>
      </c>
      <c r="R152" s="143">
        <f>Q152*H152</f>
        <v>3.1600000000000003E-2</v>
      </c>
      <c r="S152" s="143">
        <v>0</v>
      </c>
      <c r="T152" s="144">
        <f>S152*H152</f>
        <v>0</v>
      </c>
      <c r="AR152" s="19" t="s">
        <v>183</v>
      </c>
      <c r="AT152" s="19" t="s">
        <v>118</v>
      </c>
      <c r="AU152" s="19" t="s">
        <v>71</v>
      </c>
      <c r="AY152" s="19" t="s">
        <v>117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9" t="s">
        <v>124</v>
      </c>
      <c r="BK152" s="145">
        <f>ROUND(I152*H152,2)</f>
        <v>0</v>
      </c>
      <c r="BL152" s="19" t="s">
        <v>183</v>
      </c>
      <c r="BM152" s="19" t="s">
        <v>356</v>
      </c>
    </row>
    <row r="153" spans="2:65" s="1" customFormat="1" ht="16.5" customHeight="1">
      <c r="B153" s="134"/>
      <c r="C153" s="146" t="s">
        <v>357</v>
      </c>
      <c r="D153" s="146" t="s">
        <v>259</v>
      </c>
      <c r="E153" s="147" t="s">
        <v>358</v>
      </c>
      <c r="F153" s="148" t="s">
        <v>359</v>
      </c>
      <c r="G153" s="149" t="s">
        <v>140</v>
      </c>
      <c r="H153" s="150">
        <v>94.8</v>
      </c>
      <c r="I153" s="151">
        <v>0</v>
      </c>
      <c r="J153" s="151">
        <f>ROUND(I153*H153,2)</f>
        <v>0</v>
      </c>
      <c r="K153" s="148" t="s">
        <v>132</v>
      </c>
      <c r="L153" s="152"/>
      <c r="M153" s="153" t="s">
        <v>5</v>
      </c>
      <c r="N153" s="154" t="s">
        <v>38</v>
      </c>
      <c r="O153" s="143">
        <v>0</v>
      </c>
      <c r="P153" s="143">
        <f>O153*H153</f>
        <v>0</v>
      </c>
      <c r="Q153" s="143">
        <v>4.4999999999999997E-3</v>
      </c>
      <c r="R153" s="143">
        <f>Q153*H153</f>
        <v>0.42659999999999998</v>
      </c>
      <c r="S153" s="143">
        <v>0</v>
      </c>
      <c r="T153" s="144">
        <f>S153*H153</f>
        <v>0</v>
      </c>
      <c r="AR153" s="19" t="s">
        <v>250</v>
      </c>
      <c r="AT153" s="19" t="s">
        <v>259</v>
      </c>
      <c r="AU153" s="19" t="s">
        <v>71</v>
      </c>
      <c r="AY153" s="19" t="s">
        <v>117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9" t="s">
        <v>124</v>
      </c>
      <c r="BK153" s="145">
        <f>ROUND(I153*H153,2)</f>
        <v>0</v>
      </c>
      <c r="BL153" s="19" t="s">
        <v>183</v>
      </c>
      <c r="BM153" s="19" t="s">
        <v>360</v>
      </c>
    </row>
    <row r="154" spans="2:65" s="1" customFormat="1" ht="25.5" customHeight="1">
      <c r="B154" s="134"/>
      <c r="C154" s="135" t="s">
        <v>361</v>
      </c>
      <c r="D154" s="135" t="s">
        <v>118</v>
      </c>
      <c r="E154" s="136" t="s">
        <v>362</v>
      </c>
      <c r="F154" s="137" t="s">
        <v>363</v>
      </c>
      <c r="G154" s="138" t="s">
        <v>364</v>
      </c>
      <c r="H154" s="139">
        <v>229.64500000000001</v>
      </c>
      <c r="I154" s="140">
        <v>0</v>
      </c>
      <c r="J154" s="140">
        <f>ROUND(I154*H154,2)</f>
        <v>0</v>
      </c>
      <c r="K154" s="137" t="s">
        <v>122</v>
      </c>
      <c r="L154" s="33"/>
      <c r="M154" s="141" t="s">
        <v>5</v>
      </c>
      <c r="N154" s="142" t="s">
        <v>38</v>
      </c>
      <c r="O154" s="143">
        <v>0</v>
      </c>
      <c r="P154" s="143">
        <f>O154*H154</f>
        <v>0</v>
      </c>
      <c r="Q154" s="143">
        <v>0</v>
      </c>
      <c r="R154" s="143">
        <f>Q154*H154</f>
        <v>0</v>
      </c>
      <c r="S154" s="143">
        <v>0</v>
      </c>
      <c r="T154" s="144">
        <f>S154*H154</f>
        <v>0</v>
      </c>
      <c r="AR154" s="19" t="s">
        <v>183</v>
      </c>
      <c r="AT154" s="19" t="s">
        <v>118</v>
      </c>
      <c r="AU154" s="19" t="s">
        <v>71</v>
      </c>
      <c r="AY154" s="19" t="s">
        <v>117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9" t="s">
        <v>124</v>
      </c>
      <c r="BK154" s="145">
        <f>ROUND(I154*H154,2)</f>
        <v>0</v>
      </c>
      <c r="BL154" s="19" t="s">
        <v>183</v>
      </c>
      <c r="BM154" s="19" t="s">
        <v>365</v>
      </c>
    </row>
    <row r="155" spans="2:65" s="9" customFormat="1" ht="37.35" customHeight="1">
      <c r="B155" s="124"/>
      <c r="D155" s="125" t="s">
        <v>65</v>
      </c>
      <c r="E155" s="126" t="s">
        <v>366</v>
      </c>
      <c r="F155" s="126" t="s">
        <v>367</v>
      </c>
      <c r="I155" s="9">
        <v>0</v>
      </c>
      <c r="J155" s="127">
        <f>BK155</f>
        <v>0</v>
      </c>
      <c r="L155" s="124"/>
      <c r="M155" s="128"/>
      <c r="N155" s="129"/>
      <c r="O155" s="129"/>
      <c r="P155" s="130">
        <f>SUM(P156:P160)</f>
        <v>23.814</v>
      </c>
      <c r="Q155" s="129"/>
      <c r="R155" s="130">
        <f>SUM(R156:R160)</f>
        <v>0.93457999999999997</v>
      </c>
      <c r="S155" s="129"/>
      <c r="T155" s="131">
        <f>SUM(T156:T160)</f>
        <v>0</v>
      </c>
      <c r="AR155" s="125" t="s">
        <v>124</v>
      </c>
      <c r="AT155" s="132" t="s">
        <v>65</v>
      </c>
      <c r="AU155" s="132" t="s">
        <v>66</v>
      </c>
      <c r="AY155" s="125" t="s">
        <v>117</v>
      </c>
      <c r="BK155" s="133">
        <f>SUM(BK156:BK160)</f>
        <v>0</v>
      </c>
    </row>
    <row r="156" spans="2:65" s="1" customFormat="1" ht="25.5" customHeight="1">
      <c r="B156" s="134"/>
      <c r="C156" s="135" t="s">
        <v>368</v>
      </c>
      <c r="D156" s="135" t="s">
        <v>118</v>
      </c>
      <c r="E156" s="136" t="s">
        <v>369</v>
      </c>
      <c r="F156" s="137" t="s">
        <v>370</v>
      </c>
      <c r="G156" s="138" t="s">
        <v>140</v>
      </c>
      <c r="H156" s="139">
        <v>81</v>
      </c>
      <c r="I156" s="140">
        <v>0</v>
      </c>
      <c r="J156" s="140">
        <f>ROUND(I156*H156,2)</f>
        <v>0</v>
      </c>
      <c r="K156" s="137" t="s">
        <v>122</v>
      </c>
      <c r="L156" s="33"/>
      <c r="M156" s="141" t="s">
        <v>5</v>
      </c>
      <c r="N156" s="142" t="s">
        <v>38</v>
      </c>
      <c r="O156" s="143">
        <v>0.115</v>
      </c>
      <c r="P156" s="143">
        <f>O156*H156</f>
        <v>9.3150000000000013</v>
      </c>
      <c r="Q156" s="143">
        <v>0</v>
      </c>
      <c r="R156" s="143">
        <f>Q156*H156</f>
        <v>0</v>
      </c>
      <c r="S156" s="143">
        <v>0</v>
      </c>
      <c r="T156" s="144">
        <f>S156*H156</f>
        <v>0</v>
      </c>
      <c r="AR156" s="19" t="s">
        <v>183</v>
      </c>
      <c r="AT156" s="19" t="s">
        <v>118</v>
      </c>
      <c r="AU156" s="19" t="s">
        <v>71</v>
      </c>
      <c r="AY156" s="19" t="s">
        <v>117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9" t="s">
        <v>124</v>
      </c>
      <c r="BK156" s="145">
        <f>ROUND(I156*H156,2)</f>
        <v>0</v>
      </c>
      <c r="BL156" s="19" t="s">
        <v>183</v>
      </c>
      <c r="BM156" s="19" t="s">
        <v>371</v>
      </c>
    </row>
    <row r="157" spans="2:65" s="1" customFormat="1" ht="16.5" customHeight="1">
      <c r="B157" s="134"/>
      <c r="C157" s="146" t="s">
        <v>372</v>
      </c>
      <c r="D157" s="146" t="s">
        <v>259</v>
      </c>
      <c r="E157" s="147" t="s">
        <v>373</v>
      </c>
      <c r="F157" s="148" t="s">
        <v>374</v>
      </c>
      <c r="G157" s="149" t="s">
        <v>140</v>
      </c>
      <c r="H157" s="150">
        <v>97</v>
      </c>
      <c r="I157" s="151">
        <v>0</v>
      </c>
      <c r="J157" s="151">
        <f>ROUND(I157*H157,2)</f>
        <v>0</v>
      </c>
      <c r="K157" s="148" t="s">
        <v>122</v>
      </c>
      <c r="L157" s="152"/>
      <c r="M157" s="153" t="s">
        <v>5</v>
      </c>
      <c r="N157" s="154" t="s">
        <v>38</v>
      </c>
      <c r="O157" s="143">
        <v>0</v>
      </c>
      <c r="P157" s="143">
        <f>O157*H157</f>
        <v>0</v>
      </c>
      <c r="Q157" s="143">
        <v>4.0000000000000001E-3</v>
      </c>
      <c r="R157" s="143">
        <f>Q157*H157</f>
        <v>0.38800000000000001</v>
      </c>
      <c r="S157" s="143">
        <v>0</v>
      </c>
      <c r="T157" s="144">
        <f>S157*H157</f>
        <v>0</v>
      </c>
      <c r="AR157" s="19" t="s">
        <v>250</v>
      </c>
      <c r="AT157" s="19" t="s">
        <v>259</v>
      </c>
      <c r="AU157" s="19" t="s">
        <v>71</v>
      </c>
      <c r="AY157" s="19" t="s">
        <v>117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9" t="s">
        <v>124</v>
      </c>
      <c r="BK157" s="145">
        <f>ROUND(I157*H157,2)</f>
        <v>0</v>
      </c>
      <c r="BL157" s="19" t="s">
        <v>183</v>
      </c>
      <c r="BM157" s="19" t="s">
        <v>375</v>
      </c>
    </row>
    <row r="158" spans="2:65" s="1" customFormat="1" ht="25.5" customHeight="1">
      <c r="B158" s="134"/>
      <c r="C158" s="135" t="s">
        <v>376</v>
      </c>
      <c r="D158" s="135" t="s">
        <v>118</v>
      </c>
      <c r="E158" s="136" t="s">
        <v>377</v>
      </c>
      <c r="F158" s="137" t="s">
        <v>378</v>
      </c>
      <c r="G158" s="138" t="s">
        <v>140</v>
      </c>
      <c r="H158" s="139">
        <v>81</v>
      </c>
      <c r="I158" s="140">
        <v>0</v>
      </c>
      <c r="J158" s="140">
        <f>ROUND(I158*H158,2)</f>
        <v>0</v>
      </c>
      <c r="K158" s="137" t="s">
        <v>122</v>
      </c>
      <c r="L158" s="33"/>
      <c r="M158" s="141" t="s">
        <v>5</v>
      </c>
      <c r="N158" s="142" t="s">
        <v>38</v>
      </c>
      <c r="O158" s="143">
        <v>0.17899999999999999</v>
      </c>
      <c r="P158" s="143">
        <f>O158*H158</f>
        <v>14.498999999999999</v>
      </c>
      <c r="Q158" s="143">
        <v>8.8000000000000003E-4</v>
      </c>
      <c r="R158" s="143">
        <f>Q158*H158</f>
        <v>7.1279999999999996E-2</v>
      </c>
      <c r="S158" s="143">
        <v>0</v>
      </c>
      <c r="T158" s="144">
        <f>S158*H158</f>
        <v>0</v>
      </c>
      <c r="AR158" s="19" t="s">
        <v>183</v>
      </c>
      <c r="AT158" s="19" t="s">
        <v>118</v>
      </c>
      <c r="AU158" s="19" t="s">
        <v>71</v>
      </c>
      <c r="AY158" s="19" t="s">
        <v>117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9" t="s">
        <v>124</v>
      </c>
      <c r="BK158" s="145">
        <f>ROUND(I158*H158,2)</f>
        <v>0</v>
      </c>
      <c r="BL158" s="19" t="s">
        <v>183</v>
      </c>
      <c r="BM158" s="19" t="s">
        <v>379</v>
      </c>
    </row>
    <row r="159" spans="2:65" s="1" customFormat="1" ht="25.5" customHeight="1">
      <c r="B159" s="134"/>
      <c r="C159" s="146" t="s">
        <v>380</v>
      </c>
      <c r="D159" s="146" t="s">
        <v>259</v>
      </c>
      <c r="E159" s="147" t="s">
        <v>381</v>
      </c>
      <c r="F159" s="148" t="s">
        <v>382</v>
      </c>
      <c r="G159" s="149" t="s">
        <v>140</v>
      </c>
      <c r="H159" s="150">
        <v>97</v>
      </c>
      <c r="I159" s="151">
        <v>0</v>
      </c>
      <c r="J159" s="151">
        <f>ROUND(I159*H159,2)</f>
        <v>0</v>
      </c>
      <c r="K159" s="148" t="s">
        <v>122</v>
      </c>
      <c r="L159" s="152"/>
      <c r="M159" s="153" t="s">
        <v>5</v>
      </c>
      <c r="N159" s="154" t="s">
        <v>38</v>
      </c>
      <c r="O159" s="143">
        <v>0</v>
      </c>
      <c r="P159" s="143">
        <f>O159*H159</f>
        <v>0</v>
      </c>
      <c r="Q159" s="143">
        <v>4.8999999999999998E-3</v>
      </c>
      <c r="R159" s="143">
        <f>Q159*H159</f>
        <v>0.4753</v>
      </c>
      <c r="S159" s="143">
        <v>0</v>
      </c>
      <c r="T159" s="144">
        <f>S159*H159</f>
        <v>0</v>
      </c>
      <c r="AR159" s="19" t="s">
        <v>250</v>
      </c>
      <c r="AT159" s="19" t="s">
        <v>259</v>
      </c>
      <c r="AU159" s="19" t="s">
        <v>71</v>
      </c>
      <c r="AY159" s="19" t="s">
        <v>117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9" t="s">
        <v>124</v>
      </c>
      <c r="BK159" s="145">
        <f>ROUND(I159*H159,2)</f>
        <v>0</v>
      </c>
      <c r="BL159" s="19" t="s">
        <v>183</v>
      </c>
      <c r="BM159" s="19" t="s">
        <v>383</v>
      </c>
    </row>
    <row r="160" spans="2:65" s="1" customFormat="1" ht="16.5" customHeight="1">
      <c r="B160" s="134"/>
      <c r="C160" s="135" t="s">
        <v>384</v>
      </c>
      <c r="D160" s="135" t="s">
        <v>118</v>
      </c>
      <c r="E160" s="136" t="s">
        <v>385</v>
      </c>
      <c r="F160" s="137" t="s">
        <v>386</v>
      </c>
      <c r="G160" s="138" t="s">
        <v>364</v>
      </c>
      <c r="H160" s="139">
        <v>410.76499999999999</v>
      </c>
      <c r="I160" s="140">
        <v>0</v>
      </c>
      <c r="J160" s="140">
        <f>ROUND(I160*H160,2)</f>
        <v>0</v>
      </c>
      <c r="K160" s="137" t="s">
        <v>122</v>
      </c>
      <c r="L160" s="33"/>
      <c r="M160" s="141" t="s">
        <v>5</v>
      </c>
      <c r="N160" s="142" t="s">
        <v>38</v>
      </c>
      <c r="O160" s="143">
        <v>0</v>
      </c>
      <c r="P160" s="143">
        <f>O160*H160</f>
        <v>0</v>
      </c>
      <c r="Q160" s="143">
        <v>0</v>
      </c>
      <c r="R160" s="143">
        <f>Q160*H160</f>
        <v>0</v>
      </c>
      <c r="S160" s="143">
        <v>0</v>
      </c>
      <c r="T160" s="144">
        <f>S160*H160</f>
        <v>0</v>
      </c>
      <c r="AR160" s="19" t="s">
        <v>183</v>
      </c>
      <c r="AT160" s="19" t="s">
        <v>118</v>
      </c>
      <c r="AU160" s="19" t="s">
        <v>71</v>
      </c>
      <c r="AY160" s="19" t="s">
        <v>117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9" t="s">
        <v>124</v>
      </c>
      <c r="BK160" s="145">
        <f>ROUND(I160*H160,2)</f>
        <v>0</v>
      </c>
      <c r="BL160" s="19" t="s">
        <v>183</v>
      </c>
      <c r="BM160" s="19" t="s">
        <v>387</v>
      </c>
    </row>
    <row r="161" spans="2:65" s="9" customFormat="1" ht="37.35" customHeight="1">
      <c r="B161" s="124"/>
      <c r="D161" s="125" t="s">
        <v>65</v>
      </c>
      <c r="E161" s="126" t="s">
        <v>388</v>
      </c>
      <c r="F161" s="126" t="s">
        <v>389</v>
      </c>
      <c r="J161" s="127">
        <f>BK161</f>
        <v>0</v>
      </c>
      <c r="L161" s="124"/>
      <c r="M161" s="128"/>
      <c r="N161" s="129"/>
      <c r="O161" s="129"/>
      <c r="P161" s="130">
        <f>SUM(P162:P169)</f>
        <v>31.120000000000005</v>
      </c>
      <c r="Q161" s="129"/>
      <c r="R161" s="130">
        <f>SUM(R162:R169)</f>
        <v>1.3543500000000002</v>
      </c>
      <c r="S161" s="129"/>
      <c r="T161" s="131">
        <f>SUM(T162:T169)</f>
        <v>0</v>
      </c>
      <c r="AR161" s="125" t="s">
        <v>124</v>
      </c>
      <c r="AT161" s="132" t="s">
        <v>65</v>
      </c>
      <c r="AU161" s="132" t="s">
        <v>66</v>
      </c>
      <c r="AY161" s="125" t="s">
        <v>117</v>
      </c>
      <c r="BK161" s="133">
        <f>SUM(BK162:BK169)</f>
        <v>0</v>
      </c>
    </row>
    <row r="162" spans="2:65" s="1" customFormat="1" ht="25.5" customHeight="1">
      <c r="B162" s="134"/>
      <c r="C162" s="135" t="s">
        <v>390</v>
      </c>
      <c r="D162" s="135" t="s">
        <v>118</v>
      </c>
      <c r="E162" s="136" t="s">
        <v>391</v>
      </c>
      <c r="F162" s="137" t="s">
        <v>392</v>
      </c>
      <c r="G162" s="138" t="s">
        <v>140</v>
      </c>
      <c r="H162" s="139">
        <v>78</v>
      </c>
      <c r="I162" s="140">
        <v>0</v>
      </c>
      <c r="J162" s="140">
        <f t="shared" ref="J162:J169" si="30">ROUND(I162*H162,2)</f>
        <v>0</v>
      </c>
      <c r="K162" s="137" t="s">
        <v>122</v>
      </c>
      <c r="L162" s="33"/>
      <c r="M162" s="141" t="s">
        <v>5</v>
      </c>
      <c r="N162" s="142" t="s">
        <v>38</v>
      </c>
      <c r="O162" s="143">
        <v>0.23100000000000001</v>
      </c>
      <c r="P162" s="143">
        <f t="shared" ref="P162:P169" si="31">O162*H162</f>
        <v>18.018000000000001</v>
      </c>
      <c r="Q162" s="143">
        <v>2.9999999999999997E-4</v>
      </c>
      <c r="R162" s="143">
        <f t="shared" ref="R162:R169" si="32">Q162*H162</f>
        <v>2.3399999999999997E-2</v>
      </c>
      <c r="S162" s="143">
        <v>0</v>
      </c>
      <c r="T162" s="144">
        <f t="shared" ref="T162:T169" si="33">S162*H162</f>
        <v>0</v>
      </c>
      <c r="AR162" s="19" t="s">
        <v>183</v>
      </c>
      <c r="AT162" s="19" t="s">
        <v>118</v>
      </c>
      <c r="AU162" s="19" t="s">
        <v>71</v>
      </c>
      <c r="AY162" s="19" t="s">
        <v>117</v>
      </c>
      <c r="BE162" s="145">
        <f t="shared" ref="BE162:BE169" si="34">IF(N162="základní",J162,0)</f>
        <v>0</v>
      </c>
      <c r="BF162" s="145">
        <f t="shared" ref="BF162:BF169" si="35">IF(N162="snížená",J162,0)</f>
        <v>0</v>
      </c>
      <c r="BG162" s="145">
        <f t="shared" ref="BG162:BG169" si="36">IF(N162="zákl. přenesená",J162,0)</f>
        <v>0</v>
      </c>
      <c r="BH162" s="145">
        <f t="shared" ref="BH162:BH169" si="37">IF(N162="sníž. přenesená",J162,0)</f>
        <v>0</v>
      </c>
      <c r="BI162" s="145">
        <f t="shared" ref="BI162:BI169" si="38">IF(N162="nulová",J162,0)</f>
        <v>0</v>
      </c>
      <c r="BJ162" s="19" t="s">
        <v>124</v>
      </c>
      <c r="BK162" s="145">
        <f t="shared" ref="BK162:BK169" si="39">ROUND(I162*H162,2)</f>
        <v>0</v>
      </c>
      <c r="BL162" s="19" t="s">
        <v>183</v>
      </c>
      <c r="BM162" s="19" t="s">
        <v>393</v>
      </c>
    </row>
    <row r="163" spans="2:65" s="1" customFormat="1" ht="16.5" customHeight="1">
      <c r="B163" s="134"/>
      <c r="C163" s="146" t="s">
        <v>394</v>
      </c>
      <c r="D163" s="146" t="s">
        <v>259</v>
      </c>
      <c r="E163" s="147" t="s">
        <v>395</v>
      </c>
      <c r="F163" s="148" t="s">
        <v>396</v>
      </c>
      <c r="G163" s="149" t="s">
        <v>140</v>
      </c>
      <c r="H163" s="150">
        <v>81.900000000000006</v>
      </c>
      <c r="I163" s="151">
        <v>0</v>
      </c>
      <c r="J163" s="151">
        <f t="shared" si="30"/>
        <v>0</v>
      </c>
      <c r="K163" s="148" t="s">
        <v>122</v>
      </c>
      <c r="L163" s="152"/>
      <c r="M163" s="153" t="s">
        <v>5</v>
      </c>
      <c r="N163" s="154" t="s">
        <v>38</v>
      </c>
      <c r="O163" s="143">
        <v>0</v>
      </c>
      <c r="P163" s="143">
        <f t="shared" si="31"/>
        <v>0</v>
      </c>
      <c r="Q163" s="143">
        <v>4.8999999999999998E-3</v>
      </c>
      <c r="R163" s="143">
        <f t="shared" si="32"/>
        <v>0.40131</v>
      </c>
      <c r="S163" s="143">
        <v>0</v>
      </c>
      <c r="T163" s="144">
        <f t="shared" si="33"/>
        <v>0</v>
      </c>
      <c r="AR163" s="19" t="s">
        <v>250</v>
      </c>
      <c r="AT163" s="19" t="s">
        <v>259</v>
      </c>
      <c r="AU163" s="19" t="s">
        <v>71</v>
      </c>
      <c r="AY163" s="19" t="s">
        <v>117</v>
      </c>
      <c r="BE163" s="145">
        <f t="shared" si="34"/>
        <v>0</v>
      </c>
      <c r="BF163" s="145">
        <f t="shared" si="35"/>
        <v>0</v>
      </c>
      <c r="BG163" s="145">
        <f t="shared" si="36"/>
        <v>0</v>
      </c>
      <c r="BH163" s="145">
        <f t="shared" si="37"/>
        <v>0</v>
      </c>
      <c r="BI163" s="145">
        <f t="shared" si="38"/>
        <v>0</v>
      </c>
      <c r="BJ163" s="19" t="s">
        <v>124</v>
      </c>
      <c r="BK163" s="145">
        <f t="shared" si="39"/>
        <v>0</v>
      </c>
      <c r="BL163" s="19" t="s">
        <v>183</v>
      </c>
      <c r="BM163" s="19" t="s">
        <v>397</v>
      </c>
    </row>
    <row r="164" spans="2:65" s="1" customFormat="1" ht="16.5" customHeight="1">
      <c r="B164" s="134"/>
      <c r="C164" s="146" t="s">
        <v>398</v>
      </c>
      <c r="D164" s="146" t="s">
        <v>259</v>
      </c>
      <c r="E164" s="147" t="s">
        <v>399</v>
      </c>
      <c r="F164" s="148" t="s">
        <v>400</v>
      </c>
      <c r="G164" s="149" t="s">
        <v>140</v>
      </c>
      <c r="H164" s="150">
        <v>81.900000000000006</v>
      </c>
      <c r="I164" s="151">
        <v>0</v>
      </c>
      <c r="J164" s="151">
        <f t="shared" si="30"/>
        <v>0</v>
      </c>
      <c r="K164" s="148" t="s">
        <v>122</v>
      </c>
      <c r="L164" s="152"/>
      <c r="M164" s="153" t="s">
        <v>5</v>
      </c>
      <c r="N164" s="154" t="s">
        <v>38</v>
      </c>
      <c r="O164" s="143">
        <v>0</v>
      </c>
      <c r="P164" s="143">
        <f t="shared" si="31"/>
        <v>0</v>
      </c>
      <c r="Q164" s="143">
        <v>5.5999999999999999E-3</v>
      </c>
      <c r="R164" s="143">
        <f t="shared" si="32"/>
        <v>0.45864000000000005</v>
      </c>
      <c r="S164" s="143">
        <v>0</v>
      </c>
      <c r="T164" s="144">
        <f t="shared" si="33"/>
        <v>0</v>
      </c>
      <c r="AR164" s="19" t="s">
        <v>250</v>
      </c>
      <c r="AT164" s="19" t="s">
        <v>259</v>
      </c>
      <c r="AU164" s="19" t="s">
        <v>71</v>
      </c>
      <c r="AY164" s="19" t="s">
        <v>117</v>
      </c>
      <c r="BE164" s="145">
        <f t="shared" si="34"/>
        <v>0</v>
      </c>
      <c r="BF164" s="145">
        <f t="shared" si="35"/>
        <v>0</v>
      </c>
      <c r="BG164" s="145">
        <f t="shared" si="36"/>
        <v>0</v>
      </c>
      <c r="BH164" s="145">
        <f t="shared" si="37"/>
        <v>0</v>
      </c>
      <c r="BI164" s="145">
        <f t="shared" si="38"/>
        <v>0</v>
      </c>
      <c r="BJ164" s="19" t="s">
        <v>124</v>
      </c>
      <c r="BK164" s="145">
        <f t="shared" si="39"/>
        <v>0</v>
      </c>
      <c r="BL164" s="19" t="s">
        <v>183</v>
      </c>
      <c r="BM164" s="19" t="s">
        <v>401</v>
      </c>
    </row>
    <row r="165" spans="2:65" s="1" customFormat="1" ht="25.5" customHeight="1">
      <c r="B165" s="134"/>
      <c r="C165" s="135" t="s">
        <v>402</v>
      </c>
      <c r="D165" s="135" t="s">
        <v>118</v>
      </c>
      <c r="E165" s="136" t="s">
        <v>403</v>
      </c>
      <c r="F165" s="137" t="s">
        <v>404</v>
      </c>
      <c r="G165" s="138" t="s">
        <v>140</v>
      </c>
      <c r="H165" s="139">
        <v>68</v>
      </c>
      <c r="I165" s="140">
        <v>0</v>
      </c>
      <c r="J165" s="140">
        <f t="shared" si="30"/>
        <v>0</v>
      </c>
      <c r="K165" s="137" t="s">
        <v>122</v>
      </c>
      <c r="L165" s="33"/>
      <c r="M165" s="141" t="s">
        <v>5</v>
      </c>
      <c r="N165" s="142" t="s">
        <v>38</v>
      </c>
      <c r="O165" s="143">
        <v>0.14000000000000001</v>
      </c>
      <c r="P165" s="143">
        <f t="shared" si="31"/>
        <v>9.5200000000000014</v>
      </c>
      <c r="Q165" s="143">
        <v>0</v>
      </c>
      <c r="R165" s="143">
        <f t="shared" si="32"/>
        <v>0</v>
      </c>
      <c r="S165" s="143">
        <v>0</v>
      </c>
      <c r="T165" s="144">
        <f t="shared" si="33"/>
        <v>0</v>
      </c>
      <c r="AR165" s="19" t="s">
        <v>183</v>
      </c>
      <c r="AT165" s="19" t="s">
        <v>118</v>
      </c>
      <c r="AU165" s="19" t="s">
        <v>71</v>
      </c>
      <c r="AY165" s="19" t="s">
        <v>117</v>
      </c>
      <c r="BE165" s="145">
        <f t="shared" si="34"/>
        <v>0</v>
      </c>
      <c r="BF165" s="145">
        <f t="shared" si="35"/>
        <v>0</v>
      </c>
      <c r="BG165" s="145">
        <f t="shared" si="36"/>
        <v>0</v>
      </c>
      <c r="BH165" s="145">
        <f t="shared" si="37"/>
        <v>0</v>
      </c>
      <c r="BI165" s="145">
        <f t="shared" si="38"/>
        <v>0</v>
      </c>
      <c r="BJ165" s="19" t="s">
        <v>124</v>
      </c>
      <c r="BK165" s="145">
        <f t="shared" si="39"/>
        <v>0</v>
      </c>
      <c r="BL165" s="19" t="s">
        <v>183</v>
      </c>
      <c r="BM165" s="19" t="s">
        <v>405</v>
      </c>
    </row>
    <row r="166" spans="2:65" s="1" customFormat="1" ht="16.5" customHeight="1">
      <c r="B166" s="134"/>
      <c r="C166" s="146" t="s">
        <v>406</v>
      </c>
      <c r="D166" s="146" t="s">
        <v>259</v>
      </c>
      <c r="E166" s="147" t="s">
        <v>407</v>
      </c>
      <c r="F166" s="148" t="s">
        <v>408</v>
      </c>
      <c r="G166" s="149" t="s">
        <v>140</v>
      </c>
      <c r="H166" s="150">
        <v>142.80000000000001</v>
      </c>
      <c r="I166" s="151">
        <v>0</v>
      </c>
      <c r="J166" s="151">
        <f t="shared" si="30"/>
        <v>0</v>
      </c>
      <c r="K166" s="148" t="s">
        <v>122</v>
      </c>
      <c r="L166" s="152"/>
      <c r="M166" s="153" t="s">
        <v>5</v>
      </c>
      <c r="N166" s="154" t="s">
        <v>38</v>
      </c>
      <c r="O166" s="143">
        <v>0</v>
      </c>
      <c r="P166" s="143">
        <f t="shared" si="31"/>
        <v>0</v>
      </c>
      <c r="Q166" s="143">
        <v>2.5000000000000001E-3</v>
      </c>
      <c r="R166" s="143">
        <f t="shared" si="32"/>
        <v>0.35700000000000004</v>
      </c>
      <c r="S166" s="143">
        <v>0</v>
      </c>
      <c r="T166" s="144">
        <f t="shared" si="33"/>
        <v>0</v>
      </c>
      <c r="AR166" s="19" t="s">
        <v>250</v>
      </c>
      <c r="AT166" s="19" t="s">
        <v>259</v>
      </c>
      <c r="AU166" s="19" t="s">
        <v>71</v>
      </c>
      <c r="AY166" s="19" t="s">
        <v>117</v>
      </c>
      <c r="BE166" s="145">
        <f t="shared" si="34"/>
        <v>0</v>
      </c>
      <c r="BF166" s="145">
        <f t="shared" si="35"/>
        <v>0</v>
      </c>
      <c r="BG166" s="145">
        <f t="shared" si="36"/>
        <v>0</v>
      </c>
      <c r="BH166" s="145">
        <f t="shared" si="37"/>
        <v>0</v>
      </c>
      <c r="BI166" s="145">
        <f t="shared" si="38"/>
        <v>0</v>
      </c>
      <c r="BJ166" s="19" t="s">
        <v>124</v>
      </c>
      <c r="BK166" s="145">
        <f t="shared" si="39"/>
        <v>0</v>
      </c>
      <c r="BL166" s="19" t="s">
        <v>183</v>
      </c>
      <c r="BM166" s="19" t="s">
        <v>409</v>
      </c>
    </row>
    <row r="167" spans="2:65" s="1" customFormat="1" ht="16.5" customHeight="1">
      <c r="B167" s="134"/>
      <c r="C167" s="135" t="s">
        <v>410</v>
      </c>
      <c r="D167" s="135" t="s">
        <v>118</v>
      </c>
      <c r="E167" s="136" t="s">
        <v>411</v>
      </c>
      <c r="F167" s="137" t="s">
        <v>412</v>
      </c>
      <c r="G167" s="138" t="s">
        <v>140</v>
      </c>
      <c r="H167" s="139">
        <v>18</v>
      </c>
      <c r="I167" s="140">
        <v>0</v>
      </c>
      <c r="J167" s="140">
        <f t="shared" si="30"/>
        <v>0</v>
      </c>
      <c r="K167" s="137" t="s">
        <v>132</v>
      </c>
      <c r="L167" s="33"/>
      <c r="M167" s="141" t="s">
        <v>5</v>
      </c>
      <c r="N167" s="142" t="s">
        <v>38</v>
      </c>
      <c r="O167" s="143">
        <v>0.19900000000000001</v>
      </c>
      <c r="P167" s="143">
        <f t="shared" si="31"/>
        <v>3.5820000000000003</v>
      </c>
      <c r="Q167" s="143">
        <v>3.0000000000000001E-3</v>
      </c>
      <c r="R167" s="143">
        <f t="shared" si="32"/>
        <v>5.3999999999999999E-2</v>
      </c>
      <c r="S167" s="143">
        <v>0</v>
      </c>
      <c r="T167" s="144">
        <f t="shared" si="33"/>
        <v>0</v>
      </c>
      <c r="AR167" s="19" t="s">
        <v>183</v>
      </c>
      <c r="AT167" s="19" t="s">
        <v>118</v>
      </c>
      <c r="AU167" s="19" t="s">
        <v>71</v>
      </c>
      <c r="AY167" s="19" t="s">
        <v>117</v>
      </c>
      <c r="BE167" s="145">
        <f t="shared" si="34"/>
        <v>0</v>
      </c>
      <c r="BF167" s="145">
        <f t="shared" si="35"/>
        <v>0</v>
      </c>
      <c r="BG167" s="145">
        <f t="shared" si="36"/>
        <v>0</v>
      </c>
      <c r="BH167" s="145">
        <f t="shared" si="37"/>
        <v>0</v>
      </c>
      <c r="BI167" s="145">
        <f t="shared" si="38"/>
        <v>0</v>
      </c>
      <c r="BJ167" s="19" t="s">
        <v>124</v>
      </c>
      <c r="BK167" s="145">
        <f t="shared" si="39"/>
        <v>0</v>
      </c>
      <c r="BL167" s="19" t="s">
        <v>183</v>
      </c>
      <c r="BM167" s="19" t="s">
        <v>413</v>
      </c>
    </row>
    <row r="168" spans="2:65" s="1" customFormat="1" ht="25.5" customHeight="1">
      <c r="B168" s="134"/>
      <c r="C168" s="146" t="s">
        <v>414</v>
      </c>
      <c r="D168" s="146" t="s">
        <v>259</v>
      </c>
      <c r="E168" s="147" t="s">
        <v>415</v>
      </c>
      <c r="F168" s="148" t="s">
        <v>416</v>
      </c>
      <c r="G168" s="149" t="s">
        <v>140</v>
      </c>
      <c r="H168" s="150">
        <v>20</v>
      </c>
      <c r="I168" s="151">
        <v>0</v>
      </c>
      <c r="J168" s="151">
        <f t="shared" si="30"/>
        <v>0</v>
      </c>
      <c r="K168" s="148" t="s">
        <v>122</v>
      </c>
      <c r="L168" s="152"/>
      <c r="M168" s="153" t="s">
        <v>5</v>
      </c>
      <c r="N168" s="154" t="s">
        <v>38</v>
      </c>
      <c r="O168" s="143">
        <v>0</v>
      </c>
      <c r="P168" s="143">
        <f t="shared" si="31"/>
        <v>0</v>
      </c>
      <c r="Q168" s="143">
        <v>3.0000000000000001E-3</v>
      </c>
      <c r="R168" s="143">
        <f t="shared" si="32"/>
        <v>0.06</v>
      </c>
      <c r="S168" s="143">
        <v>0</v>
      </c>
      <c r="T168" s="144">
        <f t="shared" si="33"/>
        <v>0</v>
      </c>
      <c r="AR168" s="19" t="s">
        <v>250</v>
      </c>
      <c r="AT168" s="19" t="s">
        <v>259</v>
      </c>
      <c r="AU168" s="19" t="s">
        <v>71</v>
      </c>
      <c r="AY168" s="19" t="s">
        <v>117</v>
      </c>
      <c r="BE168" s="145">
        <f t="shared" si="34"/>
        <v>0</v>
      </c>
      <c r="BF168" s="145">
        <f t="shared" si="35"/>
        <v>0</v>
      </c>
      <c r="BG168" s="145">
        <f t="shared" si="36"/>
        <v>0</v>
      </c>
      <c r="BH168" s="145">
        <f t="shared" si="37"/>
        <v>0</v>
      </c>
      <c r="BI168" s="145">
        <f t="shared" si="38"/>
        <v>0</v>
      </c>
      <c r="BJ168" s="19" t="s">
        <v>124</v>
      </c>
      <c r="BK168" s="145">
        <f t="shared" si="39"/>
        <v>0</v>
      </c>
      <c r="BL168" s="19" t="s">
        <v>183</v>
      </c>
      <c r="BM168" s="19" t="s">
        <v>417</v>
      </c>
    </row>
    <row r="169" spans="2:65" s="1" customFormat="1" ht="16.5" customHeight="1">
      <c r="B169" s="134"/>
      <c r="C169" s="135" t="s">
        <v>418</v>
      </c>
      <c r="D169" s="135" t="s">
        <v>118</v>
      </c>
      <c r="E169" s="136" t="s">
        <v>419</v>
      </c>
      <c r="F169" s="137" t="s">
        <v>420</v>
      </c>
      <c r="G169" s="138" t="s">
        <v>364</v>
      </c>
      <c r="H169" s="139">
        <v>653.74800000000005</v>
      </c>
      <c r="I169" s="140">
        <v>0</v>
      </c>
      <c r="J169" s="140">
        <f t="shared" si="30"/>
        <v>0</v>
      </c>
      <c r="K169" s="137" t="s">
        <v>122</v>
      </c>
      <c r="L169" s="33"/>
      <c r="M169" s="141" t="s">
        <v>5</v>
      </c>
      <c r="N169" s="142" t="s">
        <v>38</v>
      </c>
      <c r="O169" s="143">
        <v>0</v>
      </c>
      <c r="P169" s="143">
        <f t="shared" si="31"/>
        <v>0</v>
      </c>
      <c r="Q169" s="143">
        <v>0</v>
      </c>
      <c r="R169" s="143">
        <f t="shared" si="32"/>
        <v>0</v>
      </c>
      <c r="S169" s="143">
        <v>0</v>
      </c>
      <c r="T169" s="144">
        <f t="shared" si="33"/>
        <v>0</v>
      </c>
      <c r="AR169" s="19" t="s">
        <v>183</v>
      </c>
      <c r="AT169" s="19" t="s">
        <v>118</v>
      </c>
      <c r="AU169" s="19" t="s">
        <v>71</v>
      </c>
      <c r="AY169" s="19" t="s">
        <v>117</v>
      </c>
      <c r="BE169" s="145">
        <f t="shared" si="34"/>
        <v>0</v>
      </c>
      <c r="BF169" s="145">
        <f t="shared" si="35"/>
        <v>0</v>
      </c>
      <c r="BG169" s="145">
        <f t="shared" si="36"/>
        <v>0</v>
      </c>
      <c r="BH169" s="145">
        <f t="shared" si="37"/>
        <v>0</v>
      </c>
      <c r="BI169" s="145">
        <f t="shared" si="38"/>
        <v>0</v>
      </c>
      <c r="BJ169" s="19" t="s">
        <v>124</v>
      </c>
      <c r="BK169" s="145">
        <f t="shared" si="39"/>
        <v>0</v>
      </c>
      <c r="BL169" s="19" t="s">
        <v>183</v>
      </c>
      <c r="BM169" s="19" t="s">
        <v>421</v>
      </c>
    </row>
    <row r="170" spans="2:65" s="9" customFormat="1" ht="37.35" customHeight="1">
      <c r="B170" s="124"/>
      <c r="D170" s="125" t="s">
        <v>65</v>
      </c>
      <c r="E170" s="126" t="s">
        <v>422</v>
      </c>
      <c r="F170" s="126" t="s">
        <v>423</v>
      </c>
      <c r="J170" s="127">
        <f>BK170</f>
        <v>0</v>
      </c>
      <c r="L170" s="124"/>
      <c r="M170" s="128"/>
      <c r="N170" s="129"/>
      <c r="O170" s="129"/>
      <c r="P170" s="130">
        <f>SUM(P171:P177)</f>
        <v>72.309600000000003</v>
      </c>
      <c r="Q170" s="129"/>
      <c r="R170" s="130">
        <f>SUM(R171:R177)</f>
        <v>1.4851800000000002</v>
      </c>
      <c r="S170" s="129"/>
      <c r="T170" s="131">
        <f>SUM(T171:T177)</f>
        <v>0</v>
      </c>
      <c r="AR170" s="125" t="s">
        <v>124</v>
      </c>
      <c r="AT170" s="132" t="s">
        <v>65</v>
      </c>
      <c r="AU170" s="132" t="s">
        <v>66</v>
      </c>
      <c r="AY170" s="125" t="s">
        <v>117</v>
      </c>
      <c r="BK170" s="133">
        <f>SUM(BK171:BK177)</f>
        <v>0</v>
      </c>
    </row>
    <row r="171" spans="2:65" s="1" customFormat="1" ht="16.5" customHeight="1">
      <c r="B171" s="134"/>
      <c r="C171" s="135" t="s">
        <v>424</v>
      </c>
      <c r="D171" s="135" t="s">
        <v>118</v>
      </c>
      <c r="E171" s="136" t="s">
        <v>425</v>
      </c>
      <c r="F171" s="137" t="s">
        <v>426</v>
      </c>
      <c r="G171" s="138" t="s">
        <v>121</v>
      </c>
      <c r="H171" s="139">
        <v>3</v>
      </c>
      <c r="I171" s="140">
        <v>0</v>
      </c>
      <c r="J171" s="140">
        <f t="shared" ref="J171:J177" si="40">ROUND(I171*H171,2)</f>
        <v>0</v>
      </c>
      <c r="K171" s="137" t="s">
        <v>132</v>
      </c>
      <c r="L171" s="33"/>
      <c r="M171" s="141" t="s">
        <v>5</v>
      </c>
      <c r="N171" s="142" t="s">
        <v>38</v>
      </c>
      <c r="O171" s="143">
        <v>1.56</v>
      </c>
      <c r="P171" s="143">
        <f t="shared" ref="P171:P177" si="41">O171*H171</f>
        <v>4.68</v>
      </c>
      <c r="Q171" s="143">
        <v>1.89E-3</v>
      </c>
      <c r="R171" s="143">
        <f t="shared" ref="R171:R177" si="42">Q171*H171</f>
        <v>5.6699999999999997E-3</v>
      </c>
      <c r="S171" s="143">
        <v>0</v>
      </c>
      <c r="T171" s="144">
        <f t="shared" ref="T171:T177" si="43">S171*H171</f>
        <v>0</v>
      </c>
      <c r="AR171" s="19" t="s">
        <v>183</v>
      </c>
      <c r="AT171" s="19" t="s">
        <v>118</v>
      </c>
      <c r="AU171" s="19" t="s">
        <v>71</v>
      </c>
      <c r="AY171" s="19" t="s">
        <v>117</v>
      </c>
      <c r="BE171" s="145">
        <f t="shared" ref="BE171:BE177" si="44">IF(N171="základní",J171,0)</f>
        <v>0</v>
      </c>
      <c r="BF171" s="145">
        <f t="shared" ref="BF171:BF177" si="45">IF(N171="snížená",J171,0)</f>
        <v>0</v>
      </c>
      <c r="BG171" s="145">
        <f t="shared" ref="BG171:BG177" si="46">IF(N171="zákl. přenesená",J171,0)</f>
        <v>0</v>
      </c>
      <c r="BH171" s="145">
        <f t="shared" ref="BH171:BH177" si="47">IF(N171="sníž. přenesená",J171,0)</f>
        <v>0</v>
      </c>
      <c r="BI171" s="145">
        <f t="shared" ref="BI171:BI177" si="48">IF(N171="nulová",J171,0)</f>
        <v>0</v>
      </c>
      <c r="BJ171" s="19" t="s">
        <v>124</v>
      </c>
      <c r="BK171" s="145">
        <f t="shared" ref="BK171:BK177" si="49">ROUND(I171*H171,2)</f>
        <v>0</v>
      </c>
      <c r="BL171" s="19" t="s">
        <v>183</v>
      </c>
      <c r="BM171" s="19" t="s">
        <v>427</v>
      </c>
    </row>
    <row r="172" spans="2:65" s="1" customFormat="1" ht="16.5" customHeight="1">
      <c r="B172" s="134"/>
      <c r="C172" s="135" t="s">
        <v>428</v>
      </c>
      <c r="D172" s="135" t="s">
        <v>118</v>
      </c>
      <c r="E172" s="136" t="s">
        <v>429</v>
      </c>
      <c r="F172" s="137" t="s">
        <v>430</v>
      </c>
      <c r="G172" s="138" t="s">
        <v>202</v>
      </c>
      <c r="H172" s="139">
        <v>108</v>
      </c>
      <c r="I172" s="140">
        <v>0</v>
      </c>
      <c r="J172" s="140">
        <f t="shared" si="40"/>
        <v>0</v>
      </c>
      <c r="K172" s="137" t="s">
        <v>5</v>
      </c>
      <c r="L172" s="33"/>
      <c r="M172" s="141" t="s">
        <v>5</v>
      </c>
      <c r="N172" s="142" t="s">
        <v>38</v>
      </c>
      <c r="O172" s="143">
        <v>0.35399999999999998</v>
      </c>
      <c r="P172" s="143">
        <f t="shared" si="41"/>
        <v>38.231999999999999</v>
      </c>
      <c r="Q172" s="143">
        <v>0</v>
      </c>
      <c r="R172" s="143">
        <f t="shared" si="42"/>
        <v>0</v>
      </c>
      <c r="S172" s="143">
        <v>0</v>
      </c>
      <c r="T172" s="144">
        <f t="shared" si="43"/>
        <v>0</v>
      </c>
      <c r="AR172" s="19" t="s">
        <v>183</v>
      </c>
      <c r="AT172" s="19" t="s">
        <v>118</v>
      </c>
      <c r="AU172" s="19" t="s">
        <v>71</v>
      </c>
      <c r="AY172" s="19" t="s">
        <v>117</v>
      </c>
      <c r="BE172" s="145">
        <f t="shared" si="44"/>
        <v>0</v>
      </c>
      <c r="BF172" s="145">
        <f t="shared" si="45"/>
        <v>0</v>
      </c>
      <c r="BG172" s="145">
        <f t="shared" si="46"/>
        <v>0</v>
      </c>
      <c r="BH172" s="145">
        <f t="shared" si="47"/>
        <v>0</v>
      </c>
      <c r="BI172" s="145">
        <f t="shared" si="48"/>
        <v>0</v>
      </c>
      <c r="BJ172" s="19" t="s">
        <v>124</v>
      </c>
      <c r="BK172" s="145">
        <f t="shared" si="49"/>
        <v>0</v>
      </c>
      <c r="BL172" s="19" t="s">
        <v>183</v>
      </c>
      <c r="BM172" s="19" t="s">
        <v>431</v>
      </c>
    </row>
    <row r="173" spans="2:65" s="1" customFormat="1" ht="25.5" customHeight="1">
      <c r="B173" s="134"/>
      <c r="C173" s="135" t="s">
        <v>432</v>
      </c>
      <c r="D173" s="135" t="s">
        <v>118</v>
      </c>
      <c r="E173" s="136" t="s">
        <v>433</v>
      </c>
      <c r="F173" s="137" t="s">
        <v>434</v>
      </c>
      <c r="G173" s="138" t="s">
        <v>140</v>
      </c>
      <c r="H173" s="139">
        <v>81</v>
      </c>
      <c r="I173" s="140">
        <v>0</v>
      </c>
      <c r="J173" s="140">
        <f t="shared" si="40"/>
        <v>0</v>
      </c>
      <c r="K173" s="137" t="s">
        <v>122</v>
      </c>
      <c r="L173" s="33"/>
      <c r="M173" s="141" t="s">
        <v>5</v>
      </c>
      <c r="N173" s="142" t="s">
        <v>38</v>
      </c>
      <c r="O173" s="143">
        <v>0.3</v>
      </c>
      <c r="P173" s="143">
        <f t="shared" si="41"/>
        <v>24.3</v>
      </c>
      <c r="Q173" s="143">
        <v>0</v>
      </c>
      <c r="R173" s="143">
        <f t="shared" si="42"/>
        <v>0</v>
      </c>
      <c r="S173" s="143">
        <v>0</v>
      </c>
      <c r="T173" s="144">
        <f t="shared" si="43"/>
        <v>0</v>
      </c>
      <c r="AR173" s="19" t="s">
        <v>183</v>
      </c>
      <c r="AT173" s="19" t="s">
        <v>118</v>
      </c>
      <c r="AU173" s="19" t="s">
        <v>71</v>
      </c>
      <c r="AY173" s="19" t="s">
        <v>117</v>
      </c>
      <c r="BE173" s="145">
        <f t="shared" si="44"/>
        <v>0</v>
      </c>
      <c r="BF173" s="145">
        <f t="shared" si="45"/>
        <v>0</v>
      </c>
      <c r="BG173" s="145">
        <f t="shared" si="46"/>
        <v>0</v>
      </c>
      <c r="BH173" s="145">
        <f t="shared" si="47"/>
        <v>0</v>
      </c>
      <c r="BI173" s="145">
        <f t="shared" si="48"/>
        <v>0</v>
      </c>
      <c r="BJ173" s="19" t="s">
        <v>124</v>
      </c>
      <c r="BK173" s="145">
        <f t="shared" si="49"/>
        <v>0</v>
      </c>
      <c r="BL173" s="19" t="s">
        <v>183</v>
      </c>
      <c r="BM173" s="19" t="s">
        <v>435</v>
      </c>
    </row>
    <row r="174" spans="2:65" s="1" customFormat="1" ht="16.5" customHeight="1">
      <c r="B174" s="134"/>
      <c r="C174" s="146" t="s">
        <v>436</v>
      </c>
      <c r="D174" s="146" t="s">
        <v>259</v>
      </c>
      <c r="E174" s="147" t="s">
        <v>437</v>
      </c>
      <c r="F174" s="148" t="s">
        <v>438</v>
      </c>
      <c r="G174" s="149" t="s">
        <v>140</v>
      </c>
      <c r="H174" s="150">
        <v>97.2</v>
      </c>
      <c r="I174" s="151">
        <v>0</v>
      </c>
      <c r="J174" s="151">
        <f t="shared" si="40"/>
        <v>0</v>
      </c>
      <c r="K174" s="148" t="s">
        <v>122</v>
      </c>
      <c r="L174" s="152"/>
      <c r="M174" s="153" t="s">
        <v>5</v>
      </c>
      <c r="N174" s="154" t="s">
        <v>38</v>
      </c>
      <c r="O174" s="143">
        <v>0</v>
      </c>
      <c r="P174" s="143">
        <f t="shared" si="41"/>
        <v>0</v>
      </c>
      <c r="Q174" s="143">
        <v>1.4500000000000001E-2</v>
      </c>
      <c r="R174" s="143">
        <f t="shared" si="42"/>
        <v>1.4094000000000002</v>
      </c>
      <c r="S174" s="143">
        <v>0</v>
      </c>
      <c r="T174" s="144">
        <f t="shared" si="43"/>
        <v>0</v>
      </c>
      <c r="AR174" s="19" t="s">
        <v>250</v>
      </c>
      <c r="AT174" s="19" t="s">
        <v>259</v>
      </c>
      <c r="AU174" s="19" t="s">
        <v>71</v>
      </c>
      <c r="AY174" s="19" t="s">
        <v>117</v>
      </c>
      <c r="BE174" s="145">
        <f t="shared" si="44"/>
        <v>0</v>
      </c>
      <c r="BF174" s="145">
        <f t="shared" si="45"/>
        <v>0</v>
      </c>
      <c r="BG174" s="145">
        <f t="shared" si="46"/>
        <v>0</v>
      </c>
      <c r="BH174" s="145">
        <f t="shared" si="47"/>
        <v>0</v>
      </c>
      <c r="BI174" s="145">
        <f t="shared" si="48"/>
        <v>0</v>
      </c>
      <c r="BJ174" s="19" t="s">
        <v>124</v>
      </c>
      <c r="BK174" s="145">
        <f t="shared" si="49"/>
        <v>0</v>
      </c>
      <c r="BL174" s="19" t="s">
        <v>183</v>
      </c>
      <c r="BM174" s="19" t="s">
        <v>439</v>
      </c>
    </row>
    <row r="175" spans="2:65" s="1" customFormat="1" ht="16.5" customHeight="1">
      <c r="B175" s="134"/>
      <c r="C175" s="135" t="s">
        <v>440</v>
      </c>
      <c r="D175" s="135" t="s">
        <v>118</v>
      </c>
      <c r="E175" s="136" t="s">
        <v>441</v>
      </c>
      <c r="F175" s="137" t="s">
        <v>442</v>
      </c>
      <c r="G175" s="138" t="s">
        <v>121</v>
      </c>
      <c r="H175" s="139">
        <v>3</v>
      </c>
      <c r="I175" s="140">
        <v>0</v>
      </c>
      <c r="J175" s="140">
        <f t="shared" si="40"/>
        <v>0</v>
      </c>
      <c r="K175" s="137" t="s">
        <v>132</v>
      </c>
      <c r="L175" s="33"/>
      <c r="M175" s="141" t="s">
        <v>5</v>
      </c>
      <c r="N175" s="142" t="s">
        <v>38</v>
      </c>
      <c r="O175" s="143">
        <v>0</v>
      </c>
      <c r="P175" s="143">
        <f t="shared" si="41"/>
        <v>0</v>
      </c>
      <c r="Q175" s="143">
        <v>2.3369999999999998E-2</v>
      </c>
      <c r="R175" s="143">
        <f t="shared" si="42"/>
        <v>7.0109999999999992E-2</v>
      </c>
      <c r="S175" s="143">
        <v>0</v>
      </c>
      <c r="T175" s="144">
        <f t="shared" si="43"/>
        <v>0</v>
      </c>
      <c r="AR175" s="19" t="s">
        <v>183</v>
      </c>
      <c r="AT175" s="19" t="s">
        <v>118</v>
      </c>
      <c r="AU175" s="19" t="s">
        <v>71</v>
      </c>
      <c r="AY175" s="19" t="s">
        <v>117</v>
      </c>
      <c r="BE175" s="145">
        <f t="shared" si="44"/>
        <v>0</v>
      </c>
      <c r="BF175" s="145">
        <f t="shared" si="45"/>
        <v>0</v>
      </c>
      <c r="BG175" s="145">
        <f t="shared" si="46"/>
        <v>0</v>
      </c>
      <c r="BH175" s="145">
        <f t="shared" si="47"/>
        <v>0</v>
      </c>
      <c r="BI175" s="145">
        <f t="shared" si="48"/>
        <v>0</v>
      </c>
      <c r="BJ175" s="19" t="s">
        <v>124</v>
      </c>
      <c r="BK175" s="145">
        <f t="shared" si="49"/>
        <v>0</v>
      </c>
      <c r="BL175" s="19" t="s">
        <v>183</v>
      </c>
      <c r="BM175" s="19" t="s">
        <v>443</v>
      </c>
    </row>
    <row r="176" spans="2:65" s="1" customFormat="1" ht="25.5" customHeight="1">
      <c r="B176" s="134"/>
      <c r="C176" s="135" t="s">
        <v>444</v>
      </c>
      <c r="D176" s="135" t="s">
        <v>118</v>
      </c>
      <c r="E176" s="136" t="s">
        <v>445</v>
      </c>
      <c r="F176" s="137" t="s">
        <v>446</v>
      </c>
      <c r="G176" s="138" t="s">
        <v>140</v>
      </c>
      <c r="H176" s="139">
        <v>14.4</v>
      </c>
      <c r="I176" s="140">
        <v>0</v>
      </c>
      <c r="J176" s="140">
        <f t="shared" si="40"/>
        <v>0</v>
      </c>
      <c r="K176" s="137" t="s">
        <v>5</v>
      </c>
      <c r="L176" s="33"/>
      <c r="M176" s="141" t="s">
        <v>5</v>
      </c>
      <c r="N176" s="142" t="s">
        <v>38</v>
      </c>
      <c r="O176" s="143">
        <v>0.35399999999999998</v>
      </c>
      <c r="P176" s="143">
        <f t="shared" si="41"/>
        <v>5.0975999999999999</v>
      </c>
      <c r="Q176" s="143">
        <v>0</v>
      </c>
      <c r="R176" s="143">
        <f t="shared" si="42"/>
        <v>0</v>
      </c>
      <c r="S176" s="143">
        <v>0</v>
      </c>
      <c r="T176" s="144">
        <f t="shared" si="43"/>
        <v>0</v>
      </c>
      <c r="AR176" s="19" t="s">
        <v>183</v>
      </c>
      <c r="AT176" s="19" t="s">
        <v>118</v>
      </c>
      <c r="AU176" s="19" t="s">
        <v>71</v>
      </c>
      <c r="AY176" s="19" t="s">
        <v>117</v>
      </c>
      <c r="BE176" s="145">
        <f t="shared" si="44"/>
        <v>0</v>
      </c>
      <c r="BF176" s="145">
        <f t="shared" si="45"/>
        <v>0</v>
      </c>
      <c r="BG176" s="145">
        <f t="shared" si="46"/>
        <v>0</v>
      </c>
      <c r="BH176" s="145">
        <f t="shared" si="47"/>
        <v>0</v>
      </c>
      <c r="BI176" s="145">
        <f t="shared" si="48"/>
        <v>0</v>
      </c>
      <c r="BJ176" s="19" t="s">
        <v>124</v>
      </c>
      <c r="BK176" s="145">
        <f t="shared" si="49"/>
        <v>0</v>
      </c>
      <c r="BL176" s="19" t="s">
        <v>183</v>
      </c>
      <c r="BM176" s="19" t="s">
        <v>447</v>
      </c>
    </row>
    <row r="177" spans="2:65" s="1" customFormat="1" ht="16.5" customHeight="1">
      <c r="B177" s="134"/>
      <c r="C177" s="135" t="s">
        <v>448</v>
      </c>
      <c r="D177" s="135" t="s">
        <v>118</v>
      </c>
      <c r="E177" s="136" t="s">
        <v>449</v>
      </c>
      <c r="F177" s="137" t="s">
        <v>450</v>
      </c>
      <c r="G177" s="138" t="s">
        <v>364</v>
      </c>
      <c r="H177" s="139">
        <v>1145.088</v>
      </c>
      <c r="I177" s="140">
        <v>0</v>
      </c>
      <c r="J177" s="140">
        <f t="shared" si="40"/>
        <v>0</v>
      </c>
      <c r="K177" s="137" t="s">
        <v>122</v>
      </c>
      <c r="L177" s="33"/>
      <c r="M177" s="141" t="s">
        <v>5</v>
      </c>
      <c r="N177" s="142" t="s">
        <v>38</v>
      </c>
      <c r="O177" s="143">
        <v>0</v>
      </c>
      <c r="P177" s="143">
        <f t="shared" si="41"/>
        <v>0</v>
      </c>
      <c r="Q177" s="143">
        <v>0</v>
      </c>
      <c r="R177" s="143">
        <f t="shared" si="42"/>
        <v>0</v>
      </c>
      <c r="S177" s="143">
        <v>0</v>
      </c>
      <c r="T177" s="144">
        <f t="shared" si="43"/>
        <v>0</v>
      </c>
      <c r="AR177" s="19" t="s">
        <v>183</v>
      </c>
      <c r="AT177" s="19" t="s">
        <v>118</v>
      </c>
      <c r="AU177" s="19" t="s">
        <v>71</v>
      </c>
      <c r="AY177" s="19" t="s">
        <v>117</v>
      </c>
      <c r="BE177" s="145">
        <f t="shared" si="44"/>
        <v>0</v>
      </c>
      <c r="BF177" s="145">
        <f t="shared" si="45"/>
        <v>0</v>
      </c>
      <c r="BG177" s="145">
        <f t="shared" si="46"/>
        <v>0</v>
      </c>
      <c r="BH177" s="145">
        <f t="shared" si="47"/>
        <v>0</v>
      </c>
      <c r="BI177" s="145">
        <f t="shared" si="48"/>
        <v>0</v>
      </c>
      <c r="BJ177" s="19" t="s">
        <v>124</v>
      </c>
      <c r="BK177" s="145">
        <f t="shared" si="49"/>
        <v>0</v>
      </c>
      <c r="BL177" s="19" t="s">
        <v>183</v>
      </c>
      <c r="BM177" s="19" t="s">
        <v>451</v>
      </c>
    </row>
    <row r="178" spans="2:65" s="9" customFormat="1" ht="37.35" customHeight="1">
      <c r="B178" s="124"/>
      <c r="D178" s="125" t="s">
        <v>65</v>
      </c>
      <c r="E178" s="126" t="s">
        <v>452</v>
      </c>
      <c r="F178" s="126" t="s">
        <v>453</v>
      </c>
      <c r="J178" s="127">
        <f>BK178</f>
        <v>0</v>
      </c>
      <c r="L178" s="124"/>
      <c r="M178" s="128"/>
      <c r="N178" s="129"/>
      <c r="O178" s="129"/>
      <c r="P178" s="130">
        <f>SUM(P179:P183)</f>
        <v>94.587699999999998</v>
      </c>
      <c r="Q178" s="129"/>
      <c r="R178" s="130">
        <f>SUM(R179:R183)</f>
        <v>1.6053490000000001</v>
      </c>
      <c r="S178" s="129"/>
      <c r="T178" s="131">
        <f>SUM(T179:T183)</f>
        <v>0</v>
      </c>
      <c r="AR178" s="125" t="s">
        <v>124</v>
      </c>
      <c r="AT178" s="132" t="s">
        <v>65</v>
      </c>
      <c r="AU178" s="132" t="s">
        <v>66</v>
      </c>
      <c r="AY178" s="125" t="s">
        <v>117</v>
      </c>
      <c r="BK178" s="133">
        <f>SUM(BK179:BK183)</f>
        <v>0</v>
      </c>
    </row>
    <row r="179" spans="2:65" s="1" customFormat="1" ht="25.5" customHeight="1">
      <c r="B179" s="134"/>
      <c r="C179" s="135" t="s">
        <v>454</v>
      </c>
      <c r="D179" s="135" t="s">
        <v>118</v>
      </c>
      <c r="E179" s="136" t="s">
        <v>455</v>
      </c>
      <c r="F179" s="137" t="s">
        <v>456</v>
      </c>
      <c r="G179" s="138" t="s">
        <v>140</v>
      </c>
      <c r="H179" s="139">
        <v>24.3</v>
      </c>
      <c r="I179" s="140">
        <v>0</v>
      </c>
      <c r="J179" s="140">
        <f>ROUND(I179*H179,2)</f>
        <v>0</v>
      </c>
      <c r="K179" s="137" t="s">
        <v>122</v>
      </c>
      <c r="L179" s="33"/>
      <c r="M179" s="141" t="s">
        <v>5</v>
      </c>
      <c r="N179" s="142" t="s">
        <v>38</v>
      </c>
      <c r="O179" s="143">
        <v>0.999</v>
      </c>
      <c r="P179" s="143">
        <f>O179*H179</f>
        <v>24.275700000000001</v>
      </c>
      <c r="Q179" s="143">
        <v>2.6870000000000002E-2</v>
      </c>
      <c r="R179" s="143">
        <f>Q179*H179</f>
        <v>0.6529410000000001</v>
      </c>
      <c r="S179" s="143">
        <v>0</v>
      </c>
      <c r="T179" s="144">
        <f>S179*H179</f>
        <v>0</v>
      </c>
      <c r="AR179" s="19" t="s">
        <v>183</v>
      </c>
      <c r="AT179" s="19" t="s">
        <v>118</v>
      </c>
      <c r="AU179" s="19" t="s">
        <v>71</v>
      </c>
      <c r="AY179" s="19" t="s">
        <v>117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9" t="s">
        <v>124</v>
      </c>
      <c r="BK179" s="145">
        <f>ROUND(I179*H179,2)</f>
        <v>0</v>
      </c>
      <c r="BL179" s="19" t="s">
        <v>183</v>
      </c>
      <c r="BM179" s="19" t="s">
        <v>457</v>
      </c>
    </row>
    <row r="180" spans="2:65" s="1" customFormat="1" ht="16.5" customHeight="1">
      <c r="B180" s="134"/>
      <c r="C180" s="135" t="s">
        <v>458</v>
      </c>
      <c r="D180" s="135" t="s">
        <v>118</v>
      </c>
      <c r="E180" s="136" t="s">
        <v>459</v>
      </c>
      <c r="F180" s="137" t="s">
        <v>460</v>
      </c>
      <c r="G180" s="138" t="s">
        <v>140</v>
      </c>
      <c r="H180" s="139">
        <v>68</v>
      </c>
      <c r="I180" s="140">
        <v>0</v>
      </c>
      <c r="J180" s="140">
        <f>ROUND(I180*H180,2)</f>
        <v>0</v>
      </c>
      <c r="K180" s="137" t="s">
        <v>132</v>
      </c>
      <c r="L180" s="33"/>
      <c r="M180" s="141" t="s">
        <v>5</v>
      </c>
      <c r="N180" s="142" t="s">
        <v>38</v>
      </c>
      <c r="O180" s="143">
        <v>0.96799999999999997</v>
      </c>
      <c r="P180" s="143">
        <f>O180*H180</f>
        <v>65.823999999999998</v>
      </c>
      <c r="Q180" s="143">
        <v>1.379E-2</v>
      </c>
      <c r="R180" s="143">
        <f>Q180*H180</f>
        <v>0.93772</v>
      </c>
      <c r="S180" s="143">
        <v>0</v>
      </c>
      <c r="T180" s="144">
        <f>S180*H180</f>
        <v>0</v>
      </c>
      <c r="AR180" s="19" t="s">
        <v>183</v>
      </c>
      <c r="AT180" s="19" t="s">
        <v>118</v>
      </c>
      <c r="AU180" s="19" t="s">
        <v>71</v>
      </c>
      <c r="AY180" s="19" t="s">
        <v>117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9" t="s">
        <v>124</v>
      </c>
      <c r="BK180" s="145">
        <f>ROUND(I180*H180,2)</f>
        <v>0</v>
      </c>
      <c r="BL180" s="19" t="s">
        <v>183</v>
      </c>
      <c r="BM180" s="19" t="s">
        <v>461</v>
      </c>
    </row>
    <row r="181" spans="2:65" s="1" customFormat="1" ht="16.5" customHeight="1">
      <c r="B181" s="134"/>
      <c r="C181" s="135" t="s">
        <v>462</v>
      </c>
      <c r="D181" s="135" t="s">
        <v>118</v>
      </c>
      <c r="E181" s="136" t="s">
        <v>463</v>
      </c>
      <c r="F181" s="137" t="s">
        <v>464</v>
      </c>
      <c r="G181" s="138" t="s">
        <v>140</v>
      </c>
      <c r="H181" s="139">
        <v>68</v>
      </c>
      <c r="I181" s="140">
        <v>0</v>
      </c>
      <c r="J181" s="140">
        <f>ROUND(I181*H181,2)</f>
        <v>0</v>
      </c>
      <c r="K181" s="137" t="s">
        <v>132</v>
      </c>
      <c r="L181" s="33"/>
      <c r="M181" s="141" t="s">
        <v>5</v>
      </c>
      <c r="N181" s="142" t="s">
        <v>38</v>
      </c>
      <c r="O181" s="143">
        <v>6.6000000000000003E-2</v>
      </c>
      <c r="P181" s="143">
        <f>O181*H181</f>
        <v>4.4880000000000004</v>
      </c>
      <c r="Q181" s="143">
        <v>0</v>
      </c>
      <c r="R181" s="143">
        <f>Q181*H181</f>
        <v>0</v>
      </c>
      <c r="S181" s="143">
        <v>0</v>
      </c>
      <c r="T181" s="144">
        <f>S181*H181</f>
        <v>0</v>
      </c>
      <c r="AR181" s="19" t="s">
        <v>183</v>
      </c>
      <c r="AT181" s="19" t="s">
        <v>118</v>
      </c>
      <c r="AU181" s="19" t="s">
        <v>71</v>
      </c>
      <c r="AY181" s="19" t="s">
        <v>117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9" t="s">
        <v>124</v>
      </c>
      <c r="BK181" s="145">
        <f>ROUND(I181*H181,2)</f>
        <v>0</v>
      </c>
      <c r="BL181" s="19" t="s">
        <v>183</v>
      </c>
      <c r="BM181" s="19" t="s">
        <v>465</v>
      </c>
    </row>
    <row r="182" spans="2:65" s="1" customFormat="1" ht="16.5" customHeight="1">
      <c r="B182" s="134"/>
      <c r="C182" s="146" t="s">
        <v>466</v>
      </c>
      <c r="D182" s="146" t="s">
        <v>259</v>
      </c>
      <c r="E182" s="147" t="s">
        <v>467</v>
      </c>
      <c r="F182" s="148" t="s">
        <v>468</v>
      </c>
      <c r="G182" s="149" t="s">
        <v>140</v>
      </c>
      <c r="H182" s="150">
        <v>81.599999999999994</v>
      </c>
      <c r="I182" s="151">
        <v>0</v>
      </c>
      <c r="J182" s="151">
        <f>ROUND(I182*H182,2)</f>
        <v>0</v>
      </c>
      <c r="K182" s="148" t="s">
        <v>122</v>
      </c>
      <c r="L182" s="152"/>
      <c r="M182" s="153" t="s">
        <v>5</v>
      </c>
      <c r="N182" s="154" t="s">
        <v>38</v>
      </c>
      <c r="O182" s="143">
        <v>0</v>
      </c>
      <c r="P182" s="143">
        <f>O182*H182</f>
        <v>0</v>
      </c>
      <c r="Q182" s="143">
        <v>1.8000000000000001E-4</v>
      </c>
      <c r="R182" s="143">
        <f>Q182*H182</f>
        <v>1.4688E-2</v>
      </c>
      <c r="S182" s="143">
        <v>0</v>
      </c>
      <c r="T182" s="144">
        <f>S182*H182</f>
        <v>0</v>
      </c>
      <c r="AR182" s="19" t="s">
        <v>250</v>
      </c>
      <c r="AT182" s="19" t="s">
        <v>259</v>
      </c>
      <c r="AU182" s="19" t="s">
        <v>71</v>
      </c>
      <c r="AY182" s="19" t="s">
        <v>117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9" t="s">
        <v>124</v>
      </c>
      <c r="BK182" s="145">
        <f>ROUND(I182*H182,2)</f>
        <v>0</v>
      </c>
      <c r="BL182" s="19" t="s">
        <v>183</v>
      </c>
      <c r="BM182" s="19" t="s">
        <v>469</v>
      </c>
    </row>
    <row r="183" spans="2:65" s="1" customFormat="1" ht="25.5" customHeight="1">
      <c r="B183" s="134"/>
      <c r="C183" s="135" t="s">
        <v>470</v>
      </c>
      <c r="D183" s="135" t="s">
        <v>118</v>
      </c>
      <c r="E183" s="136" t="s">
        <v>471</v>
      </c>
      <c r="F183" s="137" t="s">
        <v>472</v>
      </c>
      <c r="G183" s="138" t="s">
        <v>364</v>
      </c>
      <c r="H183" s="139">
        <v>630.28800000000001</v>
      </c>
      <c r="I183" s="140">
        <v>0</v>
      </c>
      <c r="J183" s="140">
        <f>ROUND(I183*H183,2)</f>
        <v>0</v>
      </c>
      <c r="K183" s="137" t="s">
        <v>122</v>
      </c>
      <c r="L183" s="33"/>
      <c r="M183" s="141" t="s">
        <v>5</v>
      </c>
      <c r="N183" s="142" t="s">
        <v>38</v>
      </c>
      <c r="O183" s="143">
        <v>0</v>
      </c>
      <c r="P183" s="143">
        <f>O183*H183</f>
        <v>0</v>
      </c>
      <c r="Q183" s="143">
        <v>0</v>
      </c>
      <c r="R183" s="143">
        <f>Q183*H183</f>
        <v>0</v>
      </c>
      <c r="S183" s="143">
        <v>0</v>
      </c>
      <c r="T183" s="144">
        <f>S183*H183</f>
        <v>0</v>
      </c>
      <c r="AR183" s="19" t="s">
        <v>183</v>
      </c>
      <c r="AT183" s="19" t="s">
        <v>118</v>
      </c>
      <c r="AU183" s="19" t="s">
        <v>71</v>
      </c>
      <c r="AY183" s="19" t="s">
        <v>117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9" t="s">
        <v>124</v>
      </c>
      <c r="BK183" s="145">
        <f>ROUND(I183*H183,2)</f>
        <v>0</v>
      </c>
      <c r="BL183" s="19" t="s">
        <v>183</v>
      </c>
      <c r="BM183" s="19" t="s">
        <v>473</v>
      </c>
    </row>
    <row r="184" spans="2:65" s="9" customFormat="1" ht="37.35" customHeight="1">
      <c r="B184" s="124"/>
      <c r="D184" s="125" t="s">
        <v>65</v>
      </c>
      <c r="E184" s="126" t="s">
        <v>474</v>
      </c>
      <c r="F184" s="126" t="s">
        <v>475</v>
      </c>
      <c r="J184" s="127">
        <f>BK184</f>
        <v>25000</v>
      </c>
      <c r="L184" s="124"/>
      <c r="M184" s="128"/>
      <c r="N184" s="129"/>
      <c r="O184" s="129"/>
      <c r="P184" s="130">
        <f>P185</f>
        <v>8.5000000000000006E-2</v>
      </c>
      <c r="Q184" s="129"/>
      <c r="R184" s="130">
        <f>R185</f>
        <v>0</v>
      </c>
      <c r="S184" s="129"/>
      <c r="T184" s="131">
        <f>T185</f>
        <v>0</v>
      </c>
      <c r="AR184" s="125" t="s">
        <v>124</v>
      </c>
      <c r="AT184" s="132" t="s">
        <v>65</v>
      </c>
      <c r="AU184" s="132" t="s">
        <v>66</v>
      </c>
      <c r="AY184" s="125" t="s">
        <v>117</v>
      </c>
      <c r="BK184" s="133">
        <f>BK185</f>
        <v>25000</v>
      </c>
    </row>
    <row r="185" spans="2:65" s="1" customFormat="1" ht="16.5" customHeight="1">
      <c r="B185" s="134"/>
      <c r="C185" s="135" t="s">
        <v>476</v>
      </c>
      <c r="D185" s="135" t="s">
        <v>118</v>
      </c>
      <c r="E185" s="136" t="s">
        <v>474</v>
      </c>
      <c r="F185" s="137" t="s">
        <v>477</v>
      </c>
      <c r="G185" s="138" t="s">
        <v>478</v>
      </c>
      <c r="H185" s="139">
        <v>1</v>
      </c>
      <c r="I185" s="140">
        <v>25000</v>
      </c>
      <c r="J185" s="140">
        <f>ROUND(I185*H185,2)</f>
        <v>25000</v>
      </c>
      <c r="K185" s="137" t="s">
        <v>5</v>
      </c>
      <c r="L185" s="33"/>
      <c r="M185" s="141" t="s">
        <v>5</v>
      </c>
      <c r="N185" s="142" t="s">
        <v>38</v>
      </c>
      <c r="O185" s="143">
        <v>8.5000000000000006E-2</v>
      </c>
      <c r="P185" s="143">
        <f>O185*H185</f>
        <v>8.5000000000000006E-2</v>
      </c>
      <c r="Q185" s="143">
        <v>0</v>
      </c>
      <c r="R185" s="143">
        <f>Q185*H185</f>
        <v>0</v>
      </c>
      <c r="S185" s="143">
        <v>0</v>
      </c>
      <c r="T185" s="144">
        <f>S185*H185</f>
        <v>0</v>
      </c>
      <c r="AR185" s="19" t="s">
        <v>183</v>
      </c>
      <c r="AT185" s="19" t="s">
        <v>118</v>
      </c>
      <c r="AU185" s="19" t="s">
        <v>71</v>
      </c>
      <c r="AY185" s="19" t="s">
        <v>117</v>
      </c>
      <c r="BE185" s="145">
        <f>IF(N185="základní",J185,0)</f>
        <v>0</v>
      </c>
      <c r="BF185" s="145">
        <f>IF(N185="snížená",J185,0)</f>
        <v>25000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9" t="s">
        <v>124</v>
      </c>
      <c r="BK185" s="145">
        <f>ROUND(I185*H185,2)</f>
        <v>25000</v>
      </c>
      <c r="BL185" s="19" t="s">
        <v>183</v>
      </c>
      <c r="BM185" s="19" t="s">
        <v>479</v>
      </c>
    </row>
    <row r="186" spans="2:65" s="9" customFormat="1" ht="37.35" customHeight="1">
      <c r="B186" s="124"/>
      <c r="D186" s="125" t="s">
        <v>65</v>
      </c>
      <c r="E186" s="126" t="s">
        <v>480</v>
      </c>
      <c r="F186" s="126" t="s">
        <v>481</v>
      </c>
      <c r="J186" s="127">
        <f>BK186</f>
        <v>0</v>
      </c>
      <c r="L186" s="124"/>
      <c r="M186" s="128"/>
      <c r="N186" s="129"/>
      <c r="O186" s="129"/>
      <c r="P186" s="130">
        <f>SUM(P187:P193)</f>
        <v>14.526400000000001</v>
      </c>
      <c r="Q186" s="129"/>
      <c r="R186" s="130">
        <f>SUM(R187:R193)</f>
        <v>0.13498599999999999</v>
      </c>
      <c r="S186" s="129"/>
      <c r="T186" s="131">
        <f>SUM(T187:T193)</f>
        <v>0</v>
      </c>
      <c r="AR186" s="125" t="s">
        <v>124</v>
      </c>
      <c r="AT186" s="132" t="s">
        <v>65</v>
      </c>
      <c r="AU186" s="132" t="s">
        <v>66</v>
      </c>
      <c r="AY186" s="125" t="s">
        <v>117</v>
      </c>
      <c r="BK186" s="133">
        <f>SUM(BK187:BK193)</f>
        <v>0</v>
      </c>
    </row>
    <row r="187" spans="2:65" s="1" customFormat="1" ht="16.5" customHeight="1">
      <c r="B187" s="134"/>
      <c r="C187" s="135" t="s">
        <v>482</v>
      </c>
      <c r="D187" s="135" t="s">
        <v>118</v>
      </c>
      <c r="E187" s="136" t="s">
        <v>483</v>
      </c>
      <c r="F187" s="137" t="s">
        <v>484</v>
      </c>
      <c r="G187" s="138" t="s">
        <v>202</v>
      </c>
      <c r="H187" s="139">
        <v>27</v>
      </c>
      <c r="I187" s="140">
        <v>0</v>
      </c>
      <c r="J187" s="140">
        <f t="shared" ref="J187:J193" si="50">ROUND(I187*H187,2)</f>
        <v>0</v>
      </c>
      <c r="K187" s="137" t="s">
        <v>122</v>
      </c>
      <c r="L187" s="33"/>
      <c r="M187" s="141" t="s">
        <v>5</v>
      </c>
      <c r="N187" s="142" t="s">
        <v>38</v>
      </c>
      <c r="O187" s="143">
        <v>0.30499999999999999</v>
      </c>
      <c r="P187" s="143">
        <f t="shared" ref="P187:P193" si="51">O187*H187</f>
        <v>8.2349999999999994</v>
      </c>
      <c r="Q187" s="143">
        <v>2.8700000000000002E-3</v>
      </c>
      <c r="R187" s="143">
        <f t="shared" ref="R187:R193" si="52">Q187*H187</f>
        <v>7.7490000000000003E-2</v>
      </c>
      <c r="S187" s="143">
        <v>0</v>
      </c>
      <c r="T187" s="144">
        <f t="shared" ref="T187:T193" si="53">S187*H187</f>
        <v>0</v>
      </c>
      <c r="AR187" s="19" t="s">
        <v>183</v>
      </c>
      <c r="AT187" s="19" t="s">
        <v>118</v>
      </c>
      <c r="AU187" s="19" t="s">
        <v>71</v>
      </c>
      <c r="AY187" s="19" t="s">
        <v>117</v>
      </c>
      <c r="BE187" s="145">
        <f t="shared" ref="BE187:BE193" si="54">IF(N187="základní",J187,0)</f>
        <v>0</v>
      </c>
      <c r="BF187" s="145">
        <f t="shared" ref="BF187:BF193" si="55">IF(N187="snížená",J187,0)</f>
        <v>0</v>
      </c>
      <c r="BG187" s="145">
        <f t="shared" ref="BG187:BG193" si="56">IF(N187="zákl. přenesená",J187,0)</f>
        <v>0</v>
      </c>
      <c r="BH187" s="145">
        <f t="shared" ref="BH187:BH193" si="57">IF(N187="sníž. přenesená",J187,0)</f>
        <v>0</v>
      </c>
      <c r="BI187" s="145">
        <f t="shared" ref="BI187:BI193" si="58">IF(N187="nulová",J187,0)</f>
        <v>0</v>
      </c>
      <c r="BJ187" s="19" t="s">
        <v>124</v>
      </c>
      <c r="BK187" s="145">
        <f t="shared" ref="BK187:BK193" si="59">ROUND(I187*H187,2)</f>
        <v>0</v>
      </c>
      <c r="BL187" s="19" t="s">
        <v>183</v>
      </c>
      <c r="BM187" s="19" t="s">
        <v>485</v>
      </c>
    </row>
    <row r="188" spans="2:65" s="1" customFormat="1" ht="16.5" customHeight="1">
      <c r="B188" s="134"/>
      <c r="C188" s="135" t="s">
        <v>486</v>
      </c>
      <c r="D188" s="135" t="s">
        <v>118</v>
      </c>
      <c r="E188" s="136" t="s">
        <v>487</v>
      </c>
      <c r="F188" s="137" t="s">
        <v>488</v>
      </c>
      <c r="G188" s="138" t="s">
        <v>202</v>
      </c>
      <c r="H188" s="139">
        <v>9</v>
      </c>
      <c r="I188" s="140">
        <v>0</v>
      </c>
      <c r="J188" s="140">
        <f t="shared" si="50"/>
        <v>0</v>
      </c>
      <c r="K188" s="137" t="s">
        <v>122</v>
      </c>
      <c r="L188" s="33"/>
      <c r="M188" s="141" t="s">
        <v>5</v>
      </c>
      <c r="N188" s="142" t="s">
        <v>38</v>
      </c>
      <c r="O188" s="143">
        <v>0.251</v>
      </c>
      <c r="P188" s="143">
        <f t="shared" si="51"/>
        <v>2.2589999999999999</v>
      </c>
      <c r="Q188" s="143">
        <v>2.96E-3</v>
      </c>
      <c r="R188" s="143">
        <f t="shared" si="52"/>
        <v>2.664E-2</v>
      </c>
      <c r="S188" s="143">
        <v>0</v>
      </c>
      <c r="T188" s="144">
        <f t="shared" si="53"/>
        <v>0</v>
      </c>
      <c r="AR188" s="19" t="s">
        <v>183</v>
      </c>
      <c r="AT188" s="19" t="s">
        <v>118</v>
      </c>
      <c r="AU188" s="19" t="s">
        <v>71</v>
      </c>
      <c r="AY188" s="19" t="s">
        <v>117</v>
      </c>
      <c r="BE188" s="145">
        <f t="shared" si="54"/>
        <v>0</v>
      </c>
      <c r="BF188" s="145">
        <f t="shared" si="55"/>
        <v>0</v>
      </c>
      <c r="BG188" s="145">
        <f t="shared" si="56"/>
        <v>0</v>
      </c>
      <c r="BH188" s="145">
        <f t="shared" si="57"/>
        <v>0</v>
      </c>
      <c r="BI188" s="145">
        <f t="shared" si="58"/>
        <v>0</v>
      </c>
      <c r="BJ188" s="19" t="s">
        <v>124</v>
      </c>
      <c r="BK188" s="145">
        <f t="shared" si="59"/>
        <v>0</v>
      </c>
      <c r="BL188" s="19" t="s">
        <v>183</v>
      </c>
      <c r="BM188" s="19" t="s">
        <v>489</v>
      </c>
    </row>
    <row r="189" spans="2:65" s="1" customFormat="1" ht="25.5" customHeight="1">
      <c r="B189" s="134"/>
      <c r="C189" s="135" t="s">
        <v>490</v>
      </c>
      <c r="D189" s="135" t="s">
        <v>118</v>
      </c>
      <c r="E189" s="136" t="s">
        <v>491</v>
      </c>
      <c r="F189" s="137" t="s">
        <v>492</v>
      </c>
      <c r="G189" s="138" t="s">
        <v>202</v>
      </c>
      <c r="H189" s="139">
        <v>2.4</v>
      </c>
      <c r="I189" s="140">
        <v>0</v>
      </c>
      <c r="J189" s="140">
        <f t="shared" si="50"/>
        <v>0</v>
      </c>
      <c r="K189" s="137" t="s">
        <v>122</v>
      </c>
      <c r="L189" s="33"/>
      <c r="M189" s="141" t="s">
        <v>5</v>
      </c>
      <c r="N189" s="142" t="s">
        <v>38</v>
      </c>
      <c r="O189" s="143">
        <v>0.33100000000000002</v>
      </c>
      <c r="P189" s="143">
        <f t="shared" si="51"/>
        <v>0.7944</v>
      </c>
      <c r="Q189" s="143">
        <v>2.6900000000000001E-3</v>
      </c>
      <c r="R189" s="143">
        <f t="shared" si="52"/>
        <v>6.4559999999999999E-3</v>
      </c>
      <c r="S189" s="143">
        <v>0</v>
      </c>
      <c r="T189" s="144">
        <f t="shared" si="53"/>
        <v>0</v>
      </c>
      <c r="AR189" s="19" t="s">
        <v>183</v>
      </c>
      <c r="AT189" s="19" t="s">
        <v>118</v>
      </c>
      <c r="AU189" s="19" t="s">
        <v>71</v>
      </c>
      <c r="AY189" s="19" t="s">
        <v>117</v>
      </c>
      <c r="BE189" s="145">
        <f t="shared" si="54"/>
        <v>0</v>
      </c>
      <c r="BF189" s="145">
        <f t="shared" si="55"/>
        <v>0</v>
      </c>
      <c r="BG189" s="145">
        <f t="shared" si="56"/>
        <v>0</v>
      </c>
      <c r="BH189" s="145">
        <f t="shared" si="57"/>
        <v>0</v>
      </c>
      <c r="BI189" s="145">
        <f t="shared" si="58"/>
        <v>0</v>
      </c>
      <c r="BJ189" s="19" t="s">
        <v>124</v>
      </c>
      <c r="BK189" s="145">
        <f t="shared" si="59"/>
        <v>0</v>
      </c>
      <c r="BL189" s="19" t="s">
        <v>183</v>
      </c>
      <c r="BM189" s="19" t="s">
        <v>493</v>
      </c>
    </row>
    <row r="190" spans="2:65" s="1" customFormat="1" ht="16.5" customHeight="1">
      <c r="B190" s="134"/>
      <c r="C190" s="135" t="s">
        <v>494</v>
      </c>
      <c r="D190" s="135" t="s">
        <v>118</v>
      </c>
      <c r="E190" s="136" t="s">
        <v>495</v>
      </c>
      <c r="F190" s="137" t="s">
        <v>496</v>
      </c>
      <c r="G190" s="138" t="s">
        <v>202</v>
      </c>
      <c r="H190" s="139">
        <v>9</v>
      </c>
      <c r="I190" s="140">
        <v>0</v>
      </c>
      <c r="J190" s="140">
        <f t="shared" si="50"/>
        <v>0</v>
      </c>
      <c r="K190" s="137" t="s">
        <v>122</v>
      </c>
      <c r="L190" s="33"/>
      <c r="M190" s="141" t="s">
        <v>5</v>
      </c>
      <c r="N190" s="142" t="s">
        <v>38</v>
      </c>
      <c r="O190" s="143">
        <v>0.20399999999999999</v>
      </c>
      <c r="P190" s="143">
        <f t="shared" si="51"/>
        <v>1.8359999999999999</v>
      </c>
      <c r="Q190" s="143">
        <v>1.74E-3</v>
      </c>
      <c r="R190" s="143">
        <f t="shared" si="52"/>
        <v>1.566E-2</v>
      </c>
      <c r="S190" s="143">
        <v>0</v>
      </c>
      <c r="T190" s="144">
        <f t="shared" si="53"/>
        <v>0</v>
      </c>
      <c r="AR190" s="19" t="s">
        <v>183</v>
      </c>
      <c r="AT190" s="19" t="s">
        <v>118</v>
      </c>
      <c r="AU190" s="19" t="s">
        <v>71</v>
      </c>
      <c r="AY190" s="19" t="s">
        <v>117</v>
      </c>
      <c r="BE190" s="145">
        <f t="shared" si="54"/>
        <v>0</v>
      </c>
      <c r="BF190" s="145">
        <f t="shared" si="55"/>
        <v>0</v>
      </c>
      <c r="BG190" s="145">
        <f t="shared" si="56"/>
        <v>0</v>
      </c>
      <c r="BH190" s="145">
        <f t="shared" si="57"/>
        <v>0</v>
      </c>
      <c r="BI190" s="145">
        <f t="shared" si="58"/>
        <v>0</v>
      </c>
      <c r="BJ190" s="19" t="s">
        <v>124</v>
      </c>
      <c r="BK190" s="145">
        <f t="shared" si="59"/>
        <v>0</v>
      </c>
      <c r="BL190" s="19" t="s">
        <v>183</v>
      </c>
      <c r="BM190" s="19" t="s">
        <v>497</v>
      </c>
    </row>
    <row r="191" spans="2:65" s="1" customFormat="1" ht="25.5" customHeight="1">
      <c r="B191" s="134"/>
      <c r="C191" s="135" t="s">
        <v>498</v>
      </c>
      <c r="D191" s="135" t="s">
        <v>118</v>
      </c>
      <c r="E191" s="136" t="s">
        <v>499</v>
      </c>
      <c r="F191" s="137" t="s">
        <v>500</v>
      </c>
      <c r="G191" s="138" t="s">
        <v>210</v>
      </c>
      <c r="H191" s="139">
        <v>1</v>
      </c>
      <c r="I191" s="140">
        <v>0</v>
      </c>
      <c r="J191" s="140">
        <f t="shared" si="50"/>
        <v>0</v>
      </c>
      <c r="K191" s="137" t="s">
        <v>122</v>
      </c>
      <c r="L191" s="33"/>
      <c r="M191" s="141" t="s">
        <v>5</v>
      </c>
      <c r="N191" s="142" t="s">
        <v>38</v>
      </c>
      <c r="O191" s="143">
        <v>0.4</v>
      </c>
      <c r="P191" s="143">
        <f t="shared" si="51"/>
        <v>0.4</v>
      </c>
      <c r="Q191" s="143">
        <v>2.5000000000000001E-4</v>
      </c>
      <c r="R191" s="143">
        <f t="shared" si="52"/>
        <v>2.5000000000000001E-4</v>
      </c>
      <c r="S191" s="143">
        <v>0</v>
      </c>
      <c r="T191" s="144">
        <f t="shared" si="53"/>
        <v>0</v>
      </c>
      <c r="AR191" s="19" t="s">
        <v>183</v>
      </c>
      <c r="AT191" s="19" t="s">
        <v>118</v>
      </c>
      <c r="AU191" s="19" t="s">
        <v>71</v>
      </c>
      <c r="AY191" s="19" t="s">
        <v>117</v>
      </c>
      <c r="BE191" s="145">
        <f t="shared" si="54"/>
        <v>0</v>
      </c>
      <c r="BF191" s="145">
        <f t="shared" si="55"/>
        <v>0</v>
      </c>
      <c r="BG191" s="145">
        <f t="shared" si="56"/>
        <v>0</v>
      </c>
      <c r="BH191" s="145">
        <f t="shared" si="57"/>
        <v>0</v>
      </c>
      <c r="BI191" s="145">
        <f t="shared" si="58"/>
        <v>0</v>
      </c>
      <c r="BJ191" s="19" t="s">
        <v>124</v>
      </c>
      <c r="BK191" s="145">
        <f t="shared" si="59"/>
        <v>0</v>
      </c>
      <c r="BL191" s="19" t="s">
        <v>183</v>
      </c>
      <c r="BM191" s="19" t="s">
        <v>501</v>
      </c>
    </row>
    <row r="192" spans="2:65" s="1" customFormat="1" ht="16.5" customHeight="1">
      <c r="B192" s="134"/>
      <c r="C192" s="135" t="s">
        <v>502</v>
      </c>
      <c r="D192" s="135" t="s">
        <v>118</v>
      </c>
      <c r="E192" s="136" t="s">
        <v>503</v>
      </c>
      <c r="F192" s="137" t="s">
        <v>504</v>
      </c>
      <c r="G192" s="138" t="s">
        <v>202</v>
      </c>
      <c r="H192" s="139">
        <v>3</v>
      </c>
      <c r="I192" s="140">
        <v>0</v>
      </c>
      <c r="J192" s="140">
        <f t="shared" si="50"/>
        <v>0</v>
      </c>
      <c r="K192" s="137" t="s">
        <v>122</v>
      </c>
      <c r="L192" s="33"/>
      <c r="M192" s="141" t="s">
        <v>5</v>
      </c>
      <c r="N192" s="142" t="s">
        <v>38</v>
      </c>
      <c r="O192" s="143">
        <v>0.33400000000000002</v>
      </c>
      <c r="P192" s="143">
        <f t="shared" si="51"/>
        <v>1.002</v>
      </c>
      <c r="Q192" s="143">
        <v>2.8300000000000001E-3</v>
      </c>
      <c r="R192" s="143">
        <f t="shared" si="52"/>
        <v>8.490000000000001E-3</v>
      </c>
      <c r="S192" s="143">
        <v>0</v>
      </c>
      <c r="T192" s="144">
        <f t="shared" si="53"/>
        <v>0</v>
      </c>
      <c r="AR192" s="19" t="s">
        <v>183</v>
      </c>
      <c r="AT192" s="19" t="s">
        <v>118</v>
      </c>
      <c r="AU192" s="19" t="s">
        <v>71</v>
      </c>
      <c r="AY192" s="19" t="s">
        <v>117</v>
      </c>
      <c r="BE192" s="145">
        <f t="shared" si="54"/>
        <v>0</v>
      </c>
      <c r="BF192" s="145">
        <f t="shared" si="55"/>
        <v>0</v>
      </c>
      <c r="BG192" s="145">
        <f t="shared" si="56"/>
        <v>0</v>
      </c>
      <c r="BH192" s="145">
        <f t="shared" si="57"/>
        <v>0</v>
      </c>
      <c r="BI192" s="145">
        <f t="shared" si="58"/>
        <v>0</v>
      </c>
      <c r="BJ192" s="19" t="s">
        <v>124</v>
      </c>
      <c r="BK192" s="145">
        <f t="shared" si="59"/>
        <v>0</v>
      </c>
      <c r="BL192" s="19" t="s">
        <v>183</v>
      </c>
      <c r="BM192" s="19" t="s">
        <v>505</v>
      </c>
    </row>
    <row r="193" spans="2:65" s="1" customFormat="1" ht="16.5" customHeight="1">
      <c r="B193" s="134"/>
      <c r="C193" s="135" t="s">
        <v>506</v>
      </c>
      <c r="D193" s="135" t="s">
        <v>118</v>
      </c>
      <c r="E193" s="136" t="s">
        <v>507</v>
      </c>
      <c r="F193" s="137" t="s">
        <v>508</v>
      </c>
      <c r="G193" s="138" t="s">
        <v>364</v>
      </c>
      <c r="H193" s="139">
        <v>229.876</v>
      </c>
      <c r="I193" s="140">
        <v>0</v>
      </c>
      <c r="J193" s="140">
        <f t="shared" si="50"/>
        <v>0</v>
      </c>
      <c r="K193" s="137" t="s">
        <v>122</v>
      </c>
      <c r="L193" s="33"/>
      <c r="M193" s="141" t="s">
        <v>5</v>
      </c>
      <c r="N193" s="142" t="s">
        <v>38</v>
      </c>
      <c r="O193" s="143">
        <v>0</v>
      </c>
      <c r="P193" s="143">
        <f t="shared" si="51"/>
        <v>0</v>
      </c>
      <c r="Q193" s="143">
        <v>0</v>
      </c>
      <c r="R193" s="143">
        <f t="shared" si="52"/>
        <v>0</v>
      </c>
      <c r="S193" s="143">
        <v>0</v>
      </c>
      <c r="T193" s="144">
        <f t="shared" si="53"/>
        <v>0</v>
      </c>
      <c r="AR193" s="19" t="s">
        <v>183</v>
      </c>
      <c r="AT193" s="19" t="s">
        <v>118</v>
      </c>
      <c r="AU193" s="19" t="s">
        <v>71</v>
      </c>
      <c r="AY193" s="19" t="s">
        <v>117</v>
      </c>
      <c r="BE193" s="145">
        <f t="shared" si="54"/>
        <v>0</v>
      </c>
      <c r="BF193" s="145">
        <f t="shared" si="55"/>
        <v>0</v>
      </c>
      <c r="BG193" s="145">
        <f t="shared" si="56"/>
        <v>0</v>
      </c>
      <c r="BH193" s="145">
        <f t="shared" si="57"/>
        <v>0</v>
      </c>
      <c r="BI193" s="145">
        <f t="shared" si="58"/>
        <v>0</v>
      </c>
      <c r="BJ193" s="19" t="s">
        <v>124</v>
      </c>
      <c r="BK193" s="145">
        <f t="shared" si="59"/>
        <v>0</v>
      </c>
      <c r="BL193" s="19" t="s">
        <v>183</v>
      </c>
      <c r="BM193" s="19" t="s">
        <v>509</v>
      </c>
    </row>
    <row r="194" spans="2:65" s="9" customFormat="1" ht="37.35" customHeight="1">
      <c r="B194" s="124"/>
      <c r="D194" s="125" t="s">
        <v>65</v>
      </c>
      <c r="E194" s="126" t="s">
        <v>510</v>
      </c>
      <c r="F194" s="126" t="s">
        <v>511</v>
      </c>
      <c r="J194" s="127">
        <f>BK194</f>
        <v>0</v>
      </c>
      <c r="L194" s="124"/>
      <c r="M194" s="128"/>
      <c r="N194" s="129"/>
      <c r="O194" s="129"/>
      <c r="P194" s="130">
        <f>SUM(P195:P197)</f>
        <v>0.82000000000000006</v>
      </c>
      <c r="Q194" s="129"/>
      <c r="R194" s="130">
        <f>SUM(R195:R197)</f>
        <v>0</v>
      </c>
      <c r="S194" s="129"/>
      <c r="T194" s="131">
        <f>SUM(T195:T197)</f>
        <v>8.4749999999999992E-2</v>
      </c>
      <c r="AR194" s="125" t="s">
        <v>124</v>
      </c>
      <c r="AT194" s="132" t="s">
        <v>65</v>
      </c>
      <c r="AU194" s="132" t="s">
        <v>66</v>
      </c>
      <c r="AY194" s="125" t="s">
        <v>117</v>
      </c>
      <c r="BK194" s="133">
        <f>SUM(BK195:BK197)</f>
        <v>0</v>
      </c>
    </row>
    <row r="195" spans="2:65" s="1" customFormat="1" ht="16.5" customHeight="1">
      <c r="B195" s="134"/>
      <c r="C195" s="135" t="s">
        <v>512</v>
      </c>
      <c r="D195" s="135" t="s">
        <v>118</v>
      </c>
      <c r="E195" s="136" t="s">
        <v>513</v>
      </c>
      <c r="F195" s="137" t="s">
        <v>514</v>
      </c>
      <c r="G195" s="138" t="s">
        <v>210</v>
      </c>
      <c r="H195" s="139">
        <v>2</v>
      </c>
      <c r="I195" s="140">
        <v>0</v>
      </c>
      <c r="J195" s="140">
        <f>ROUND(I195*H195,2)</f>
        <v>0</v>
      </c>
      <c r="K195" s="137" t="s">
        <v>5</v>
      </c>
      <c r="L195" s="33"/>
      <c r="M195" s="141" t="s">
        <v>5</v>
      </c>
      <c r="N195" s="142" t="s">
        <v>38</v>
      </c>
      <c r="O195" s="143">
        <v>0.16400000000000001</v>
      </c>
      <c r="P195" s="143">
        <f>O195*H195</f>
        <v>0.32800000000000001</v>
      </c>
      <c r="Q195" s="143">
        <v>0</v>
      </c>
      <c r="R195" s="143">
        <f>Q195*H195</f>
        <v>0</v>
      </c>
      <c r="S195" s="143">
        <v>1.695E-2</v>
      </c>
      <c r="T195" s="144">
        <f>S195*H195</f>
        <v>3.39E-2</v>
      </c>
      <c r="AR195" s="19" t="s">
        <v>183</v>
      </c>
      <c r="AT195" s="19" t="s">
        <v>118</v>
      </c>
      <c r="AU195" s="19" t="s">
        <v>71</v>
      </c>
      <c r="AY195" s="19" t="s">
        <v>117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9" t="s">
        <v>124</v>
      </c>
      <c r="BK195" s="145">
        <f>ROUND(I195*H195,2)</f>
        <v>0</v>
      </c>
      <c r="BL195" s="19" t="s">
        <v>183</v>
      </c>
      <c r="BM195" s="19" t="s">
        <v>515</v>
      </c>
    </row>
    <row r="196" spans="2:65" s="1" customFormat="1" ht="16.5" customHeight="1">
      <c r="B196" s="134"/>
      <c r="C196" s="135" t="s">
        <v>516</v>
      </c>
      <c r="D196" s="135" t="s">
        <v>118</v>
      </c>
      <c r="E196" s="136" t="s">
        <v>517</v>
      </c>
      <c r="F196" s="137" t="s">
        <v>518</v>
      </c>
      <c r="G196" s="138" t="s">
        <v>210</v>
      </c>
      <c r="H196" s="139">
        <v>2</v>
      </c>
      <c r="I196" s="140">
        <v>0</v>
      </c>
      <c r="J196" s="140">
        <f>ROUND(I196*H196,2)</f>
        <v>0</v>
      </c>
      <c r="K196" s="137" t="s">
        <v>5</v>
      </c>
      <c r="L196" s="33"/>
      <c r="M196" s="141" t="s">
        <v>5</v>
      </c>
      <c r="N196" s="142" t="s">
        <v>38</v>
      </c>
      <c r="O196" s="143">
        <v>0.16400000000000001</v>
      </c>
      <c r="P196" s="143">
        <f>O196*H196</f>
        <v>0.32800000000000001</v>
      </c>
      <c r="Q196" s="143">
        <v>0</v>
      </c>
      <c r="R196" s="143">
        <f>Q196*H196</f>
        <v>0</v>
      </c>
      <c r="S196" s="143">
        <v>1.695E-2</v>
      </c>
      <c r="T196" s="144">
        <f>S196*H196</f>
        <v>3.39E-2</v>
      </c>
      <c r="AR196" s="19" t="s">
        <v>183</v>
      </c>
      <c r="AT196" s="19" t="s">
        <v>118</v>
      </c>
      <c r="AU196" s="19" t="s">
        <v>71</v>
      </c>
      <c r="AY196" s="19" t="s">
        <v>117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9" t="s">
        <v>124</v>
      </c>
      <c r="BK196" s="145">
        <f>ROUND(I196*H196,2)</f>
        <v>0</v>
      </c>
      <c r="BL196" s="19" t="s">
        <v>183</v>
      </c>
      <c r="BM196" s="19" t="s">
        <v>519</v>
      </c>
    </row>
    <row r="197" spans="2:65" s="1" customFormat="1" ht="16.5" customHeight="1">
      <c r="B197" s="134"/>
      <c r="C197" s="135" t="s">
        <v>520</v>
      </c>
      <c r="D197" s="135" t="s">
        <v>118</v>
      </c>
      <c r="E197" s="136" t="s">
        <v>521</v>
      </c>
      <c r="F197" s="137" t="s">
        <v>522</v>
      </c>
      <c r="G197" s="138" t="s">
        <v>210</v>
      </c>
      <c r="H197" s="139">
        <v>1</v>
      </c>
      <c r="I197" s="140">
        <v>0</v>
      </c>
      <c r="J197" s="140">
        <f>ROUND(I197*H197,2)</f>
        <v>0</v>
      </c>
      <c r="K197" s="137" t="s">
        <v>5</v>
      </c>
      <c r="L197" s="33"/>
      <c r="M197" s="141" t="s">
        <v>5</v>
      </c>
      <c r="N197" s="142" t="s">
        <v>38</v>
      </c>
      <c r="O197" s="143">
        <v>0.16400000000000001</v>
      </c>
      <c r="P197" s="143">
        <f>O197*H197</f>
        <v>0.16400000000000001</v>
      </c>
      <c r="Q197" s="143">
        <v>0</v>
      </c>
      <c r="R197" s="143">
        <f>Q197*H197</f>
        <v>0</v>
      </c>
      <c r="S197" s="143">
        <v>1.695E-2</v>
      </c>
      <c r="T197" s="144">
        <f>S197*H197</f>
        <v>1.695E-2</v>
      </c>
      <c r="AR197" s="19" t="s">
        <v>183</v>
      </c>
      <c r="AT197" s="19" t="s">
        <v>118</v>
      </c>
      <c r="AU197" s="19" t="s">
        <v>71</v>
      </c>
      <c r="AY197" s="19" t="s">
        <v>117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9" t="s">
        <v>124</v>
      </c>
      <c r="BK197" s="145">
        <f>ROUND(I197*H197,2)</f>
        <v>0</v>
      </c>
      <c r="BL197" s="19" t="s">
        <v>183</v>
      </c>
      <c r="BM197" s="19" t="s">
        <v>523</v>
      </c>
    </row>
    <row r="198" spans="2:65" s="9" customFormat="1" ht="37.35" customHeight="1">
      <c r="B198" s="124"/>
      <c r="D198" s="125" t="s">
        <v>65</v>
      </c>
      <c r="E198" s="126" t="s">
        <v>524</v>
      </c>
      <c r="F198" s="126" t="s">
        <v>525</v>
      </c>
      <c r="J198" s="127">
        <f>BK198</f>
        <v>0</v>
      </c>
      <c r="L198" s="124"/>
      <c r="M198" s="128"/>
      <c r="N198" s="129"/>
      <c r="O198" s="129"/>
      <c r="P198" s="130">
        <f>P199</f>
        <v>40.731999999999999</v>
      </c>
      <c r="Q198" s="129"/>
      <c r="R198" s="130">
        <f>R199</f>
        <v>0.50727999999999995</v>
      </c>
      <c r="S198" s="129"/>
      <c r="T198" s="131">
        <f>T199</f>
        <v>0</v>
      </c>
      <c r="AR198" s="125" t="s">
        <v>124</v>
      </c>
      <c r="AT198" s="132" t="s">
        <v>65</v>
      </c>
      <c r="AU198" s="132" t="s">
        <v>66</v>
      </c>
      <c r="AY198" s="125" t="s">
        <v>117</v>
      </c>
      <c r="BK198" s="133">
        <f>BK199</f>
        <v>0</v>
      </c>
    </row>
    <row r="199" spans="2:65" s="1" customFormat="1" ht="25.5" customHeight="1">
      <c r="B199" s="134"/>
      <c r="C199" s="135" t="s">
        <v>526</v>
      </c>
      <c r="D199" s="135" t="s">
        <v>118</v>
      </c>
      <c r="E199" s="136" t="s">
        <v>527</v>
      </c>
      <c r="F199" s="137" t="s">
        <v>528</v>
      </c>
      <c r="G199" s="138" t="s">
        <v>140</v>
      </c>
      <c r="H199" s="139">
        <v>68</v>
      </c>
      <c r="I199" s="140">
        <v>0</v>
      </c>
      <c r="J199" s="140">
        <f>ROUND(I199*H199,2)</f>
        <v>0</v>
      </c>
      <c r="K199" s="137" t="s">
        <v>5</v>
      </c>
      <c r="L199" s="33"/>
      <c r="M199" s="141" t="s">
        <v>5</v>
      </c>
      <c r="N199" s="142" t="s">
        <v>38</v>
      </c>
      <c r="O199" s="143">
        <v>0.59899999999999998</v>
      </c>
      <c r="P199" s="143">
        <f>O199*H199</f>
        <v>40.731999999999999</v>
      </c>
      <c r="Q199" s="143">
        <v>7.4599999999999996E-3</v>
      </c>
      <c r="R199" s="143">
        <f>Q199*H199</f>
        <v>0.50727999999999995</v>
      </c>
      <c r="S199" s="143">
        <v>0</v>
      </c>
      <c r="T199" s="144">
        <f>S199*H199</f>
        <v>0</v>
      </c>
      <c r="AR199" s="19" t="s">
        <v>183</v>
      </c>
      <c r="AT199" s="19" t="s">
        <v>118</v>
      </c>
      <c r="AU199" s="19" t="s">
        <v>71</v>
      </c>
      <c r="AY199" s="19" t="s">
        <v>117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9" t="s">
        <v>124</v>
      </c>
      <c r="BK199" s="145">
        <f>ROUND(I199*H199,2)</f>
        <v>0</v>
      </c>
      <c r="BL199" s="19" t="s">
        <v>183</v>
      </c>
      <c r="BM199" s="19" t="s">
        <v>529</v>
      </c>
    </row>
    <row r="200" spans="2:65" s="9" customFormat="1" ht="37.35" customHeight="1">
      <c r="B200" s="124"/>
      <c r="D200" s="125" t="s">
        <v>65</v>
      </c>
      <c r="E200" s="126" t="s">
        <v>530</v>
      </c>
      <c r="F200" s="126" t="s">
        <v>531</v>
      </c>
      <c r="J200" s="127">
        <f>BK200</f>
        <v>0</v>
      </c>
      <c r="L200" s="124"/>
      <c r="M200" s="128"/>
      <c r="N200" s="129"/>
      <c r="O200" s="129"/>
      <c r="P200" s="130">
        <f>P201</f>
        <v>1.1040000000000001</v>
      </c>
      <c r="Q200" s="129"/>
      <c r="R200" s="130">
        <f>R201</f>
        <v>0</v>
      </c>
      <c r="S200" s="129"/>
      <c r="T200" s="131">
        <f>T201</f>
        <v>0</v>
      </c>
      <c r="AR200" s="125" t="s">
        <v>124</v>
      </c>
      <c r="AT200" s="132" t="s">
        <v>65</v>
      </c>
      <c r="AU200" s="132" t="s">
        <v>66</v>
      </c>
      <c r="AY200" s="125" t="s">
        <v>117</v>
      </c>
      <c r="BK200" s="133">
        <f>BK201</f>
        <v>0</v>
      </c>
    </row>
    <row r="201" spans="2:65" s="1" customFormat="1" ht="16.5" customHeight="1">
      <c r="B201" s="134"/>
      <c r="C201" s="135" t="s">
        <v>532</v>
      </c>
      <c r="D201" s="135" t="s">
        <v>118</v>
      </c>
      <c r="E201" s="136" t="s">
        <v>533</v>
      </c>
      <c r="F201" s="137" t="s">
        <v>534</v>
      </c>
      <c r="G201" s="138" t="s">
        <v>140</v>
      </c>
      <c r="H201" s="139">
        <v>92</v>
      </c>
      <c r="I201" s="140">
        <v>0</v>
      </c>
      <c r="J201" s="140">
        <f>ROUND(I201*H201,2)</f>
        <v>0</v>
      </c>
      <c r="K201" s="137" t="s">
        <v>5</v>
      </c>
      <c r="L201" s="33"/>
      <c r="M201" s="141" t="s">
        <v>5</v>
      </c>
      <c r="N201" s="142" t="s">
        <v>38</v>
      </c>
      <c r="O201" s="143">
        <v>1.2E-2</v>
      </c>
      <c r="P201" s="143">
        <f>O201*H201</f>
        <v>1.1040000000000001</v>
      </c>
      <c r="Q201" s="143">
        <v>0</v>
      </c>
      <c r="R201" s="143">
        <f>Q201*H201</f>
        <v>0</v>
      </c>
      <c r="S201" s="143">
        <v>0</v>
      </c>
      <c r="T201" s="144">
        <f>S201*H201</f>
        <v>0</v>
      </c>
      <c r="AR201" s="19" t="s">
        <v>183</v>
      </c>
      <c r="AT201" s="19" t="s">
        <v>118</v>
      </c>
      <c r="AU201" s="19" t="s">
        <v>71</v>
      </c>
      <c r="AY201" s="19" t="s">
        <v>117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9" t="s">
        <v>124</v>
      </c>
      <c r="BK201" s="145">
        <f>ROUND(I201*H201,2)</f>
        <v>0</v>
      </c>
      <c r="BL201" s="19" t="s">
        <v>183</v>
      </c>
      <c r="BM201" s="19" t="s">
        <v>535</v>
      </c>
    </row>
    <row r="202" spans="2:65" s="9" customFormat="1" ht="37.35" customHeight="1">
      <c r="B202" s="124"/>
      <c r="D202" s="125" t="s">
        <v>65</v>
      </c>
      <c r="E202" s="126" t="s">
        <v>536</v>
      </c>
      <c r="F202" s="126" t="s">
        <v>537</v>
      </c>
      <c r="J202" s="127">
        <f>BK202</f>
        <v>0</v>
      </c>
      <c r="L202" s="124"/>
      <c r="M202" s="128"/>
      <c r="N202" s="129"/>
      <c r="O202" s="129"/>
      <c r="P202" s="130">
        <f>P203</f>
        <v>0</v>
      </c>
      <c r="Q202" s="129"/>
      <c r="R202" s="130">
        <f>R203</f>
        <v>0</v>
      </c>
      <c r="S202" s="129"/>
      <c r="T202" s="131">
        <f>T203</f>
        <v>0</v>
      </c>
      <c r="AR202" s="125" t="s">
        <v>137</v>
      </c>
      <c r="AT202" s="132" t="s">
        <v>65</v>
      </c>
      <c r="AU202" s="132" t="s">
        <v>66</v>
      </c>
      <c r="AY202" s="125" t="s">
        <v>117</v>
      </c>
      <c r="BK202" s="133">
        <f>BK203</f>
        <v>0</v>
      </c>
    </row>
    <row r="203" spans="2:65" s="1" customFormat="1" ht="16.5" customHeight="1">
      <c r="B203" s="134"/>
      <c r="C203" s="135" t="s">
        <v>538</v>
      </c>
      <c r="D203" s="135" t="s">
        <v>118</v>
      </c>
      <c r="E203" s="136" t="s">
        <v>539</v>
      </c>
      <c r="F203" s="137" t="s">
        <v>537</v>
      </c>
      <c r="G203" s="138" t="s">
        <v>540</v>
      </c>
      <c r="H203" s="139">
        <v>1</v>
      </c>
      <c r="I203" s="140">
        <v>0</v>
      </c>
      <c r="J203" s="140">
        <f>ROUND(I203*H203,2)</f>
        <v>0</v>
      </c>
      <c r="K203" s="137" t="s">
        <v>122</v>
      </c>
      <c r="L203" s="33"/>
      <c r="M203" s="141" t="s">
        <v>5</v>
      </c>
      <c r="N203" s="155" t="s">
        <v>38</v>
      </c>
      <c r="O203" s="156">
        <v>0</v>
      </c>
      <c r="P203" s="156">
        <f>O203*H203</f>
        <v>0</v>
      </c>
      <c r="Q203" s="156">
        <v>0</v>
      </c>
      <c r="R203" s="156">
        <f>Q203*H203</f>
        <v>0</v>
      </c>
      <c r="S203" s="156">
        <v>0</v>
      </c>
      <c r="T203" s="157">
        <f>S203*H203</f>
        <v>0</v>
      </c>
      <c r="AR203" s="19" t="s">
        <v>541</v>
      </c>
      <c r="AT203" s="19" t="s">
        <v>118</v>
      </c>
      <c r="AU203" s="19" t="s">
        <v>71</v>
      </c>
      <c r="AY203" s="19" t="s">
        <v>117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9" t="s">
        <v>124</v>
      </c>
      <c r="BK203" s="145">
        <f>ROUND(I203*H203,2)</f>
        <v>0</v>
      </c>
      <c r="BL203" s="19" t="s">
        <v>541</v>
      </c>
      <c r="BM203" s="19" t="s">
        <v>542</v>
      </c>
    </row>
    <row r="204" spans="2:65" s="1" customFormat="1" ht="6.95" customHeight="1">
      <c r="B204" s="48"/>
      <c r="C204" s="49"/>
      <c r="D204" s="49"/>
      <c r="E204" s="49"/>
      <c r="F204" s="49"/>
      <c r="G204" s="49"/>
      <c r="H204" s="49"/>
      <c r="I204" s="49"/>
      <c r="J204" s="49"/>
      <c r="K204" s="49"/>
      <c r="L204" s="33"/>
    </row>
  </sheetData>
  <autoFilter ref="C87:K203"/>
  <mergeCells count="7">
    <mergeCell ref="J47:J48"/>
    <mergeCell ref="E80:H80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158" customWidth="1"/>
    <col min="2" max="2" width="1.6640625" style="158" customWidth="1"/>
    <col min="3" max="4" width="5" style="158" customWidth="1"/>
    <col min="5" max="5" width="11.6640625" style="158" customWidth="1"/>
    <col min="6" max="6" width="9.1640625" style="158" customWidth="1"/>
    <col min="7" max="7" width="5" style="158" customWidth="1"/>
    <col min="8" max="8" width="77.83203125" style="158" customWidth="1"/>
    <col min="9" max="10" width="20" style="158" customWidth="1"/>
    <col min="11" max="11" width="1.6640625" style="158" customWidth="1"/>
  </cols>
  <sheetData>
    <row r="1" spans="2:11" ht="37.5" customHeight="1"/>
    <row r="2" spans="2:11" ht="7.5" customHeight="1">
      <c r="B2" s="159"/>
      <c r="C2" s="160"/>
      <c r="D2" s="160"/>
      <c r="E2" s="160"/>
      <c r="F2" s="160"/>
      <c r="G2" s="160"/>
      <c r="H2" s="160"/>
      <c r="I2" s="160"/>
      <c r="J2" s="160"/>
      <c r="K2" s="161"/>
    </row>
    <row r="3" spans="2:11" s="10" customFormat="1" ht="45" customHeight="1">
      <c r="B3" s="162"/>
      <c r="C3" s="280" t="s">
        <v>543</v>
      </c>
      <c r="D3" s="280"/>
      <c r="E3" s="280"/>
      <c r="F3" s="280"/>
      <c r="G3" s="280"/>
      <c r="H3" s="280"/>
      <c r="I3" s="280"/>
      <c r="J3" s="280"/>
      <c r="K3" s="163"/>
    </row>
    <row r="4" spans="2:11" ht="25.5" customHeight="1">
      <c r="B4" s="164"/>
      <c r="C4" s="287" t="s">
        <v>544</v>
      </c>
      <c r="D4" s="287"/>
      <c r="E4" s="287"/>
      <c r="F4" s="287"/>
      <c r="G4" s="287"/>
      <c r="H4" s="287"/>
      <c r="I4" s="287"/>
      <c r="J4" s="287"/>
      <c r="K4" s="165"/>
    </row>
    <row r="5" spans="2:11" ht="5.25" customHeight="1">
      <c r="B5" s="164"/>
      <c r="C5" s="166"/>
      <c r="D5" s="166"/>
      <c r="E5" s="166"/>
      <c r="F5" s="166"/>
      <c r="G5" s="166"/>
      <c r="H5" s="166"/>
      <c r="I5" s="166"/>
      <c r="J5" s="166"/>
      <c r="K5" s="165"/>
    </row>
    <row r="6" spans="2:11" ht="15" customHeight="1">
      <c r="B6" s="164"/>
      <c r="C6" s="283" t="s">
        <v>545</v>
      </c>
      <c r="D6" s="283"/>
      <c r="E6" s="283"/>
      <c r="F6" s="283"/>
      <c r="G6" s="283"/>
      <c r="H6" s="283"/>
      <c r="I6" s="283"/>
      <c r="J6" s="283"/>
      <c r="K6" s="165"/>
    </row>
    <row r="7" spans="2:11" ht="15" customHeight="1">
      <c r="B7" s="168"/>
      <c r="C7" s="283" t="s">
        <v>546</v>
      </c>
      <c r="D7" s="283"/>
      <c r="E7" s="283"/>
      <c r="F7" s="283"/>
      <c r="G7" s="283"/>
      <c r="H7" s="283"/>
      <c r="I7" s="283"/>
      <c r="J7" s="283"/>
      <c r="K7" s="165"/>
    </row>
    <row r="8" spans="2:11" ht="12.75" customHeight="1">
      <c r="B8" s="168"/>
      <c r="C8" s="167"/>
      <c r="D8" s="167"/>
      <c r="E8" s="167"/>
      <c r="F8" s="167"/>
      <c r="G8" s="167"/>
      <c r="H8" s="167"/>
      <c r="I8" s="167"/>
      <c r="J8" s="167"/>
      <c r="K8" s="165"/>
    </row>
    <row r="9" spans="2:11" ht="15" customHeight="1">
      <c r="B9" s="168"/>
      <c r="C9" s="283" t="s">
        <v>547</v>
      </c>
      <c r="D9" s="283"/>
      <c r="E9" s="283"/>
      <c r="F9" s="283"/>
      <c r="G9" s="283"/>
      <c r="H9" s="283"/>
      <c r="I9" s="283"/>
      <c r="J9" s="283"/>
      <c r="K9" s="165"/>
    </row>
    <row r="10" spans="2:11" ht="15" customHeight="1">
      <c r="B10" s="168"/>
      <c r="C10" s="167"/>
      <c r="D10" s="283" t="s">
        <v>548</v>
      </c>
      <c r="E10" s="283"/>
      <c r="F10" s="283"/>
      <c r="G10" s="283"/>
      <c r="H10" s="283"/>
      <c r="I10" s="283"/>
      <c r="J10" s="283"/>
      <c r="K10" s="165"/>
    </row>
    <row r="11" spans="2:11" ht="15" customHeight="1">
      <c r="B11" s="168"/>
      <c r="C11" s="169"/>
      <c r="D11" s="283" t="s">
        <v>549</v>
      </c>
      <c r="E11" s="283"/>
      <c r="F11" s="283"/>
      <c r="G11" s="283"/>
      <c r="H11" s="283"/>
      <c r="I11" s="283"/>
      <c r="J11" s="283"/>
      <c r="K11" s="165"/>
    </row>
    <row r="12" spans="2:11" ht="12.75" customHeight="1">
      <c r="B12" s="168"/>
      <c r="C12" s="169"/>
      <c r="D12" s="169"/>
      <c r="E12" s="169"/>
      <c r="F12" s="169"/>
      <c r="G12" s="169"/>
      <c r="H12" s="169"/>
      <c r="I12" s="169"/>
      <c r="J12" s="169"/>
      <c r="K12" s="165"/>
    </row>
    <row r="13" spans="2:11" ht="15" customHeight="1">
      <c r="B13" s="168"/>
      <c r="C13" s="169"/>
      <c r="D13" s="283" t="s">
        <v>550</v>
      </c>
      <c r="E13" s="283"/>
      <c r="F13" s="283"/>
      <c r="G13" s="283"/>
      <c r="H13" s="283"/>
      <c r="I13" s="283"/>
      <c r="J13" s="283"/>
      <c r="K13" s="165"/>
    </row>
    <row r="14" spans="2:11" ht="15" customHeight="1">
      <c r="B14" s="168"/>
      <c r="C14" s="169"/>
      <c r="D14" s="283" t="s">
        <v>551</v>
      </c>
      <c r="E14" s="283"/>
      <c r="F14" s="283"/>
      <c r="G14" s="283"/>
      <c r="H14" s="283"/>
      <c r="I14" s="283"/>
      <c r="J14" s="283"/>
      <c r="K14" s="165"/>
    </row>
    <row r="15" spans="2:11" ht="15" customHeight="1">
      <c r="B15" s="168"/>
      <c r="C15" s="169"/>
      <c r="D15" s="283" t="s">
        <v>552</v>
      </c>
      <c r="E15" s="283"/>
      <c r="F15" s="283"/>
      <c r="G15" s="283"/>
      <c r="H15" s="283"/>
      <c r="I15" s="283"/>
      <c r="J15" s="283"/>
      <c r="K15" s="165"/>
    </row>
    <row r="16" spans="2:11" ht="15" customHeight="1">
      <c r="B16" s="168"/>
      <c r="C16" s="169"/>
      <c r="D16" s="169"/>
      <c r="E16" s="170" t="s">
        <v>70</v>
      </c>
      <c r="F16" s="283" t="s">
        <v>553</v>
      </c>
      <c r="G16" s="283"/>
      <c r="H16" s="283"/>
      <c r="I16" s="283"/>
      <c r="J16" s="283"/>
      <c r="K16" s="165"/>
    </row>
    <row r="17" spans="2:11" ht="15" customHeight="1">
      <c r="B17" s="168"/>
      <c r="C17" s="169"/>
      <c r="D17" s="169"/>
      <c r="E17" s="170" t="s">
        <v>554</v>
      </c>
      <c r="F17" s="283" t="s">
        <v>555</v>
      </c>
      <c r="G17" s="283"/>
      <c r="H17" s="283"/>
      <c r="I17" s="283"/>
      <c r="J17" s="283"/>
      <c r="K17" s="165"/>
    </row>
    <row r="18" spans="2:11" ht="15" customHeight="1">
      <c r="B18" s="168"/>
      <c r="C18" s="169"/>
      <c r="D18" s="169"/>
      <c r="E18" s="170" t="s">
        <v>556</v>
      </c>
      <c r="F18" s="283" t="s">
        <v>557</v>
      </c>
      <c r="G18" s="283"/>
      <c r="H18" s="283"/>
      <c r="I18" s="283"/>
      <c r="J18" s="283"/>
      <c r="K18" s="165"/>
    </row>
    <row r="19" spans="2:11" ht="15" customHeight="1">
      <c r="B19" s="168"/>
      <c r="C19" s="169"/>
      <c r="D19" s="169"/>
      <c r="E19" s="170" t="s">
        <v>558</v>
      </c>
      <c r="F19" s="283" t="s">
        <v>559</v>
      </c>
      <c r="G19" s="283"/>
      <c r="H19" s="283"/>
      <c r="I19" s="283"/>
      <c r="J19" s="283"/>
      <c r="K19" s="165"/>
    </row>
    <row r="20" spans="2:11" ht="15" customHeight="1">
      <c r="B20" s="168"/>
      <c r="C20" s="169"/>
      <c r="D20" s="169"/>
      <c r="E20" s="170" t="s">
        <v>560</v>
      </c>
      <c r="F20" s="283" t="s">
        <v>561</v>
      </c>
      <c r="G20" s="283"/>
      <c r="H20" s="283"/>
      <c r="I20" s="283"/>
      <c r="J20" s="283"/>
      <c r="K20" s="165"/>
    </row>
    <row r="21" spans="2:11" ht="15" customHeight="1">
      <c r="B21" s="168"/>
      <c r="C21" s="169"/>
      <c r="D21" s="169"/>
      <c r="E21" s="170" t="s">
        <v>562</v>
      </c>
      <c r="F21" s="283" t="s">
        <v>563</v>
      </c>
      <c r="G21" s="283"/>
      <c r="H21" s="283"/>
      <c r="I21" s="283"/>
      <c r="J21" s="283"/>
      <c r="K21" s="165"/>
    </row>
    <row r="22" spans="2:11" ht="12.75" customHeight="1">
      <c r="B22" s="168"/>
      <c r="C22" s="169"/>
      <c r="D22" s="169"/>
      <c r="E22" s="169"/>
      <c r="F22" s="169"/>
      <c r="G22" s="169"/>
      <c r="H22" s="169"/>
      <c r="I22" s="169"/>
      <c r="J22" s="169"/>
      <c r="K22" s="165"/>
    </row>
    <row r="23" spans="2:11" ht="15" customHeight="1">
      <c r="B23" s="168"/>
      <c r="C23" s="283" t="s">
        <v>564</v>
      </c>
      <c r="D23" s="283"/>
      <c r="E23" s="283"/>
      <c r="F23" s="283"/>
      <c r="G23" s="283"/>
      <c r="H23" s="283"/>
      <c r="I23" s="283"/>
      <c r="J23" s="283"/>
      <c r="K23" s="165"/>
    </row>
    <row r="24" spans="2:11" ht="15" customHeight="1">
      <c r="B24" s="168"/>
      <c r="C24" s="283" t="s">
        <v>565</v>
      </c>
      <c r="D24" s="283"/>
      <c r="E24" s="283"/>
      <c r="F24" s="283"/>
      <c r="G24" s="283"/>
      <c r="H24" s="283"/>
      <c r="I24" s="283"/>
      <c r="J24" s="283"/>
      <c r="K24" s="165"/>
    </row>
    <row r="25" spans="2:11" ht="15" customHeight="1">
      <c r="B25" s="168"/>
      <c r="C25" s="167"/>
      <c r="D25" s="283" t="s">
        <v>566</v>
      </c>
      <c r="E25" s="283"/>
      <c r="F25" s="283"/>
      <c r="G25" s="283"/>
      <c r="H25" s="283"/>
      <c r="I25" s="283"/>
      <c r="J25" s="283"/>
      <c r="K25" s="165"/>
    </row>
    <row r="26" spans="2:11" ht="15" customHeight="1">
      <c r="B26" s="168"/>
      <c r="C26" s="169"/>
      <c r="D26" s="283" t="s">
        <v>567</v>
      </c>
      <c r="E26" s="283"/>
      <c r="F26" s="283"/>
      <c r="G26" s="283"/>
      <c r="H26" s="283"/>
      <c r="I26" s="283"/>
      <c r="J26" s="283"/>
      <c r="K26" s="165"/>
    </row>
    <row r="27" spans="2:11" ht="12.75" customHeight="1">
      <c r="B27" s="168"/>
      <c r="C27" s="169"/>
      <c r="D27" s="169"/>
      <c r="E27" s="169"/>
      <c r="F27" s="169"/>
      <c r="G27" s="169"/>
      <c r="H27" s="169"/>
      <c r="I27" s="169"/>
      <c r="J27" s="169"/>
      <c r="K27" s="165"/>
    </row>
    <row r="28" spans="2:11" ht="15" customHeight="1">
      <c r="B28" s="168"/>
      <c r="C28" s="169"/>
      <c r="D28" s="283" t="s">
        <v>568</v>
      </c>
      <c r="E28" s="283"/>
      <c r="F28" s="283"/>
      <c r="G28" s="283"/>
      <c r="H28" s="283"/>
      <c r="I28" s="283"/>
      <c r="J28" s="283"/>
      <c r="K28" s="165"/>
    </row>
    <row r="29" spans="2:11" ht="15" customHeight="1">
      <c r="B29" s="168"/>
      <c r="C29" s="169"/>
      <c r="D29" s="283" t="s">
        <v>569</v>
      </c>
      <c r="E29" s="283"/>
      <c r="F29" s="283"/>
      <c r="G29" s="283"/>
      <c r="H29" s="283"/>
      <c r="I29" s="283"/>
      <c r="J29" s="283"/>
      <c r="K29" s="165"/>
    </row>
    <row r="30" spans="2:11" ht="12.75" customHeight="1">
      <c r="B30" s="168"/>
      <c r="C30" s="169"/>
      <c r="D30" s="169"/>
      <c r="E30" s="169"/>
      <c r="F30" s="169"/>
      <c r="G30" s="169"/>
      <c r="H30" s="169"/>
      <c r="I30" s="169"/>
      <c r="J30" s="169"/>
      <c r="K30" s="165"/>
    </row>
    <row r="31" spans="2:11" ht="15" customHeight="1">
      <c r="B31" s="168"/>
      <c r="C31" s="169"/>
      <c r="D31" s="283" t="s">
        <v>570</v>
      </c>
      <c r="E31" s="283"/>
      <c r="F31" s="283"/>
      <c r="G31" s="283"/>
      <c r="H31" s="283"/>
      <c r="I31" s="283"/>
      <c r="J31" s="283"/>
      <c r="K31" s="165"/>
    </row>
    <row r="32" spans="2:11" ht="15" customHeight="1">
      <c r="B32" s="168"/>
      <c r="C32" s="169"/>
      <c r="D32" s="283" t="s">
        <v>571</v>
      </c>
      <c r="E32" s="283"/>
      <c r="F32" s="283"/>
      <c r="G32" s="283"/>
      <c r="H32" s="283"/>
      <c r="I32" s="283"/>
      <c r="J32" s="283"/>
      <c r="K32" s="165"/>
    </row>
    <row r="33" spans="2:11" ht="15" customHeight="1">
      <c r="B33" s="168"/>
      <c r="C33" s="169"/>
      <c r="D33" s="283" t="s">
        <v>572</v>
      </c>
      <c r="E33" s="283"/>
      <c r="F33" s="283"/>
      <c r="G33" s="283"/>
      <c r="H33" s="283"/>
      <c r="I33" s="283"/>
      <c r="J33" s="283"/>
      <c r="K33" s="165"/>
    </row>
    <row r="34" spans="2:11" ht="15" customHeight="1">
      <c r="B34" s="168"/>
      <c r="C34" s="169"/>
      <c r="D34" s="167"/>
      <c r="E34" s="171" t="s">
        <v>103</v>
      </c>
      <c r="F34" s="167"/>
      <c r="G34" s="283" t="s">
        <v>573</v>
      </c>
      <c r="H34" s="283"/>
      <c r="I34" s="283"/>
      <c r="J34" s="283"/>
      <c r="K34" s="165"/>
    </row>
    <row r="35" spans="2:11" ht="30.75" customHeight="1">
      <c r="B35" s="168"/>
      <c r="C35" s="169"/>
      <c r="D35" s="167"/>
      <c r="E35" s="171" t="s">
        <v>574</v>
      </c>
      <c r="F35" s="167"/>
      <c r="G35" s="283" t="s">
        <v>575</v>
      </c>
      <c r="H35" s="283"/>
      <c r="I35" s="283"/>
      <c r="J35" s="283"/>
      <c r="K35" s="165"/>
    </row>
    <row r="36" spans="2:11" ht="15" customHeight="1">
      <c r="B36" s="168"/>
      <c r="C36" s="169"/>
      <c r="D36" s="167"/>
      <c r="E36" s="171" t="s">
        <v>47</v>
      </c>
      <c r="F36" s="167"/>
      <c r="G36" s="283" t="s">
        <v>576</v>
      </c>
      <c r="H36" s="283"/>
      <c r="I36" s="283"/>
      <c r="J36" s="283"/>
      <c r="K36" s="165"/>
    </row>
    <row r="37" spans="2:11" ht="15" customHeight="1">
      <c r="B37" s="168"/>
      <c r="C37" s="169"/>
      <c r="D37" s="167"/>
      <c r="E37" s="171" t="s">
        <v>104</v>
      </c>
      <c r="F37" s="167"/>
      <c r="G37" s="283" t="s">
        <v>577</v>
      </c>
      <c r="H37" s="283"/>
      <c r="I37" s="283"/>
      <c r="J37" s="283"/>
      <c r="K37" s="165"/>
    </row>
    <row r="38" spans="2:11" ht="15" customHeight="1">
      <c r="B38" s="168"/>
      <c r="C38" s="169"/>
      <c r="D38" s="167"/>
      <c r="E38" s="171" t="s">
        <v>105</v>
      </c>
      <c r="F38" s="167"/>
      <c r="G38" s="283" t="s">
        <v>578</v>
      </c>
      <c r="H38" s="283"/>
      <c r="I38" s="283"/>
      <c r="J38" s="283"/>
      <c r="K38" s="165"/>
    </row>
    <row r="39" spans="2:11" ht="15" customHeight="1">
      <c r="B39" s="168"/>
      <c r="C39" s="169"/>
      <c r="D39" s="167"/>
      <c r="E39" s="171" t="s">
        <v>106</v>
      </c>
      <c r="F39" s="167"/>
      <c r="G39" s="283" t="s">
        <v>579</v>
      </c>
      <c r="H39" s="283"/>
      <c r="I39" s="283"/>
      <c r="J39" s="283"/>
      <c r="K39" s="165"/>
    </row>
    <row r="40" spans="2:11" ht="15" customHeight="1">
      <c r="B40" s="168"/>
      <c r="C40" s="169"/>
      <c r="D40" s="167"/>
      <c r="E40" s="171" t="s">
        <v>580</v>
      </c>
      <c r="F40" s="167"/>
      <c r="G40" s="283" t="s">
        <v>581</v>
      </c>
      <c r="H40" s="283"/>
      <c r="I40" s="283"/>
      <c r="J40" s="283"/>
      <c r="K40" s="165"/>
    </row>
    <row r="41" spans="2:11" ht="15" customHeight="1">
      <c r="B41" s="168"/>
      <c r="C41" s="169"/>
      <c r="D41" s="167"/>
      <c r="E41" s="171"/>
      <c r="F41" s="167"/>
      <c r="G41" s="283" t="s">
        <v>582</v>
      </c>
      <c r="H41" s="283"/>
      <c r="I41" s="283"/>
      <c r="J41" s="283"/>
      <c r="K41" s="165"/>
    </row>
    <row r="42" spans="2:11" ht="15" customHeight="1">
      <c r="B42" s="168"/>
      <c r="C42" s="169"/>
      <c r="D42" s="167"/>
      <c r="E42" s="171" t="s">
        <v>583</v>
      </c>
      <c r="F42" s="167"/>
      <c r="G42" s="283" t="s">
        <v>584</v>
      </c>
      <c r="H42" s="283"/>
      <c r="I42" s="283"/>
      <c r="J42" s="283"/>
      <c r="K42" s="165"/>
    </row>
    <row r="43" spans="2:11" ht="15" customHeight="1">
      <c r="B43" s="168"/>
      <c r="C43" s="169"/>
      <c r="D43" s="167"/>
      <c r="E43" s="171" t="s">
        <v>108</v>
      </c>
      <c r="F43" s="167"/>
      <c r="G43" s="283" t="s">
        <v>585</v>
      </c>
      <c r="H43" s="283"/>
      <c r="I43" s="283"/>
      <c r="J43" s="283"/>
      <c r="K43" s="165"/>
    </row>
    <row r="44" spans="2:11" ht="12.75" customHeight="1">
      <c r="B44" s="168"/>
      <c r="C44" s="169"/>
      <c r="D44" s="167"/>
      <c r="E44" s="167"/>
      <c r="F44" s="167"/>
      <c r="G44" s="167"/>
      <c r="H44" s="167"/>
      <c r="I44" s="167"/>
      <c r="J44" s="167"/>
      <c r="K44" s="165"/>
    </row>
    <row r="45" spans="2:11" ht="15" customHeight="1">
      <c r="B45" s="168"/>
      <c r="C45" s="169"/>
      <c r="D45" s="283" t="s">
        <v>586</v>
      </c>
      <c r="E45" s="283"/>
      <c r="F45" s="283"/>
      <c r="G45" s="283"/>
      <c r="H45" s="283"/>
      <c r="I45" s="283"/>
      <c r="J45" s="283"/>
      <c r="K45" s="165"/>
    </row>
    <row r="46" spans="2:11" ht="15" customHeight="1">
      <c r="B46" s="168"/>
      <c r="C46" s="169"/>
      <c r="D46" s="169"/>
      <c r="E46" s="283" t="s">
        <v>587</v>
      </c>
      <c r="F46" s="283"/>
      <c r="G46" s="283"/>
      <c r="H46" s="283"/>
      <c r="I46" s="283"/>
      <c r="J46" s="283"/>
      <c r="K46" s="165"/>
    </row>
    <row r="47" spans="2:11" ht="15" customHeight="1">
      <c r="B47" s="168"/>
      <c r="C47" s="169"/>
      <c r="D47" s="169"/>
      <c r="E47" s="283" t="s">
        <v>588</v>
      </c>
      <c r="F47" s="283"/>
      <c r="G47" s="283"/>
      <c r="H47" s="283"/>
      <c r="I47" s="283"/>
      <c r="J47" s="283"/>
      <c r="K47" s="165"/>
    </row>
    <row r="48" spans="2:11" ht="15" customHeight="1">
      <c r="B48" s="168"/>
      <c r="C48" s="169"/>
      <c r="D48" s="169"/>
      <c r="E48" s="283" t="s">
        <v>589</v>
      </c>
      <c r="F48" s="283"/>
      <c r="G48" s="283"/>
      <c r="H48" s="283"/>
      <c r="I48" s="283"/>
      <c r="J48" s="283"/>
      <c r="K48" s="165"/>
    </row>
    <row r="49" spans="2:11" ht="15" customHeight="1">
      <c r="B49" s="168"/>
      <c r="C49" s="169"/>
      <c r="D49" s="283" t="s">
        <v>590</v>
      </c>
      <c r="E49" s="283"/>
      <c r="F49" s="283"/>
      <c r="G49" s="283"/>
      <c r="H49" s="283"/>
      <c r="I49" s="283"/>
      <c r="J49" s="283"/>
      <c r="K49" s="165"/>
    </row>
    <row r="50" spans="2:11" ht="25.5" customHeight="1">
      <c r="B50" s="164"/>
      <c r="C50" s="287" t="s">
        <v>591</v>
      </c>
      <c r="D50" s="287"/>
      <c r="E50" s="287"/>
      <c r="F50" s="287"/>
      <c r="G50" s="287"/>
      <c r="H50" s="287"/>
      <c r="I50" s="287"/>
      <c r="J50" s="287"/>
      <c r="K50" s="165"/>
    </row>
    <row r="51" spans="2:11" ht="5.25" customHeight="1">
      <c r="B51" s="164"/>
      <c r="C51" s="166"/>
      <c r="D51" s="166"/>
      <c r="E51" s="166"/>
      <c r="F51" s="166"/>
      <c r="G51" s="166"/>
      <c r="H51" s="166"/>
      <c r="I51" s="166"/>
      <c r="J51" s="166"/>
      <c r="K51" s="165"/>
    </row>
    <row r="52" spans="2:11" ht="15" customHeight="1">
      <c r="B52" s="164"/>
      <c r="C52" s="283" t="s">
        <v>592</v>
      </c>
      <c r="D52" s="283"/>
      <c r="E52" s="283"/>
      <c r="F52" s="283"/>
      <c r="G52" s="283"/>
      <c r="H52" s="283"/>
      <c r="I52" s="283"/>
      <c r="J52" s="283"/>
      <c r="K52" s="165"/>
    </row>
    <row r="53" spans="2:11" ht="15" customHeight="1">
      <c r="B53" s="164"/>
      <c r="C53" s="283" t="s">
        <v>593</v>
      </c>
      <c r="D53" s="283"/>
      <c r="E53" s="283"/>
      <c r="F53" s="283"/>
      <c r="G53" s="283"/>
      <c r="H53" s="283"/>
      <c r="I53" s="283"/>
      <c r="J53" s="283"/>
      <c r="K53" s="165"/>
    </row>
    <row r="54" spans="2:11" ht="12.75" customHeight="1">
      <c r="B54" s="164"/>
      <c r="C54" s="167"/>
      <c r="D54" s="167"/>
      <c r="E54" s="167"/>
      <c r="F54" s="167"/>
      <c r="G54" s="167"/>
      <c r="H54" s="167"/>
      <c r="I54" s="167"/>
      <c r="J54" s="167"/>
      <c r="K54" s="165"/>
    </row>
    <row r="55" spans="2:11" ht="15" customHeight="1">
      <c r="B55" s="164"/>
      <c r="C55" s="283" t="s">
        <v>594</v>
      </c>
      <c r="D55" s="283"/>
      <c r="E55" s="283"/>
      <c r="F55" s="283"/>
      <c r="G55" s="283"/>
      <c r="H55" s="283"/>
      <c r="I55" s="283"/>
      <c r="J55" s="283"/>
      <c r="K55" s="165"/>
    </row>
    <row r="56" spans="2:11" ht="15" customHeight="1">
      <c r="B56" s="164"/>
      <c r="C56" s="169"/>
      <c r="D56" s="283" t="s">
        <v>595</v>
      </c>
      <c r="E56" s="283"/>
      <c r="F56" s="283"/>
      <c r="G56" s="283"/>
      <c r="H56" s="283"/>
      <c r="I56" s="283"/>
      <c r="J56" s="283"/>
      <c r="K56" s="165"/>
    </row>
    <row r="57" spans="2:11" ht="15" customHeight="1">
      <c r="B57" s="164"/>
      <c r="C57" s="169"/>
      <c r="D57" s="283" t="s">
        <v>596</v>
      </c>
      <c r="E57" s="283"/>
      <c r="F57" s="283"/>
      <c r="G57" s="283"/>
      <c r="H57" s="283"/>
      <c r="I57" s="283"/>
      <c r="J57" s="283"/>
      <c r="K57" s="165"/>
    </row>
    <row r="58" spans="2:11" ht="15" customHeight="1">
      <c r="B58" s="164"/>
      <c r="C58" s="169"/>
      <c r="D58" s="283" t="s">
        <v>597</v>
      </c>
      <c r="E58" s="283"/>
      <c r="F58" s="283"/>
      <c r="G58" s="283"/>
      <c r="H58" s="283"/>
      <c r="I58" s="283"/>
      <c r="J58" s="283"/>
      <c r="K58" s="165"/>
    </row>
    <row r="59" spans="2:11" ht="15" customHeight="1">
      <c r="B59" s="164"/>
      <c r="C59" s="169"/>
      <c r="D59" s="283" t="s">
        <v>598</v>
      </c>
      <c r="E59" s="283"/>
      <c r="F59" s="283"/>
      <c r="G59" s="283"/>
      <c r="H59" s="283"/>
      <c r="I59" s="283"/>
      <c r="J59" s="283"/>
      <c r="K59" s="165"/>
    </row>
    <row r="60" spans="2:11" ht="15" customHeight="1">
      <c r="B60" s="164"/>
      <c r="C60" s="169"/>
      <c r="D60" s="284" t="s">
        <v>599</v>
      </c>
      <c r="E60" s="284"/>
      <c r="F60" s="284"/>
      <c r="G60" s="284"/>
      <c r="H60" s="284"/>
      <c r="I60" s="284"/>
      <c r="J60" s="284"/>
      <c r="K60" s="165"/>
    </row>
    <row r="61" spans="2:11" ht="15" customHeight="1">
      <c r="B61" s="164"/>
      <c r="C61" s="169"/>
      <c r="D61" s="283" t="s">
        <v>600</v>
      </c>
      <c r="E61" s="283"/>
      <c r="F61" s="283"/>
      <c r="G61" s="283"/>
      <c r="H61" s="283"/>
      <c r="I61" s="283"/>
      <c r="J61" s="283"/>
      <c r="K61" s="165"/>
    </row>
    <row r="62" spans="2:11" ht="12.75" customHeight="1">
      <c r="B62" s="164"/>
      <c r="C62" s="169"/>
      <c r="D62" s="169"/>
      <c r="E62" s="172"/>
      <c r="F62" s="169"/>
      <c r="G62" s="169"/>
      <c r="H62" s="169"/>
      <c r="I62" s="169"/>
      <c r="J62" s="169"/>
      <c r="K62" s="165"/>
    </row>
    <row r="63" spans="2:11" ht="15" customHeight="1">
      <c r="B63" s="164"/>
      <c r="C63" s="169"/>
      <c r="D63" s="283" t="s">
        <v>601</v>
      </c>
      <c r="E63" s="283"/>
      <c r="F63" s="283"/>
      <c r="G63" s="283"/>
      <c r="H63" s="283"/>
      <c r="I63" s="283"/>
      <c r="J63" s="283"/>
      <c r="K63" s="165"/>
    </row>
    <row r="64" spans="2:11" ht="15" customHeight="1">
      <c r="B64" s="164"/>
      <c r="C64" s="169"/>
      <c r="D64" s="284" t="s">
        <v>602</v>
      </c>
      <c r="E64" s="284"/>
      <c r="F64" s="284"/>
      <c r="G64" s="284"/>
      <c r="H64" s="284"/>
      <c r="I64" s="284"/>
      <c r="J64" s="284"/>
      <c r="K64" s="165"/>
    </row>
    <row r="65" spans="2:11" ht="15" customHeight="1">
      <c r="B65" s="164"/>
      <c r="C65" s="169"/>
      <c r="D65" s="283" t="s">
        <v>603</v>
      </c>
      <c r="E65" s="283"/>
      <c r="F65" s="283"/>
      <c r="G65" s="283"/>
      <c r="H65" s="283"/>
      <c r="I65" s="283"/>
      <c r="J65" s="283"/>
      <c r="K65" s="165"/>
    </row>
    <row r="66" spans="2:11" ht="15" customHeight="1">
      <c r="B66" s="164"/>
      <c r="C66" s="169"/>
      <c r="D66" s="283" t="s">
        <v>604</v>
      </c>
      <c r="E66" s="283"/>
      <c r="F66" s="283"/>
      <c r="G66" s="283"/>
      <c r="H66" s="283"/>
      <c r="I66" s="283"/>
      <c r="J66" s="283"/>
      <c r="K66" s="165"/>
    </row>
    <row r="67" spans="2:11" ht="15" customHeight="1">
      <c r="B67" s="164"/>
      <c r="C67" s="169"/>
      <c r="D67" s="283" t="s">
        <v>605</v>
      </c>
      <c r="E67" s="283"/>
      <c r="F67" s="283"/>
      <c r="G67" s="283"/>
      <c r="H67" s="283"/>
      <c r="I67" s="283"/>
      <c r="J67" s="283"/>
      <c r="K67" s="165"/>
    </row>
    <row r="68" spans="2:11" ht="15" customHeight="1">
      <c r="B68" s="164"/>
      <c r="C68" s="169"/>
      <c r="D68" s="283" t="s">
        <v>606</v>
      </c>
      <c r="E68" s="283"/>
      <c r="F68" s="283"/>
      <c r="G68" s="283"/>
      <c r="H68" s="283"/>
      <c r="I68" s="283"/>
      <c r="J68" s="283"/>
      <c r="K68" s="165"/>
    </row>
    <row r="69" spans="2:11" ht="12.75" customHeight="1">
      <c r="B69" s="173"/>
      <c r="C69" s="174"/>
      <c r="D69" s="174"/>
      <c r="E69" s="174"/>
      <c r="F69" s="174"/>
      <c r="G69" s="174"/>
      <c r="H69" s="174"/>
      <c r="I69" s="174"/>
      <c r="J69" s="174"/>
      <c r="K69" s="175"/>
    </row>
    <row r="70" spans="2:11" ht="18.75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7"/>
    </row>
    <row r="71" spans="2:11" ht="18.75" customHeight="1">
      <c r="B71" s="177"/>
      <c r="C71" s="177"/>
      <c r="D71" s="177"/>
      <c r="E71" s="177"/>
      <c r="F71" s="177"/>
      <c r="G71" s="177"/>
      <c r="H71" s="177"/>
      <c r="I71" s="177"/>
      <c r="J71" s="177"/>
      <c r="K71" s="177"/>
    </row>
    <row r="72" spans="2:11" ht="7.5" customHeight="1">
      <c r="B72" s="178"/>
      <c r="C72" s="179"/>
      <c r="D72" s="179"/>
      <c r="E72" s="179"/>
      <c r="F72" s="179"/>
      <c r="G72" s="179"/>
      <c r="H72" s="179"/>
      <c r="I72" s="179"/>
      <c r="J72" s="179"/>
      <c r="K72" s="180"/>
    </row>
    <row r="73" spans="2:11" ht="45" customHeight="1">
      <c r="B73" s="181"/>
      <c r="C73" s="285" t="s">
        <v>77</v>
      </c>
      <c r="D73" s="285"/>
      <c r="E73" s="285"/>
      <c r="F73" s="285"/>
      <c r="G73" s="285"/>
      <c r="H73" s="285"/>
      <c r="I73" s="285"/>
      <c r="J73" s="285"/>
      <c r="K73" s="182"/>
    </row>
    <row r="74" spans="2:11" ht="17.25" customHeight="1">
      <c r="B74" s="181"/>
      <c r="C74" s="183" t="s">
        <v>607</v>
      </c>
      <c r="D74" s="183"/>
      <c r="E74" s="183"/>
      <c r="F74" s="183" t="s">
        <v>608</v>
      </c>
      <c r="G74" s="184"/>
      <c r="H74" s="183" t="s">
        <v>104</v>
      </c>
      <c r="I74" s="183" t="s">
        <v>51</v>
      </c>
      <c r="J74" s="183" t="s">
        <v>609</v>
      </c>
      <c r="K74" s="182"/>
    </row>
    <row r="75" spans="2:11" ht="17.25" customHeight="1">
      <c r="B75" s="181"/>
      <c r="C75" s="185" t="s">
        <v>610</v>
      </c>
      <c r="D75" s="185"/>
      <c r="E75" s="185"/>
      <c r="F75" s="186" t="s">
        <v>611</v>
      </c>
      <c r="G75" s="187"/>
      <c r="H75" s="185"/>
      <c r="I75" s="185"/>
      <c r="J75" s="185" t="s">
        <v>612</v>
      </c>
      <c r="K75" s="182"/>
    </row>
    <row r="76" spans="2:11" ht="5.25" customHeight="1">
      <c r="B76" s="181"/>
      <c r="C76" s="188"/>
      <c r="D76" s="188"/>
      <c r="E76" s="188"/>
      <c r="F76" s="188"/>
      <c r="G76" s="189"/>
      <c r="H76" s="188"/>
      <c r="I76" s="188"/>
      <c r="J76" s="188"/>
      <c r="K76" s="182"/>
    </row>
    <row r="77" spans="2:11" ht="15" customHeight="1">
      <c r="B77" s="181"/>
      <c r="C77" s="171" t="s">
        <v>47</v>
      </c>
      <c r="D77" s="188"/>
      <c r="E77" s="188"/>
      <c r="F77" s="190" t="s">
        <v>613</v>
      </c>
      <c r="G77" s="189"/>
      <c r="H77" s="171" t="s">
        <v>614</v>
      </c>
      <c r="I77" s="171" t="s">
        <v>615</v>
      </c>
      <c r="J77" s="171">
        <v>20</v>
      </c>
      <c r="K77" s="182"/>
    </row>
    <row r="78" spans="2:11" ht="15" customHeight="1">
      <c r="B78" s="181"/>
      <c r="C78" s="171" t="s">
        <v>616</v>
      </c>
      <c r="D78" s="171"/>
      <c r="E78" s="171"/>
      <c r="F78" s="190" t="s">
        <v>613</v>
      </c>
      <c r="G78" s="189"/>
      <c r="H78" s="171" t="s">
        <v>617</v>
      </c>
      <c r="I78" s="171" t="s">
        <v>615</v>
      </c>
      <c r="J78" s="171">
        <v>120</v>
      </c>
      <c r="K78" s="182"/>
    </row>
    <row r="79" spans="2:11" ht="15" customHeight="1">
      <c r="B79" s="191"/>
      <c r="C79" s="171" t="s">
        <v>618</v>
      </c>
      <c r="D79" s="171"/>
      <c r="E79" s="171"/>
      <c r="F79" s="190" t="s">
        <v>619</v>
      </c>
      <c r="G79" s="189"/>
      <c r="H79" s="171" t="s">
        <v>620</v>
      </c>
      <c r="I79" s="171" t="s">
        <v>615</v>
      </c>
      <c r="J79" s="171">
        <v>50</v>
      </c>
      <c r="K79" s="182"/>
    </row>
    <row r="80" spans="2:11" ht="15" customHeight="1">
      <c r="B80" s="191"/>
      <c r="C80" s="171" t="s">
        <v>621</v>
      </c>
      <c r="D80" s="171"/>
      <c r="E80" s="171"/>
      <c r="F80" s="190" t="s">
        <v>613</v>
      </c>
      <c r="G80" s="189"/>
      <c r="H80" s="171" t="s">
        <v>622</v>
      </c>
      <c r="I80" s="171" t="s">
        <v>623</v>
      </c>
      <c r="J80" s="171"/>
      <c r="K80" s="182"/>
    </row>
    <row r="81" spans="2:11" ht="15" customHeight="1">
      <c r="B81" s="191"/>
      <c r="C81" s="192" t="s">
        <v>624</v>
      </c>
      <c r="D81" s="192"/>
      <c r="E81" s="192"/>
      <c r="F81" s="193" t="s">
        <v>619</v>
      </c>
      <c r="G81" s="192"/>
      <c r="H81" s="192" t="s">
        <v>625</v>
      </c>
      <c r="I81" s="192" t="s">
        <v>615</v>
      </c>
      <c r="J81" s="192">
        <v>15</v>
      </c>
      <c r="K81" s="182"/>
    </row>
    <row r="82" spans="2:11" ht="15" customHeight="1">
      <c r="B82" s="191"/>
      <c r="C82" s="192" t="s">
        <v>626</v>
      </c>
      <c r="D82" s="192"/>
      <c r="E82" s="192"/>
      <c r="F82" s="193" t="s">
        <v>619</v>
      </c>
      <c r="G82" s="192"/>
      <c r="H82" s="192" t="s">
        <v>627</v>
      </c>
      <c r="I82" s="192" t="s">
        <v>615</v>
      </c>
      <c r="J82" s="192">
        <v>15</v>
      </c>
      <c r="K82" s="182"/>
    </row>
    <row r="83" spans="2:11" ht="15" customHeight="1">
      <c r="B83" s="191"/>
      <c r="C83" s="192" t="s">
        <v>628</v>
      </c>
      <c r="D83" s="192"/>
      <c r="E83" s="192"/>
      <c r="F83" s="193" t="s">
        <v>619</v>
      </c>
      <c r="G83" s="192"/>
      <c r="H83" s="192" t="s">
        <v>629</v>
      </c>
      <c r="I83" s="192" t="s">
        <v>615</v>
      </c>
      <c r="J83" s="192">
        <v>20</v>
      </c>
      <c r="K83" s="182"/>
    </row>
    <row r="84" spans="2:11" ht="15" customHeight="1">
      <c r="B84" s="191"/>
      <c r="C84" s="192" t="s">
        <v>630</v>
      </c>
      <c r="D84" s="192"/>
      <c r="E84" s="192"/>
      <c r="F84" s="193" t="s">
        <v>619</v>
      </c>
      <c r="G84" s="192"/>
      <c r="H84" s="192" t="s">
        <v>631</v>
      </c>
      <c r="I84" s="192" t="s">
        <v>615</v>
      </c>
      <c r="J84" s="192">
        <v>20</v>
      </c>
      <c r="K84" s="182"/>
    </row>
    <row r="85" spans="2:11" ht="15" customHeight="1">
      <c r="B85" s="191"/>
      <c r="C85" s="171" t="s">
        <v>632</v>
      </c>
      <c r="D85" s="171"/>
      <c r="E85" s="171"/>
      <c r="F85" s="190" t="s">
        <v>619</v>
      </c>
      <c r="G85" s="189"/>
      <c r="H85" s="171" t="s">
        <v>633</v>
      </c>
      <c r="I85" s="171" t="s">
        <v>615</v>
      </c>
      <c r="J85" s="171">
        <v>50</v>
      </c>
      <c r="K85" s="182"/>
    </row>
    <row r="86" spans="2:11" ht="15" customHeight="1">
      <c r="B86" s="191"/>
      <c r="C86" s="171" t="s">
        <v>634</v>
      </c>
      <c r="D86" s="171"/>
      <c r="E86" s="171"/>
      <c r="F86" s="190" t="s">
        <v>619</v>
      </c>
      <c r="G86" s="189"/>
      <c r="H86" s="171" t="s">
        <v>635</v>
      </c>
      <c r="I86" s="171" t="s">
        <v>615</v>
      </c>
      <c r="J86" s="171">
        <v>20</v>
      </c>
      <c r="K86" s="182"/>
    </row>
    <row r="87" spans="2:11" ht="15" customHeight="1">
      <c r="B87" s="191"/>
      <c r="C87" s="171" t="s">
        <v>636</v>
      </c>
      <c r="D87" s="171"/>
      <c r="E87" s="171"/>
      <c r="F87" s="190" t="s">
        <v>619</v>
      </c>
      <c r="G87" s="189"/>
      <c r="H87" s="171" t="s">
        <v>637</v>
      </c>
      <c r="I87" s="171" t="s">
        <v>615</v>
      </c>
      <c r="J87" s="171">
        <v>20</v>
      </c>
      <c r="K87" s="182"/>
    </row>
    <row r="88" spans="2:11" ht="15" customHeight="1">
      <c r="B88" s="191"/>
      <c r="C88" s="171" t="s">
        <v>638</v>
      </c>
      <c r="D88" s="171"/>
      <c r="E88" s="171"/>
      <c r="F88" s="190" t="s">
        <v>619</v>
      </c>
      <c r="G88" s="189"/>
      <c r="H88" s="171" t="s">
        <v>639</v>
      </c>
      <c r="I88" s="171" t="s">
        <v>615</v>
      </c>
      <c r="J88" s="171">
        <v>50</v>
      </c>
      <c r="K88" s="182"/>
    </row>
    <row r="89" spans="2:11" ht="15" customHeight="1">
      <c r="B89" s="191"/>
      <c r="C89" s="171" t="s">
        <v>640</v>
      </c>
      <c r="D89" s="171"/>
      <c r="E89" s="171"/>
      <c r="F89" s="190" t="s">
        <v>619</v>
      </c>
      <c r="G89" s="189"/>
      <c r="H89" s="171" t="s">
        <v>640</v>
      </c>
      <c r="I89" s="171" t="s">
        <v>615</v>
      </c>
      <c r="J89" s="171">
        <v>50</v>
      </c>
      <c r="K89" s="182"/>
    </row>
    <row r="90" spans="2:11" ht="15" customHeight="1">
      <c r="B90" s="191"/>
      <c r="C90" s="171" t="s">
        <v>109</v>
      </c>
      <c r="D90" s="171"/>
      <c r="E90" s="171"/>
      <c r="F90" s="190" t="s">
        <v>619</v>
      </c>
      <c r="G90" s="189"/>
      <c r="H90" s="171" t="s">
        <v>641</v>
      </c>
      <c r="I90" s="171" t="s">
        <v>615</v>
      </c>
      <c r="J90" s="171">
        <v>255</v>
      </c>
      <c r="K90" s="182"/>
    </row>
    <row r="91" spans="2:11" ht="15" customHeight="1">
      <c r="B91" s="191"/>
      <c r="C91" s="171" t="s">
        <v>642</v>
      </c>
      <c r="D91" s="171"/>
      <c r="E91" s="171"/>
      <c r="F91" s="190" t="s">
        <v>613</v>
      </c>
      <c r="G91" s="189"/>
      <c r="H91" s="171" t="s">
        <v>643</v>
      </c>
      <c r="I91" s="171" t="s">
        <v>644</v>
      </c>
      <c r="J91" s="171"/>
      <c r="K91" s="182"/>
    </row>
    <row r="92" spans="2:11" ht="15" customHeight="1">
      <c r="B92" s="191"/>
      <c r="C92" s="171" t="s">
        <v>645</v>
      </c>
      <c r="D92" s="171"/>
      <c r="E92" s="171"/>
      <c r="F92" s="190" t="s">
        <v>613</v>
      </c>
      <c r="G92" s="189"/>
      <c r="H92" s="171" t="s">
        <v>646</v>
      </c>
      <c r="I92" s="171" t="s">
        <v>647</v>
      </c>
      <c r="J92" s="171"/>
      <c r="K92" s="182"/>
    </row>
    <row r="93" spans="2:11" ht="15" customHeight="1">
      <c r="B93" s="191"/>
      <c r="C93" s="171" t="s">
        <v>648</v>
      </c>
      <c r="D93" s="171"/>
      <c r="E93" s="171"/>
      <c r="F93" s="190" t="s">
        <v>613</v>
      </c>
      <c r="G93" s="189"/>
      <c r="H93" s="171" t="s">
        <v>648</v>
      </c>
      <c r="I93" s="171" t="s">
        <v>647</v>
      </c>
      <c r="J93" s="171"/>
      <c r="K93" s="182"/>
    </row>
    <row r="94" spans="2:11" ht="15" customHeight="1">
      <c r="B94" s="191"/>
      <c r="C94" s="171" t="s">
        <v>32</v>
      </c>
      <c r="D94" s="171"/>
      <c r="E94" s="171"/>
      <c r="F94" s="190" t="s">
        <v>613</v>
      </c>
      <c r="G94" s="189"/>
      <c r="H94" s="171" t="s">
        <v>649</v>
      </c>
      <c r="I94" s="171" t="s">
        <v>647</v>
      </c>
      <c r="J94" s="171"/>
      <c r="K94" s="182"/>
    </row>
    <row r="95" spans="2:11" ht="15" customHeight="1">
      <c r="B95" s="191"/>
      <c r="C95" s="171" t="s">
        <v>42</v>
      </c>
      <c r="D95" s="171"/>
      <c r="E95" s="171"/>
      <c r="F95" s="190" t="s">
        <v>613</v>
      </c>
      <c r="G95" s="189"/>
      <c r="H95" s="171" t="s">
        <v>650</v>
      </c>
      <c r="I95" s="171" t="s">
        <v>647</v>
      </c>
      <c r="J95" s="171"/>
      <c r="K95" s="182"/>
    </row>
    <row r="96" spans="2:11" ht="15" customHeight="1">
      <c r="B96" s="194"/>
      <c r="C96" s="195"/>
      <c r="D96" s="195"/>
      <c r="E96" s="195"/>
      <c r="F96" s="195"/>
      <c r="G96" s="195"/>
      <c r="H96" s="195"/>
      <c r="I96" s="195"/>
      <c r="J96" s="195"/>
      <c r="K96" s="196"/>
    </row>
    <row r="97" spans="2:11" ht="18.75" customHeight="1">
      <c r="B97" s="197"/>
      <c r="C97" s="198"/>
      <c r="D97" s="198"/>
      <c r="E97" s="198"/>
      <c r="F97" s="198"/>
      <c r="G97" s="198"/>
      <c r="H97" s="198"/>
      <c r="I97" s="198"/>
      <c r="J97" s="198"/>
      <c r="K97" s="197"/>
    </row>
    <row r="98" spans="2:11" ht="18.75" customHeight="1">
      <c r="B98" s="177"/>
      <c r="C98" s="177"/>
      <c r="D98" s="177"/>
      <c r="E98" s="177"/>
      <c r="F98" s="177"/>
      <c r="G98" s="177"/>
      <c r="H98" s="177"/>
      <c r="I98" s="177"/>
      <c r="J98" s="177"/>
      <c r="K98" s="177"/>
    </row>
    <row r="99" spans="2:11" ht="7.5" customHeight="1">
      <c r="B99" s="178"/>
      <c r="C99" s="179"/>
      <c r="D99" s="179"/>
      <c r="E99" s="179"/>
      <c r="F99" s="179"/>
      <c r="G99" s="179"/>
      <c r="H99" s="179"/>
      <c r="I99" s="179"/>
      <c r="J99" s="179"/>
      <c r="K99" s="180"/>
    </row>
    <row r="100" spans="2:11" ht="45" customHeight="1">
      <c r="B100" s="181"/>
      <c r="C100" s="285" t="s">
        <v>651</v>
      </c>
      <c r="D100" s="285"/>
      <c r="E100" s="285"/>
      <c r="F100" s="285"/>
      <c r="G100" s="285"/>
      <c r="H100" s="285"/>
      <c r="I100" s="285"/>
      <c r="J100" s="285"/>
      <c r="K100" s="182"/>
    </row>
    <row r="101" spans="2:11" ht="17.25" customHeight="1">
      <c r="B101" s="181"/>
      <c r="C101" s="183" t="s">
        <v>607</v>
      </c>
      <c r="D101" s="183"/>
      <c r="E101" s="183"/>
      <c r="F101" s="183" t="s">
        <v>608</v>
      </c>
      <c r="G101" s="184"/>
      <c r="H101" s="183" t="s">
        <v>104</v>
      </c>
      <c r="I101" s="183" t="s">
        <v>51</v>
      </c>
      <c r="J101" s="183" t="s">
        <v>609</v>
      </c>
      <c r="K101" s="182"/>
    </row>
    <row r="102" spans="2:11" ht="17.25" customHeight="1">
      <c r="B102" s="181"/>
      <c r="C102" s="185" t="s">
        <v>610</v>
      </c>
      <c r="D102" s="185"/>
      <c r="E102" s="185"/>
      <c r="F102" s="186" t="s">
        <v>611</v>
      </c>
      <c r="G102" s="187"/>
      <c r="H102" s="185"/>
      <c r="I102" s="185"/>
      <c r="J102" s="185" t="s">
        <v>612</v>
      </c>
      <c r="K102" s="182"/>
    </row>
    <row r="103" spans="2:11" ht="5.25" customHeight="1">
      <c r="B103" s="181"/>
      <c r="C103" s="183"/>
      <c r="D103" s="183"/>
      <c r="E103" s="183"/>
      <c r="F103" s="183"/>
      <c r="G103" s="199"/>
      <c r="H103" s="183"/>
      <c r="I103" s="183"/>
      <c r="J103" s="183"/>
      <c r="K103" s="182"/>
    </row>
    <row r="104" spans="2:11" ht="15" customHeight="1">
      <c r="B104" s="181"/>
      <c r="C104" s="171" t="s">
        <v>47</v>
      </c>
      <c r="D104" s="188"/>
      <c r="E104" s="188"/>
      <c r="F104" s="190" t="s">
        <v>613</v>
      </c>
      <c r="G104" s="199"/>
      <c r="H104" s="171" t="s">
        <v>652</v>
      </c>
      <c r="I104" s="171" t="s">
        <v>615</v>
      </c>
      <c r="J104" s="171">
        <v>20</v>
      </c>
      <c r="K104" s="182"/>
    </row>
    <row r="105" spans="2:11" ht="15" customHeight="1">
      <c r="B105" s="181"/>
      <c r="C105" s="171" t="s">
        <v>616</v>
      </c>
      <c r="D105" s="171"/>
      <c r="E105" s="171"/>
      <c r="F105" s="190" t="s">
        <v>613</v>
      </c>
      <c r="G105" s="171"/>
      <c r="H105" s="171" t="s">
        <v>652</v>
      </c>
      <c r="I105" s="171" t="s">
        <v>615</v>
      </c>
      <c r="J105" s="171">
        <v>120</v>
      </c>
      <c r="K105" s="182"/>
    </row>
    <row r="106" spans="2:11" ht="15" customHeight="1">
      <c r="B106" s="191"/>
      <c r="C106" s="171" t="s">
        <v>618</v>
      </c>
      <c r="D106" s="171"/>
      <c r="E106" s="171"/>
      <c r="F106" s="190" t="s">
        <v>619</v>
      </c>
      <c r="G106" s="171"/>
      <c r="H106" s="171" t="s">
        <v>652</v>
      </c>
      <c r="I106" s="171" t="s">
        <v>615</v>
      </c>
      <c r="J106" s="171">
        <v>50</v>
      </c>
      <c r="K106" s="182"/>
    </row>
    <row r="107" spans="2:11" ht="15" customHeight="1">
      <c r="B107" s="191"/>
      <c r="C107" s="171" t="s">
        <v>621</v>
      </c>
      <c r="D107" s="171"/>
      <c r="E107" s="171"/>
      <c r="F107" s="190" t="s">
        <v>613</v>
      </c>
      <c r="G107" s="171"/>
      <c r="H107" s="171" t="s">
        <v>652</v>
      </c>
      <c r="I107" s="171" t="s">
        <v>623</v>
      </c>
      <c r="J107" s="171"/>
      <c r="K107" s="182"/>
    </row>
    <row r="108" spans="2:11" ht="15" customHeight="1">
      <c r="B108" s="191"/>
      <c r="C108" s="171" t="s">
        <v>632</v>
      </c>
      <c r="D108" s="171"/>
      <c r="E108" s="171"/>
      <c r="F108" s="190" t="s">
        <v>619</v>
      </c>
      <c r="G108" s="171"/>
      <c r="H108" s="171" t="s">
        <v>652</v>
      </c>
      <c r="I108" s="171" t="s">
        <v>615</v>
      </c>
      <c r="J108" s="171">
        <v>50</v>
      </c>
      <c r="K108" s="182"/>
    </row>
    <row r="109" spans="2:11" ht="15" customHeight="1">
      <c r="B109" s="191"/>
      <c r="C109" s="171" t="s">
        <v>640</v>
      </c>
      <c r="D109" s="171"/>
      <c r="E109" s="171"/>
      <c r="F109" s="190" t="s">
        <v>619</v>
      </c>
      <c r="G109" s="171"/>
      <c r="H109" s="171" t="s">
        <v>652</v>
      </c>
      <c r="I109" s="171" t="s">
        <v>615</v>
      </c>
      <c r="J109" s="171">
        <v>50</v>
      </c>
      <c r="K109" s="182"/>
    </row>
    <row r="110" spans="2:11" ht="15" customHeight="1">
      <c r="B110" s="191"/>
      <c r="C110" s="171" t="s">
        <v>638</v>
      </c>
      <c r="D110" s="171"/>
      <c r="E110" s="171"/>
      <c r="F110" s="190" t="s">
        <v>619</v>
      </c>
      <c r="G110" s="171"/>
      <c r="H110" s="171" t="s">
        <v>652</v>
      </c>
      <c r="I110" s="171" t="s">
        <v>615</v>
      </c>
      <c r="J110" s="171">
        <v>50</v>
      </c>
      <c r="K110" s="182"/>
    </row>
    <row r="111" spans="2:11" ht="15" customHeight="1">
      <c r="B111" s="191"/>
      <c r="C111" s="171" t="s">
        <v>47</v>
      </c>
      <c r="D111" s="171"/>
      <c r="E111" s="171"/>
      <c r="F111" s="190" t="s">
        <v>613</v>
      </c>
      <c r="G111" s="171"/>
      <c r="H111" s="171" t="s">
        <v>653</v>
      </c>
      <c r="I111" s="171" t="s">
        <v>615</v>
      </c>
      <c r="J111" s="171">
        <v>20</v>
      </c>
      <c r="K111" s="182"/>
    </row>
    <row r="112" spans="2:11" ht="15" customHeight="1">
      <c r="B112" s="191"/>
      <c r="C112" s="171" t="s">
        <v>654</v>
      </c>
      <c r="D112" s="171"/>
      <c r="E112" s="171"/>
      <c r="F112" s="190" t="s">
        <v>613</v>
      </c>
      <c r="G112" s="171"/>
      <c r="H112" s="171" t="s">
        <v>655</v>
      </c>
      <c r="I112" s="171" t="s">
        <v>615</v>
      </c>
      <c r="J112" s="171">
        <v>120</v>
      </c>
      <c r="K112" s="182"/>
    </row>
    <row r="113" spans="2:11" ht="15" customHeight="1">
      <c r="B113" s="191"/>
      <c r="C113" s="171" t="s">
        <v>32</v>
      </c>
      <c r="D113" s="171"/>
      <c r="E113" s="171"/>
      <c r="F113" s="190" t="s">
        <v>613</v>
      </c>
      <c r="G113" s="171"/>
      <c r="H113" s="171" t="s">
        <v>656</v>
      </c>
      <c r="I113" s="171" t="s">
        <v>647</v>
      </c>
      <c r="J113" s="171"/>
      <c r="K113" s="182"/>
    </row>
    <row r="114" spans="2:11" ht="15" customHeight="1">
      <c r="B114" s="191"/>
      <c r="C114" s="171" t="s">
        <v>42</v>
      </c>
      <c r="D114" s="171"/>
      <c r="E114" s="171"/>
      <c r="F114" s="190" t="s">
        <v>613</v>
      </c>
      <c r="G114" s="171"/>
      <c r="H114" s="171" t="s">
        <v>657</v>
      </c>
      <c r="I114" s="171" t="s">
        <v>647</v>
      </c>
      <c r="J114" s="171"/>
      <c r="K114" s="182"/>
    </row>
    <row r="115" spans="2:11" ht="15" customHeight="1">
      <c r="B115" s="191"/>
      <c r="C115" s="171" t="s">
        <v>51</v>
      </c>
      <c r="D115" s="171"/>
      <c r="E115" s="171"/>
      <c r="F115" s="190" t="s">
        <v>613</v>
      </c>
      <c r="G115" s="171"/>
      <c r="H115" s="171" t="s">
        <v>658</v>
      </c>
      <c r="I115" s="171" t="s">
        <v>659</v>
      </c>
      <c r="J115" s="171"/>
      <c r="K115" s="182"/>
    </row>
    <row r="116" spans="2:11" ht="15" customHeight="1">
      <c r="B116" s="194"/>
      <c r="C116" s="200"/>
      <c r="D116" s="200"/>
      <c r="E116" s="200"/>
      <c r="F116" s="200"/>
      <c r="G116" s="200"/>
      <c r="H116" s="200"/>
      <c r="I116" s="200"/>
      <c r="J116" s="200"/>
      <c r="K116" s="196"/>
    </row>
    <row r="117" spans="2:11" ht="18.75" customHeight="1">
      <c r="B117" s="201"/>
      <c r="C117" s="167"/>
      <c r="D117" s="167"/>
      <c r="E117" s="167"/>
      <c r="F117" s="202"/>
      <c r="G117" s="167"/>
      <c r="H117" s="167"/>
      <c r="I117" s="167"/>
      <c r="J117" s="167"/>
      <c r="K117" s="201"/>
    </row>
    <row r="118" spans="2:11" ht="18.75" customHeight="1"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</row>
    <row r="119" spans="2:11" ht="7.5" customHeight="1">
      <c r="B119" s="203"/>
      <c r="C119" s="204"/>
      <c r="D119" s="204"/>
      <c r="E119" s="204"/>
      <c r="F119" s="204"/>
      <c r="G119" s="204"/>
      <c r="H119" s="204"/>
      <c r="I119" s="204"/>
      <c r="J119" s="204"/>
      <c r="K119" s="205"/>
    </row>
    <row r="120" spans="2:11" ht="45" customHeight="1">
      <c r="B120" s="206"/>
      <c r="C120" s="280" t="s">
        <v>660</v>
      </c>
      <c r="D120" s="280"/>
      <c r="E120" s="280"/>
      <c r="F120" s="280"/>
      <c r="G120" s="280"/>
      <c r="H120" s="280"/>
      <c r="I120" s="280"/>
      <c r="J120" s="280"/>
      <c r="K120" s="207"/>
    </row>
    <row r="121" spans="2:11" ht="17.25" customHeight="1">
      <c r="B121" s="208"/>
      <c r="C121" s="183" t="s">
        <v>607</v>
      </c>
      <c r="D121" s="183"/>
      <c r="E121" s="183"/>
      <c r="F121" s="183" t="s">
        <v>608</v>
      </c>
      <c r="G121" s="184"/>
      <c r="H121" s="183" t="s">
        <v>104</v>
      </c>
      <c r="I121" s="183" t="s">
        <v>51</v>
      </c>
      <c r="J121" s="183" t="s">
        <v>609</v>
      </c>
      <c r="K121" s="209"/>
    </row>
    <row r="122" spans="2:11" ht="17.25" customHeight="1">
      <c r="B122" s="208"/>
      <c r="C122" s="185" t="s">
        <v>610</v>
      </c>
      <c r="D122" s="185"/>
      <c r="E122" s="185"/>
      <c r="F122" s="186" t="s">
        <v>611</v>
      </c>
      <c r="G122" s="187"/>
      <c r="H122" s="185"/>
      <c r="I122" s="185"/>
      <c r="J122" s="185" t="s">
        <v>612</v>
      </c>
      <c r="K122" s="209"/>
    </row>
    <row r="123" spans="2:11" ht="5.25" customHeight="1">
      <c r="B123" s="210"/>
      <c r="C123" s="188"/>
      <c r="D123" s="188"/>
      <c r="E123" s="188"/>
      <c r="F123" s="188"/>
      <c r="G123" s="171"/>
      <c r="H123" s="188"/>
      <c r="I123" s="188"/>
      <c r="J123" s="188"/>
      <c r="K123" s="211"/>
    </row>
    <row r="124" spans="2:11" ht="15" customHeight="1">
      <c r="B124" s="210"/>
      <c r="C124" s="171" t="s">
        <v>616</v>
      </c>
      <c r="D124" s="188"/>
      <c r="E124" s="188"/>
      <c r="F124" s="190" t="s">
        <v>613</v>
      </c>
      <c r="G124" s="171"/>
      <c r="H124" s="171" t="s">
        <v>652</v>
      </c>
      <c r="I124" s="171" t="s">
        <v>615</v>
      </c>
      <c r="J124" s="171">
        <v>120</v>
      </c>
      <c r="K124" s="212"/>
    </row>
    <row r="125" spans="2:11" ht="15" customHeight="1">
      <c r="B125" s="210"/>
      <c r="C125" s="171" t="s">
        <v>661</v>
      </c>
      <c r="D125" s="171"/>
      <c r="E125" s="171"/>
      <c r="F125" s="190" t="s">
        <v>613</v>
      </c>
      <c r="G125" s="171"/>
      <c r="H125" s="171" t="s">
        <v>662</v>
      </c>
      <c r="I125" s="171" t="s">
        <v>615</v>
      </c>
      <c r="J125" s="171" t="s">
        <v>663</v>
      </c>
      <c r="K125" s="212"/>
    </row>
    <row r="126" spans="2:11" ht="15" customHeight="1">
      <c r="B126" s="210"/>
      <c r="C126" s="171" t="s">
        <v>562</v>
      </c>
      <c r="D126" s="171"/>
      <c r="E126" s="171"/>
      <c r="F126" s="190" t="s">
        <v>613</v>
      </c>
      <c r="G126" s="171"/>
      <c r="H126" s="171" t="s">
        <v>664</v>
      </c>
      <c r="I126" s="171" t="s">
        <v>615</v>
      </c>
      <c r="J126" s="171" t="s">
        <v>663</v>
      </c>
      <c r="K126" s="212"/>
    </row>
    <row r="127" spans="2:11" ht="15" customHeight="1">
      <c r="B127" s="210"/>
      <c r="C127" s="171" t="s">
        <v>624</v>
      </c>
      <c r="D127" s="171"/>
      <c r="E127" s="171"/>
      <c r="F127" s="190" t="s">
        <v>619</v>
      </c>
      <c r="G127" s="171"/>
      <c r="H127" s="171" t="s">
        <v>625</v>
      </c>
      <c r="I127" s="171" t="s">
        <v>615</v>
      </c>
      <c r="J127" s="171">
        <v>15</v>
      </c>
      <c r="K127" s="212"/>
    </row>
    <row r="128" spans="2:11" ht="15" customHeight="1">
      <c r="B128" s="210"/>
      <c r="C128" s="192" t="s">
        <v>626</v>
      </c>
      <c r="D128" s="192"/>
      <c r="E128" s="192"/>
      <c r="F128" s="193" t="s">
        <v>619</v>
      </c>
      <c r="G128" s="192"/>
      <c r="H128" s="192" t="s">
        <v>627</v>
      </c>
      <c r="I128" s="192" t="s">
        <v>615</v>
      </c>
      <c r="J128" s="192">
        <v>15</v>
      </c>
      <c r="K128" s="212"/>
    </row>
    <row r="129" spans="2:11" ht="15" customHeight="1">
      <c r="B129" s="210"/>
      <c r="C129" s="192" t="s">
        <v>628</v>
      </c>
      <c r="D129" s="192"/>
      <c r="E129" s="192"/>
      <c r="F129" s="193" t="s">
        <v>619</v>
      </c>
      <c r="G129" s="192"/>
      <c r="H129" s="192" t="s">
        <v>629</v>
      </c>
      <c r="I129" s="192" t="s">
        <v>615</v>
      </c>
      <c r="J129" s="192">
        <v>20</v>
      </c>
      <c r="K129" s="212"/>
    </row>
    <row r="130" spans="2:11" ht="15" customHeight="1">
      <c r="B130" s="210"/>
      <c r="C130" s="192" t="s">
        <v>630</v>
      </c>
      <c r="D130" s="192"/>
      <c r="E130" s="192"/>
      <c r="F130" s="193" t="s">
        <v>619</v>
      </c>
      <c r="G130" s="192"/>
      <c r="H130" s="192" t="s">
        <v>631</v>
      </c>
      <c r="I130" s="192" t="s">
        <v>615</v>
      </c>
      <c r="J130" s="192">
        <v>20</v>
      </c>
      <c r="K130" s="212"/>
    </row>
    <row r="131" spans="2:11" ht="15" customHeight="1">
      <c r="B131" s="210"/>
      <c r="C131" s="171" t="s">
        <v>618</v>
      </c>
      <c r="D131" s="171"/>
      <c r="E131" s="171"/>
      <c r="F131" s="190" t="s">
        <v>619</v>
      </c>
      <c r="G131" s="171"/>
      <c r="H131" s="171" t="s">
        <v>652</v>
      </c>
      <c r="I131" s="171" t="s">
        <v>615</v>
      </c>
      <c r="J131" s="171">
        <v>50</v>
      </c>
      <c r="K131" s="212"/>
    </row>
    <row r="132" spans="2:11" ht="15" customHeight="1">
      <c r="B132" s="210"/>
      <c r="C132" s="171" t="s">
        <v>632</v>
      </c>
      <c r="D132" s="171"/>
      <c r="E132" s="171"/>
      <c r="F132" s="190" t="s">
        <v>619</v>
      </c>
      <c r="G132" s="171"/>
      <c r="H132" s="171" t="s">
        <v>652</v>
      </c>
      <c r="I132" s="171" t="s">
        <v>615</v>
      </c>
      <c r="J132" s="171">
        <v>50</v>
      </c>
      <c r="K132" s="212"/>
    </row>
    <row r="133" spans="2:11" ht="15" customHeight="1">
      <c r="B133" s="210"/>
      <c r="C133" s="171" t="s">
        <v>638</v>
      </c>
      <c r="D133" s="171"/>
      <c r="E133" s="171"/>
      <c r="F133" s="190" t="s">
        <v>619</v>
      </c>
      <c r="G133" s="171"/>
      <c r="H133" s="171" t="s">
        <v>652</v>
      </c>
      <c r="I133" s="171" t="s">
        <v>615</v>
      </c>
      <c r="J133" s="171">
        <v>50</v>
      </c>
      <c r="K133" s="212"/>
    </row>
    <row r="134" spans="2:11" ht="15" customHeight="1">
      <c r="B134" s="210"/>
      <c r="C134" s="171" t="s">
        <v>640</v>
      </c>
      <c r="D134" s="171"/>
      <c r="E134" s="171"/>
      <c r="F134" s="190" t="s">
        <v>619</v>
      </c>
      <c r="G134" s="171"/>
      <c r="H134" s="171" t="s">
        <v>652</v>
      </c>
      <c r="I134" s="171" t="s">
        <v>615</v>
      </c>
      <c r="J134" s="171">
        <v>50</v>
      </c>
      <c r="K134" s="212"/>
    </row>
    <row r="135" spans="2:11" ht="15" customHeight="1">
      <c r="B135" s="210"/>
      <c r="C135" s="171" t="s">
        <v>109</v>
      </c>
      <c r="D135" s="171"/>
      <c r="E135" s="171"/>
      <c r="F135" s="190" t="s">
        <v>619</v>
      </c>
      <c r="G135" s="171"/>
      <c r="H135" s="171" t="s">
        <v>665</v>
      </c>
      <c r="I135" s="171" t="s">
        <v>615</v>
      </c>
      <c r="J135" s="171">
        <v>255</v>
      </c>
      <c r="K135" s="212"/>
    </row>
    <row r="136" spans="2:11" ht="15" customHeight="1">
      <c r="B136" s="210"/>
      <c r="C136" s="171" t="s">
        <v>642</v>
      </c>
      <c r="D136" s="171"/>
      <c r="E136" s="171"/>
      <c r="F136" s="190" t="s">
        <v>613</v>
      </c>
      <c r="G136" s="171"/>
      <c r="H136" s="171" t="s">
        <v>666</v>
      </c>
      <c r="I136" s="171" t="s">
        <v>644</v>
      </c>
      <c r="J136" s="171"/>
      <c r="K136" s="212"/>
    </row>
    <row r="137" spans="2:11" ht="15" customHeight="1">
      <c r="B137" s="210"/>
      <c r="C137" s="171" t="s">
        <v>645</v>
      </c>
      <c r="D137" s="171"/>
      <c r="E137" s="171"/>
      <c r="F137" s="190" t="s">
        <v>613</v>
      </c>
      <c r="G137" s="171"/>
      <c r="H137" s="171" t="s">
        <v>667</v>
      </c>
      <c r="I137" s="171" t="s">
        <v>647</v>
      </c>
      <c r="J137" s="171"/>
      <c r="K137" s="212"/>
    </row>
    <row r="138" spans="2:11" ht="15" customHeight="1">
      <c r="B138" s="210"/>
      <c r="C138" s="171" t="s">
        <v>648</v>
      </c>
      <c r="D138" s="171"/>
      <c r="E138" s="171"/>
      <c r="F138" s="190" t="s">
        <v>613</v>
      </c>
      <c r="G138" s="171"/>
      <c r="H138" s="171" t="s">
        <v>648</v>
      </c>
      <c r="I138" s="171" t="s">
        <v>647</v>
      </c>
      <c r="J138" s="171"/>
      <c r="K138" s="212"/>
    </row>
    <row r="139" spans="2:11" ht="15" customHeight="1">
      <c r="B139" s="210"/>
      <c r="C139" s="171" t="s">
        <v>32</v>
      </c>
      <c r="D139" s="171"/>
      <c r="E139" s="171"/>
      <c r="F139" s="190" t="s">
        <v>613</v>
      </c>
      <c r="G139" s="171"/>
      <c r="H139" s="171" t="s">
        <v>668</v>
      </c>
      <c r="I139" s="171" t="s">
        <v>647</v>
      </c>
      <c r="J139" s="171"/>
      <c r="K139" s="212"/>
    </row>
    <row r="140" spans="2:11" ht="15" customHeight="1">
      <c r="B140" s="210"/>
      <c r="C140" s="171" t="s">
        <v>669</v>
      </c>
      <c r="D140" s="171"/>
      <c r="E140" s="171"/>
      <c r="F140" s="190" t="s">
        <v>613</v>
      </c>
      <c r="G140" s="171"/>
      <c r="H140" s="171" t="s">
        <v>670</v>
      </c>
      <c r="I140" s="171" t="s">
        <v>647</v>
      </c>
      <c r="J140" s="171"/>
      <c r="K140" s="212"/>
    </row>
    <row r="141" spans="2:11" ht="15" customHeight="1">
      <c r="B141" s="213"/>
      <c r="C141" s="214"/>
      <c r="D141" s="214"/>
      <c r="E141" s="214"/>
      <c r="F141" s="214"/>
      <c r="G141" s="214"/>
      <c r="H141" s="214"/>
      <c r="I141" s="214"/>
      <c r="J141" s="214"/>
      <c r="K141" s="215"/>
    </row>
    <row r="142" spans="2:11" ht="18.75" customHeight="1">
      <c r="B142" s="167"/>
      <c r="C142" s="167"/>
      <c r="D142" s="167"/>
      <c r="E142" s="167"/>
      <c r="F142" s="202"/>
      <c r="G142" s="167"/>
      <c r="H142" s="167"/>
      <c r="I142" s="167"/>
      <c r="J142" s="167"/>
      <c r="K142" s="167"/>
    </row>
    <row r="143" spans="2:11" ht="18.75" customHeight="1"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</row>
    <row r="144" spans="2:11" ht="7.5" customHeight="1">
      <c r="B144" s="178"/>
      <c r="C144" s="179"/>
      <c r="D144" s="179"/>
      <c r="E144" s="179"/>
      <c r="F144" s="179"/>
      <c r="G144" s="179"/>
      <c r="H144" s="179"/>
      <c r="I144" s="179"/>
      <c r="J144" s="179"/>
      <c r="K144" s="180"/>
    </row>
    <row r="145" spans="2:11" ht="45" customHeight="1">
      <c r="B145" s="181"/>
      <c r="C145" s="285" t="s">
        <v>671</v>
      </c>
      <c r="D145" s="285"/>
      <c r="E145" s="285"/>
      <c r="F145" s="285"/>
      <c r="G145" s="285"/>
      <c r="H145" s="285"/>
      <c r="I145" s="285"/>
      <c r="J145" s="285"/>
      <c r="K145" s="182"/>
    </row>
    <row r="146" spans="2:11" ht="17.25" customHeight="1">
      <c r="B146" s="181"/>
      <c r="C146" s="183" t="s">
        <v>607</v>
      </c>
      <c r="D146" s="183"/>
      <c r="E146" s="183"/>
      <c r="F146" s="183" t="s">
        <v>608</v>
      </c>
      <c r="G146" s="184"/>
      <c r="H146" s="183" t="s">
        <v>104</v>
      </c>
      <c r="I146" s="183" t="s">
        <v>51</v>
      </c>
      <c r="J146" s="183" t="s">
        <v>609</v>
      </c>
      <c r="K146" s="182"/>
    </row>
    <row r="147" spans="2:11" ht="17.25" customHeight="1">
      <c r="B147" s="181"/>
      <c r="C147" s="185" t="s">
        <v>610</v>
      </c>
      <c r="D147" s="185"/>
      <c r="E147" s="185"/>
      <c r="F147" s="186" t="s">
        <v>611</v>
      </c>
      <c r="G147" s="187"/>
      <c r="H147" s="185"/>
      <c r="I147" s="185"/>
      <c r="J147" s="185" t="s">
        <v>612</v>
      </c>
      <c r="K147" s="182"/>
    </row>
    <row r="148" spans="2:11" ht="5.25" customHeight="1">
      <c r="B148" s="191"/>
      <c r="C148" s="188"/>
      <c r="D148" s="188"/>
      <c r="E148" s="188"/>
      <c r="F148" s="188"/>
      <c r="G148" s="189"/>
      <c r="H148" s="188"/>
      <c r="I148" s="188"/>
      <c r="J148" s="188"/>
      <c r="K148" s="212"/>
    </row>
    <row r="149" spans="2:11" ht="15" customHeight="1">
      <c r="B149" s="191"/>
      <c r="C149" s="216" t="s">
        <v>616</v>
      </c>
      <c r="D149" s="171"/>
      <c r="E149" s="171"/>
      <c r="F149" s="217" t="s">
        <v>613</v>
      </c>
      <c r="G149" s="171"/>
      <c r="H149" s="216" t="s">
        <v>652</v>
      </c>
      <c r="I149" s="216" t="s">
        <v>615</v>
      </c>
      <c r="J149" s="216">
        <v>120</v>
      </c>
      <c r="K149" s="212"/>
    </row>
    <row r="150" spans="2:11" ht="15" customHeight="1">
      <c r="B150" s="191"/>
      <c r="C150" s="216" t="s">
        <v>661</v>
      </c>
      <c r="D150" s="171"/>
      <c r="E150" s="171"/>
      <c r="F150" s="217" t="s">
        <v>613</v>
      </c>
      <c r="G150" s="171"/>
      <c r="H150" s="216" t="s">
        <v>672</v>
      </c>
      <c r="I150" s="216" t="s">
        <v>615</v>
      </c>
      <c r="J150" s="216" t="s">
        <v>663</v>
      </c>
      <c r="K150" s="212"/>
    </row>
    <row r="151" spans="2:11" ht="15" customHeight="1">
      <c r="B151" s="191"/>
      <c r="C151" s="216" t="s">
        <v>562</v>
      </c>
      <c r="D151" s="171"/>
      <c r="E151" s="171"/>
      <c r="F151" s="217" t="s">
        <v>613</v>
      </c>
      <c r="G151" s="171"/>
      <c r="H151" s="216" t="s">
        <v>673</v>
      </c>
      <c r="I151" s="216" t="s">
        <v>615</v>
      </c>
      <c r="J151" s="216" t="s">
        <v>663</v>
      </c>
      <c r="K151" s="212"/>
    </row>
    <row r="152" spans="2:11" ht="15" customHeight="1">
      <c r="B152" s="191"/>
      <c r="C152" s="216" t="s">
        <v>618</v>
      </c>
      <c r="D152" s="171"/>
      <c r="E152" s="171"/>
      <c r="F152" s="217" t="s">
        <v>619</v>
      </c>
      <c r="G152" s="171"/>
      <c r="H152" s="216" t="s">
        <v>652</v>
      </c>
      <c r="I152" s="216" t="s">
        <v>615</v>
      </c>
      <c r="J152" s="216">
        <v>50</v>
      </c>
      <c r="K152" s="212"/>
    </row>
    <row r="153" spans="2:11" ht="15" customHeight="1">
      <c r="B153" s="191"/>
      <c r="C153" s="216" t="s">
        <v>621</v>
      </c>
      <c r="D153" s="171"/>
      <c r="E153" s="171"/>
      <c r="F153" s="217" t="s">
        <v>613</v>
      </c>
      <c r="G153" s="171"/>
      <c r="H153" s="216" t="s">
        <v>652</v>
      </c>
      <c r="I153" s="216" t="s">
        <v>623</v>
      </c>
      <c r="J153" s="216"/>
      <c r="K153" s="212"/>
    </row>
    <row r="154" spans="2:11" ht="15" customHeight="1">
      <c r="B154" s="191"/>
      <c r="C154" s="216" t="s">
        <v>632</v>
      </c>
      <c r="D154" s="171"/>
      <c r="E154" s="171"/>
      <c r="F154" s="217" t="s">
        <v>619</v>
      </c>
      <c r="G154" s="171"/>
      <c r="H154" s="216" t="s">
        <v>652</v>
      </c>
      <c r="I154" s="216" t="s">
        <v>615</v>
      </c>
      <c r="J154" s="216">
        <v>50</v>
      </c>
      <c r="K154" s="212"/>
    </row>
    <row r="155" spans="2:11" ht="15" customHeight="1">
      <c r="B155" s="191"/>
      <c r="C155" s="216" t="s">
        <v>640</v>
      </c>
      <c r="D155" s="171"/>
      <c r="E155" s="171"/>
      <c r="F155" s="217" t="s">
        <v>619</v>
      </c>
      <c r="G155" s="171"/>
      <c r="H155" s="216" t="s">
        <v>652</v>
      </c>
      <c r="I155" s="216" t="s">
        <v>615</v>
      </c>
      <c r="J155" s="216">
        <v>50</v>
      </c>
      <c r="K155" s="212"/>
    </row>
    <row r="156" spans="2:11" ht="15" customHeight="1">
      <c r="B156" s="191"/>
      <c r="C156" s="216" t="s">
        <v>638</v>
      </c>
      <c r="D156" s="171"/>
      <c r="E156" s="171"/>
      <c r="F156" s="217" t="s">
        <v>619</v>
      </c>
      <c r="G156" s="171"/>
      <c r="H156" s="216" t="s">
        <v>652</v>
      </c>
      <c r="I156" s="216" t="s">
        <v>615</v>
      </c>
      <c r="J156" s="216">
        <v>50</v>
      </c>
      <c r="K156" s="212"/>
    </row>
    <row r="157" spans="2:11" ht="15" customHeight="1">
      <c r="B157" s="191"/>
      <c r="C157" s="216" t="s">
        <v>80</v>
      </c>
      <c r="D157" s="171"/>
      <c r="E157" s="171"/>
      <c r="F157" s="217" t="s">
        <v>613</v>
      </c>
      <c r="G157" s="171"/>
      <c r="H157" s="216" t="s">
        <v>674</v>
      </c>
      <c r="I157" s="216" t="s">
        <v>615</v>
      </c>
      <c r="J157" s="216" t="s">
        <v>675</v>
      </c>
      <c r="K157" s="212"/>
    </row>
    <row r="158" spans="2:11" ht="15" customHeight="1">
      <c r="B158" s="191"/>
      <c r="C158" s="216" t="s">
        <v>676</v>
      </c>
      <c r="D158" s="171"/>
      <c r="E158" s="171"/>
      <c r="F158" s="217" t="s">
        <v>613</v>
      </c>
      <c r="G158" s="171"/>
      <c r="H158" s="216" t="s">
        <v>677</v>
      </c>
      <c r="I158" s="216" t="s">
        <v>647</v>
      </c>
      <c r="J158" s="216"/>
      <c r="K158" s="212"/>
    </row>
    <row r="159" spans="2:11" ht="15" customHeight="1">
      <c r="B159" s="218"/>
      <c r="C159" s="200"/>
      <c r="D159" s="200"/>
      <c r="E159" s="200"/>
      <c r="F159" s="200"/>
      <c r="G159" s="200"/>
      <c r="H159" s="200"/>
      <c r="I159" s="200"/>
      <c r="J159" s="200"/>
      <c r="K159" s="219"/>
    </row>
    <row r="160" spans="2:11" ht="18.75" customHeight="1">
      <c r="B160" s="167"/>
      <c r="C160" s="171"/>
      <c r="D160" s="171"/>
      <c r="E160" s="171"/>
      <c r="F160" s="190"/>
      <c r="G160" s="171"/>
      <c r="H160" s="171"/>
      <c r="I160" s="171"/>
      <c r="J160" s="171"/>
      <c r="K160" s="167"/>
    </row>
    <row r="161" spans="2:11" ht="18.75" customHeight="1"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</row>
    <row r="162" spans="2:11" ht="7.5" customHeight="1">
      <c r="B162" s="159"/>
      <c r="C162" s="160"/>
      <c r="D162" s="160"/>
      <c r="E162" s="160"/>
      <c r="F162" s="160"/>
      <c r="G162" s="160"/>
      <c r="H162" s="160"/>
      <c r="I162" s="160"/>
      <c r="J162" s="160"/>
      <c r="K162" s="161"/>
    </row>
    <row r="163" spans="2:11" ht="45" customHeight="1">
      <c r="B163" s="162"/>
      <c r="C163" s="280" t="s">
        <v>678</v>
      </c>
      <c r="D163" s="280"/>
      <c r="E163" s="280"/>
      <c r="F163" s="280"/>
      <c r="G163" s="280"/>
      <c r="H163" s="280"/>
      <c r="I163" s="280"/>
      <c r="J163" s="280"/>
      <c r="K163" s="163"/>
    </row>
    <row r="164" spans="2:11" ht="17.25" customHeight="1">
      <c r="B164" s="162"/>
      <c r="C164" s="183" t="s">
        <v>607</v>
      </c>
      <c r="D164" s="183"/>
      <c r="E164" s="183"/>
      <c r="F164" s="183" t="s">
        <v>608</v>
      </c>
      <c r="G164" s="220"/>
      <c r="H164" s="221" t="s">
        <v>104</v>
      </c>
      <c r="I164" s="221" t="s">
        <v>51</v>
      </c>
      <c r="J164" s="183" t="s">
        <v>609</v>
      </c>
      <c r="K164" s="163"/>
    </row>
    <row r="165" spans="2:11" ht="17.25" customHeight="1">
      <c r="B165" s="164"/>
      <c r="C165" s="185" t="s">
        <v>610</v>
      </c>
      <c r="D165" s="185"/>
      <c r="E165" s="185"/>
      <c r="F165" s="186" t="s">
        <v>611</v>
      </c>
      <c r="G165" s="222"/>
      <c r="H165" s="223"/>
      <c r="I165" s="223"/>
      <c r="J165" s="185" t="s">
        <v>612</v>
      </c>
      <c r="K165" s="165"/>
    </row>
    <row r="166" spans="2:11" ht="5.25" customHeight="1">
      <c r="B166" s="191"/>
      <c r="C166" s="188"/>
      <c r="D166" s="188"/>
      <c r="E166" s="188"/>
      <c r="F166" s="188"/>
      <c r="G166" s="189"/>
      <c r="H166" s="188"/>
      <c r="I166" s="188"/>
      <c r="J166" s="188"/>
      <c r="K166" s="212"/>
    </row>
    <row r="167" spans="2:11" ht="15" customHeight="1">
      <c r="B167" s="191"/>
      <c r="C167" s="171" t="s">
        <v>616</v>
      </c>
      <c r="D167" s="171"/>
      <c r="E167" s="171"/>
      <c r="F167" s="190" t="s">
        <v>613</v>
      </c>
      <c r="G167" s="171"/>
      <c r="H167" s="171" t="s">
        <v>652</v>
      </c>
      <c r="I167" s="171" t="s">
        <v>615</v>
      </c>
      <c r="J167" s="171">
        <v>120</v>
      </c>
      <c r="K167" s="212"/>
    </row>
    <row r="168" spans="2:11" ht="15" customHeight="1">
      <c r="B168" s="191"/>
      <c r="C168" s="171" t="s">
        <v>661</v>
      </c>
      <c r="D168" s="171"/>
      <c r="E168" s="171"/>
      <c r="F168" s="190" t="s">
        <v>613</v>
      </c>
      <c r="G168" s="171"/>
      <c r="H168" s="171" t="s">
        <v>662</v>
      </c>
      <c r="I168" s="171" t="s">
        <v>615</v>
      </c>
      <c r="J168" s="171" t="s">
        <v>663</v>
      </c>
      <c r="K168" s="212"/>
    </row>
    <row r="169" spans="2:11" ht="15" customHeight="1">
      <c r="B169" s="191"/>
      <c r="C169" s="171" t="s">
        <v>562</v>
      </c>
      <c r="D169" s="171"/>
      <c r="E169" s="171"/>
      <c r="F169" s="190" t="s">
        <v>613</v>
      </c>
      <c r="G169" s="171"/>
      <c r="H169" s="171" t="s">
        <v>679</v>
      </c>
      <c r="I169" s="171" t="s">
        <v>615</v>
      </c>
      <c r="J169" s="171" t="s">
        <v>663</v>
      </c>
      <c r="K169" s="212"/>
    </row>
    <row r="170" spans="2:11" ht="15" customHeight="1">
      <c r="B170" s="191"/>
      <c r="C170" s="171" t="s">
        <v>618</v>
      </c>
      <c r="D170" s="171"/>
      <c r="E170" s="171"/>
      <c r="F170" s="190" t="s">
        <v>619</v>
      </c>
      <c r="G170" s="171"/>
      <c r="H170" s="171" t="s">
        <v>679</v>
      </c>
      <c r="I170" s="171" t="s">
        <v>615</v>
      </c>
      <c r="J170" s="171">
        <v>50</v>
      </c>
      <c r="K170" s="212"/>
    </row>
    <row r="171" spans="2:11" ht="15" customHeight="1">
      <c r="B171" s="191"/>
      <c r="C171" s="171" t="s">
        <v>621</v>
      </c>
      <c r="D171" s="171"/>
      <c r="E171" s="171"/>
      <c r="F171" s="190" t="s">
        <v>613</v>
      </c>
      <c r="G171" s="171"/>
      <c r="H171" s="171" t="s">
        <v>679</v>
      </c>
      <c r="I171" s="171" t="s">
        <v>623</v>
      </c>
      <c r="J171" s="171"/>
      <c r="K171" s="212"/>
    </row>
    <row r="172" spans="2:11" ht="15" customHeight="1">
      <c r="B172" s="191"/>
      <c r="C172" s="171" t="s">
        <v>632</v>
      </c>
      <c r="D172" s="171"/>
      <c r="E172" s="171"/>
      <c r="F172" s="190" t="s">
        <v>619</v>
      </c>
      <c r="G172" s="171"/>
      <c r="H172" s="171" t="s">
        <v>679</v>
      </c>
      <c r="I172" s="171" t="s">
        <v>615</v>
      </c>
      <c r="J172" s="171">
        <v>50</v>
      </c>
      <c r="K172" s="212"/>
    </row>
    <row r="173" spans="2:11" ht="15" customHeight="1">
      <c r="B173" s="191"/>
      <c r="C173" s="171" t="s">
        <v>640</v>
      </c>
      <c r="D173" s="171"/>
      <c r="E173" s="171"/>
      <c r="F173" s="190" t="s">
        <v>619</v>
      </c>
      <c r="G173" s="171"/>
      <c r="H173" s="171" t="s">
        <v>679</v>
      </c>
      <c r="I173" s="171" t="s">
        <v>615</v>
      </c>
      <c r="J173" s="171">
        <v>50</v>
      </c>
      <c r="K173" s="212"/>
    </row>
    <row r="174" spans="2:11" ht="15" customHeight="1">
      <c r="B174" s="191"/>
      <c r="C174" s="171" t="s">
        <v>638</v>
      </c>
      <c r="D174" s="171"/>
      <c r="E174" s="171"/>
      <c r="F174" s="190" t="s">
        <v>619</v>
      </c>
      <c r="G174" s="171"/>
      <c r="H174" s="171" t="s">
        <v>679</v>
      </c>
      <c r="I174" s="171" t="s">
        <v>615</v>
      </c>
      <c r="J174" s="171">
        <v>50</v>
      </c>
      <c r="K174" s="212"/>
    </row>
    <row r="175" spans="2:11" ht="15" customHeight="1">
      <c r="B175" s="191"/>
      <c r="C175" s="171" t="s">
        <v>103</v>
      </c>
      <c r="D175" s="171"/>
      <c r="E175" s="171"/>
      <c r="F175" s="190" t="s">
        <v>613</v>
      </c>
      <c r="G175" s="171"/>
      <c r="H175" s="171" t="s">
        <v>680</v>
      </c>
      <c r="I175" s="171" t="s">
        <v>681</v>
      </c>
      <c r="J175" s="171"/>
      <c r="K175" s="212"/>
    </row>
    <row r="176" spans="2:11" ht="15" customHeight="1">
      <c r="B176" s="191"/>
      <c r="C176" s="171" t="s">
        <v>51</v>
      </c>
      <c r="D176" s="171"/>
      <c r="E176" s="171"/>
      <c r="F176" s="190" t="s">
        <v>613</v>
      </c>
      <c r="G176" s="171"/>
      <c r="H176" s="171" t="s">
        <v>682</v>
      </c>
      <c r="I176" s="171" t="s">
        <v>683</v>
      </c>
      <c r="J176" s="171">
        <v>1</v>
      </c>
      <c r="K176" s="212"/>
    </row>
    <row r="177" spans="2:11" ht="15" customHeight="1">
      <c r="B177" s="191"/>
      <c r="C177" s="171" t="s">
        <v>47</v>
      </c>
      <c r="D177" s="171"/>
      <c r="E177" s="171"/>
      <c r="F177" s="190" t="s">
        <v>613</v>
      </c>
      <c r="G177" s="171"/>
      <c r="H177" s="171" t="s">
        <v>684</v>
      </c>
      <c r="I177" s="171" t="s">
        <v>615</v>
      </c>
      <c r="J177" s="171">
        <v>20</v>
      </c>
      <c r="K177" s="212"/>
    </row>
    <row r="178" spans="2:11" ht="15" customHeight="1">
      <c r="B178" s="191"/>
      <c r="C178" s="171" t="s">
        <v>104</v>
      </c>
      <c r="D178" s="171"/>
      <c r="E178" s="171"/>
      <c r="F178" s="190" t="s">
        <v>613</v>
      </c>
      <c r="G178" s="171"/>
      <c r="H178" s="171" t="s">
        <v>685</v>
      </c>
      <c r="I178" s="171" t="s">
        <v>615</v>
      </c>
      <c r="J178" s="171">
        <v>255</v>
      </c>
      <c r="K178" s="212"/>
    </row>
    <row r="179" spans="2:11" ht="15" customHeight="1">
      <c r="B179" s="191"/>
      <c r="C179" s="171" t="s">
        <v>105</v>
      </c>
      <c r="D179" s="171"/>
      <c r="E179" s="171"/>
      <c r="F179" s="190" t="s">
        <v>613</v>
      </c>
      <c r="G179" s="171"/>
      <c r="H179" s="171" t="s">
        <v>578</v>
      </c>
      <c r="I179" s="171" t="s">
        <v>615</v>
      </c>
      <c r="J179" s="171">
        <v>10</v>
      </c>
      <c r="K179" s="212"/>
    </row>
    <row r="180" spans="2:11" ht="15" customHeight="1">
      <c r="B180" s="191"/>
      <c r="C180" s="171" t="s">
        <v>106</v>
      </c>
      <c r="D180" s="171"/>
      <c r="E180" s="171"/>
      <c r="F180" s="190" t="s">
        <v>613</v>
      </c>
      <c r="G180" s="171"/>
      <c r="H180" s="171" t="s">
        <v>686</v>
      </c>
      <c r="I180" s="171" t="s">
        <v>647</v>
      </c>
      <c r="J180" s="171"/>
      <c r="K180" s="212"/>
    </row>
    <row r="181" spans="2:11" ht="15" customHeight="1">
      <c r="B181" s="191"/>
      <c r="C181" s="171" t="s">
        <v>687</v>
      </c>
      <c r="D181" s="171"/>
      <c r="E181" s="171"/>
      <c r="F181" s="190" t="s">
        <v>613</v>
      </c>
      <c r="G181" s="171"/>
      <c r="H181" s="171" t="s">
        <v>688</v>
      </c>
      <c r="I181" s="171" t="s">
        <v>647</v>
      </c>
      <c r="J181" s="171"/>
      <c r="K181" s="212"/>
    </row>
    <row r="182" spans="2:11" ht="15" customHeight="1">
      <c r="B182" s="191"/>
      <c r="C182" s="171" t="s">
        <v>676</v>
      </c>
      <c r="D182" s="171"/>
      <c r="E182" s="171"/>
      <c r="F182" s="190" t="s">
        <v>613</v>
      </c>
      <c r="G182" s="171"/>
      <c r="H182" s="171" t="s">
        <v>689</v>
      </c>
      <c r="I182" s="171" t="s">
        <v>647</v>
      </c>
      <c r="J182" s="171"/>
      <c r="K182" s="212"/>
    </row>
    <row r="183" spans="2:11" ht="15" customHeight="1">
      <c r="B183" s="191"/>
      <c r="C183" s="171" t="s">
        <v>108</v>
      </c>
      <c r="D183" s="171"/>
      <c r="E183" s="171"/>
      <c r="F183" s="190" t="s">
        <v>619</v>
      </c>
      <c r="G183" s="171"/>
      <c r="H183" s="171" t="s">
        <v>690</v>
      </c>
      <c r="I183" s="171" t="s">
        <v>615</v>
      </c>
      <c r="J183" s="171">
        <v>50</v>
      </c>
      <c r="K183" s="212"/>
    </row>
    <row r="184" spans="2:11" ht="15" customHeight="1">
      <c r="B184" s="191"/>
      <c r="C184" s="171" t="s">
        <v>691</v>
      </c>
      <c r="D184" s="171"/>
      <c r="E184" s="171"/>
      <c r="F184" s="190" t="s">
        <v>619</v>
      </c>
      <c r="G184" s="171"/>
      <c r="H184" s="171" t="s">
        <v>692</v>
      </c>
      <c r="I184" s="171" t="s">
        <v>693</v>
      </c>
      <c r="J184" s="171"/>
      <c r="K184" s="212"/>
    </row>
    <row r="185" spans="2:11" ht="15" customHeight="1">
      <c r="B185" s="191"/>
      <c r="C185" s="171" t="s">
        <v>694</v>
      </c>
      <c r="D185" s="171"/>
      <c r="E185" s="171"/>
      <c r="F185" s="190" t="s">
        <v>619</v>
      </c>
      <c r="G185" s="171"/>
      <c r="H185" s="171" t="s">
        <v>695</v>
      </c>
      <c r="I185" s="171" t="s">
        <v>693</v>
      </c>
      <c r="J185" s="171"/>
      <c r="K185" s="212"/>
    </row>
    <row r="186" spans="2:11" ht="15" customHeight="1">
      <c r="B186" s="191"/>
      <c r="C186" s="171" t="s">
        <v>696</v>
      </c>
      <c r="D186" s="171"/>
      <c r="E186" s="171"/>
      <c r="F186" s="190" t="s">
        <v>619</v>
      </c>
      <c r="G186" s="171"/>
      <c r="H186" s="171" t="s">
        <v>697</v>
      </c>
      <c r="I186" s="171" t="s">
        <v>693</v>
      </c>
      <c r="J186" s="171"/>
      <c r="K186" s="212"/>
    </row>
    <row r="187" spans="2:11" ht="15" customHeight="1">
      <c r="B187" s="191"/>
      <c r="C187" s="224" t="s">
        <v>698</v>
      </c>
      <c r="D187" s="171"/>
      <c r="E187" s="171"/>
      <c r="F187" s="190" t="s">
        <v>619</v>
      </c>
      <c r="G187" s="171"/>
      <c r="H187" s="171" t="s">
        <v>699</v>
      </c>
      <c r="I187" s="171" t="s">
        <v>700</v>
      </c>
      <c r="J187" s="225" t="s">
        <v>701</v>
      </c>
      <c r="K187" s="212"/>
    </row>
    <row r="188" spans="2:11" ht="15" customHeight="1">
      <c r="B188" s="191"/>
      <c r="C188" s="176" t="s">
        <v>36</v>
      </c>
      <c r="D188" s="171"/>
      <c r="E188" s="171"/>
      <c r="F188" s="190" t="s">
        <v>613</v>
      </c>
      <c r="G188" s="171"/>
      <c r="H188" s="167" t="s">
        <v>702</v>
      </c>
      <c r="I188" s="171" t="s">
        <v>703</v>
      </c>
      <c r="J188" s="171"/>
      <c r="K188" s="212"/>
    </row>
    <row r="189" spans="2:11" ht="15" customHeight="1">
      <c r="B189" s="191"/>
      <c r="C189" s="176" t="s">
        <v>704</v>
      </c>
      <c r="D189" s="171"/>
      <c r="E189" s="171"/>
      <c r="F189" s="190" t="s">
        <v>613</v>
      </c>
      <c r="G189" s="171"/>
      <c r="H189" s="171" t="s">
        <v>705</v>
      </c>
      <c r="I189" s="171" t="s">
        <v>647</v>
      </c>
      <c r="J189" s="171"/>
      <c r="K189" s="212"/>
    </row>
    <row r="190" spans="2:11" ht="15" customHeight="1">
      <c r="B190" s="191"/>
      <c r="C190" s="176" t="s">
        <v>706</v>
      </c>
      <c r="D190" s="171"/>
      <c r="E190" s="171"/>
      <c r="F190" s="190" t="s">
        <v>613</v>
      </c>
      <c r="G190" s="171"/>
      <c r="H190" s="171" t="s">
        <v>707</v>
      </c>
      <c r="I190" s="171" t="s">
        <v>647</v>
      </c>
      <c r="J190" s="171"/>
      <c r="K190" s="212"/>
    </row>
    <row r="191" spans="2:11" ht="15" customHeight="1">
      <c r="B191" s="191"/>
      <c r="C191" s="176" t="s">
        <v>708</v>
      </c>
      <c r="D191" s="171"/>
      <c r="E191" s="171"/>
      <c r="F191" s="190" t="s">
        <v>619</v>
      </c>
      <c r="G191" s="171"/>
      <c r="H191" s="171" t="s">
        <v>709</v>
      </c>
      <c r="I191" s="171" t="s">
        <v>647</v>
      </c>
      <c r="J191" s="171"/>
      <c r="K191" s="212"/>
    </row>
    <row r="192" spans="2:11" ht="15" customHeight="1">
      <c r="B192" s="218"/>
      <c r="C192" s="226"/>
      <c r="D192" s="200"/>
      <c r="E192" s="200"/>
      <c r="F192" s="200"/>
      <c r="G192" s="200"/>
      <c r="H192" s="200"/>
      <c r="I192" s="200"/>
      <c r="J192" s="200"/>
      <c r="K192" s="219"/>
    </row>
    <row r="193" spans="2:11" ht="18.75" customHeight="1">
      <c r="B193" s="167"/>
      <c r="C193" s="171"/>
      <c r="D193" s="171"/>
      <c r="E193" s="171"/>
      <c r="F193" s="190"/>
      <c r="G193" s="171"/>
      <c r="H193" s="171"/>
      <c r="I193" s="171"/>
      <c r="J193" s="171"/>
      <c r="K193" s="167"/>
    </row>
    <row r="194" spans="2:11" ht="18.75" customHeight="1">
      <c r="B194" s="167"/>
      <c r="C194" s="171"/>
      <c r="D194" s="171"/>
      <c r="E194" s="171"/>
      <c r="F194" s="190"/>
      <c r="G194" s="171"/>
      <c r="H194" s="171"/>
      <c r="I194" s="171"/>
      <c r="J194" s="171"/>
      <c r="K194" s="167"/>
    </row>
    <row r="195" spans="2:11" ht="18.75" customHeight="1"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</row>
    <row r="196" spans="2:11">
      <c r="B196" s="159"/>
      <c r="C196" s="160"/>
      <c r="D196" s="160"/>
      <c r="E196" s="160"/>
      <c r="F196" s="160"/>
      <c r="G196" s="160"/>
      <c r="H196" s="160"/>
      <c r="I196" s="160"/>
      <c r="J196" s="160"/>
      <c r="K196" s="161"/>
    </row>
    <row r="197" spans="2:11" ht="21">
      <c r="B197" s="162"/>
      <c r="C197" s="280" t="s">
        <v>710</v>
      </c>
      <c r="D197" s="280"/>
      <c r="E197" s="280"/>
      <c r="F197" s="280"/>
      <c r="G197" s="280"/>
      <c r="H197" s="280"/>
      <c r="I197" s="280"/>
      <c r="J197" s="280"/>
      <c r="K197" s="163"/>
    </row>
    <row r="198" spans="2:11" ht="25.5" customHeight="1">
      <c r="B198" s="162"/>
      <c r="C198" s="227" t="s">
        <v>711</v>
      </c>
      <c r="D198" s="227"/>
      <c r="E198" s="227"/>
      <c r="F198" s="227" t="s">
        <v>712</v>
      </c>
      <c r="G198" s="228"/>
      <c r="H198" s="286" t="s">
        <v>713</v>
      </c>
      <c r="I198" s="286"/>
      <c r="J198" s="286"/>
      <c r="K198" s="163"/>
    </row>
    <row r="199" spans="2:11" ht="5.25" customHeight="1">
      <c r="B199" s="191"/>
      <c r="C199" s="188"/>
      <c r="D199" s="188"/>
      <c r="E199" s="188"/>
      <c r="F199" s="188"/>
      <c r="G199" s="171"/>
      <c r="H199" s="188"/>
      <c r="I199" s="188"/>
      <c r="J199" s="188"/>
      <c r="K199" s="212"/>
    </row>
    <row r="200" spans="2:11" ht="15" customHeight="1">
      <c r="B200" s="191"/>
      <c r="C200" s="171" t="s">
        <v>703</v>
      </c>
      <c r="D200" s="171"/>
      <c r="E200" s="171"/>
      <c r="F200" s="190" t="s">
        <v>37</v>
      </c>
      <c r="G200" s="171"/>
      <c r="H200" s="282" t="s">
        <v>714</v>
      </c>
      <c r="I200" s="282"/>
      <c r="J200" s="282"/>
      <c r="K200" s="212"/>
    </row>
    <row r="201" spans="2:11" ht="15" customHeight="1">
      <c r="B201" s="191"/>
      <c r="C201" s="197"/>
      <c r="D201" s="171"/>
      <c r="E201" s="171"/>
      <c r="F201" s="190" t="s">
        <v>38</v>
      </c>
      <c r="G201" s="171"/>
      <c r="H201" s="282" t="s">
        <v>715</v>
      </c>
      <c r="I201" s="282"/>
      <c r="J201" s="282"/>
      <c r="K201" s="212"/>
    </row>
    <row r="202" spans="2:11" ht="15" customHeight="1">
      <c r="B202" s="191"/>
      <c r="C202" s="197"/>
      <c r="D202" s="171"/>
      <c r="E202" s="171"/>
      <c r="F202" s="190" t="s">
        <v>41</v>
      </c>
      <c r="G202" s="171"/>
      <c r="H202" s="282" t="s">
        <v>716</v>
      </c>
      <c r="I202" s="282"/>
      <c r="J202" s="282"/>
      <c r="K202" s="212"/>
    </row>
    <row r="203" spans="2:11" ht="15" customHeight="1">
      <c r="B203" s="191"/>
      <c r="C203" s="171"/>
      <c r="D203" s="171"/>
      <c r="E203" s="171"/>
      <c r="F203" s="190" t="s">
        <v>39</v>
      </c>
      <c r="G203" s="171"/>
      <c r="H203" s="282" t="s">
        <v>717</v>
      </c>
      <c r="I203" s="282"/>
      <c r="J203" s="282"/>
      <c r="K203" s="212"/>
    </row>
    <row r="204" spans="2:11" ht="15" customHeight="1">
      <c r="B204" s="191"/>
      <c r="C204" s="171"/>
      <c r="D204" s="171"/>
      <c r="E204" s="171"/>
      <c r="F204" s="190" t="s">
        <v>40</v>
      </c>
      <c r="G204" s="171"/>
      <c r="H204" s="282" t="s">
        <v>718</v>
      </c>
      <c r="I204" s="282"/>
      <c r="J204" s="282"/>
      <c r="K204" s="212"/>
    </row>
    <row r="205" spans="2:11" ht="15" customHeight="1">
      <c r="B205" s="191"/>
      <c r="C205" s="171"/>
      <c r="D205" s="171"/>
      <c r="E205" s="171"/>
      <c r="F205" s="190"/>
      <c r="G205" s="171"/>
      <c r="H205" s="171"/>
      <c r="I205" s="171"/>
      <c r="J205" s="171"/>
      <c r="K205" s="212"/>
    </row>
    <row r="206" spans="2:11" ht="15" customHeight="1">
      <c r="B206" s="191"/>
      <c r="C206" s="171" t="s">
        <v>659</v>
      </c>
      <c r="D206" s="171"/>
      <c r="E206" s="171"/>
      <c r="F206" s="190" t="s">
        <v>70</v>
      </c>
      <c r="G206" s="171"/>
      <c r="H206" s="282" t="s">
        <v>719</v>
      </c>
      <c r="I206" s="282"/>
      <c r="J206" s="282"/>
      <c r="K206" s="212"/>
    </row>
    <row r="207" spans="2:11" ht="15" customHeight="1">
      <c r="B207" s="191"/>
      <c r="C207" s="197"/>
      <c r="D207" s="171"/>
      <c r="E207" s="171"/>
      <c r="F207" s="190" t="s">
        <v>556</v>
      </c>
      <c r="G207" s="171"/>
      <c r="H207" s="282" t="s">
        <v>557</v>
      </c>
      <c r="I207" s="282"/>
      <c r="J207" s="282"/>
      <c r="K207" s="212"/>
    </row>
    <row r="208" spans="2:11" ht="15" customHeight="1">
      <c r="B208" s="191"/>
      <c r="C208" s="171"/>
      <c r="D208" s="171"/>
      <c r="E208" s="171"/>
      <c r="F208" s="190" t="s">
        <v>554</v>
      </c>
      <c r="G208" s="171"/>
      <c r="H208" s="282" t="s">
        <v>720</v>
      </c>
      <c r="I208" s="282"/>
      <c r="J208" s="282"/>
      <c r="K208" s="212"/>
    </row>
    <row r="209" spans="2:11" ht="15" customHeight="1">
      <c r="B209" s="229"/>
      <c r="C209" s="197"/>
      <c r="D209" s="197"/>
      <c r="E209" s="197"/>
      <c r="F209" s="190" t="s">
        <v>558</v>
      </c>
      <c r="G209" s="176"/>
      <c r="H209" s="281" t="s">
        <v>559</v>
      </c>
      <c r="I209" s="281"/>
      <c r="J209" s="281"/>
      <c r="K209" s="230"/>
    </row>
    <row r="210" spans="2:11" ht="15" customHeight="1">
      <c r="B210" s="229"/>
      <c r="C210" s="197"/>
      <c r="D210" s="197"/>
      <c r="E210" s="197"/>
      <c r="F210" s="190" t="s">
        <v>560</v>
      </c>
      <c r="G210" s="176"/>
      <c r="H210" s="281" t="s">
        <v>721</v>
      </c>
      <c r="I210" s="281"/>
      <c r="J210" s="281"/>
      <c r="K210" s="230"/>
    </row>
    <row r="211" spans="2:11" ht="15" customHeight="1">
      <c r="B211" s="229"/>
      <c r="C211" s="197"/>
      <c r="D211" s="197"/>
      <c r="E211" s="197"/>
      <c r="F211" s="231"/>
      <c r="G211" s="176"/>
      <c r="H211" s="232"/>
      <c r="I211" s="232"/>
      <c r="J211" s="232"/>
      <c r="K211" s="230"/>
    </row>
    <row r="212" spans="2:11" ht="15" customHeight="1">
      <c r="B212" s="229"/>
      <c r="C212" s="171" t="s">
        <v>683</v>
      </c>
      <c r="D212" s="197"/>
      <c r="E212" s="197"/>
      <c r="F212" s="190">
        <v>1</v>
      </c>
      <c r="G212" s="176"/>
      <c r="H212" s="281" t="s">
        <v>722</v>
      </c>
      <c r="I212" s="281"/>
      <c r="J212" s="281"/>
      <c r="K212" s="230"/>
    </row>
    <row r="213" spans="2:11" ht="15" customHeight="1">
      <c r="B213" s="229"/>
      <c r="C213" s="197"/>
      <c r="D213" s="197"/>
      <c r="E213" s="197"/>
      <c r="F213" s="190">
        <v>2</v>
      </c>
      <c r="G213" s="176"/>
      <c r="H213" s="281" t="s">
        <v>723</v>
      </c>
      <c r="I213" s="281"/>
      <c r="J213" s="281"/>
      <c r="K213" s="230"/>
    </row>
    <row r="214" spans="2:11" ht="15" customHeight="1">
      <c r="B214" s="229"/>
      <c r="C214" s="197"/>
      <c r="D214" s="197"/>
      <c r="E214" s="197"/>
      <c r="F214" s="190">
        <v>3</v>
      </c>
      <c r="G214" s="176"/>
      <c r="H214" s="281" t="s">
        <v>724</v>
      </c>
      <c r="I214" s="281"/>
      <c r="J214" s="281"/>
      <c r="K214" s="230"/>
    </row>
    <row r="215" spans="2:11" ht="15" customHeight="1">
      <c r="B215" s="229"/>
      <c r="C215" s="197"/>
      <c r="D215" s="197"/>
      <c r="E215" s="197"/>
      <c r="F215" s="190">
        <v>4</v>
      </c>
      <c r="G215" s="176"/>
      <c r="H215" s="281" t="s">
        <v>725</v>
      </c>
      <c r="I215" s="281"/>
      <c r="J215" s="281"/>
      <c r="K215" s="230"/>
    </row>
    <row r="216" spans="2:11" ht="12.75" customHeight="1">
      <c r="B216" s="233"/>
      <c r="C216" s="234"/>
      <c r="D216" s="234"/>
      <c r="E216" s="234"/>
      <c r="F216" s="234"/>
      <c r="G216" s="234"/>
      <c r="H216" s="234"/>
      <c r="I216" s="234"/>
      <c r="J216" s="234"/>
      <c r="K216" s="235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2</vt:lpstr>
      <vt:lpstr>Pokyny pro vyplnění</vt:lpstr>
      <vt:lpstr>'2'!Názvy_tisku</vt:lpstr>
      <vt:lpstr>'Rekapitulace stavby'!Názvy_tisku</vt:lpstr>
      <vt:lpstr>'2'!Oblast_tisku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ST\STM</dc:creator>
  <cp:lastModifiedBy>vselibicka3</cp:lastModifiedBy>
  <dcterms:created xsi:type="dcterms:W3CDTF">2018-07-09T12:59:52Z</dcterms:created>
  <dcterms:modified xsi:type="dcterms:W3CDTF">2018-07-20T11:33:35Z</dcterms:modified>
</cp:coreProperties>
</file>