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0"/>
  </bookViews>
  <sheets>
    <sheet name="klient  minimáln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<sst xmlns="http://schemas.openxmlformats.org/spreadsheetml/2006/main" count="268" uniqueCount="191">
  <si>
    <t xml:space="preserve">Tel./Fax: </t>
  </si>
  <si>
    <t>0917677923</t>
  </si>
  <si>
    <t>0910132765</t>
  </si>
  <si>
    <t>e-mail:</t>
  </si>
  <si>
    <t>zimermann@chempal.sk</t>
  </si>
  <si>
    <t>Vrakunská 12521/35, 821 06 BRATISLAVA</t>
  </si>
  <si>
    <t>URL:</t>
  </si>
  <si>
    <t>www.chempal.sk</t>
  </si>
  <si>
    <t>PROTOKOL O SKÚŠKACH</t>
  </si>
  <si>
    <t>Zákazník:</t>
  </si>
  <si>
    <t>Adresa zákazníka:</t>
  </si>
  <si>
    <t>Adresa odberu vzorky:</t>
  </si>
  <si>
    <t>Druh vzorky:</t>
  </si>
  <si>
    <t>Odberné miesto:</t>
  </si>
  <si>
    <t>Poznámky:</t>
  </si>
  <si>
    <t>Dátum odberu:</t>
  </si>
  <si>
    <t>Referenčné č.:</t>
  </si>
  <si>
    <t>Dátum doručenia:</t>
  </si>
  <si>
    <t>Počet strán protokolu: 2</t>
  </si>
  <si>
    <t>Dátum začiatku skúšky:</t>
  </si>
  <si>
    <t>čas odberu:</t>
  </si>
  <si>
    <t>Dátum ukončenia skúšky:</t>
  </si>
  <si>
    <t>Odber vykonal:</t>
  </si>
  <si>
    <t>Analýzu vykonal:</t>
  </si>
  <si>
    <t>Mgr. Pavol Zimermann</t>
  </si>
  <si>
    <t>tel. číslo: 0910 132 765</t>
  </si>
  <si>
    <t>IČO:</t>
  </si>
  <si>
    <t>Zodpovedná osoba:</t>
  </si>
  <si>
    <t>Sídlo firmy:</t>
  </si>
  <si>
    <t>Vrakunská 12521/35, 821 06 Bratislava</t>
  </si>
  <si>
    <t>Adresa laboratória:</t>
  </si>
  <si>
    <t>FEI STU, Ilkovičova 3, Bratislava - Mlynská dolina</t>
  </si>
  <si>
    <t>Metodika odberu:</t>
  </si>
  <si>
    <t xml:space="preserve">Odber bol vykonaný v súlade s NV SR č. 496/2010 Z.z. a STN EN ISO 5667:1,3 a STN ISO 5567:5,14, </t>
  </si>
  <si>
    <t>ktorými sa ustanovujú požiadavky na vodu určenú na ľudskú spotrebu a kontrolu kvality vody určenej na</t>
  </si>
  <si>
    <t>ľudskú spotrebu. Nádoby boli dezinfikované v autokláve pri t=120°C.</t>
  </si>
  <si>
    <t>Odberné miesto bolo podľa potreby dezinfikované. Voda bola odobratá napustením.</t>
  </si>
  <si>
    <t>MIKROBIOLOGICKÉ A BIOLOGICKÉ VYŠETRENIE</t>
  </si>
  <si>
    <t>Ukazovateľ</t>
  </si>
  <si>
    <t>Symbol</t>
  </si>
  <si>
    <t>Limitná</t>
  </si>
  <si>
    <t>Druh</t>
  </si>
  <si>
    <t>nameraná</t>
  </si>
  <si>
    <t>vyhovuje</t>
  </si>
  <si>
    <t>Norma /</t>
  </si>
  <si>
    <t>metóda</t>
  </si>
  <si>
    <t>ukazovateľa</t>
  </si>
  <si>
    <t>hodnota</t>
  </si>
  <si>
    <t>limitu</t>
  </si>
  <si>
    <t>nevyhovuje</t>
  </si>
  <si>
    <t>ŠPP</t>
  </si>
  <si>
    <t>rozš. neistota U (k=2)</t>
  </si>
  <si>
    <t>E. Coli</t>
  </si>
  <si>
    <t>KTJ/100 ml</t>
  </si>
  <si>
    <t>MHRR</t>
  </si>
  <si>
    <t>9308-2</t>
  </si>
  <si>
    <t>TTC Tergitol</t>
  </si>
  <si>
    <t>Koliformné baktérie</t>
  </si>
  <si>
    <t>9308-1</t>
  </si>
  <si>
    <t>Enterobaktérie, enterokoky</t>
  </si>
  <si>
    <t>NMH</t>
  </si>
  <si>
    <t>7899-2</t>
  </si>
  <si>
    <t>Slanetz Bartley agar</t>
  </si>
  <si>
    <t>Želez. a mang.baktérie</t>
  </si>
  <si>
    <t>pokryvnosť poľa v %</t>
  </si>
  <si>
    <t>HZ/IZ</t>
  </si>
  <si>
    <t>75 7712</t>
  </si>
  <si>
    <t>mikroskopicky</t>
  </si>
  <si>
    <t>Kultiv. mikroorg. 22°C</t>
  </si>
  <si>
    <t>KTJ/ml</t>
  </si>
  <si>
    <t>MH</t>
  </si>
  <si>
    <t>6222:1999</t>
  </si>
  <si>
    <t>Yeast Extract agar</t>
  </si>
  <si>
    <t>Kultiv. mikroorg. 36°C</t>
  </si>
  <si>
    <t>Živé mikroorganizmy</t>
  </si>
  <si>
    <t>jed./ml</t>
  </si>
  <si>
    <t>Mrtvé mikroorganizmy</t>
  </si>
  <si>
    <t>Bezfarebné bičíkovce</t>
  </si>
  <si>
    <t>Vláknité baktérie</t>
  </si>
  <si>
    <t>Mikromycéty</t>
  </si>
  <si>
    <t>Abiosestón</t>
  </si>
  <si>
    <t>Clostridium perfringens</t>
  </si>
  <si>
    <t>7934:2004</t>
  </si>
  <si>
    <t>m-CP Agar</t>
  </si>
  <si>
    <t>Pseudomonas aeruginosa</t>
  </si>
  <si>
    <t>KTJ/250 ml</t>
  </si>
  <si>
    <t>Pseud. CN Agar</t>
  </si>
  <si>
    <t>CHEMICKÉ VYŠETRENIE</t>
  </si>
  <si>
    <t>Teplota vzorky</t>
  </si>
  <si>
    <t>°C</t>
  </si>
  <si>
    <t>8,0 - 12,0</t>
  </si>
  <si>
    <t>OH</t>
  </si>
  <si>
    <t>ŠPP - 99556</t>
  </si>
  <si>
    <t>± 0,4 °C</t>
  </si>
  <si>
    <t>Zákal</t>
  </si>
  <si>
    <t>FNU</t>
  </si>
  <si>
    <t>&lt; 5</t>
  </si>
  <si>
    <t>0,03 ± 3%</t>
  </si>
  <si>
    <t>Farba</t>
  </si>
  <si>
    <t>mg/l Pt</t>
  </si>
  <si>
    <t>&lt; 20</t>
  </si>
  <si>
    <t>830520-31</t>
  </si>
  <si>
    <t>± 5%</t>
  </si>
  <si>
    <t>Chuť</t>
  </si>
  <si>
    <t>prijateľná</t>
  </si>
  <si>
    <t>Pach</t>
  </si>
  <si>
    <t>bez zápachu</t>
  </si>
  <si>
    <t>bez</t>
  </si>
  <si>
    <t>Absorbancia</t>
  </si>
  <si>
    <t>IH</t>
  </si>
  <si>
    <t>Reakcia vody</t>
  </si>
  <si>
    <t>pH</t>
  </si>
  <si>
    <t>6,5 - 9,5</t>
  </si>
  <si>
    <t>ŠPP - 3222</t>
  </si>
  <si>
    <t>Vodivosť</t>
  </si>
  <si>
    <t>mS/m</t>
  </si>
  <si>
    <t>125 (30-50)</t>
  </si>
  <si>
    <t>± 2,79%</t>
  </si>
  <si>
    <t>Dusičnany (NO3-)</t>
  </si>
  <si>
    <t>mg/l</t>
  </si>
  <si>
    <t>50 (&lt;15)</t>
  </si>
  <si>
    <t>ŠPP-83214-05</t>
  </si>
  <si>
    <t>Cadmium reduction</t>
  </si>
  <si>
    <t>± 5,98%</t>
  </si>
  <si>
    <t>Dusitany (NO2-)</t>
  </si>
  <si>
    <t>EN 26777</t>
  </si>
  <si>
    <t>Diazotization</t>
  </si>
  <si>
    <t>± 16,84%</t>
  </si>
  <si>
    <t>Amónne ióny (NH4+)</t>
  </si>
  <si>
    <t>ISE</t>
  </si>
  <si>
    <t>± 4,3%</t>
  </si>
  <si>
    <t>Voľný chlór (Cl2)</t>
  </si>
  <si>
    <t>0,05 - 0,3</t>
  </si>
  <si>
    <t>DPD</t>
  </si>
  <si>
    <t>83200 - 06</t>
  </si>
  <si>
    <t>Železo (Fe2+/3+)</t>
  </si>
  <si>
    <t>ŠPP-83200-18</t>
  </si>
  <si>
    <t>Phenantroline / TPTZ</t>
  </si>
  <si>
    <t>± 6,8%</t>
  </si>
  <si>
    <t>Hliník (Al)</t>
  </si>
  <si>
    <t>10566</t>
  </si>
  <si>
    <t>Aluminon</t>
  </si>
  <si>
    <t>± 13,90%</t>
  </si>
  <si>
    <t>Mangán (Mn)</t>
  </si>
  <si>
    <t>ŠPP-83200-20</t>
  </si>
  <si>
    <t>±0,01 mg/l</t>
  </si>
  <si>
    <t>CHSKMn</t>
  </si>
  <si>
    <t>±0,1 mg/l</t>
  </si>
  <si>
    <t>Celková tvrdosť (Ca+Mg)</t>
  </si>
  <si>
    <t>mmol/l</t>
  </si>
  <si>
    <t>1,10 – 5,00</t>
  </si>
  <si>
    <t>±0,6%</t>
  </si>
  <si>
    <t>Zhodnotenie:</t>
  </si>
  <si>
    <t>Vzorka pitnej vody ref.číslo:</t>
  </si>
  <si>
    <t>496/2010 Z.z. v týchto vyšetrovaných ukazovateľoch.</t>
  </si>
  <si>
    <t>Charakter vody podľa tvrdosti:</t>
  </si>
  <si>
    <t>pod 0,5 mmol/l - veľmi mäkká voda, pod 1,25 mmol/l - mäkká voda, pod 2,5 mmol/l - stredne tvrdá voda, pod 3,75 mmol/l - tvrdá</t>
  </si>
  <si>
    <t>voda, nad 3,75 mmol/l - veľmi tvrdá voda</t>
  </si>
  <si>
    <t>Voľný chlór sa stanovuje pri dezinfekcii chlórom, stanovený je len celkový chlór v dôsledku zistenia chloramínov a iných derivátov.</t>
  </si>
  <si>
    <t>Poznámka - dôležité: NO3/50 + NO2/3 &lt;=1</t>
  </si>
  <si>
    <t>hodnota:</t>
  </si>
  <si>
    <t>Laboratórium je držiteľom osvedčenia o správnosti výsledkov vydaného Národným referenčným laboratóriom</t>
  </si>
  <si>
    <t>Maximálne hodnoty sledovaných parametrov sú v súlade s Nariadením vlády SR č. 496/2010 Zb. z.</t>
  </si>
  <si>
    <t>Dátum vyhotovenie protokolu:</t>
  </si>
  <si>
    <t>v Bratislave, dňa:</t>
  </si>
  <si>
    <t>NMH - najvyššia mezná hodnota</t>
  </si>
  <si>
    <t>Použité skratky:</t>
  </si>
  <si>
    <t>MHRR - mezná hodnota referenčného rizika</t>
  </si>
  <si>
    <t>PZV</t>
  </si>
  <si>
    <t>podzemná voda</t>
  </si>
  <si>
    <t>MH - mezná hodnota</t>
  </si>
  <si>
    <t>PV</t>
  </si>
  <si>
    <t>pitná voda</t>
  </si>
  <si>
    <t>OH - odporúčaná hodnota</t>
  </si>
  <si>
    <t>OV</t>
  </si>
  <si>
    <t>odpadová voda</t>
  </si>
  <si>
    <t>IH – indikačná hodnota</t>
  </si>
  <si>
    <t>UV</t>
  </si>
  <si>
    <t>užitková voda</t>
  </si>
  <si>
    <t>ZV</t>
  </si>
  <si>
    <t>závlahová voda</t>
  </si>
  <si>
    <r>
      <t xml:space="preserve">Prehlásenie: </t>
    </r>
    <r>
      <rPr>
        <sz val="9"/>
        <rFont val="Arial CE"/>
        <family val="2"/>
      </rPr>
      <t>Skúšobné laboratórium prehlasuje, že výsledky skúšok sa týkajú len predmetu skúšok. V prípade odberu vzorky</t>
    </r>
  </si>
  <si>
    <t>objednávateľom skúšobné laboratórium nenesie zodpovednosť za správnosť údajov o odbere vzorky a za manipuláciu so vzorkou od</t>
  </si>
  <si>
    <t>odberu po prevzatie do laboratória. Tento protokol môže byť interpretovaný iba ako celok, časť protokolu len s písomným súhlasom</t>
  </si>
  <si>
    <t>skúšobného laboratória.</t>
  </si>
  <si>
    <r>
      <t xml:space="preserve">Reklamácie:  </t>
    </r>
    <r>
      <rPr>
        <sz val="9"/>
        <rFont val="Arial CE"/>
        <family val="2"/>
      </rPr>
      <t>Výsledky  skúšok je  možné reklamovať  do  30 dní  od dátumu odoslania výsledkov zákazníkovi. Akceptované a</t>
    </r>
  </si>
  <si>
    <t>vybavované budú iba písomne podané reklamácie.</t>
  </si>
  <si>
    <r>
      <t xml:space="preserve">Odchýlky: </t>
    </r>
    <r>
      <rPr>
        <sz val="9"/>
        <rFont val="Arial CE"/>
        <family val="2"/>
      </rPr>
      <t>Odchýlky od normalizovaných metód nie sú.</t>
    </r>
  </si>
  <si>
    <r>
      <t>Neistoty:</t>
    </r>
    <r>
      <rPr>
        <sz val="9"/>
        <rFont val="Arial CE"/>
        <family val="2"/>
      </rPr>
      <t xml:space="preserve"> V prípade neistoty sa jedná o rozšírenú neistotu s koeficientom pokrytia k=2. Neistota vyjadrená v percentách pri uvede-</t>
    </r>
  </si>
  <si>
    <t>nom rozsahu predstavuje hodnotu z výsledky skúšky.</t>
  </si>
  <si>
    <r>
      <t xml:space="preserve">nevyhovuje </t>
    </r>
    <r>
      <rPr>
        <sz val="9"/>
        <rFont val="Arial CE"/>
        <family val="2"/>
      </rPr>
      <t>hygienickým požiadavkám pre pitnú vodu podľa Nariadenia vlády č.</t>
    </r>
  </si>
</sst>
</file>

<file path=xl/styles.xml><?xml version="1.0" encoding="utf-8"?>
<styleSheet xmlns="http://schemas.openxmlformats.org/spreadsheetml/2006/main">
  <numFmts count="1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dd/mm/yyyy"/>
    <numFmt numFmtId="165" formatCode="0.000"/>
    <numFmt numFmtId="166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2"/>
      <name val="Arial CE"/>
      <family val="2"/>
    </font>
    <font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 CE"/>
      <family val="2"/>
    </font>
    <font>
      <sz val="11"/>
      <name val="Arial"/>
      <family val="2"/>
    </font>
    <font>
      <b/>
      <sz val="2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6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8.5"/>
      <name val="Arial CE"/>
      <family val="2"/>
    </font>
    <font>
      <sz val="11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 CE"/>
      <family val="2"/>
    </font>
    <font>
      <sz val="9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8"/>
      </left>
      <right style="double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 style="hair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/>
    </border>
    <border>
      <left>
        <color indexed="63"/>
      </left>
      <right style="thick">
        <color indexed="8"/>
      </right>
      <top>
        <color indexed="63"/>
      </top>
      <bottom style="double"/>
    </border>
    <border>
      <left style="thick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ck">
        <color indexed="8"/>
      </right>
      <top style="hair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hair">
        <color indexed="8"/>
      </top>
      <bottom style="thick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ck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ck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ck">
        <color indexed="8"/>
      </top>
      <bottom>
        <color indexed="63"/>
      </bottom>
    </border>
    <border>
      <left style="hair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/>
      <bottom>
        <color indexed="63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thick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ck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thick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/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ck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1" borderId="1" applyNumberFormat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89">
    <xf numFmtId="0" fontId="0" fillId="0" borderId="0" xfId="0" applyFont="1" applyAlignment="1">
      <alignment/>
    </xf>
    <xf numFmtId="0" fontId="3" fillId="0" borderId="10" xfId="46" applyFont="1" applyBorder="1">
      <alignment/>
      <protection/>
    </xf>
    <xf numFmtId="0" fontId="3" fillId="0" borderId="11" xfId="46" applyFont="1" applyBorder="1">
      <alignment/>
      <protection/>
    </xf>
    <xf numFmtId="0" fontId="4" fillId="0" borderId="11" xfId="46" applyFont="1" applyBorder="1" applyAlignment="1">
      <alignment horizontal="right"/>
      <protection/>
    </xf>
    <xf numFmtId="49" fontId="4" fillId="0" borderId="12" xfId="46" applyNumberFormat="1" applyFont="1" applyBorder="1" applyAlignment="1">
      <alignment/>
      <protection/>
    </xf>
    <xf numFmtId="49" fontId="4" fillId="0" borderId="13" xfId="46" applyNumberFormat="1" applyFont="1" applyBorder="1" applyAlignment="1">
      <alignment/>
      <protection/>
    </xf>
    <xf numFmtId="0" fontId="3" fillId="0" borderId="0" xfId="46" applyFont="1">
      <alignment/>
      <protection/>
    </xf>
    <xf numFmtId="0" fontId="3" fillId="0" borderId="14" xfId="46" applyFont="1" applyBorder="1">
      <alignment/>
      <protection/>
    </xf>
    <xf numFmtId="0" fontId="3" fillId="0" borderId="0" xfId="46" applyFont="1" applyBorder="1">
      <alignment/>
      <protection/>
    </xf>
    <xf numFmtId="0" fontId="2" fillId="0" borderId="0" xfId="46" applyBorder="1">
      <alignment/>
      <protection/>
    </xf>
    <xf numFmtId="49" fontId="4" fillId="0" borderId="0" xfId="46" applyNumberFormat="1" applyFont="1" applyBorder="1" applyAlignment="1">
      <alignment/>
      <protection/>
    </xf>
    <xf numFmtId="49" fontId="4" fillId="0" borderId="15" xfId="46" applyNumberFormat="1" applyFont="1" applyBorder="1" applyAlignment="1">
      <alignment/>
      <protection/>
    </xf>
    <xf numFmtId="0" fontId="5" fillId="0" borderId="0" xfId="46" applyFont="1" applyBorder="1" applyAlignment="1">
      <alignment horizontal="right"/>
      <protection/>
    </xf>
    <xf numFmtId="0" fontId="6" fillId="0" borderId="0" xfId="38" applyBorder="1" applyAlignment="1">
      <alignment/>
    </xf>
    <xf numFmtId="0" fontId="4" fillId="0" borderId="15" xfId="46" applyFont="1" applyBorder="1" applyAlignment="1">
      <alignment/>
      <protection/>
    </xf>
    <xf numFmtId="0" fontId="4" fillId="0" borderId="16" xfId="46" applyFont="1" applyBorder="1">
      <alignment/>
      <protection/>
    </xf>
    <xf numFmtId="0" fontId="3" fillId="0" borderId="17" xfId="46" applyFont="1" applyBorder="1">
      <alignment/>
      <protection/>
    </xf>
    <xf numFmtId="0" fontId="4" fillId="0" borderId="17" xfId="46" applyFont="1" applyBorder="1" applyAlignment="1">
      <alignment horizontal="right"/>
      <protection/>
    </xf>
    <xf numFmtId="0" fontId="6" fillId="0" borderId="18" xfId="38" applyBorder="1" applyAlignment="1">
      <alignment/>
    </xf>
    <xf numFmtId="0" fontId="2" fillId="0" borderId="19" xfId="46" applyBorder="1" applyAlignment="1">
      <alignment/>
      <protection/>
    </xf>
    <xf numFmtId="0" fontId="4" fillId="0" borderId="0" xfId="46" applyFont="1" applyBorder="1">
      <alignment/>
      <protection/>
    </xf>
    <xf numFmtId="0" fontId="7" fillId="0" borderId="0" xfId="46" applyFont="1" applyAlignment="1">
      <alignment horizontal="center"/>
      <protection/>
    </xf>
    <xf numFmtId="0" fontId="9" fillId="0" borderId="20" xfId="46" applyFont="1" applyBorder="1">
      <alignment/>
      <protection/>
    </xf>
    <xf numFmtId="0" fontId="2" fillId="0" borderId="0" xfId="46" applyFont="1">
      <alignment/>
      <protection/>
    </xf>
    <xf numFmtId="0" fontId="9" fillId="0" borderId="21" xfId="46" applyFont="1" applyBorder="1">
      <alignment/>
      <protection/>
    </xf>
    <xf numFmtId="0" fontId="2" fillId="0" borderId="22" xfId="46" applyBorder="1" applyAlignment="1">
      <alignment/>
      <protection/>
    </xf>
    <xf numFmtId="0" fontId="2" fillId="0" borderId="23" xfId="46" applyBorder="1" applyAlignment="1">
      <alignment/>
      <protection/>
    </xf>
    <xf numFmtId="0" fontId="5" fillId="0" borderId="24" xfId="46" applyFont="1" applyBorder="1" applyAlignment="1">
      <alignment/>
      <protection/>
    </xf>
    <xf numFmtId="0" fontId="2" fillId="0" borderId="24" xfId="46" applyBorder="1" applyAlignment="1">
      <alignment/>
      <protection/>
    </xf>
    <xf numFmtId="0" fontId="59" fillId="0" borderId="0" xfId="46" applyFont="1">
      <alignment/>
      <protection/>
    </xf>
    <xf numFmtId="14" fontId="10" fillId="0" borderId="25" xfId="46" applyNumberFormat="1" applyFont="1" applyBorder="1" applyAlignment="1">
      <alignment horizontal="center"/>
      <protection/>
    </xf>
    <xf numFmtId="0" fontId="9" fillId="33" borderId="26" xfId="46" applyFont="1" applyFill="1" applyBorder="1">
      <alignment/>
      <protection/>
    </xf>
    <xf numFmtId="0" fontId="2" fillId="34" borderId="27" xfId="46" applyFont="1" applyFill="1" applyBorder="1" applyAlignment="1">
      <alignment/>
      <protection/>
    </xf>
    <xf numFmtId="0" fontId="2" fillId="34" borderId="28" xfId="46" applyFont="1" applyFill="1" applyBorder="1" applyAlignment="1">
      <alignment/>
      <protection/>
    </xf>
    <xf numFmtId="0" fontId="2" fillId="34" borderId="0" xfId="46" applyFont="1" applyFill="1" applyBorder="1" applyAlignment="1">
      <alignment horizontal="center"/>
      <protection/>
    </xf>
    <xf numFmtId="0" fontId="12" fillId="0" borderId="29" xfId="46" applyFont="1" applyFill="1" applyBorder="1" applyAlignment="1">
      <alignment/>
      <protection/>
    </xf>
    <xf numFmtId="20" fontId="10" fillId="0" borderId="25" xfId="46" applyNumberFormat="1" applyFont="1" applyBorder="1" applyAlignment="1">
      <alignment horizontal="center"/>
      <protection/>
    </xf>
    <xf numFmtId="0" fontId="9" fillId="0" borderId="30" xfId="46" applyFont="1" applyBorder="1">
      <alignment/>
      <protection/>
    </xf>
    <xf numFmtId="20" fontId="10" fillId="0" borderId="31" xfId="46" applyNumberFormat="1" applyFont="1" applyFill="1" applyBorder="1">
      <alignment/>
      <protection/>
    </xf>
    <xf numFmtId="0" fontId="10" fillId="0" borderId="32" xfId="46" applyFont="1" applyFill="1" applyBorder="1">
      <alignment/>
      <protection/>
    </xf>
    <xf numFmtId="0" fontId="9" fillId="0" borderId="33" xfId="46" applyFont="1" applyBorder="1">
      <alignment/>
      <protection/>
    </xf>
    <xf numFmtId="0" fontId="9" fillId="0" borderId="34" xfId="46" applyFont="1" applyBorder="1">
      <alignment/>
      <protection/>
    </xf>
    <xf numFmtId="0" fontId="2" fillId="33" borderId="35" xfId="46" applyFont="1" applyFill="1" applyBorder="1" applyAlignment="1">
      <alignment/>
      <protection/>
    </xf>
    <xf numFmtId="0" fontId="2" fillId="33" borderId="36" xfId="46" applyFont="1" applyFill="1" applyBorder="1" applyAlignment="1">
      <alignment/>
      <protection/>
    </xf>
    <xf numFmtId="0" fontId="2" fillId="33" borderId="37" xfId="46" applyFont="1" applyFill="1" applyBorder="1" applyAlignment="1">
      <alignment/>
      <protection/>
    </xf>
    <xf numFmtId="3" fontId="2" fillId="0" borderId="22" xfId="46" applyNumberFormat="1" applyFont="1" applyBorder="1" applyAlignment="1">
      <alignment horizontal="left"/>
      <protection/>
    </xf>
    <xf numFmtId="0" fontId="9" fillId="0" borderId="38" xfId="46" applyFont="1" applyBorder="1">
      <alignment/>
      <protection/>
    </xf>
    <xf numFmtId="3" fontId="10" fillId="33" borderId="0" xfId="46" applyNumberFormat="1" applyFont="1" applyFill="1" applyBorder="1" applyAlignment="1">
      <alignment horizontal="left"/>
      <protection/>
    </xf>
    <xf numFmtId="0" fontId="10" fillId="33" borderId="0" xfId="46" applyFont="1" applyFill="1" applyBorder="1">
      <alignment/>
      <protection/>
    </xf>
    <xf numFmtId="0" fontId="10" fillId="33" borderId="0" xfId="46" applyFont="1" applyFill="1" applyBorder="1" applyAlignment="1">
      <alignment horizontal="center"/>
      <protection/>
    </xf>
    <xf numFmtId="0" fontId="10" fillId="33" borderId="0" xfId="46" applyFont="1" applyFill="1" applyBorder="1" applyAlignment="1">
      <alignment/>
      <protection/>
    </xf>
    <xf numFmtId="0" fontId="10" fillId="33" borderId="39" xfId="46" applyFont="1" applyFill="1" applyBorder="1" applyAlignment="1">
      <alignment/>
      <protection/>
    </xf>
    <xf numFmtId="0" fontId="13" fillId="0" borderId="33" xfId="46" applyFont="1" applyBorder="1">
      <alignment/>
      <protection/>
    </xf>
    <xf numFmtId="3" fontId="10" fillId="33" borderId="40" xfId="46" applyNumberFormat="1" applyFont="1" applyFill="1" applyBorder="1" applyAlignment="1">
      <alignment/>
      <protection/>
    </xf>
    <xf numFmtId="3" fontId="10" fillId="33" borderId="0" xfId="46" applyNumberFormat="1" applyFont="1" applyFill="1" applyBorder="1" applyAlignment="1">
      <alignment/>
      <protection/>
    </xf>
    <xf numFmtId="3" fontId="10" fillId="33" borderId="39" xfId="46" applyNumberFormat="1" applyFont="1" applyFill="1" applyBorder="1" applyAlignment="1">
      <alignment/>
      <protection/>
    </xf>
    <xf numFmtId="0" fontId="13" fillId="0" borderId="41" xfId="46" applyFont="1" applyBorder="1">
      <alignment/>
      <protection/>
    </xf>
    <xf numFmtId="0" fontId="9" fillId="0" borderId="42" xfId="46" applyFont="1" applyFill="1" applyBorder="1" applyAlignment="1">
      <alignment horizontal="center"/>
      <protection/>
    </xf>
    <xf numFmtId="0" fontId="9" fillId="0" borderId="40" xfId="46" applyFont="1" applyBorder="1" applyAlignment="1">
      <alignment horizontal="center"/>
      <protection/>
    </xf>
    <xf numFmtId="0" fontId="9" fillId="0" borderId="43" xfId="46" applyFont="1" applyBorder="1" applyAlignment="1">
      <alignment horizontal="center"/>
      <protection/>
    </xf>
    <xf numFmtId="0" fontId="9" fillId="0" borderId="44" xfId="46" applyFont="1" applyBorder="1" applyAlignment="1">
      <alignment horizontal="center"/>
      <protection/>
    </xf>
    <xf numFmtId="0" fontId="9" fillId="0" borderId="45" xfId="46" applyFont="1" applyBorder="1" applyAlignment="1">
      <alignment horizontal="center"/>
      <protection/>
    </xf>
    <xf numFmtId="0" fontId="9" fillId="0" borderId="46" xfId="46" applyFont="1" applyBorder="1" applyAlignment="1">
      <alignment horizontal="center" vertical="center"/>
      <protection/>
    </xf>
    <xf numFmtId="0" fontId="9" fillId="0" borderId="47" xfId="46" applyFont="1" applyBorder="1" applyAlignment="1">
      <alignment horizontal="center"/>
      <protection/>
    </xf>
    <xf numFmtId="0" fontId="9" fillId="0" borderId="48" xfId="46" applyFont="1" applyFill="1" applyBorder="1" applyAlignment="1">
      <alignment horizontal="center"/>
      <protection/>
    </xf>
    <xf numFmtId="0" fontId="9" fillId="0" borderId="49" xfId="46" applyFont="1" applyBorder="1" applyAlignment="1">
      <alignment horizontal="center"/>
      <protection/>
    </xf>
    <xf numFmtId="0" fontId="9" fillId="0" borderId="50" xfId="46" applyFont="1" applyBorder="1" applyAlignment="1">
      <alignment horizontal="center"/>
      <protection/>
    </xf>
    <xf numFmtId="0" fontId="9" fillId="0" borderId="51" xfId="46" applyFont="1" applyBorder="1" applyAlignment="1">
      <alignment horizontal="center"/>
      <protection/>
    </xf>
    <xf numFmtId="0" fontId="9" fillId="0" borderId="52" xfId="46" applyFont="1" applyBorder="1" applyAlignment="1">
      <alignment horizontal="center"/>
      <protection/>
    </xf>
    <xf numFmtId="0" fontId="9" fillId="0" borderId="53" xfId="46" applyFont="1" applyBorder="1" applyAlignment="1">
      <alignment horizontal="center" vertical="center"/>
      <protection/>
    </xf>
    <xf numFmtId="0" fontId="15" fillId="0" borderId="54" xfId="46" applyFont="1" applyBorder="1" applyAlignment="1">
      <alignment horizontal="center"/>
      <protection/>
    </xf>
    <xf numFmtId="0" fontId="9" fillId="0" borderId="55" xfId="46" applyFont="1" applyFill="1" applyBorder="1" applyAlignment="1">
      <alignment vertical="center"/>
      <protection/>
    </xf>
    <xf numFmtId="0" fontId="9" fillId="0" borderId="56" xfId="46" applyFont="1" applyBorder="1" applyAlignment="1">
      <alignment horizontal="center" vertical="center"/>
      <protection/>
    </xf>
    <xf numFmtId="0" fontId="10" fillId="0" borderId="57" xfId="46" applyFont="1" applyBorder="1" applyAlignment="1">
      <alignment horizontal="center" vertical="center"/>
      <protection/>
    </xf>
    <xf numFmtId="0" fontId="10" fillId="33" borderId="58" xfId="46" applyFont="1" applyFill="1" applyBorder="1" applyAlignment="1">
      <alignment horizontal="center" vertical="center"/>
      <protection/>
    </xf>
    <xf numFmtId="0" fontId="10" fillId="0" borderId="59" xfId="46" applyFont="1" applyFill="1" applyBorder="1" applyAlignment="1">
      <alignment horizontal="center" vertical="center"/>
      <protection/>
    </xf>
    <xf numFmtId="0" fontId="10" fillId="0" borderId="60" xfId="46" applyFont="1" applyBorder="1" applyAlignment="1">
      <alignment horizontal="center" vertical="center"/>
      <protection/>
    </xf>
    <xf numFmtId="0" fontId="10" fillId="0" borderId="61" xfId="46" applyFont="1" applyBorder="1" applyAlignment="1">
      <alignment horizontal="center" vertical="center"/>
      <protection/>
    </xf>
    <xf numFmtId="0" fontId="10" fillId="0" borderId="62" xfId="46" applyFont="1" applyBorder="1" applyAlignment="1">
      <alignment horizontal="center"/>
      <protection/>
    </xf>
    <xf numFmtId="0" fontId="9" fillId="0" borderId="63" xfId="46" applyFont="1" applyFill="1" applyBorder="1" applyAlignment="1">
      <alignment vertical="center"/>
      <protection/>
    </xf>
    <xf numFmtId="0" fontId="10" fillId="0" borderId="64" xfId="46" applyFont="1" applyBorder="1" applyAlignment="1">
      <alignment horizontal="center" vertical="center"/>
      <protection/>
    </xf>
    <xf numFmtId="0" fontId="10" fillId="33" borderId="65" xfId="46" applyFont="1" applyFill="1" applyBorder="1" applyAlignment="1">
      <alignment horizontal="center" vertical="center"/>
      <protection/>
    </xf>
    <xf numFmtId="0" fontId="10" fillId="0" borderId="66" xfId="46" applyFont="1" applyBorder="1" applyAlignment="1">
      <alignment horizontal="center" vertical="center"/>
      <protection/>
    </xf>
    <xf numFmtId="0" fontId="16" fillId="0" borderId="56" xfId="46" applyFont="1" applyBorder="1" applyAlignment="1">
      <alignment horizontal="center" vertical="center"/>
      <protection/>
    </xf>
    <xf numFmtId="49" fontId="10" fillId="0" borderId="61" xfId="46" applyNumberFormat="1" applyFont="1" applyBorder="1" applyAlignment="1">
      <alignment horizontal="center" vertical="center"/>
      <protection/>
    </xf>
    <xf numFmtId="0" fontId="9" fillId="0" borderId="67" xfId="46" applyFont="1" applyFill="1" applyBorder="1" applyAlignment="1">
      <alignment vertical="center"/>
      <protection/>
    </xf>
    <xf numFmtId="0" fontId="9" fillId="0" borderId="68" xfId="46" applyFont="1" applyBorder="1" applyAlignment="1">
      <alignment horizontal="center" vertical="center"/>
      <protection/>
    </xf>
    <xf numFmtId="0" fontId="10" fillId="33" borderId="69" xfId="46" applyFont="1" applyFill="1" applyBorder="1" applyAlignment="1">
      <alignment horizontal="center" vertical="center"/>
      <protection/>
    </xf>
    <xf numFmtId="0" fontId="9" fillId="0" borderId="70" xfId="46" applyFont="1" applyFill="1" applyBorder="1" applyAlignment="1">
      <alignment vertical="center"/>
      <protection/>
    </xf>
    <xf numFmtId="0" fontId="9" fillId="0" borderId="71" xfId="46" applyFont="1" applyBorder="1" applyAlignment="1">
      <alignment horizontal="center" vertical="center"/>
      <protection/>
    </xf>
    <xf numFmtId="0" fontId="10" fillId="0" borderId="72" xfId="46" applyFont="1" applyBorder="1" applyAlignment="1">
      <alignment horizontal="center" vertical="center"/>
      <protection/>
    </xf>
    <xf numFmtId="0" fontId="10" fillId="33" borderId="73" xfId="46" applyFont="1" applyFill="1" applyBorder="1" applyAlignment="1">
      <alignment horizontal="center" vertical="center"/>
      <protection/>
    </xf>
    <xf numFmtId="0" fontId="10" fillId="0" borderId="74" xfId="46" applyFont="1" applyBorder="1" applyAlignment="1">
      <alignment horizontal="center" vertical="center"/>
      <protection/>
    </xf>
    <xf numFmtId="0" fontId="10" fillId="0" borderId="75" xfId="46" applyFont="1" applyBorder="1" applyAlignment="1">
      <alignment horizontal="center" vertical="center"/>
      <protection/>
    </xf>
    <xf numFmtId="0" fontId="16" fillId="0" borderId="68" xfId="46" applyFont="1" applyBorder="1" applyAlignment="1">
      <alignment horizontal="center" vertical="center"/>
      <protection/>
    </xf>
    <xf numFmtId="0" fontId="10" fillId="0" borderId="76" xfId="46" applyFont="1" applyBorder="1" applyAlignment="1">
      <alignment horizontal="center" vertical="center"/>
      <protection/>
    </xf>
    <xf numFmtId="0" fontId="10" fillId="0" borderId="77" xfId="46" applyFont="1" applyBorder="1" applyAlignment="1">
      <alignment horizontal="center"/>
      <protection/>
    </xf>
    <xf numFmtId="0" fontId="9" fillId="0" borderId="78" xfId="46" applyFont="1" applyFill="1" applyBorder="1" applyAlignment="1">
      <alignment vertical="center"/>
      <protection/>
    </xf>
    <xf numFmtId="0" fontId="9" fillId="0" borderId="79" xfId="46" applyFont="1" applyBorder="1" applyAlignment="1">
      <alignment horizontal="center" vertical="center"/>
      <protection/>
    </xf>
    <xf numFmtId="0" fontId="10" fillId="0" borderId="80" xfId="46" applyFont="1" applyBorder="1" applyAlignment="1">
      <alignment horizontal="center" vertical="center"/>
      <protection/>
    </xf>
    <xf numFmtId="0" fontId="10" fillId="33" borderId="81" xfId="46" applyFont="1" applyFill="1" applyBorder="1" applyAlignment="1">
      <alignment horizontal="center" vertical="center"/>
      <protection/>
    </xf>
    <xf numFmtId="0" fontId="10" fillId="0" borderId="82" xfId="46" applyFont="1" applyBorder="1" applyAlignment="1">
      <alignment horizontal="center" vertical="center"/>
      <protection/>
    </xf>
    <xf numFmtId="0" fontId="10" fillId="0" borderId="83" xfId="46" applyFont="1" applyBorder="1" applyAlignment="1">
      <alignment horizontal="center"/>
      <protection/>
    </xf>
    <xf numFmtId="0" fontId="9" fillId="0" borderId="84" xfId="46" applyFont="1" applyBorder="1" applyAlignment="1">
      <alignment vertical="center"/>
      <protection/>
    </xf>
    <xf numFmtId="0" fontId="9" fillId="0" borderId="85" xfId="46" applyFont="1" applyBorder="1" applyAlignment="1">
      <alignment horizontal="center" vertical="center"/>
      <protection/>
    </xf>
    <xf numFmtId="49" fontId="10" fillId="0" borderId="86" xfId="46" applyNumberFormat="1" applyFont="1" applyBorder="1" applyAlignment="1">
      <alignment horizontal="center" vertical="center"/>
      <protection/>
    </xf>
    <xf numFmtId="0" fontId="10" fillId="0" borderId="87" xfId="46" applyFont="1" applyFill="1" applyBorder="1" applyAlignment="1">
      <alignment horizontal="center" vertical="center"/>
      <protection/>
    </xf>
    <xf numFmtId="0" fontId="10" fillId="0" borderId="88" xfId="46" applyFont="1" applyBorder="1" applyAlignment="1">
      <alignment horizontal="center" vertical="center"/>
      <protection/>
    </xf>
    <xf numFmtId="0" fontId="17" fillId="0" borderId="89" xfId="46" applyFont="1" applyBorder="1" applyAlignment="1">
      <alignment horizontal="center"/>
      <protection/>
    </xf>
    <xf numFmtId="0" fontId="10" fillId="0" borderId="90" xfId="46" applyFont="1" applyBorder="1" applyAlignment="1">
      <alignment horizontal="center"/>
      <protection/>
    </xf>
    <xf numFmtId="0" fontId="9" fillId="0" borderId="63" xfId="46" applyFont="1" applyBorder="1" applyAlignment="1">
      <alignment vertical="center"/>
      <protection/>
    </xf>
    <xf numFmtId="0" fontId="13" fillId="0" borderId="56" xfId="46" applyFont="1" applyBorder="1" applyAlignment="1">
      <alignment horizontal="center" vertical="center"/>
      <protection/>
    </xf>
    <xf numFmtId="0" fontId="10" fillId="0" borderId="65" xfId="46" applyFont="1" applyFill="1" applyBorder="1" applyAlignment="1">
      <alignment horizontal="center" vertical="center"/>
      <protection/>
    </xf>
    <xf numFmtId="2" fontId="10" fillId="0" borderId="91" xfId="46" applyNumberFormat="1" applyFont="1" applyFill="1" applyBorder="1" applyAlignment="1">
      <alignment horizontal="center" vertical="center"/>
      <protection/>
    </xf>
    <xf numFmtId="0" fontId="17" fillId="0" borderId="61" xfId="46" applyFont="1" applyBorder="1" applyAlignment="1">
      <alignment horizontal="center" vertical="center"/>
      <protection/>
    </xf>
    <xf numFmtId="10" fontId="10" fillId="0" borderId="62" xfId="46" applyNumberFormat="1" applyFont="1" applyBorder="1" applyAlignment="1">
      <alignment horizontal="center"/>
      <protection/>
    </xf>
    <xf numFmtId="0" fontId="9" fillId="0" borderId="67" xfId="46" applyFont="1" applyBorder="1" applyAlignment="1">
      <alignment vertical="center"/>
      <protection/>
    </xf>
    <xf numFmtId="0" fontId="13" fillId="0" borderId="68" xfId="46" applyFont="1" applyBorder="1" applyAlignment="1">
      <alignment horizontal="center" vertical="center"/>
      <protection/>
    </xf>
    <xf numFmtId="0" fontId="10" fillId="0" borderId="69" xfId="46" applyFont="1" applyFill="1" applyBorder="1" applyAlignment="1">
      <alignment horizontal="center" vertical="center"/>
      <protection/>
    </xf>
    <xf numFmtId="0" fontId="17" fillId="0" borderId="29" xfId="46" applyFont="1" applyBorder="1" applyAlignment="1">
      <alignment horizontal="center" vertical="center"/>
      <protection/>
    </xf>
    <xf numFmtId="0" fontId="9" fillId="0" borderId="70" xfId="46" applyFont="1" applyBorder="1" applyAlignment="1">
      <alignment vertical="center"/>
      <protection/>
    </xf>
    <xf numFmtId="0" fontId="13" fillId="0" borderId="71" xfId="46" applyFont="1" applyBorder="1" applyAlignment="1">
      <alignment horizontal="center" vertical="center"/>
      <protection/>
    </xf>
    <xf numFmtId="0" fontId="10" fillId="0" borderId="73" xfId="46" applyFont="1" applyFill="1" applyBorder="1" applyAlignment="1">
      <alignment horizontal="center" vertical="center"/>
      <protection/>
    </xf>
    <xf numFmtId="0" fontId="17" fillId="0" borderId="76" xfId="46" applyFont="1" applyBorder="1" applyAlignment="1">
      <alignment horizontal="center" vertical="center"/>
      <protection/>
    </xf>
    <xf numFmtId="0" fontId="10" fillId="0" borderId="40" xfId="46" applyFont="1" applyBorder="1" applyAlignment="1">
      <alignment horizontal="center" vertical="center"/>
      <protection/>
    </xf>
    <xf numFmtId="165" fontId="10" fillId="0" borderId="59" xfId="46" applyNumberFormat="1" applyFont="1" applyFill="1" applyBorder="1" applyAlignment="1">
      <alignment horizontal="center" vertical="center"/>
      <protection/>
    </xf>
    <xf numFmtId="3" fontId="17" fillId="0" borderId="76" xfId="46" applyNumberFormat="1" applyFont="1" applyBorder="1" applyAlignment="1">
      <alignment horizontal="center" vertical="center"/>
      <protection/>
    </xf>
    <xf numFmtId="9" fontId="10" fillId="0" borderId="62" xfId="46" applyNumberFormat="1" applyFont="1" applyBorder="1" applyAlignment="1">
      <alignment horizontal="center"/>
      <protection/>
    </xf>
    <xf numFmtId="0" fontId="18" fillId="0" borderId="0" xfId="46" applyFont="1">
      <alignment/>
      <protection/>
    </xf>
    <xf numFmtId="0" fontId="19" fillId="0" borderId="68" xfId="46" applyFont="1" applyBorder="1" applyAlignment="1">
      <alignment horizontal="center" vertical="center"/>
      <protection/>
    </xf>
    <xf numFmtId="166" fontId="10" fillId="0" borderId="22" xfId="46" applyNumberFormat="1" applyFont="1" applyBorder="1" applyAlignment="1">
      <alignment horizontal="center" vertical="center"/>
      <protection/>
    </xf>
    <xf numFmtId="166" fontId="10" fillId="0" borderId="69" xfId="46" applyNumberFormat="1" applyFont="1" applyFill="1" applyBorder="1" applyAlignment="1">
      <alignment horizontal="center" vertical="center"/>
      <protection/>
    </xf>
    <xf numFmtId="0" fontId="10" fillId="0" borderId="65" xfId="46" applyFont="1" applyBorder="1" applyAlignment="1">
      <alignment horizontal="center" vertical="center"/>
      <protection/>
    </xf>
    <xf numFmtId="165" fontId="10" fillId="0" borderId="91" xfId="46" applyNumberFormat="1" applyFont="1" applyFill="1" applyBorder="1" applyAlignment="1">
      <alignment horizontal="center" vertical="center"/>
      <protection/>
    </xf>
    <xf numFmtId="10" fontId="10" fillId="0" borderId="83" xfId="46" applyNumberFormat="1" applyFont="1" applyBorder="1" applyAlignment="1">
      <alignment horizontal="center"/>
      <protection/>
    </xf>
    <xf numFmtId="0" fontId="9" fillId="0" borderId="92" xfId="46" applyFont="1" applyFill="1" applyBorder="1" applyAlignment="1">
      <alignment horizontal="center"/>
      <protection/>
    </xf>
    <xf numFmtId="0" fontId="9" fillId="0" borderId="93" xfId="46" applyFont="1" applyBorder="1" applyAlignment="1">
      <alignment horizontal="center"/>
      <protection/>
    </xf>
    <xf numFmtId="0" fontId="13" fillId="0" borderId="94" xfId="46" applyFont="1" applyBorder="1" applyAlignment="1">
      <alignment horizontal="center"/>
      <protection/>
    </xf>
    <xf numFmtId="0" fontId="13" fillId="0" borderId="46" xfId="46" applyFont="1" applyBorder="1" applyAlignment="1">
      <alignment horizontal="center"/>
      <protection/>
    </xf>
    <xf numFmtId="0" fontId="9" fillId="0" borderId="95" xfId="46" applyFont="1" applyBorder="1" applyAlignment="1">
      <alignment horizontal="center"/>
      <protection/>
    </xf>
    <xf numFmtId="0" fontId="13" fillId="0" borderId="51" xfId="46" applyFont="1" applyBorder="1" applyAlignment="1">
      <alignment horizontal="center"/>
      <protection/>
    </xf>
    <xf numFmtId="0" fontId="13" fillId="0" borderId="52" xfId="46" applyFont="1" applyBorder="1" applyAlignment="1">
      <alignment horizontal="center"/>
      <protection/>
    </xf>
    <xf numFmtId="49" fontId="17" fillId="0" borderId="96" xfId="46" applyNumberFormat="1" applyFont="1" applyBorder="1" applyAlignment="1">
      <alignment horizontal="center" vertical="center"/>
      <protection/>
    </xf>
    <xf numFmtId="0" fontId="12" fillId="0" borderId="56" xfId="46" applyFont="1" applyBorder="1" applyAlignment="1">
      <alignment horizontal="center" vertical="center"/>
      <protection/>
    </xf>
    <xf numFmtId="49" fontId="17" fillId="0" borderId="66" xfId="46" applyNumberFormat="1" applyFont="1" applyBorder="1" applyAlignment="1">
      <alignment horizontal="center" vertical="center"/>
      <protection/>
    </xf>
    <xf numFmtId="0" fontId="20" fillId="0" borderId="62" xfId="46" applyFont="1" applyBorder="1" applyAlignment="1">
      <alignment horizontal="center"/>
      <protection/>
    </xf>
    <xf numFmtId="49" fontId="17" fillId="0" borderId="61" xfId="46" applyNumberFormat="1" applyFont="1" applyBorder="1" applyAlignment="1">
      <alignment horizontal="center" vertical="center"/>
      <protection/>
    </xf>
    <xf numFmtId="0" fontId="10" fillId="0" borderId="97" xfId="46" applyFont="1" applyBorder="1" applyAlignment="1">
      <alignment horizontal="center"/>
      <protection/>
    </xf>
    <xf numFmtId="0" fontId="12" fillId="0" borderId="68" xfId="46" applyFont="1" applyBorder="1" applyAlignment="1">
      <alignment horizontal="center" vertical="center"/>
      <protection/>
    </xf>
    <xf numFmtId="166" fontId="10" fillId="0" borderId="69" xfId="46" applyNumberFormat="1" applyFont="1" applyBorder="1" applyAlignment="1">
      <alignment horizontal="center" vertical="center"/>
      <protection/>
    </xf>
    <xf numFmtId="0" fontId="9" fillId="0" borderId="78" xfId="46" applyFont="1" applyBorder="1" applyAlignment="1">
      <alignment vertical="center"/>
      <protection/>
    </xf>
    <xf numFmtId="0" fontId="12" fillId="0" borderId="79" xfId="46" applyFont="1" applyBorder="1" applyAlignment="1">
      <alignment horizontal="center" vertical="center"/>
      <protection/>
    </xf>
    <xf numFmtId="0" fontId="10" fillId="0" borderId="98" xfId="46" applyFont="1" applyBorder="1" applyAlignment="1">
      <alignment horizontal="center" vertical="center"/>
      <protection/>
    </xf>
    <xf numFmtId="0" fontId="10" fillId="0" borderId="81" xfId="46" applyFont="1" applyFill="1" applyBorder="1" applyAlignment="1">
      <alignment horizontal="center" vertical="center"/>
      <protection/>
    </xf>
    <xf numFmtId="2" fontId="10" fillId="0" borderId="99" xfId="46" applyNumberFormat="1" applyFont="1" applyFill="1" applyBorder="1" applyAlignment="1">
      <alignment horizontal="center" vertical="center"/>
      <protection/>
    </xf>
    <xf numFmtId="0" fontId="17" fillId="0" borderId="100" xfId="46" applyFont="1" applyBorder="1" applyAlignment="1">
      <alignment horizontal="center" vertical="center"/>
      <protection/>
    </xf>
    <xf numFmtId="0" fontId="17" fillId="0" borderId="101" xfId="46" applyFont="1" applyBorder="1" applyAlignment="1">
      <alignment horizontal="left"/>
      <protection/>
    </xf>
    <xf numFmtId="0" fontId="10" fillId="0" borderId="0" xfId="46" applyFont="1">
      <alignment/>
      <protection/>
    </xf>
    <xf numFmtId="0" fontId="21" fillId="0" borderId="0" xfId="46" applyFont="1" applyAlignment="1">
      <alignment horizontal="center"/>
      <protection/>
    </xf>
    <xf numFmtId="0" fontId="21" fillId="0" borderId="0" xfId="46" applyFont="1" applyBorder="1" applyAlignment="1">
      <alignment horizontal="left"/>
      <protection/>
    </xf>
    <xf numFmtId="0" fontId="10" fillId="0" borderId="102" xfId="46" applyFont="1" applyBorder="1" applyAlignment="1">
      <alignment/>
      <protection/>
    </xf>
    <xf numFmtId="0" fontId="17" fillId="0" borderId="101" xfId="46" applyFont="1" applyBorder="1" applyAlignment="1">
      <alignment/>
      <protection/>
    </xf>
    <xf numFmtId="0" fontId="9" fillId="0" borderId="101" xfId="46" applyFont="1" applyBorder="1" applyAlignment="1">
      <alignment/>
      <protection/>
    </xf>
    <xf numFmtId="0" fontId="10" fillId="0" borderId="101" xfId="46" applyFont="1" applyBorder="1" applyAlignment="1">
      <alignment/>
      <protection/>
    </xf>
    <xf numFmtId="0" fontId="10" fillId="0" borderId="103" xfId="46" applyFont="1" applyBorder="1" applyAlignment="1">
      <alignment/>
      <protection/>
    </xf>
    <xf numFmtId="0" fontId="10" fillId="0" borderId="104" xfId="46" applyFont="1" applyFill="1" applyBorder="1" applyAlignment="1">
      <alignment/>
      <protection/>
    </xf>
    <xf numFmtId="0" fontId="10" fillId="0" borderId="0" xfId="46" applyFont="1" applyFill="1" applyBorder="1" applyAlignment="1">
      <alignment/>
      <protection/>
    </xf>
    <xf numFmtId="0" fontId="10" fillId="0" borderId="0" xfId="46" applyFont="1" applyBorder="1" applyAlignment="1">
      <alignment/>
      <protection/>
    </xf>
    <xf numFmtId="0" fontId="10" fillId="0" borderId="47" xfId="46" applyFont="1" applyBorder="1" applyAlignment="1">
      <alignment/>
      <protection/>
    </xf>
    <xf numFmtId="0" fontId="9" fillId="0" borderId="105" xfId="46" applyFont="1" applyBorder="1" applyAlignment="1">
      <alignment horizontal="left"/>
      <protection/>
    </xf>
    <xf numFmtId="0" fontId="9" fillId="0" borderId="106" xfId="46" applyFont="1" applyBorder="1" applyAlignment="1">
      <alignment horizontal="left"/>
      <protection/>
    </xf>
    <xf numFmtId="0" fontId="10" fillId="0" borderId="106" xfId="46" applyFont="1" applyBorder="1" applyAlignment="1">
      <alignment horizontal="left"/>
      <protection/>
    </xf>
    <xf numFmtId="0" fontId="23" fillId="0" borderId="0" xfId="46" applyFont="1" applyAlignment="1">
      <alignment horizontal="left"/>
      <protection/>
    </xf>
    <xf numFmtId="0" fontId="2" fillId="0" borderId="0" xfId="46" applyFont="1" applyBorder="1">
      <alignment/>
      <protection/>
    </xf>
    <xf numFmtId="0" fontId="22" fillId="0" borderId="0" xfId="46" applyFont="1">
      <alignment/>
      <protection/>
    </xf>
    <xf numFmtId="0" fontId="2" fillId="0" borderId="107" xfId="46" applyFont="1" applyBorder="1">
      <alignment/>
      <protection/>
    </xf>
    <xf numFmtId="14" fontId="2" fillId="0" borderId="107" xfId="46" applyNumberFormat="1" applyBorder="1" applyAlignment="1">
      <alignment horizontal="center"/>
      <protection/>
    </xf>
    <xf numFmtId="0" fontId="3" fillId="0" borderId="108" xfId="46" applyFont="1" applyBorder="1">
      <alignment/>
      <protection/>
    </xf>
    <xf numFmtId="0" fontId="21" fillId="0" borderId="109" xfId="46" applyFont="1" applyBorder="1" applyAlignment="1">
      <alignment horizontal="center"/>
      <protection/>
    </xf>
    <xf numFmtId="0" fontId="3" fillId="0" borderId="109" xfId="46" applyFont="1" applyBorder="1">
      <alignment/>
      <protection/>
    </xf>
    <xf numFmtId="0" fontId="17" fillId="0" borderId="0" xfId="46" applyFont="1">
      <alignment/>
      <protection/>
    </xf>
    <xf numFmtId="0" fontId="9" fillId="0" borderId="0" xfId="46" applyFont="1">
      <alignment/>
      <protection/>
    </xf>
    <xf numFmtId="0" fontId="24" fillId="0" borderId="23" xfId="46" applyFont="1" applyBorder="1" applyAlignment="1">
      <alignment/>
      <protection/>
    </xf>
    <xf numFmtId="0" fontId="17" fillId="0" borderId="23" xfId="46" applyFont="1" applyBorder="1" applyAlignment="1">
      <alignment/>
      <protection/>
    </xf>
    <xf numFmtId="0" fontId="2" fillId="0" borderId="22" xfId="46" applyFont="1" applyBorder="1" applyAlignment="1">
      <alignment/>
      <protection/>
    </xf>
    <xf numFmtId="0" fontId="10" fillId="0" borderId="99" xfId="46" applyFont="1" applyFill="1" applyBorder="1" applyAlignment="1">
      <alignment horizontal="center" vertical="center"/>
      <protection/>
    </xf>
    <xf numFmtId="0" fontId="60" fillId="0" borderId="59" xfId="46" applyFont="1" applyFill="1" applyBorder="1" applyAlignment="1">
      <alignment horizontal="center" vertical="center"/>
      <protection/>
    </xf>
    <xf numFmtId="0" fontId="10" fillId="0" borderId="104" xfId="46" applyFont="1" applyBorder="1" applyAlignment="1">
      <alignment horizontal="left"/>
      <protection/>
    </xf>
    <xf numFmtId="0" fontId="10" fillId="0" borderId="0" xfId="46" applyFont="1" applyBorder="1" applyAlignment="1">
      <alignment horizontal="left"/>
      <protection/>
    </xf>
    <xf numFmtId="0" fontId="10" fillId="0" borderId="47" xfId="46" applyFont="1" applyBorder="1" applyAlignment="1">
      <alignment horizontal="left"/>
      <protection/>
    </xf>
    <xf numFmtId="0" fontId="9" fillId="0" borderId="106" xfId="46" applyFont="1" applyBorder="1" applyAlignment="1">
      <alignment horizontal="left"/>
      <protection/>
    </xf>
    <xf numFmtId="0" fontId="9" fillId="0" borderId="110" xfId="46" applyFont="1" applyBorder="1" applyAlignment="1">
      <alignment horizontal="left"/>
      <protection/>
    </xf>
    <xf numFmtId="0" fontId="2" fillId="0" borderId="0" xfId="46" applyFont="1" applyAlignment="1">
      <alignment horizontal="center"/>
      <protection/>
    </xf>
    <xf numFmtId="0" fontId="22" fillId="0" borderId="104" xfId="46" applyFont="1" applyBorder="1" applyAlignment="1">
      <alignment horizontal="left"/>
      <protection/>
    </xf>
    <xf numFmtId="0" fontId="22" fillId="0" borderId="0" xfId="46" applyFont="1" applyBorder="1" applyAlignment="1">
      <alignment horizontal="left"/>
      <protection/>
    </xf>
    <xf numFmtId="0" fontId="22" fillId="0" borderId="47" xfId="46" applyFont="1" applyBorder="1" applyAlignment="1">
      <alignment horizontal="left"/>
      <protection/>
    </xf>
    <xf numFmtId="0" fontId="17" fillId="0" borderId="111" xfId="46" applyFont="1" applyBorder="1" applyAlignment="1">
      <alignment horizontal="center" vertical="center"/>
      <protection/>
    </xf>
    <xf numFmtId="0" fontId="17" fillId="0" borderId="66" xfId="46" applyFont="1" applyBorder="1" applyAlignment="1">
      <alignment horizontal="center" vertical="center"/>
      <protection/>
    </xf>
    <xf numFmtId="0" fontId="9" fillId="0" borderId="70" xfId="46" applyFont="1" applyBorder="1" applyAlignment="1">
      <alignment horizontal="left" vertical="center"/>
      <protection/>
    </xf>
    <xf numFmtId="0" fontId="9" fillId="0" borderId="63" xfId="46" applyFont="1" applyBorder="1" applyAlignment="1">
      <alignment horizontal="left" vertical="center"/>
      <protection/>
    </xf>
    <xf numFmtId="0" fontId="12" fillId="0" borderId="71" xfId="46" applyFont="1" applyBorder="1" applyAlignment="1">
      <alignment horizontal="center" vertical="center"/>
      <protection/>
    </xf>
    <xf numFmtId="0" fontId="12" fillId="0" borderId="56" xfId="46" applyFont="1" applyBorder="1" applyAlignment="1">
      <alignment horizontal="center" vertical="center"/>
      <protection/>
    </xf>
    <xf numFmtId="0" fontId="10" fillId="0" borderId="112" xfId="46" applyFont="1" applyBorder="1" applyAlignment="1">
      <alignment horizontal="center" vertical="center"/>
      <protection/>
    </xf>
    <xf numFmtId="0" fontId="10" fillId="0" borderId="25" xfId="46" applyFont="1" applyBorder="1" applyAlignment="1">
      <alignment horizontal="center" vertical="center"/>
      <protection/>
    </xf>
    <xf numFmtId="0" fontId="10" fillId="0" borderId="73" xfId="46" applyFont="1" applyBorder="1" applyAlignment="1">
      <alignment horizontal="center" vertical="center"/>
      <protection/>
    </xf>
    <xf numFmtId="0" fontId="10" fillId="0" borderId="65" xfId="46" applyFont="1" applyBorder="1" applyAlignment="1">
      <alignment horizontal="center" vertical="center"/>
      <protection/>
    </xf>
    <xf numFmtId="2" fontId="10" fillId="0" borderId="113" xfId="46" applyNumberFormat="1" applyFont="1" applyFill="1" applyBorder="1" applyAlignment="1">
      <alignment horizontal="center" vertical="center"/>
      <protection/>
    </xf>
    <xf numFmtId="2" fontId="10" fillId="0" borderId="91" xfId="46" applyNumberFormat="1" applyFont="1" applyFill="1" applyBorder="1" applyAlignment="1">
      <alignment horizontal="center" vertical="center"/>
      <protection/>
    </xf>
    <xf numFmtId="0" fontId="10" fillId="0" borderId="111" xfId="46" applyFont="1" applyBorder="1" applyAlignment="1">
      <alignment horizontal="center" vertical="center"/>
      <protection/>
    </xf>
    <xf numFmtId="0" fontId="10" fillId="0" borderId="66" xfId="46" applyFont="1" applyBorder="1" applyAlignment="1">
      <alignment horizontal="center" vertical="center"/>
      <protection/>
    </xf>
    <xf numFmtId="49" fontId="17" fillId="0" borderId="111" xfId="46" applyNumberFormat="1" applyFont="1" applyBorder="1" applyAlignment="1">
      <alignment horizontal="center" vertical="center"/>
      <protection/>
    </xf>
    <xf numFmtId="49" fontId="17" fillId="0" borderId="66" xfId="46" applyNumberFormat="1" applyFont="1" applyBorder="1" applyAlignment="1">
      <alignment horizontal="center" vertical="center"/>
      <protection/>
    </xf>
    <xf numFmtId="0" fontId="9" fillId="0" borderId="70" xfId="46" applyFont="1" applyBorder="1" applyAlignment="1">
      <alignment vertical="center"/>
      <protection/>
    </xf>
    <xf numFmtId="0" fontId="9" fillId="0" borderId="63" xfId="46" applyFont="1" applyBorder="1" applyAlignment="1">
      <alignment vertical="center"/>
      <protection/>
    </xf>
    <xf numFmtId="0" fontId="10" fillId="0" borderId="114" xfId="46" applyFont="1" applyBorder="1" applyAlignment="1">
      <alignment horizontal="center" vertical="center"/>
      <protection/>
    </xf>
    <xf numFmtId="0" fontId="10" fillId="0" borderId="43" xfId="46" applyFont="1" applyBorder="1" applyAlignment="1">
      <alignment horizontal="center" vertical="center"/>
      <protection/>
    </xf>
    <xf numFmtId="2" fontId="10" fillId="0" borderId="115" xfId="46" applyNumberFormat="1" applyFont="1" applyFill="1" applyBorder="1" applyAlignment="1">
      <alignment horizontal="center" vertical="center"/>
      <protection/>
    </xf>
    <xf numFmtId="0" fontId="10" fillId="0" borderId="45" xfId="46" applyFont="1" applyBorder="1" applyAlignment="1">
      <alignment horizontal="center" vertical="center"/>
      <protection/>
    </xf>
    <xf numFmtId="0" fontId="17" fillId="0" borderId="116" xfId="46" applyFont="1" applyBorder="1" applyAlignment="1">
      <alignment horizontal="center" vertical="center"/>
      <protection/>
    </xf>
    <xf numFmtId="0" fontId="10" fillId="0" borderId="117" xfId="46" applyFont="1" applyFill="1" applyBorder="1" applyAlignment="1">
      <alignment horizontal="center" vertical="center"/>
      <protection/>
    </xf>
    <xf numFmtId="0" fontId="10" fillId="0" borderId="65" xfId="46" applyFont="1" applyFill="1" applyBorder="1" applyAlignment="1">
      <alignment horizontal="center" vertical="center"/>
      <protection/>
    </xf>
    <xf numFmtId="0" fontId="10" fillId="0" borderId="118" xfId="46" applyFont="1" applyBorder="1" applyAlignment="1">
      <alignment horizontal="center" vertical="center"/>
      <protection/>
    </xf>
    <xf numFmtId="0" fontId="10" fillId="0" borderId="119" xfId="46" applyFont="1" applyBorder="1" applyAlignment="1">
      <alignment horizontal="center" vertical="center"/>
      <protection/>
    </xf>
    <xf numFmtId="0" fontId="12" fillId="0" borderId="42" xfId="46" applyFont="1" applyBorder="1" applyAlignment="1">
      <alignment horizontal="center" vertical="center"/>
      <protection/>
    </xf>
    <xf numFmtId="0" fontId="9" fillId="0" borderId="120" xfId="46" applyFont="1" applyBorder="1" applyAlignment="1">
      <alignment horizontal="center" vertical="center"/>
      <protection/>
    </xf>
    <xf numFmtId="0" fontId="9" fillId="0" borderId="121" xfId="46" applyFont="1" applyBorder="1" applyAlignment="1">
      <alignment horizontal="center" vertical="center"/>
      <protection/>
    </xf>
    <xf numFmtId="0" fontId="9" fillId="0" borderId="122" xfId="46" applyFont="1" applyBorder="1" applyAlignment="1">
      <alignment vertical="center"/>
      <protection/>
    </xf>
    <xf numFmtId="0" fontId="10" fillId="0" borderId="123" xfId="46" applyFont="1" applyBorder="1" applyAlignment="1">
      <alignment horizontal="center" vertical="center"/>
      <protection/>
    </xf>
    <xf numFmtId="0" fontId="9" fillId="0" borderId="124" xfId="46" applyFont="1" applyBorder="1" applyAlignment="1">
      <alignment vertical="center"/>
      <protection/>
    </xf>
    <xf numFmtId="0" fontId="12" fillId="0" borderId="125" xfId="46" applyFont="1" applyBorder="1" applyAlignment="1">
      <alignment horizontal="center" vertical="center"/>
      <protection/>
    </xf>
    <xf numFmtId="0" fontId="10" fillId="0" borderId="126" xfId="46" applyFont="1" applyBorder="1" applyAlignment="1">
      <alignment horizontal="center" vertical="center"/>
      <protection/>
    </xf>
    <xf numFmtId="2" fontId="10" fillId="0" borderId="127" xfId="46" applyNumberFormat="1" applyFont="1" applyFill="1" applyBorder="1" applyAlignment="1">
      <alignment horizontal="center" vertical="center"/>
      <protection/>
    </xf>
    <xf numFmtId="0" fontId="10" fillId="0" borderId="116" xfId="46" applyFont="1" applyBorder="1" applyAlignment="1">
      <alignment horizontal="center" vertical="center"/>
      <protection/>
    </xf>
    <xf numFmtId="165" fontId="10" fillId="0" borderId="113" xfId="46" applyNumberFormat="1" applyFont="1" applyFill="1" applyBorder="1" applyAlignment="1">
      <alignment horizontal="center" vertical="center"/>
      <protection/>
    </xf>
    <xf numFmtId="165" fontId="10" fillId="0" borderId="91" xfId="46" applyNumberFormat="1" applyFont="1" applyFill="1" applyBorder="1" applyAlignment="1">
      <alignment horizontal="center" vertical="center"/>
      <protection/>
    </xf>
    <xf numFmtId="10" fontId="10" fillId="0" borderId="77" xfId="46" applyNumberFormat="1" applyFont="1" applyBorder="1" applyAlignment="1">
      <alignment horizontal="center" vertical="center"/>
      <protection/>
    </xf>
    <xf numFmtId="10" fontId="10" fillId="0" borderId="97" xfId="46" applyNumberFormat="1" applyFont="1" applyBorder="1" applyAlignment="1">
      <alignment horizontal="center" vertical="center"/>
      <protection/>
    </xf>
    <xf numFmtId="0" fontId="13" fillId="0" borderId="71" xfId="46" applyFont="1" applyBorder="1" applyAlignment="1">
      <alignment horizontal="center" vertical="center"/>
      <protection/>
    </xf>
    <xf numFmtId="0" fontId="13" fillId="0" borderId="56" xfId="46" applyFont="1" applyBorder="1" applyAlignment="1">
      <alignment horizontal="center" vertical="center"/>
      <protection/>
    </xf>
    <xf numFmtId="49" fontId="10" fillId="0" borderId="112" xfId="46" applyNumberFormat="1" applyFont="1" applyBorder="1" applyAlignment="1">
      <alignment horizontal="center" vertical="center"/>
      <protection/>
    </xf>
    <xf numFmtId="49" fontId="10" fillId="0" borderId="25" xfId="46" applyNumberFormat="1" applyFont="1" applyBorder="1" applyAlignment="1">
      <alignment horizontal="center" vertical="center"/>
      <protection/>
    </xf>
    <xf numFmtId="49" fontId="10" fillId="0" borderId="73" xfId="46" applyNumberFormat="1" applyFont="1" applyFill="1" applyBorder="1" applyAlignment="1">
      <alignment horizontal="center" vertical="center"/>
      <protection/>
    </xf>
    <xf numFmtId="49" fontId="10" fillId="0" borderId="65" xfId="46" applyNumberFormat="1" applyFont="1" applyFill="1" applyBorder="1" applyAlignment="1">
      <alignment horizontal="center" vertical="center"/>
      <protection/>
    </xf>
    <xf numFmtId="0" fontId="10" fillId="0" borderId="113" xfId="46" applyFont="1" applyFill="1" applyBorder="1" applyAlignment="1">
      <alignment horizontal="center" vertical="center"/>
      <protection/>
    </xf>
    <xf numFmtId="0" fontId="10" fillId="0" borderId="91" xfId="46" applyFont="1" applyFill="1" applyBorder="1" applyAlignment="1">
      <alignment horizontal="center" vertical="center"/>
      <protection/>
    </xf>
    <xf numFmtId="3" fontId="2" fillId="33" borderId="22" xfId="46" applyNumberFormat="1" applyFill="1" applyBorder="1" applyAlignment="1">
      <alignment horizontal="left"/>
      <protection/>
    </xf>
    <xf numFmtId="3" fontId="2" fillId="33" borderId="23" xfId="46" applyNumberFormat="1" applyFill="1" applyBorder="1" applyAlignment="1">
      <alignment horizontal="left"/>
      <protection/>
    </xf>
    <xf numFmtId="3" fontId="2" fillId="33" borderId="24" xfId="46" applyNumberFormat="1" applyFill="1" applyBorder="1" applyAlignment="1">
      <alignment horizontal="left"/>
      <protection/>
    </xf>
    <xf numFmtId="3" fontId="2" fillId="33" borderId="98" xfId="46" applyNumberFormat="1" applyFont="1" applyFill="1" applyBorder="1" applyAlignment="1">
      <alignment horizontal="left"/>
      <protection/>
    </xf>
    <xf numFmtId="3" fontId="2" fillId="33" borderId="128" xfId="46" applyNumberFormat="1" applyFont="1" applyFill="1" applyBorder="1" applyAlignment="1">
      <alignment horizontal="left"/>
      <protection/>
    </xf>
    <xf numFmtId="3" fontId="2" fillId="33" borderId="129" xfId="46" applyNumberFormat="1" applyFont="1" applyFill="1" applyBorder="1" applyAlignment="1">
      <alignment horizontal="left"/>
      <protection/>
    </xf>
    <xf numFmtId="3" fontId="10" fillId="33" borderId="130" xfId="46" applyNumberFormat="1" applyFont="1" applyFill="1" applyBorder="1" applyAlignment="1">
      <alignment horizontal="left"/>
      <protection/>
    </xf>
    <xf numFmtId="3" fontId="10" fillId="33" borderId="106" xfId="46" applyNumberFormat="1" applyFont="1" applyFill="1" applyBorder="1" applyAlignment="1">
      <alignment horizontal="left"/>
      <protection/>
    </xf>
    <xf numFmtId="3" fontId="10" fillId="33" borderId="131" xfId="46" applyNumberFormat="1" applyFont="1" applyFill="1" applyBorder="1" applyAlignment="1">
      <alignment horizontal="left"/>
      <protection/>
    </xf>
    <xf numFmtId="0" fontId="14" fillId="0" borderId="132" xfId="46" applyFont="1" applyBorder="1" applyAlignment="1">
      <alignment horizontal="center"/>
      <protection/>
    </xf>
    <xf numFmtId="0" fontId="14" fillId="0" borderId="133" xfId="46" applyFont="1" applyBorder="1" applyAlignment="1">
      <alignment horizontal="center"/>
      <protection/>
    </xf>
    <xf numFmtId="0" fontId="14" fillId="0" borderId="134" xfId="46" applyFont="1" applyBorder="1" applyAlignment="1">
      <alignment horizontal="center"/>
      <protection/>
    </xf>
    <xf numFmtId="0" fontId="14" fillId="0" borderId="105" xfId="46" applyFont="1" applyBorder="1" applyAlignment="1">
      <alignment horizontal="center" vertical="center"/>
      <protection/>
    </xf>
    <xf numFmtId="0" fontId="14" fillId="0" borderId="106" xfId="46" applyFont="1" applyBorder="1" applyAlignment="1">
      <alignment horizontal="center" vertical="center"/>
      <protection/>
    </xf>
    <xf numFmtId="0" fontId="14" fillId="0" borderId="0" xfId="46" applyFont="1" applyBorder="1" applyAlignment="1">
      <alignment horizontal="center" vertical="center"/>
      <protection/>
    </xf>
    <xf numFmtId="0" fontId="14" fillId="0" borderId="110" xfId="46" applyFont="1" applyBorder="1" applyAlignment="1">
      <alignment horizontal="center" vertical="center"/>
      <protection/>
    </xf>
    <xf numFmtId="0" fontId="2" fillId="34" borderId="0" xfId="46" applyFont="1" applyFill="1" applyBorder="1" applyAlignment="1">
      <alignment horizontal="center"/>
      <protection/>
    </xf>
    <xf numFmtId="0" fontId="2" fillId="34" borderId="47" xfId="46" applyFont="1" applyFill="1" applyBorder="1" applyAlignment="1">
      <alignment horizontal="center"/>
      <protection/>
    </xf>
    <xf numFmtId="0" fontId="2" fillId="34" borderId="135" xfId="46" applyFont="1" applyFill="1" applyBorder="1" applyAlignment="1">
      <alignment horizontal="center"/>
      <protection/>
    </xf>
    <xf numFmtId="0" fontId="2" fillId="34" borderId="136" xfId="46" applyFont="1" applyFill="1" applyBorder="1" applyAlignment="1">
      <alignment horizontal="center"/>
      <protection/>
    </xf>
    <xf numFmtId="164" fontId="2" fillId="0" borderId="137" xfId="46" applyNumberFormat="1" applyBorder="1" applyAlignment="1">
      <alignment horizontal="left"/>
      <protection/>
    </xf>
    <xf numFmtId="164" fontId="2" fillId="0" borderId="138" xfId="46" applyNumberFormat="1" applyBorder="1" applyAlignment="1">
      <alignment horizontal="left"/>
      <protection/>
    </xf>
    <xf numFmtId="164" fontId="2" fillId="0" borderId="139" xfId="46" applyNumberFormat="1" applyBorder="1" applyAlignment="1">
      <alignment horizontal="left"/>
      <protection/>
    </xf>
    <xf numFmtId="164" fontId="9" fillId="0" borderId="57" xfId="46" applyNumberFormat="1" applyFont="1" applyBorder="1" applyAlignment="1">
      <alignment horizontal="left"/>
      <protection/>
    </xf>
    <xf numFmtId="164" fontId="9" fillId="0" borderId="36" xfId="46" applyNumberFormat="1" applyFont="1" applyBorder="1" applyAlignment="1">
      <alignment horizontal="left"/>
      <protection/>
    </xf>
    <xf numFmtId="164" fontId="9" fillId="0" borderId="140" xfId="46" applyNumberFormat="1" applyFont="1" applyBorder="1" applyAlignment="1">
      <alignment horizontal="left"/>
      <protection/>
    </xf>
    <xf numFmtId="164" fontId="13" fillId="0" borderId="74" xfId="46" applyNumberFormat="1" applyFont="1" applyBorder="1" applyAlignment="1">
      <alignment horizontal="right"/>
      <protection/>
    </xf>
    <xf numFmtId="0" fontId="2" fillId="33" borderId="74" xfId="46" applyFill="1" applyBorder="1" applyAlignment="1">
      <alignment horizontal="left"/>
      <protection/>
    </xf>
    <xf numFmtId="0" fontId="2" fillId="33" borderId="74" xfId="46" applyFont="1" applyFill="1" applyBorder="1" applyAlignment="1">
      <alignment horizontal="left"/>
      <protection/>
    </xf>
    <xf numFmtId="0" fontId="2" fillId="33" borderId="29" xfId="46" applyFont="1" applyFill="1" applyBorder="1" applyAlignment="1">
      <alignment horizontal="left"/>
      <protection/>
    </xf>
    <xf numFmtId="0" fontId="2" fillId="33" borderId="62" xfId="46" applyFont="1" applyFill="1" applyBorder="1" applyAlignment="1">
      <alignment horizontal="left"/>
      <protection/>
    </xf>
    <xf numFmtId="0" fontId="8" fillId="0" borderId="0" xfId="46" applyFont="1" applyBorder="1" applyAlignment="1">
      <alignment horizontal="center" vertical="center"/>
      <protection/>
    </xf>
    <xf numFmtId="0" fontId="2" fillId="0" borderId="141" xfId="46" applyBorder="1" applyAlignment="1">
      <alignment horizontal="left"/>
      <protection/>
    </xf>
    <xf numFmtId="0" fontId="2" fillId="0" borderId="88" xfId="46" applyBorder="1" applyAlignment="1">
      <alignment horizontal="left"/>
      <protection/>
    </xf>
    <xf numFmtId="0" fontId="2" fillId="0" borderId="90" xfId="46" applyBorder="1" applyAlignment="1">
      <alignment horizontal="left"/>
      <protection/>
    </xf>
    <xf numFmtId="0" fontId="2" fillId="0" borderId="22" xfId="46" applyBorder="1" applyAlignment="1">
      <alignment horizontal="left"/>
      <protection/>
    </xf>
    <xf numFmtId="0" fontId="2" fillId="0" borderId="23" xfId="46" applyBorder="1" applyAlignment="1">
      <alignment horizontal="left"/>
      <protection/>
    </xf>
    <xf numFmtId="0" fontId="2" fillId="0" borderId="24" xfId="46" applyBorder="1" applyAlignment="1">
      <alignment horizontal="left"/>
      <protection/>
    </xf>
    <xf numFmtId="0" fontId="11" fillId="33" borderId="72" xfId="46" applyFont="1" applyFill="1" applyBorder="1" applyAlignment="1">
      <alignment horizontal="center" vertical="center"/>
      <protection/>
    </xf>
    <xf numFmtId="0" fontId="11" fillId="33" borderId="27" xfId="46" applyFont="1" applyFill="1" applyBorder="1" applyAlignment="1">
      <alignment horizontal="center" vertical="center"/>
      <protection/>
    </xf>
    <xf numFmtId="0" fontId="9" fillId="0" borderId="29" xfId="46" applyFont="1" applyFill="1" applyBorder="1" applyAlignment="1">
      <alignment horizontal="left"/>
      <protection/>
    </xf>
    <xf numFmtId="0" fontId="9" fillId="0" borderId="142" xfId="46" applyFont="1" applyFill="1" applyBorder="1" applyAlignment="1">
      <alignment horizontal="left"/>
      <protection/>
    </xf>
    <xf numFmtId="2" fontId="60" fillId="0" borderId="113" xfId="46" applyNumberFormat="1" applyFont="1" applyFill="1" applyBorder="1" applyAlignment="1">
      <alignment horizontal="center" vertical="center"/>
      <protection/>
    </xf>
    <xf numFmtId="2" fontId="60" fillId="0" borderId="91" xfId="46" applyNumberFormat="1" applyFont="1" applyFill="1" applyBorder="1" applyAlignment="1">
      <alignment horizontal="center"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textové prepojenie 2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normálne 3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0</xdr:row>
      <xdr:rowOff>95250</xdr:rowOff>
    </xdr:from>
    <xdr:to>
      <xdr:col>3</xdr:col>
      <xdr:colOff>571500</xdr:colOff>
      <xdr:row>2</xdr:row>
      <xdr:rowOff>76200</xdr:rowOff>
    </xdr:to>
    <xdr:sp>
      <xdr:nvSpPr>
        <xdr:cNvPr id="1" name="WordArt 1"/>
        <xdr:cNvSpPr>
          <a:spLocks/>
        </xdr:cNvSpPr>
      </xdr:nvSpPr>
      <xdr:spPr>
        <a:xfrm>
          <a:off x="1019175" y="95250"/>
          <a:ext cx="256222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889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55261C"/>
                  </a:gs>
                  <a:gs pos="100000">
                    <a:srgbClr val="DCEBF5"/>
                  </a:gs>
                </a:gsLst>
                <a:path path="rect">
                  <a:fillToRect r="100000" b="100000"/>
                </a:path>
              </a:gradFill>
              <a:latin typeface="Arial Black"/>
              <a:cs typeface="Arial Black"/>
            </a:rPr>
            <a:t>CHEMPAL</a:t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1009650</xdr:colOff>
      <xdr:row>2</xdr:row>
      <xdr:rowOff>104775</xdr:rowOff>
    </xdr:to>
    <xdr:pic>
      <xdr:nvPicPr>
        <xdr:cNvPr id="2" name="Picture 2" descr="logo nov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981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HEMPAL\Pitne%20vody\analyza%20vo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tokol"/>
      <sheetName val="klient  minimálny"/>
      <sheetName val="klient"/>
      <sheetName val="Bazény"/>
      <sheetName val="ČOV"/>
      <sheetName val="závlahové vody"/>
      <sheetName val="vsetky merania"/>
      <sheetName val="opravné skušky"/>
      <sheetName val="mesiace"/>
      <sheetName val="príjmy"/>
      <sheetName val="analytický list bazén"/>
      <sheetName val="analytický list pitné (ZAKLAD)"/>
      <sheetName val="analytický list pitné (VSETKO)"/>
      <sheetName val="analytický list para"/>
      <sheetName val="analytický list UK"/>
    </sheetNames>
    <sheetDataSet>
      <sheetData sheetId="0">
        <row r="3">
          <cell r="A3" t="str">
            <v>PZV</v>
          </cell>
          <cell r="B3" t="str">
            <v>Zimermann</v>
          </cell>
          <cell r="C3" t="str">
            <v>2478/RT11/15</v>
          </cell>
          <cell r="E3" t="str">
            <v>Vlastimil Bandik</v>
          </cell>
          <cell r="F3" t="str">
            <v>Javorova 86, Trnava - Modranka</v>
          </cell>
          <cell r="G3" t="str">
            <v>Javorova 86, Trnava - Modranka</v>
          </cell>
          <cell r="H3" t="str">
            <v>kuchyňa</v>
          </cell>
          <cell r="I3">
            <v>0.5972222222222222</v>
          </cell>
          <cell r="J3">
            <v>42113</v>
          </cell>
          <cell r="K3">
            <v>42113</v>
          </cell>
          <cell r="L3">
            <v>42114</v>
          </cell>
          <cell r="M3">
            <v>42117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 t="str">
            <v>&lt; 4</v>
          </cell>
          <cell r="S3" t="str">
            <v>&lt; 4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3</v>
          </cell>
          <cell r="Y3">
            <v>0</v>
          </cell>
          <cell r="Z3">
            <v>0</v>
          </cell>
          <cell r="AA3">
            <v>0</v>
          </cell>
          <cell r="AB3">
            <v>0.31</v>
          </cell>
          <cell r="AC3">
            <v>3</v>
          </cell>
          <cell r="AD3">
            <v>0.01248</v>
          </cell>
          <cell r="AE3">
            <v>7.29</v>
          </cell>
          <cell r="AF3">
            <v>98.9</v>
          </cell>
          <cell r="AI3">
            <v>68.3</v>
          </cell>
          <cell r="AJ3">
            <v>0.01</v>
          </cell>
          <cell r="AK3">
            <v>0.01</v>
          </cell>
          <cell r="AQ3">
            <v>0</v>
          </cell>
          <cell r="AV3">
            <v>0</v>
          </cell>
          <cell r="BA3">
            <v>0</v>
          </cell>
          <cell r="BB3">
            <v>1.88</v>
          </cell>
          <cell r="BD3">
            <v>4.414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imermann@chempal.sk" TargetMode="External" /><Relationship Id="rId2" Type="http://schemas.openxmlformats.org/officeDocument/2006/relationships/hyperlink" Target="http://www.chempal.sk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showGridLines="0" tabSelected="1" zoomScale="125" zoomScaleNormal="125" zoomScalePageLayoutView="0" workbookViewId="0" topLeftCell="A1">
      <selection activeCell="A72" sqref="A72:H72"/>
    </sheetView>
  </sheetViews>
  <sheetFormatPr defaultColWidth="9.140625" defaultRowHeight="14.25" customHeight="1"/>
  <cols>
    <col min="1" max="1" width="22.57421875" style="6" customWidth="1"/>
    <col min="2" max="2" width="10.57421875" style="6" customWidth="1"/>
    <col min="3" max="3" width="12.00390625" style="6" customWidth="1"/>
    <col min="4" max="4" width="8.57421875" style="6" customWidth="1"/>
    <col min="5" max="5" width="9.57421875" style="6" customWidth="1"/>
    <col min="6" max="6" width="10.7109375" style="6" customWidth="1"/>
    <col min="7" max="7" width="9.421875" style="158" customWidth="1"/>
    <col min="8" max="8" width="16.28125" style="6" customWidth="1"/>
    <col min="9" max="16384" width="9.140625" style="6" customWidth="1"/>
  </cols>
  <sheetData>
    <row r="1" spans="1:8" ht="14.25" customHeight="1">
      <c r="A1" s="1"/>
      <c r="B1" s="2"/>
      <c r="C1" s="2"/>
      <c r="D1" s="2"/>
      <c r="E1" s="3"/>
      <c r="F1" s="4"/>
      <c r="G1" s="3" t="s">
        <v>0</v>
      </c>
      <c r="H1" s="5" t="s">
        <v>1</v>
      </c>
    </row>
    <row r="2" spans="1:8" ht="14.25" customHeight="1">
      <c r="A2" s="7"/>
      <c r="B2" s="8"/>
      <c r="C2" s="8"/>
      <c r="D2" s="8"/>
      <c r="E2" s="9"/>
      <c r="F2" s="10"/>
      <c r="G2" s="10"/>
      <c r="H2" s="11" t="s">
        <v>2</v>
      </c>
    </row>
    <row r="3" spans="1:8" ht="14.25" customHeight="1">
      <c r="A3" s="7"/>
      <c r="B3" s="8"/>
      <c r="C3" s="8"/>
      <c r="D3" s="8"/>
      <c r="E3" s="12"/>
      <c r="F3" s="12" t="s">
        <v>3</v>
      </c>
      <c r="G3" s="13" t="s">
        <v>4</v>
      </c>
      <c r="H3" s="14"/>
    </row>
    <row r="4" spans="1:8" ht="14.25" customHeight="1" thickBot="1">
      <c r="A4" s="15" t="s">
        <v>5</v>
      </c>
      <c r="B4" s="16"/>
      <c r="C4" s="16"/>
      <c r="D4" s="16"/>
      <c r="E4" s="17"/>
      <c r="F4" s="17" t="s">
        <v>6</v>
      </c>
      <c r="G4" s="18" t="s">
        <v>7</v>
      </c>
      <c r="H4" s="19"/>
    </row>
    <row r="5" spans="1:8" ht="6.75" customHeight="1">
      <c r="A5" s="20"/>
      <c r="B5" s="8"/>
      <c r="C5" s="8"/>
      <c r="D5" s="8"/>
      <c r="E5" s="20"/>
      <c r="F5" s="9"/>
      <c r="G5" s="9"/>
      <c r="H5" s="21"/>
    </row>
    <row r="6" spans="1:8" ht="15.75" customHeight="1">
      <c r="A6" s="276" t="s">
        <v>8</v>
      </c>
      <c r="B6" s="276"/>
      <c r="C6" s="276"/>
      <c r="D6" s="276"/>
      <c r="E6" s="276"/>
      <c r="F6" s="276"/>
      <c r="G6" s="276"/>
      <c r="H6" s="276"/>
    </row>
    <row r="7" spans="1:8" ht="8.25" customHeight="1" thickBot="1">
      <c r="A7" s="276"/>
      <c r="B7" s="276"/>
      <c r="C7" s="276"/>
      <c r="D7" s="276"/>
      <c r="E7" s="276"/>
      <c r="F7" s="276"/>
      <c r="G7" s="276"/>
      <c r="H7" s="276"/>
    </row>
    <row r="8" spans="1:8" s="23" customFormat="1" ht="14.25" customHeight="1" thickTop="1">
      <c r="A8" s="22" t="s">
        <v>9</v>
      </c>
      <c r="B8" s="277" t="str">
        <f>'[1]protokol'!E3</f>
        <v>Vlastimil Bandik</v>
      </c>
      <c r="C8" s="278"/>
      <c r="D8" s="278"/>
      <c r="E8" s="278"/>
      <c r="F8" s="278"/>
      <c r="G8" s="278"/>
      <c r="H8" s="279"/>
    </row>
    <row r="9" spans="1:8" s="23" customFormat="1" ht="14.25" customHeight="1">
      <c r="A9" s="24" t="s">
        <v>10</v>
      </c>
      <c r="B9" s="280" t="str">
        <f>'[1]protokol'!G3</f>
        <v>Javorova 86, Trnava - Modranka</v>
      </c>
      <c r="C9" s="281"/>
      <c r="D9" s="281"/>
      <c r="E9" s="281"/>
      <c r="F9" s="281"/>
      <c r="G9" s="281"/>
      <c r="H9" s="282"/>
    </row>
    <row r="10" spans="1:8" s="23" customFormat="1" ht="14.25" customHeight="1">
      <c r="A10" s="24" t="s">
        <v>11</v>
      </c>
      <c r="B10" s="184" t="str">
        <f>'[1]protokol'!F3</f>
        <v>Javorova 86, Trnava - Modranka</v>
      </c>
      <c r="C10" s="26"/>
      <c r="D10" s="26"/>
      <c r="E10" s="26"/>
      <c r="F10" s="26"/>
      <c r="G10" s="182" t="s">
        <v>12</v>
      </c>
      <c r="H10" s="27" t="str">
        <f>'[1]protokol'!A3</f>
        <v>PZV</v>
      </c>
    </row>
    <row r="11" spans="1:9" s="23" customFormat="1" ht="14.25" customHeight="1">
      <c r="A11" s="24" t="s">
        <v>13</v>
      </c>
      <c r="B11" s="25" t="str">
        <f>'[1]protokol'!H3</f>
        <v>kuchyňa</v>
      </c>
      <c r="C11" s="26"/>
      <c r="D11" s="26"/>
      <c r="E11" s="26"/>
      <c r="F11" s="26"/>
      <c r="G11" s="183" t="s">
        <v>14</v>
      </c>
      <c r="H11" s="28" t="str">
        <f>IF(H10="PZV","IZ","HZ")</f>
        <v>IZ</v>
      </c>
      <c r="I11" s="29"/>
    </row>
    <row r="12" spans="1:8" s="23" customFormat="1" ht="14.25" customHeight="1">
      <c r="A12" s="24" t="s">
        <v>15</v>
      </c>
      <c r="B12" s="30">
        <f>'[1]protokol'!J3</f>
        <v>42113</v>
      </c>
      <c r="C12" s="31" t="s">
        <v>16</v>
      </c>
      <c r="D12" s="283" t="str">
        <f>'[1]protokol'!C3</f>
        <v>2478/RT11/15</v>
      </c>
      <c r="E12" s="284"/>
      <c r="F12" s="32"/>
      <c r="G12" s="32"/>
      <c r="H12" s="33"/>
    </row>
    <row r="13" spans="1:8" s="23" customFormat="1" ht="14.25" customHeight="1">
      <c r="A13" s="24" t="s">
        <v>17</v>
      </c>
      <c r="B13" s="30">
        <f>'[1]protokol'!K3</f>
        <v>42113</v>
      </c>
      <c r="C13" s="285" t="s">
        <v>18</v>
      </c>
      <c r="D13" s="286"/>
      <c r="E13" s="34"/>
      <c r="F13" s="261"/>
      <c r="G13" s="261"/>
      <c r="H13" s="262"/>
    </row>
    <row r="14" spans="1:8" s="23" customFormat="1" ht="14.25" customHeight="1">
      <c r="A14" s="24" t="s">
        <v>19</v>
      </c>
      <c r="B14" s="30">
        <f>'[1]protokol'!L3</f>
        <v>42114</v>
      </c>
      <c r="C14" s="35" t="s">
        <v>20</v>
      </c>
      <c r="D14" s="36">
        <f>'[1]protokol'!I3</f>
        <v>0.5972222222222222</v>
      </c>
      <c r="E14" s="34"/>
      <c r="F14" s="261"/>
      <c r="G14" s="261"/>
      <c r="H14" s="262"/>
    </row>
    <row r="15" spans="1:8" s="23" customFormat="1" ht="14.25" customHeight="1" thickBot="1">
      <c r="A15" s="37" t="s">
        <v>21</v>
      </c>
      <c r="B15" s="30">
        <f>'[1]protokol'!M3</f>
        <v>42117</v>
      </c>
      <c r="C15" s="38"/>
      <c r="D15" s="39"/>
      <c r="E15" s="263"/>
      <c r="F15" s="263"/>
      <c r="G15" s="263"/>
      <c r="H15" s="264"/>
    </row>
    <row r="16" spans="1:8" s="23" customFormat="1" ht="14.25" customHeight="1" thickBot="1" thickTop="1">
      <c r="A16" s="40" t="s">
        <v>22</v>
      </c>
      <c r="B16" s="265" t="str">
        <f>'[1]protokol'!B3</f>
        <v>Zimermann</v>
      </c>
      <c r="C16" s="266"/>
      <c r="D16" s="266"/>
      <c r="E16" s="266"/>
      <c r="F16" s="266"/>
      <c r="G16" s="266"/>
      <c r="H16" s="267"/>
    </row>
    <row r="17" spans="1:8" s="23" customFormat="1" ht="14.25" customHeight="1" thickTop="1">
      <c r="A17" s="41" t="s">
        <v>23</v>
      </c>
      <c r="B17" s="268" t="s">
        <v>24</v>
      </c>
      <c r="C17" s="269"/>
      <c r="D17" s="269"/>
      <c r="E17" s="270"/>
      <c r="F17" s="42" t="s">
        <v>25</v>
      </c>
      <c r="G17" s="43"/>
      <c r="H17" s="44"/>
    </row>
    <row r="18" spans="1:8" s="23" customFormat="1" ht="14.25" customHeight="1">
      <c r="A18" s="24" t="s">
        <v>26</v>
      </c>
      <c r="B18" s="45">
        <v>37458248</v>
      </c>
      <c r="C18" s="271" t="s">
        <v>27</v>
      </c>
      <c r="D18" s="271"/>
      <c r="E18" s="272" t="s">
        <v>24</v>
      </c>
      <c r="F18" s="273"/>
      <c r="G18" s="274"/>
      <c r="H18" s="275"/>
    </row>
    <row r="19" spans="1:8" s="23" customFormat="1" ht="14.25" customHeight="1">
      <c r="A19" s="24" t="s">
        <v>28</v>
      </c>
      <c r="B19" s="245" t="s">
        <v>29</v>
      </c>
      <c r="C19" s="246"/>
      <c r="D19" s="246"/>
      <c r="E19" s="246"/>
      <c r="F19" s="246"/>
      <c r="G19" s="246"/>
      <c r="H19" s="247"/>
    </row>
    <row r="20" spans="1:8" s="23" customFormat="1" ht="14.25" customHeight="1" thickBot="1">
      <c r="A20" s="40" t="s">
        <v>30</v>
      </c>
      <c r="B20" s="248" t="s">
        <v>31</v>
      </c>
      <c r="C20" s="249"/>
      <c r="D20" s="249"/>
      <c r="E20" s="249"/>
      <c r="F20" s="249"/>
      <c r="G20" s="249"/>
      <c r="H20" s="250"/>
    </row>
    <row r="21" spans="1:8" s="23" customFormat="1" ht="12.75" customHeight="1" thickTop="1">
      <c r="A21" s="46" t="s">
        <v>32</v>
      </c>
      <c r="B21" s="47" t="s">
        <v>33</v>
      </c>
      <c r="C21" s="48"/>
      <c r="D21" s="48"/>
      <c r="E21" s="49"/>
      <c r="F21" s="50"/>
      <c r="G21" s="50"/>
      <c r="H21" s="51"/>
    </row>
    <row r="22" spans="1:8" s="23" customFormat="1" ht="12.75" customHeight="1">
      <c r="A22" s="52"/>
      <c r="B22" s="47" t="s">
        <v>34</v>
      </c>
      <c r="C22" s="48"/>
      <c r="D22" s="48"/>
      <c r="E22" s="49"/>
      <c r="F22" s="50"/>
      <c r="G22" s="50"/>
      <c r="H22" s="51"/>
    </row>
    <row r="23" spans="1:8" s="23" customFormat="1" ht="12.75" customHeight="1">
      <c r="A23" s="52"/>
      <c r="B23" s="53" t="s">
        <v>35</v>
      </c>
      <c r="C23" s="54"/>
      <c r="D23" s="54"/>
      <c r="E23" s="54"/>
      <c r="F23" s="54"/>
      <c r="G23" s="54"/>
      <c r="H23" s="55"/>
    </row>
    <row r="24" spans="1:8" s="23" customFormat="1" ht="12.75" customHeight="1" thickBot="1">
      <c r="A24" s="56"/>
      <c r="B24" s="251" t="s">
        <v>36</v>
      </c>
      <c r="C24" s="252"/>
      <c r="D24" s="252"/>
      <c r="E24" s="252"/>
      <c r="F24" s="252"/>
      <c r="G24" s="252"/>
      <c r="H24" s="253"/>
    </row>
    <row r="25" spans="1:8" ht="21.75" customHeight="1" thickBot="1" thickTop="1">
      <c r="A25" s="254" t="s">
        <v>37</v>
      </c>
      <c r="B25" s="255"/>
      <c r="C25" s="255"/>
      <c r="D25" s="255"/>
      <c r="E25" s="255"/>
      <c r="F25" s="255"/>
      <c r="G25" s="255"/>
      <c r="H25" s="256"/>
    </row>
    <row r="26" spans="1:8" ht="14.25" customHeight="1" thickTop="1">
      <c r="A26" s="224" t="s">
        <v>38</v>
      </c>
      <c r="B26" s="57" t="s">
        <v>39</v>
      </c>
      <c r="C26" s="58" t="s">
        <v>40</v>
      </c>
      <c r="D26" s="59" t="s">
        <v>41</v>
      </c>
      <c r="E26" s="60" t="s">
        <v>42</v>
      </c>
      <c r="F26" s="61" t="s">
        <v>43</v>
      </c>
      <c r="G26" s="62" t="s">
        <v>44</v>
      </c>
      <c r="H26" s="63" t="s">
        <v>45</v>
      </c>
    </row>
    <row r="27" spans="1:8" ht="14.25" customHeight="1" thickBot="1">
      <c r="A27" s="225"/>
      <c r="B27" s="64" t="s">
        <v>46</v>
      </c>
      <c r="C27" s="65" t="s">
        <v>47</v>
      </c>
      <c r="D27" s="66" t="s">
        <v>48</v>
      </c>
      <c r="E27" s="67" t="s">
        <v>47</v>
      </c>
      <c r="F27" s="68" t="s">
        <v>49</v>
      </c>
      <c r="G27" s="69" t="s">
        <v>50</v>
      </c>
      <c r="H27" s="70" t="s">
        <v>51</v>
      </c>
    </row>
    <row r="28" spans="1:8" ht="14.25" customHeight="1" thickTop="1">
      <c r="A28" s="71" t="s">
        <v>52</v>
      </c>
      <c r="B28" s="72" t="str">
        <f>IF(H10="PZV","KTJ/10 ml","KTJ/100 ml")</f>
        <v>KTJ/10 ml</v>
      </c>
      <c r="C28" s="73">
        <v>0</v>
      </c>
      <c r="D28" s="74" t="s">
        <v>54</v>
      </c>
      <c r="E28" s="75">
        <f>'[1]protokol'!N3</f>
        <v>0</v>
      </c>
      <c r="F28" s="76" t="str">
        <f>IF(E28&gt;0,"nevyhovuje","vyhovuje")</f>
        <v>vyhovuje</v>
      </c>
      <c r="G28" s="77" t="s">
        <v>55</v>
      </c>
      <c r="H28" s="78" t="s">
        <v>56</v>
      </c>
    </row>
    <row r="29" spans="1:8" ht="14.25" customHeight="1">
      <c r="A29" s="79" t="s">
        <v>57</v>
      </c>
      <c r="B29" s="72" t="str">
        <f>IF(H10="PZV","KTJ/10 ml","KTJ/100 ml")</f>
        <v>KTJ/10 ml</v>
      </c>
      <c r="C29" s="80">
        <v>0</v>
      </c>
      <c r="D29" s="81" t="s">
        <v>54</v>
      </c>
      <c r="E29" s="75">
        <f>'[1]protokol'!O3</f>
        <v>0</v>
      </c>
      <c r="F29" s="82" t="str">
        <f>IF(E29&gt;0,"nevyhovuje","vyhovuje")</f>
        <v>vyhovuje</v>
      </c>
      <c r="G29" s="77" t="s">
        <v>58</v>
      </c>
      <c r="H29" s="78" t="s">
        <v>56</v>
      </c>
    </row>
    <row r="30" spans="1:8" ht="14.25" customHeight="1">
      <c r="A30" s="79" t="s">
        <v>59</v>
      </c>
      <c r="B30" s="72" t="str">
        <f>IF(H10="PZV","KTJ/10 ml","KTJ/100 ml")</f>
        <v>KTJ/10 ml</v>
      </c>
      <c r="C30" s="80">
        <v>0</v>
      </c>
      <c r="D30" s="81" t="s">
        <v>60</v>
      </c>
      <c r="E30" s="75">
        <f>'[1]protokol'!P3</f>
        <v>0</v>
      </c>
      <c r="F30" s="82" t="str">
        <f>IF(E30&gt;0,"nevyhovuje","vyhovuje")</f>
        <v>vyhovuje</v>
      </c>
      <c r="G30" s="77" t="s">
        <v>61</v>
      </c>
      <c r="H30" s="78" t="s">
        <v>62</v>
      </c>
    </row>
    <row r="31" spans="1:8" ht="14.25" customHeight="1">
      <c r="A31" s="79" t="s">
        <v>63</v>
      </c>
      <c r="B31" s="83" t="s">
        <v>64</v>
      </c>
      <c r="C31" s="80">
        <v>10</v>
      </c>
      <c r="D31" s="81" t="s">
        <v>65</v>
      </c>
      <c r="E31" s="75">
        <f>'[1]protokol'!Q3</f>
        <v>0</v>
      </c>
      <c r="F31" s="82" t="str">
        <f>IF(E31&gt;10,"nevyhovuje","vyhovuje")</f>
        <v>vyhovuje</v>
      </c>
      <c r="G31" s="84" t="s">
        <v>66</v>
      </c>
      <c r="H31" s="78" t="s">
        <v>67</v>
      </c>
    </row>
    <row r="32" spans="1:8" ht="14.25" customHeight="1">
      <c r="A32" s="79" t="s">
        <v>68</v>
      </c>
      <c r="B32" s="72" t="s">
        <v>69</v>
      </c>
      <c r="C32" s="82">
        <f>IF(H11="HZ",200,500)</f>
        <v>500</v>
      </c>
      <c r="D32" s="81" t="s">
        <v>70</v>
      </c>
      <c r="E32" s="75" t="str">
        <f>'[1]protokol'!R3</f>
        <v>&lt; 4</v>
      </c>
      <c r="F32" s="82" t="s">
        <v>43</v>
      </c>
      <c r="G32" s="77" t="s">
        <v>71</v>
      </c>
      <c r="H32" s="78" t="s">
        <v>72</v>
      </c>
    </row>
    <row r="33" spans="1:8" ht="14.25" customHeight="1">
      <c r="A33" s="85" t="s">
        <v>73</v>
      </c>
      <c r="B33" s="86" t="s">
        <v>69</v>
      </c>
      <c r="C33" s="82">
        <f>IF(H11="HZ",50,100)</f>
        <v>100</v>
      </c>
      <c r="D33" s="87" t="s">
        <v>70</v>
      </c>
      <c r="E33" s="75" t="str">
        <f>'[1]protokol'!S3</f>
        <v>&lt; 4</v>
      </c>
      <c r="F33" s="82" t="s">
        <v>43</v>
      </c>
      <c r="G33" s="77" t="s">
        <v>71</v>
      </c>
      <c r="H33" s="78" t="s">
        <v>72</v>
      </c>
    </row>
    <row r="34" spans="1:8" ht="14.25" customHeight="1">
      <c r="A34" s="88" t="s">
        <v>74</v>
      </c>
      <c r="B34" s="89" t="s">
        <v>75</v>
      </c>
      <c r="C34" s="90">
        <v>0</v>
      </c>
      <c r="D34" s="91" t="s">
        <v>70</v>
      </c>
      <c r="E34" s="75">
        <f>'[1]protokol'!T3</f>
        <v>0</v>
      </c>
      <c r="F34" s="92" t="str">
        <f>IF(E34&gt;0,"nevyhovuje","vyhovuje")</f>
        <v>vyhovuje</v>
      </c>
      <c r="G34" s="84" t="s">
        <v>66</v>
      </c>
      <c r="H34" s="78" t="s">
        <v>67</v>
      </c>
    </row>
    <row r="35" spans="1:8" ht="14.25" customHeight="1">
      <c r="A35" s="88" t="s">
        <v>76</v>
      </c>
      <c r="B35" s="89" t="s">
        <v>75</v>
      </c>
      <c r="C35" s="90">
        <v>30</v>
      </c>
      <c r="D35" s="91" t="s">
        <v>70</v>
      </c>
      <c r="E35" s="75">
        <f>'[1]protokol'!U3</f>
        <v>0</v>
      </c>
      <c r="F35" s="92" t="str">
        <f>IF(E35&gt;30,"nevyhovuje","vyhovuje")</f>
        <v>vyhovuje</v>
      </c>
      <c r="G35" s="84" t="s">
        <v>66</v>
      </c>
      <c r="H35" s="78" t="s">
        <v>67</v>
      </c>
    </row>
    <row r="36" spans="1:8" ht="14.25" customHeight="1">
      <c r="A36" s="88" t="s">
        <v>77</v>
      </c>
      <c r="B36" s="89" t="s">
        <v>75</v>
      </c>
      <c r="C36" s="90">
        <v>10</v>
      </c>
      <c r="D36" s="87" t="s">
        <v>70</v>
      </c>
      <c r="E36" s="75">
        <f>'[1]protokol'!V3</f>
        <v>0</v>
      </c>
      <c r="F36" s="92" t="str">
        <f>IF(E36&gt;10,"nevyhovuje","vyhovuje")</f>
        <v>vyhovuje</v>
      </c>
      <c r="G36" s="84" t="s">
        <v>66</v>
      </c>
      <c r="H36" s="78" t="s">
        <v>67</v>
      </c>
    </row>
    <row r="37" spans="1:8" ht="14.25" customHeight="1">
      <c r="A37" s="88" t="s">
        <v>78</v>
      </c>
      <c r="B37" s="89" t="s">
        <v>75</v>
      </c>
      <c r="C37" s="93">
        <v>0</v>
      </c>
      <c r="D37" s="81" t="s">
        <v>70</v>
      </c>
      <c r="E37" s="75">
        <f>'[1]protokol'!W3</f>
        <v>0</v>
      </c>
      <c r="F37" s="92" t="str">
        <f>IF(E37&gt;0,"nevyhovuje","vyhovuje")</f>
        <v>vyhovuje</v>
      </c>
      <c r="G37" s="84" t="s">
        <v>66</v>
      </c>
      <c r="H37" s="78" t="s">
        <v>67</v>
      </c>
    </row>
    <row r="38" spans="1:8" ht="14.25" customHeight="1">
      <c r="A38" s="88" t="s">
        <v>79</v>
      </c>
      <c r="B38" s="86" t="s">
        <v>75</v>
      </c>
      <c r="C38" s="93">
        <v>0</v>
      </c>
      <c r="D38" s="81" t="s">
        <v>70</v>
      </c>
      <c r="E38" s="186">
        <f>'[1]protokol'!X3</f>
        <v>3</v>
      </c>
      <c r="F38" s="92" t="str">
        <f>IF(E38&gt;0,"nevyhovuje","vyhovuje")</f>
        <v>nevyhovuje</v>
      </c>
      <c r="G38" s="84" t="s">
        <v>66</v>
      </c>
      <c r="H38" s="78" t="s">
        <v>67</v>
      </c>
    </row>
    <row r="39" spans="1:8" ht="14.25" customHeight="1">
      <c r="A39" s="88" t="s">
        <v>80</v>
      </c>
      <c r="B39" s="94" t="s">
        <v>64</v>
      </c>
      <c r="C39" s="93">
        <v>10</v>
      </c>
      <c r="D39" s="81" t="s">
        <v>70</v>
      </c>
      <c r="E39" s="75">
        <f>'[1]protokol'!Y3</f>
        <v>0</v>
      </c>
      <c r="F39" s="82" t="str">
        <f>IF(E39&gt;10,"nevyhovuje","vyhovuje")</f>
        <v>vyhovuje</v>
      </c>
      <c r="G39" s="84" t="s">
        <v>66</v>
      </c>
      <c r="H39" s="78" t="s">
        <v>67</v>
      </c>
    </row>
    <row r="40" spans="1:8" ht="14.25" customHeight="1">
      <c r="A40" s="88" t="s">
        <v>81</v>
      </c>
      <c r="B40" s="86" t="s">
        <v>53</v>
      </c>
      <c r="C40" s="93">
        <v>0</v>
      </c>
      <c r="D40" s="81" t="s">
        <v>60</v>
      </c>
      <c r="E40" s="75">
        <f>'[1]protokol'!Z3</f>
        <v>0</v>
      </c>
      <c r="F40" s="92" t="str">
        <f>IF(E40&gt;0,"nevyhovuje","vyhovuje")</f>
        <v>vyhovuje</v>
      </c>
      <c r="G40" s="95" t="s">
        <v>82</v>
      </c>
      <c r="H40" s="96" t="s">
        <v>83</v>
      </c>
    </row>
    <row r="41" spans="1:8" ht="14.25" customHeight="1" thickBot="1">
      <c r="A41" s="97" t="s">
        <v>84</v>
      </c>
      <c r="B41" s="98" t="s">
        <v>85</v>
      </c>
      <c r="C41" s="99">
        <v>0</v>
      </c>
      <c r="D41" s="100" t="s">
        <v>60</v>
      </c>
      <c r="E41" s="185">
        <f>'[1]protokol'!AA3</f>
        <v>0</v>
      </c>
      <c r="F41" s="101" t="str">
        <f>IF(E41&gt;0,"nevyhovuje","vyhovuje")</f>
        <v>vyhovuje</v>
      </c>
      <c r="G41" s="101">
        <v>16266</v>
      </c>
      <c r="H41" s="102" t="s">
        <v>86</v>
      </c>
    </row>
    <row r="42" spans="1:8" ht="21.75" customHeight="1" thickBot="1" thickTop="1">
      <c r="A42" s="257" t="s">
        <v>87</v>
      </c>
      <c r="B42" s="258"/>
      <c r="C42" s="259"/>
      <c r="D42" s="258"/>
      <c r="E42" s="258"/>
      <c r="F42" s="258"/>
      <c r="G42" s="258"/>
      <c r="H42" s="260"/>
    </row>
    <row r="43" spans="1:8" ht="14.25" customHeight="1" thickTop="1">
      <c r="A43" s="103" t="s">
        <v>88</v>
      </c>
      <c r="B43" s="104" t="s">
        <v>89</v>
      </c>
      <c r="C43" s="105" t="s">
        <v>90</v>
      </c>
      <c r="D43" s="106" t="s">
        <v>91</v>
      </c>
      <c r="E43" s="107">
        <v>9.7</v>
      </c>
      <c r="F43" s="92" t="s">
        <v>43</v>
      </c>
      <c r="G43" s="108" t="s">
        <v>92</v>
      </c>
      <c r="H43" s="109" t="s">
        <v>93</v>
      </c>
    </row>
    <row r="44" spans="1:8" ht="14.25" customHeight="1">
      <c r="A44" s="110" t="s">
        <v>94</v>
      </c>
      <c r="B44" s="111" t="s">
        <v>95</v>
      </c>
      <c r="C44" s="80" t="s">
        <v>96</v>
      </c>
      <c r="D44" s="112" t="s">
        <v>70</v>
      </c>
      <c r="E44" s="113">
        <f>'[1]protokol'!AB3</f>
        <v>0.31</v>
      </c>
      <c r="F44" s="82" t="str">
        <f>IF(E44&lt;=5,"vyhovuje","nevyhovuje")</f>
        <v>vyhovuje</v>
      </c>
      <c r="G44" s="114">
        <v>7027</v>
      </c>
      <c r="H44" s="115" t="s">
        <v>97</v>
      </c>
    </row>
    <row r="45" spans="1:8" ht="14.25" customHeight="1">
      <c r="A45" s="116" t="s">
        <v>98</v>
      </c>
      <c r="B45" s="117" t="s">
        <v>99</v>
      </c>
      <c r="C45" s="80" t="s">
        <v>100</v>
      </c>
      <c r="D45" s="118" t="s">
        <v>70</v>
      </c>
      <c r="E45" s="75">
        <f>'[1]protokol'!AC3</f>
        <v>3</v>
      </c>
      <c r="F45" s="82" t="str">
        <f>IF(E45&lt;=20,"vyhovuje","nevyhovuje")</f>
        <v>vyhovuje</v>
      </c>
      <c r="G45" s="119" t="s">
        <v>101</v>
      </c>
      <c r="H45" s="115" t="s">
        <v>102</v>
      </c>
    </row>
    <row r="46" spans="1:8" ht="14.25" customHeight="1">
      <c r="A46" s="120" t="s">
        <v>103</v>
      </c>
      <c r="B46" s="121"/>
      <c r="C46" s="93" t="s">
        <v>104</v>
      </c>
      <c r="D46" s="122"/>
      <c r="E46" s="75" t="s">
        <v>104</v>
      </c>
      <c r="F46" s="82" t="s">
        <v>43</v>
      </c>
      <c r="G46" s="123">
        <v>1622</v>
      </c>
      <c r="H46" s="115"/>
    </row>
    <row r="47" spans="1:8" ht="14.25" customHeight="1">
      <c r="A47" s="120" t="s">
        <v>105</v>
      </c>
      <c r="B47" s="121"/>
      <c r="C47" s="124" t="s">
        <v>106</v>
      </c>
      <c r="D47" s="122"/>
      <c r="E47" s="75" t="s">
        <v>107</v>
      </c>
      <c r="F47" s="82" t="str">
        <f>IF(E47&lt;="bez","vyhovuje","nevyhovuje")</f>
        <v>vyhovuje</v>
      </c>
      <c r="G47" s="123">
        <v>1622</v>
      </c>
      <c r="H47" s="115"/>
    </row>
    <row r="48" spans="1:8" ht="14.25" customHeight="1">
      <c r="A48" s="120" t="s">
        <v>108</v>
      </c>
      <c r="B48" s="121"/>
      <c r="C48" s="93">
        <v>0.08</v>
      </c>
      <c r="D48" s="122" t="s">
        <v>109</v>
      </c>
      <c r="E48" s="125">
        <f>'[1]protokol'!AD3</f>
        <v>0.01248</v>
      </c>
      <c r="F48" s="82" t="str">
        <f>IF(E48&lt;=0.08,"vyhovuje","nevyhovuje")</f>
        <v>vyhovuje</v>
      </c>
      <c r="G48" s="126">
        <v>757360</v>
      </c>
      <c r="H48" s="127" t="s">
        <v>102</v>
      </c>
    </row>
    <row r="49" spans="1:8" ht="14.25" customHeight="1">
      <c r="A49" s="198" t="s">
        <v>110</v>
      </c>
      <c r="B49" s="237" t="s">
        <v>111</v>
      </c>
      <c r="C49" s="239" t="s">
        <v>112</v>
      </c>
      <c r="D49" s="241" t="s">
        <v>70</v>
      </c>
      <c r="E49" s="243">
        <f>'[1]protokol'!AE3</f>
        <v>7.29</v>
      </c>
      <c r="F49" s="208" t="str">
        <f>IF(E49&lt;6.5,"nevyhovuje",IF(E49&lt;=9.5,"vyhovuje","nevyhovuje"))</f>
        <v>vyhovuje</v>
      </c>
      <c r="G49" s="196" t="s">
        <v>113</v>
      </c>
      <c r="H49" s="235">
        <v>0</v>
      </c>
    </row>
    <row r="50" spans="1:8" s="128" customFormat="1" ht="14.25" customHeight="1">
      <c r="A50" s="199"/>
      <c r="B50" s="238"/>
      <c r="C50" s="240"/>
      <c r="D50" s="242"/>
      <c r="E50" s="244"/>
      <c r="F50" s="209"/>
      <c r="G50" s="197"/>
      <c r="H50" s="236"/>
    </row>
    <row r="51" spans="1:8" ht="14.25" customHeight="1">
      <c r="A51" s="116" t="s">
        <v>114</v>
      </c>
      <c r="B51" s="129" t="s">
        <v>115</v>
      </c>
      <c r="C51" s="130" t="s">
        <v>116</v>
      </c>
      <c r="D51" s="131" t="s">
        <v>109</v>
      </c>
      <c r="E51" s="75">
        <f>'[1]protokol'!AF3</f>
        <v>98.9</v>
      </c>
      <c r="F51" s="92" t="str">
        <f>IF(E51&lt;30,"nevyhovuje",IF(E51&lt;=125,"vyhovuje","nevyhovuje"))</f>
        <v>vyhovuje</v>
      </c>
      <c r="G51" s="119">
        <v>27888</v>
      </c>
      <c r="H51" s="115" t="s">
        <v>117</v>
      </c>
    </row>
    <row r="52" spans="1:8" ht="14.25" customHeight="1">
      <c r="A52" s="212" t="s">
        <v>118</v>
      </c>
      <c r="B52" s="200" t="s">
        <v>119</v>
      </c>
      <c r="C52" s="202" t="s">
        <v>120</v>
      </c>
      <c r="D52" s="204" t="s">
        <v>60</v>
      </c>
      <c r="E52" s="287">
        <f>'[1]protokol'!AI3</f>
        <v>68.3</v>
      </c>
      <c r="F52" s="208" t="str">
        <f>IF(E52&gt;50,"nevyhovuje","vyhovuje")</f>
        <v>nevyhovuje</v>
      </c>
      <c r="G52" s="196" t="s">
        <v>121</v>
      </c>
      <c r="H52" s="78" t="s">
        <v>122</v>
      </c>
    </row>
    <row r="53" spans="1:8" ht="14.25" customHeight="1">
      <c r="A53" s="213"/>
      <c r="B53" s="223"/>
      <c r="C53" s="203"/>
      <c r="D53" s="205"/>
      <c r="E53" s="288"/>
      <c r="F53" s="209"/>
      <c r="G53" s="197"/>
      <c r="H53" s="115" t="s">
        <v>123</v>
      </c>
    </row>
    <row r="54" spans="1:8" ht="14.25" customHeight="1">
      <c r="A54" s="212" t="s">
        <v>124</v>
      </c>
      <c r="B54" s="200" t="s">
        <v>119</v>
      </c>
      <c r="C54" s="202">
        <v>0.5</v>
      </c>
      <c r="D54" s="204" t="s">
        <v>60</v>
      </c>
      <c r="E54" s="233">
        <f>3.29*'[1]protokol'!AJ3</f>
        <v>0.0329</v>
      </c>
      <c r="F54" s="208" t="str">
        <f>IF(E54&gt;=0.5,"nevyhovuje","vyhovuje")</f>
        <v>vyhovuje</v>
      </c>
      <c r="G54" s="196" t="s">
        <v>125</v>
      </c>
      <c r="H54" s="78" t="s">
        <v>126</v>
      </c>
    </row>
    <row r="55" spans="1:8" ht="14.25" customHeight="1">
      <c r="A55" s="213"/>
      <c r="B55" s="223"/>
      <c r="C55" s="203"/>
      <c r="D55" s="205"/>
      <c r="E55" s="234"/>
      <c r="F55" s="209"/>
      <c r="G55" s="197"/>
      <c r="H55" s="127" t="s">
        <v>127</v>
      </c>
    </row>
    <row r="56" spans="1:8" ht="14.25" customHeight="1">
      <c r="A56" s="212" t="s">
        <v>128</v>
      </c>
      <c r="B56" s="200" t="s">
        <v>119</v>
      </c>
      <c r="C56" s="202">
        <v>0.5</v>
      </c>
      <c r="D56" s="204" t="s">
        <v>70</v>
      </c>
      <c r="E56" s="206">
        <f>'[1]protokol'!AK3</f>
        <v>0.01</v>
      </c>
      <c r="F56" s="208" t="str">
        <f>IF(E56&gt;0.5,"nevyhovuje","vyhovuje")</f>
        <v>vyhovuje</v>
      </c>
      <c r="G56" s="196">
        <v>6778</v>
      </c>
      <c r="H56" s="78" t="s">
        <v>129</v>
      </c>
    </row>
    <row r="57" spans="1:8" ht="14.25" customHeight="1" thickBot="1">
      <c r="A57" s="228"/>
      <c r="B57" s="229"/>
      <c r="C57" s="230"/>
      <c r="D57" s="222"/>
      <c r="E57" s="231"/>
      <c r="F57" s="232"/>
      <c r="G57" s="218"/>
      <c r="H57" s="134" t="s">
        <v>130</v>
      </c>
    </row>
    <row r="58" spans="1:8" ht="14.25" customHeight="1" thickTop="1">
      <c r="A58" s="224" t="s">
        <v>38</v>
      </c>
      <c r="B58" s="135" t="s">
        <v>39</v>
      </c>
      <c r="C58" s="136" t="s">
        <v>40</v>
      </c>
      <c r="D58" s="136" t="s">
        <v>41</v>
      </c>
      <c r="E58" s="137" t="s">
        <v>42</v>
      </c>
      <c r="F58" s="138" t="s">
        <v>43</v>
      </c>
      <c r="G58" s="62" t="s">
        <v>44</v>
      </c>
      <c r="H58" s="139" t="s">
        <v>45</v>
      </c>
    </row>
    <row r="59" spans="1:8" ht="14.25" customHeight="1" thickBot="1">
      <c r="A59" s="225"/>
      <c r="B59" s="64" t="s">
        <v>46</v>
      </c>
      <c r="C59" s="65" t="s">
        <v>47</v>
      </c>
      <c r="D59" s="66" t="s">
        <v>48</v>
      </c>
      <c r="E59" s="140" t="s">
        <v>47</v>
      </c>
      <c r="F59" s="141" t="s">
        <v>49</v>
      </c>
      <c r="G59" s="69" t="s">
        <v>50</v>
      </c>
      <c r="H59" s="70" t="s">
        <v>51</v>
      </c>
    </row>
    <row r="60" spans="1:8" ht="14.25" customHeight="1" thickTop="1">
      <c r="A60" s="226" t="s">
        <v>131</v>
      </c>
      <c r="B60" s="200" t="s">
        <v>119</v>
      </c>
      <c r="C60" s="227" t="s">
        <v>132</v>
      </c>
      <c r="D60" s="219" t="s">
        <v>70</v>
      </c>
      <c r="E60" s="221">
        <v>0.08</v>
      </c>
      <c r="F60" s="221" t="s">
        <v>43</v>
      </c>
      <c r="G60" s="142" t="s">
        <v>50</v>
      </c>
      <c r="H60" s="78" t="s">
        <v>133</v>
      </c>
    </row>
    <row r="61" spans="1:8" ht="14.25" customHeight="1">
      <c r="A61" s="213"/>
      <c r="B61" s="201"/>
      <c r="C61" s="203"/>
      <c r="D61" s="220"/>
      <c r="E61" s="209"/>
      <c r="F61" s="209"/>
      <c r="G61" s="144" t="s">
        <v>134</v>
      </c>
      <c r="H61" s="127">
        <v>0</v>
      </c>
    </row>
    <row r="62" spans="1:8" ht="14.25" customHeight="1">
      <c r="A62" s="212" t="s">
        <v>135</v>
      </c>
      <c r="B62" s="200" t="s">
        <v>119</v>
      </c>
      <c r="C62" s="214">
        <v>0.2</v>
      </c>
      <c r="D62" s="215" t="s">
        <v>70</v>
      </c>
      <c r="E62" s="216">
        <f>'[1]protokol'!AQ3</f>
        <v>0</v>
      </c>
      <c r="F62" s="217" t="str">
        <f>IF(E62&gt;0.2,"nevyhovuje","vyhovuje")</f>
        <v>vyhovuje</v>
      </c>
      <c r="G62" s="196" t="s">
        <v>136</v>
      </c>
      <c r="H62" s="145" t="s">
        <v>137</v>
      </c>
    </row>
    <row r="63" spans="1:8" ht="14.25" customHeight="1">
      <c r="A63" s="213"/>
      <c r="B63" s="201"/>
      <c r="C63" s="203"/>
      <c r="D63" s="205"/>
      <c r="E63" s="207"/>
      <c r="F63" s="209"/>
      <c r="G63" s="197"/>
      <c r="H63" s="115" t="s">
        <v>138</v>
      </c>
    </row>
    <row r="64" spans="1:8" ht="14.25" customHeight="1">
      <c r="A64" s="198" t="s">
        <v>139</v>
      </c>
      <c r="B64" s="200" t="s">
        <v>119</v>
      </c>
      <c r="C64" s="202">
        <v>0.2</v>
      </c>
      <c r="D64" s="204" t="s">
        <v>70</v>
      </c>
      <c r="E64" s="206">
        <f>'[1]protokol'!AV3</f>
        <v>0</v>
      </c>
      <c r="F64" s="208" t="str">
        <f>IF(E64&gt;0.2,"nevyhovuje","vyhovuje")</f>
        <v>vyhovuje</v>
      </c>
      <c r="G64" s="210" t="s">
        <v>140</v>
      </c>
      <c r="H64" s="78" t="s">
        <v>141</v>
      </c>
    </row>
    <row r="65" spans="1:8" ht="14.25" customHeight="1">
      <c r="A65" s="199"/>
      <c r="B65" s="201"/>
      <c r="C65" s="203"/>
      <c r="D65" s="205"/>
      <c r="E65" s="207"/>
      <c r="F65" s="209"/>
      <c r="G65" s="211"/>
      <c r="H65" s="78" t="s">
        <v>142</v>
      </c>
    </row>
    <row r="66" spans="1:8" ht="14.25" customHeight="1">
      <c r="A66" s="110" t="s">
        <v>143</v>
      </c>
      <c r="B66" s="143" t="s">
        <v>119</v>
      </c>
      <c r="C66" s="80">
        <v>0.05</v>
      </c>
      <c r="D66" s="132" t="s">
        <v>70</v>
      </c>
      <c r="E66" s="133">
        <f>'[1]protokol'!BA3</f>
        <v>0</v>
      </c>
      <c r="F66" s="82" t="str">
        <f>IF(E66&lt;=0.05,"vyhovuje","nevyhovuje")</f>
        <v>vyhovuje</v>
      </c>
      <c r="G66" s="146" t="s">
        <v>144</v>
      </c>
      <c r="H66" s="147" t="s">
        <v>145</v>
      </c>
    </row>
    <row r="67" spans="1:8" ht="14.25" customHeight="1">
      <c r="A67" s="116" t="s">
        <v>146</v>
      </c>
      <c r="B67" s="148" t="s">
        <v>119</v>
      </c>
      <c r="C67" s="130">
        <v>3</v>
      </c>
      <c r="D67" s="149" t="s">
        <v>70</v>
      </c>
      <c r="E67" s="75">
        <f>'[1]protokol'!BB3</f>
        <v>1.88</v>
      </c>
      <c r="F67" s="92" t="str">
        <f>IF(E67&gt;=3,"nevyhovuje","vyhovuje")</f>
        <v>vyhovuje</v>
      </c>
      <c r="G67" s="119">
        <v>8467</v>
      </c>
      <c r="H67" s="78" t="s">
        <v>147</v>
      </c>
    </row>
    <row r="68" spans="1:8" ht="14.25" customHeight="1" thickBot="1">
      <c r="A68" s="150" t="s">
        <v>148</v>
      </c>
      <c r="B68" s="151" t="s">
        <v>149</v>
      </c>
      <c r="C68" s="152" t="s">
        <v>150</v>
      </c>
      <c r="D68" s="153" t="s">
        <v>91</v>
      </c>
      <c r="E68" s="154">
        <f>'[1]protokol'!BD3</f>
        <v>4.414</v>
      </c>
      <c r="F68" s="101" t="str">
        <f>IF(E68&lt;1,"nevyhovuje",IF(E68&lt;=5,"vyhovuje","nevyhovuje"))</f>
        <v>vyhovuje</v>
      </c>
      <c r="G68" s="155">
        <v>6059</v>
      </c>
      <c r="H68" s="102" t="s">
        <v>151</v>
      </c>
    </row>
    <row r="69" spans="1:4" ht="6" customHeight="1" thickTop="1">
      <c r="A69" s="156"/>
      <c r="B69" s="156"/>
      <c r="C69" s="156"/>
      <c r="D69" s="157"/>
    </row>
    <row r="70" spans="1:2" ht="14.25" customHeight="1" thickBot="1">
      <c r="A70" s="128" t="s">
        <v>152</v>
      </c>
      <c r="B70" s="159"/>
    </row>
    <row r="71" spans="1:8" ht="12" customHeight="1" thickTop="1">
      <c r="A71" s="160" t="s">
        <v>153</v>
      </c>
      <c r="B71" s="161" t="str">
        <f>D12</f>
        <v>2478/RT11/15</v>
      </c>
      <c r="C71" s="162" t="s">
        <v>190</v>
      </c>
      <c r="D71" s="163"/>
      <c r="E71" s="163"/>
      <c r="F71" s="163"/>
      <c r="G71" s="163"/>
      <c r="H71" s="164"/>
    </row>
    <row r="72" spans="1:8" ht="12" customHeight="1">
      <c r="A72" s="187" t="s">
        <v>154</v>
      </c>
      <c r="B72" s="188"/>
      <c r="C72" s="188"/>
      <c r="D72" s="188"/>
      <c r="E72" s="188"/>
      <c r="F72" s="188"/>
      <c r="G72" s="188"/>
      <c r="H72" s="189"/>
    </row>
    <row r="73" spans="1:8" ht="12" customHeight="1">
      <c r="A73" s="187"/>
      <c r="B73" s="188"/>
      <c r="C73" s="188"/>
      <c r="D73" s="188"/>
      <c r="E73" s="188"/>
      <c r="F73" s="188"/>
      <c r="G73" s="188"/>
      <c r="H73" s="189"/>
    </row>
    <row r="74" spans="1:8" ht="12" customHeight="1">
      <c r="A74" s="187"/>
      <c r="B74" s="188"/>
      <c r="C74" s="188"/>
      <c r="D74" s="188"/>
      <c r="E74" s="188"/>
      <c r="F74" s="188"/>
      <c r="G74" s="188"/>
      <c r="H74" s="189"/>
    </row>
    <row r="75" spans="1:8" ht="12" customHeight="1">
      <c r="A75" s="187"/>
      <c r="B75" s="188"/>
      <c r="C75" s="188"/>
      <c r="D75" s="188"/>
      <c r="E75" s="188"/>
      <c r="F75" s="188"/>
      <c r="G75" s="188"/>
      <c r="H75" s="189"/>
    </row>
    <row r="76" spans="1:8" ht="12" customHeight="1">
      <c r="A76" s="165"/>
      <c r="B76" s="166"/>
      <c r="C76" s="166"/>
      <c r="D76" s="167"/>
      <c r="E76" s="167"/>
      <c r="F76" s="167"/>
      <c r="G76" s="167"/>
      <c r="H76" s="168"/>
    </row>
    <row r="77" spans="1:8" ht="12" customHeight="1">
      <c r="A77" s="187"/>
      <c r="B77" s="188"/>
      <c r="C77" s="188"/>
      <c r="D77" s="188"/>
      <c r="E77" s="188"/>
      <c r="F77" s="188"/>
      <c r="G77" s="188"/>
      <c r="H77" s="189"/>
    </row>
    <row r="78" spans="1:8" ht="12" customHeight="1">
      <c r="A78" s="193" t="s">
        <v>155</v>
      </c>
      <c r="B78" s="194"/>
      <c r="C78" s="194"/>
      <c r="D78" s="194"/>
      <c r="E78" s="194"/>
      <c r="F78" s="194"/>
      <c r="G78" s="194"/>
      <c r="H78" s="195"/>
    </row>
    <row r="79" spans="1:8" ht="12" customHeight="1">
      <c r="A79" s="187" t="s">
        <v>156</v>
      </c>
      <c r="B79" s="188"/>
      <c r="C79" s="188"/>
      <c r="D79" s="188"/>
      <c r="E79" s="188"/>
      <c r="F79" s="188"/>
      <c r="G79" s="188"/>
      <c r="H79" s="189"/>
    </row>
    <row r="80" spans="1:8" ht="12" customHeight="1">
      <c r="A80" s="187" t="s">
        <v>157</v>
      </c>
      <c r="B80" s="188"/>
      <c r="C80" s="188"/>
      <c r="D80" s="188"/>
      <c r="E80" s="188"/>
      <c r="F80" s="188"/>
      <c r="G80" s="188"/>
      <c r="H80" s="189"/>
    </row>
    <row r="81" spans="1:8" ht="12" customHeight="1">
      <c r="A81" s="187" t="s">
        <v>158</v>
      </c>
      <c r="B81" s="188"/>
      <c r="C81" s="188"/>
      <c r="D81" s="188"/>
      <c r="E81" s="188"/>
      <c r="F81" s="188"/>
      <c r="G81" s="188"/>
      <c r="H81" s="189"/>
    </row>
    <row r="82" spans="1:8" ht="12" customHeight="1" thickBot="1">
      <c r="A82" s="169" t="s">
        <v>159</v>
      </c>
      <c r="B82" s="170"/>
      <c r="C82" s="171" t="s">
        <v>160</v>
      </c>
      <c r="D82" s="171">
        <f>(E52/50)+(E54/3)</f>
        <v>1.3769666666666665</v>
      </c>
      <c r="E82" s="171" t="str">
        <f>IF(D82&lt;=1,"vyhovuje","nevyhovuje")</f>
        <v>nevyhovuje</v>
      </c>
      <c r="F82" s="170"/>
      <c r="G82" s="190"/>
      <c r="H82" s="191"/>
    </row>
    <row r="83" spans="1:8" ht="12" customHeight="1" thickTop="1">
      <c r="A83" s="172" t="s">
        <v>161</v>
      </c>
      <c r="C83" s="173"/>
      <c r="G83" s="6"/>
      <c r="H83" s="158"/>
    </row>
    <row r="84" spans="1:8" ht="12" customHeight="1">
      <c r="A84" s="174" t="s">
        <v>162</v>
      </c>
      <c r="G84" s="6"/>
      <c r="H84" s="158"/>
    </row>
    <row r="85" ht="12" customHeight="1">
      <c r="A85" s="174"/>
    </row>
    <row r="86" ht="12" customHeight="1">
      <c r="A86" s="174"/>
    </row>
    <row r="87" ht="12" customHeight="1">
      <c r="A87" s="174"/>
    </row>
    <row r="88" ht="12" customHeight="1"/>
    <row r="89" spans="1:2" ht="12" customHeight="1">
      <c r="A89" s="23" t="s">
        <v>163</v>
      </c>
      <c r="B89" s="23"/>
    </row>
    <row r="90" spans="1:6" ht="12" customHeight="1">
      <c r="A90" s="23"/>
      <c r="B90" s="23"/>
      <c r="D90" s="8"/>
      <c r="E90" s="8"/>
      <c r="F90" s="8"/>
    </row>
    <row r="91" spans="1:8" ht="12" customHeight="1">
      <c r="A91" s="175" t="s">
        <v>164</v>
      </c>
      <c r="B91" s="176">
        <f ca="1">TODAY()</f>
        <v>42121</v>
      </c>
      <c r="D91" s="173"/>
      <c r="E91" s="173"/>
      <c r="F91" s="177"/>
      <c r="G91" s="178"/>
      <c r="H91" s="179"/>
    </row>
    <row r="92" spans="1:8" ht="12" customHeight="1">
      <c r="A92" s="180"/>
      <c r="D92" s="23"/>
      <c r="E92" s="23"/>
      <c r="F92" s="192" t="s">
        <v>24</v>
      </c>
      <c r="G92" s="192"/>
      <c r="H92" s="192"/>
    </row>
    <row r="93" spans="1:5" ht="14.25" customHeight="1">
      <c r="A93" s="180"/>
      <c r="D93" s="23"/>
      <c r="E93" s="23"/>
    </row>
    <row r="94" spans="1:5" ht="14.25" customHeight="1">
      <c r="A94" s="180"/>
      <c r="D94" s="23"/>
      <c r="E94" s="23"/>
    </row>
    <row r="95" spans="1:5" ht="14.25" customHeight="1">
      <c r="A95" s="180"/>
      <c r="D95" s="23"/>
      <c r="E95" s="23"/>
    </row>
    <row r="96" spans="1:5" ht="9.75" customHeight="1">
      <c r="A96" s="180" t="s">
        <v>165</v>
      </c>
      <c r="C96" s="181" t="s">
        <v>166</v>
      </c>
      <c r="D96" s="157"/>
      <c r="E96" s="157"/>
    </row>
    <row r="97" spans="1:5" s="6" customFormat="1" ht="9.75" customHeight="1">
      <c r="A97" s="180" t="s">
        <v>167</v>
      </c>
      <c r="C97" s="157" t="s">
        <v>168</v>
      </c>
      <c r="D97" s="157" t="s">
        <v>169</v>
      </c>
      <c r="E97" s="157"/>
    </row>
    <row r="98" spans="1:5" s="6" customFormat="1" ht="9.75" customHeight="1">
      <c r="A98" s="180" t="s">
        <v>170</v>
      </c>
      <c r="C98" s="157" t="s">
        <v>171</v>
      </c>
      <c r="D98" s="157" t="s">
        <v>172</v>
      </c>
      <c r="E98" s="157"/>
    </row>
    <row r="99" spans="1:5" s="6" customFormat="1" ht="9.75" customHeight="1">
      <c r="A99" s="180" t="s">
        <v>173</v>
      </c>
      <c r="C99" s="157" t="s">
        <v>174</v>
      </c>
      <c r="D99" s="157" t="s">
        <v>175</v>
      </c>
      <c r="E99" s="157"/>
    </row>
    <row r="100" spans="1:5" s="6" customFormat="1" ht="9.75" customHeight="1">
      <c r="A100" s="180" t="s">
        <v>176</v>
      </c>
      <c r="C100" s="157" t="s">
        <v>177</v>
      </c>
      <c r="D100" s="157" t="s">
        <v>178</v>
      </c>
      <c r="E100" s="157"/>
    </row>
    <row r="101" spans="1:5" s="6" customFormat="1" ht="9.75" customHeight="1">
      <c r="A101" s="180"/>
      <c r="C101" s="157" t="s">
        <v>179</v>
      </c>
      <c r="D101" s="157" t="s">
        <v>180</v>
      </c>
      <c r="E101" s="157"/>
    </row>
    <row r="103" s="6" customFormat="1" ht="9.75" customHeight="1">
      <c r="A103" s="181" t="s">
        <v>181</v>
      </c>
    </row>
    <row r="104" s="6" customFormat="1" ht="9.75" customHeight="1">
      <c r="A104" s="157" t="s">
        <v>182</v>
      </c>
    </row>
    <row r="105" s="6" customFormat="1" ht="9.75" customHeight="1">
      <c r="A105" s="157" t="s">
        <v>183</v>
      </c>
    </row>
    <row r="106" s="6" customFormat="1" ht="9.75" customHeight="1">
      <c r="A106" s="157" t="s">
        <v>184</v>
      </c>
    </row>
    <row r="107" s="6" customFormat="1" ht="9.75" customHeight="1">
      <c r="A107" s="181" t="s">
        <v>185</v>
      </c>
    </row>
    <row r="108" s="6" customFormat="1" ht="9.75" customHeight="1">
      <c r="A108" s="157" t="s">
        <v>186</v>
      </c>
    </row>
    <row r="109" s="6" customFormat="1" ht="9.75" customHeight="1">
      <c r="A109" s="181" t="s">
        <v>187</v>
      </c>
    </row>
    <row r="110" s="6" customFormat="1" ht="9.75" customHeight="1">
      <c r="A110" s="181" t="s">
        <v>188</v>
      </c>
    </row>
    <row r="111" s="6" customFormat="1" ht="9.75" customHeight="1">
      <c r="A111" s="157" t="s">
        <v>189</v>
      </c>
    </row>
    <row r="112" s="6" customFormat="1" ht="14.25" customHeight="1">
      <c r="A112" s="157"/>
    </row>
    <row r="113" spans="1:3" s="6" customFormat="1" ht="14.25" customHeight="1">
      <c r="A113" s="181"/>
      <c r="B113" s="157"/>
      <c r="C113" s="157"/>
    </row>
    <row r="114" spans="1:3" s="6" customFormat="1" ht="14.25" customHeight="1">
      <c r="A114" s="157"/>
      <c r="B114" s="157"/>
      <c r="C114" s="157"/>
    </row>
    <row r="115" spans="1:3" s="6" customFormat="1" ht="14.25" customHeight="1">
      <c r="A115" s="157"/>
      <c r="B115" s="157"/>
      <c r="C115" s="157"/>
    </row>
    <row r="116" spans="1:3" s="6" customFormat="1" ht="14.25" customHeight="1">
      <c r="A116" s="157"/>
      <c r="B116" s="157"/>
      <c r="C116" s="157"/>
    </row>
    <row r="117" spans="1:3" s="6" customFormat="1" ht="14.25" customHeight="1">
      <c r="A117" s="157"/>
      <c r="B117" s="157"/>
      <c r="C117" s="157"/>
    </row>
    <row r="118" spans="1:3" s="6" customFormat="1" ht="14.25" customHeight="1">
      <c r="A118" s="157"/>
      <c r="B118" s="157"/>
      <c r="C118" s="157"/>
    </row>
  </sheetData>
  <sheetProtection/>
  <mergeCells count="79">
    <mergeCell ref="A6:H7"/>
    <mergeCell ref="B8:H8"/>
    <mergeCell ref="B9:H9"/>
    <mergeCell ref="D12:E12"/>
    <mergeCell ref="C13:D13"/>
    <mergeCell ref="F13:H13"/>
    <mergeCell ref="F14:H14"/>
    <mergeCell ref="E15:H15"/>
    <mergeCell ref="B16:H16"/>
    <mergeCell ref="B17:E17"/>
    <mergeCell ref="C18:D18"/>
    <mergeCell ref="E18:H18"/>
    <mergeCell ref="B19:H19"/>
    <mergeCell ref="B20:H20"/>
    <mergeCell ref="B24:H24"/>
    <mergeCell ref="A25:H25"/>
    <mergeCell ref="A26:A27"/>
    <mergeCell ref="A42:H42"/>
    <mergeCell ref="A49:A50"/>
    <mergeCell ref="B49:B50"/>
    <mergeCell ref="C49:C50"/>
    <mergeCell ref="D49:D50"/>
    <mergeCell ref="E49:E50"/>
    <mergeCell ref="F49:F50"/>
    <mergeCell ref="G49:G50"/>
    <mergeCell ref="H49:H50"/>
    <mergeCell ref="G52:G53"/>
    <mergeCell ref="G54:G55"/>
    <mergeCell ref="A52:A53"/>
    <mergeCell ref="B52:B53"/>
    <mergeCell ref="C52:C53"/>
    <mergeCell ref="D52:D53"/>
    <mergeCell ref="E52:E53"/>
    <mergeCell ref="F52:F53"/>
    <mergeCell ref="E56:E57"/>
    <mergeCell ref="F56:F57"/>
    <mergeCell ref="C54:C55"/>
    <mergeCell ref="D54:D55"/>
    <mergeCell ref="E54:E55"/>
    <mergeCell ref="F54:F55"/>
    <mergeCell ref="A54:A55"/>
    <mergeCell ref="B54:B55"/>
    <mergeCell ref="A58:A59"/>
    <mergeCell ref="A60:A61"/>
    <mergeCell ref="B60:B61"/>
    <mergeCell ref="C60:C61"/>
    <mergeCell ref="A56:A57"/>
    <mergeCell ref="B56:B57"/>
    <mergeCell ref="C56:C57"/>
    <mergeCell ref="B62:B63"/>
    <mergeCell ref="C62:C63"/>
    <mergeCell ref="D62:D63"/>
    <mergeCell ref="E62:E63"/>
    <mergeCell ref="F62:F63"/>
    <mergeCell ref="G56:G57"/>
    <mergeCell ref="D60:D61"/>
    <mergeCell ref="E60:E61"/>
    <mergeCell ref="F60:F61"/>
    <mergeCell ref="D56:D57"/>
    <mergeCell ref="A78:H78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A79:H79"/>
    <mergeCell ref="A80:H80"/>
    <mergeCell ref="A81:H81"/>
    <mergeCell ref="G82:H82"/>
    <mergeCell ref="F92:H92"/>
    <mergeCell ref="A72:H72"/>
    <mergeCell ref="A73:H73"/>
    <mergeCell ref="A74:H74"/>
    <mergeCell ref="A75:H75"/>
    <mergeCell ref="A77:H77"/>
  </mergeCells>
  <hyperlinks>
    <hyperlink ref="G3" r:id="rId1" display="mailto:zimermann@chempal.sk"/>
    <hyperlink ref="G4" r:id="rId2" display="http://www.chempal.sk/"/>
  </hyperlinks>
  <printOptions/>
  <pageMargins left="0.1968503937007874" right="0.1968503937007874" top="0.1968503937007874" bottom="0.49" header="0.5118110236220472" footer="0.31496062992125984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Idea</dc:creator>
  <cp:keywords/>
  <dc:description/>
  <cp:lastModifiedBy>Idea</cp:lastModifiedBy>
  <dcterms:created xsi:type="dcterms:W3CDTF">2015-04-13T06:47:15Z</dcterms:created>
  <dcterms:modified xsi:type="dcterms:W3CDTF">2015-04-27T12:52:28Z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