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001 - Oprava fasády a vým..." sheetId="1" r:id="rId1"/>
  </sheets>
  <definedNames>
    <definedName name="_xlnm.Print_Titles" localSheetId="0">'001 - Oprava fasády a vým...'!$69:$69</definedName>
    <definedName name="_xlnm.Print_Area" localSheetId="0">'001 - Oprava fasády a vým...'!$C$4:$P$33,'001 - Oprava fasády a vým...'!$C$39:$Q$53,'001 - Oprava fasády a vým...'!$C$59:$R$102</definedName>
  </definedNames>
  <calcPr fullCalcOnLoad="1"/>
</workbook>
</file>

<file path=xl/sharedStrings.xml><?xml version="1.0" encoding="utf-8"?>
<sst xmlns="http://schemas.openxmlformats.org/spreadsheetml/2006/main" count="331" uniqueCount="118">
  <si>
    <t>List obsahuje:</t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</si>
  <si>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</si>
  <si>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</si>
  <si>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</si>
  <si>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</si>
  <si>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</si>
  <si>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1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</si>
  <si>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</si>
  <si>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</si>
  <si>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</si>
  <si>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</si>
  <si>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</si>
  <si>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</si>
  <si>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</si>
  <si>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</si>
  <si>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</si>
  <si>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</si>
  <si>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</si>
  <si>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</si>
  <si>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</si>
  <si>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</si>
  <si>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</si>
  <si>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</si>
  <si>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</si>
  <si>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</si>
  <si>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</si>
  <si>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</si>
  <si>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</si>
  <si>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</si>
  <si>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</si>
  <si>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</si>
  <si>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{6CC61220-CF9E-44E8-A9E1-5A5B499A49AD}</t>
  </si>
  <si>
    <t>2</t>
  </si>
  <si>
    <t>Zpět na list:</t>
  </si>
  <si>
    <t>KRYCÍ LIST SOUPISU</t>
  </si>
  <si>
    <t>Objekt:</t>
  </si>
  <si>
    <t>001 - Oprava fasády a výměna otvorových výplní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</si>
  <si>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</si>
  <si>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</si>
  <si>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</si>
  <si>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</si>
  <si>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</si>
  <si>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</si>
  <si>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</si>
  <si>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</si>
  <si>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</si>
  <si>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</si>
  <si>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</si>
  <si>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</si>
  <si>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</si>
  <si>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</si>
  <si>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</si>
  <si>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</si>
  <si>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</si>
  <si>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</si>
  <si>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</si>
  <si>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</si>
  <si>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</si>
  <si>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</si>
  <si>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</si>
  <si>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</si>
  <si>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</si>
  <si>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PP</t>
  </si>
  <si>
    <t>m2</t>
  </si>
  <si>
    <t>m</t>
  </si>
  <si>
    <t>kus</t>
  </si>
  <si>
    <t>M</t>
  </si>
  <si>
    <t>8</t>
  </si>
  <si>
    <t>%</t>
  </si>
  <si>
    <t>766622132</t>
  </si>
  <si>
    <t>Montáž oken plastových včetně montáže rámu na polyuretanovou pěnu plochy přes 1 m2 otevíravých nebo sklápěcích do zdiva, výšky přes 1,5 do 2,5 m</t>
  </si>
  <si>
    <t>83</t>
  </si>
  <si>
    <t>611101261</t>
  </si>
  <si>
    <t>okno plastové 2křídlové 110x230cm O, OS s obloukovým nadsvětlíkem, barva - vně imitace dřeva, uvnitř bílá, celoobvodové kování ROTO NT - izolační dvojsklo, zasklení 4-16-4, Uw max 1,2 W/m2.K, členění dle stávajícího okna</t>
  </si>
  <si>
    <t>84</t>
  </si>
  <si>
    <t>611101262</t>
  </si>
  <si>
    <t>okno plastové 2křídlové 110x230cm O, OS s obloukovým nadsvětlíkem, barva - vně imitace dřeva, uvnitř bílá, celoobvodové kování ROTO NT - mléčné izolační dvojsklo, zasklení 4-16-4, Uw max 1,2 W/m2.K, členění dle stávajícího okna</t>
  </si>
  <si>
    <t>85</t>
  </si>
  <si>
    <t>611101263</t>
  </si>
  <si>
    <t>okno plastové 2křídlové 120x160cm O, OS,s nadsvětlíkem, barva - vně imitace dřeva, uvnitř bílá, celoobvodové kování ROTO NT - izolačníní dvojsklo, zasklení 4-16-4, Uw max 1,2 W/m2.K, členění dle stávajícího okna</t>
  </si>
  <si>
    <t>86</t>
  </si>
  <si>
    <t>611101266</t>
  </si>
  <si>
    <t>okno plastové 2křídlové 100x160cm O, barva - vně imitace dřeva, uvnitř bílá, celoobvodové kování ROTO NT - izolačníní dvojsklo, zasklení 4-16-4, Uw max 1,2 W/m2.K, členění dle stávajícího okna</t>
  </si>
  <si>
    <t>87</t>
  </si>
  <si>
    <t>611101264</t>
  </si>
  <si>
    <t>okno plastové 2křídlové 2100x160cm O, OS,s nadsvětlíkem barva - vně imitace dřeva, uvnitř bílá, celoobvodové kování ROTO NT - izolačníní dvojsklo, zasklení 4-16-4, Uw max 1,2 W/m2.K, členění dle stávajícího okna</t>
  </si>
  <si>
    <t>88</t>
  </si>
  <si>
    <t>611101265</t>
  </si>
  <si>
    <t>okno plastové FIX jednosklo 170x170, barva - imitace dřeva,členění dle stávajícího okna</t>
  </si>
  <si>
    <t>89</t>
  </si>
  <si>
    <t>766660461</t>
  </si>
  <si>
    <t>Montáž dveřních křídel dřevěných nebo plastových vchodových dveří včetně rámu do zdiva dvoukřídlových s nadsvětlíkem</t>
  </si>
  <si>
    <t>90</t>
  </si>
  <si>
    <t>611731380</t>
  </si>
  <si>
    <t>dveře  plastové vchodové bezpečnostní dvoukřídlé zasklené z 1/3 s fixním zaskleným nadsvětlíkem 130 x 250 cm, bezpečnostní kování celoobvodové vícebodové, barva imitace dřeva, bezpečnostní zasklení s vloženou fólií vč. rámu</t>
  </si>
  <si>
    <t>91</t>
  </si>
  <si>
    <t>611731381</t>
  </si>
  <si>
    <t>dveře plastové vchodové bezpečnostní dvoukřídlé zasklené z 1/3 s fixním zaskleným nadsvětlíkem 125 x 300 cm, bezpečnostní kování celoobvodové vícebodové, barva imitace dřeva, bezpečnostní zasklení s vloženou fólií vč. rámu</t>
  </si>
  <si>
    <t>92</t>
  </si>
  <si>
    <t>766441821</t>
  </si>
  <si>
    <t>Demontáž parapetních desek dřevěných nebo plastových šířky do 300 mm délky přes 1m</t>
  </si>
  <si>
    <t>93</t>
  </si>
  <si>
    <t>766694113</t>
  </si>
  <si>
    <t>Montáž ostatních truhlářských konstrukcí parapetních desek dřevěných nebo plastových šířky do 300 mm, délky přes 1600 do 2600 mm</t>
  </si>
  <si>
    <t>94</t>
  </si>
  <si>
    <t>611444020</t>
  </si>
  <si>
    <t>parapet plastový vnitřní - komůrkový, šíře dle aktuální situace po osazení nových oken</t>
  </si>
  <si>
    <t>95</t>
  </si>
  <si>
    <t>611444150</t>
  </si>
  <si>
    <t>koncovka k parapetu plastovému vnitřnímu 1 pár</t>
  </si>
  <si>
    <t>96</t>
  </si>
  <si>
    <t>998766202</t>
  </si>
  <si>
    <t>Přesun hmot pro konstrukce truhlářské stanovený procentní sazbou (%) z ceny vodorovná dopravní vzdálenost do 50 m v objektech výšky přes 6 do 12 m</t>
  </si>
  <si>
    <t>97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</si>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</sst>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67" fontId="14" fillId="0" borderId="20" xfId="0" applyNumberFormat="1" applyFont="1" applyBorder="1" applyAlignment="1">
      <alignment horizontal="right"/>
    </xf>
    <xf numFmtId="167" fontId="14" fillId="0" borderId="27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167" fontId="11" fillId="0" borderId="0" xfId="0" applyNumberFormat="1" applyFont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168" fontId="0" fillId="0" borderId="28" xfId="0" applyNumberFormat="1" applyFont="1" applyBorder="1" applyAlignment="1">
      <alignment horizontal="right" vertical="center"/>
    </xf>
    <xf numFmtId="0" fontId="9" fillId="35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/>
    </xf>
    <xf numFmtId="0" fontId="17" fillId="0" borderId="28" xfId="0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168" fontId="17" fillId="0" borderId="28" xfId="0" applyNumberFormat="1" applyFont="1" applyBorder="1" applyAlignment="1">
      <alignment horizontal="right" vertical="center"/>
    </xf>
    <xf numFmtId="168" fontId="0" fillId="35" borderId="28" xfId="0" applyNumberFormat="1" applyFont="1" applyFill="1" applyBorder="1" applyAlignment="1">
      <alignment horizontal="right" vertical="center"/>
    </xf>
    <xf numFmtId="0" fontId="1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5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164" fontId="5" fillId="34" borderId="16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5" fillId="33" borderId="0" xfId="36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64" fontId="0" fillId="35" borderId="28" xfId="0" applyNumberFormat="1" applyFont="1" applyFill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164" fontId="17" fillId="35" borderId="28" xfId="0" applyNumberFormat="1" applyFont="1" applyFill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4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13C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13CB.tmp" descr="C:\KROSplusData\System\Temp\rad013C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F74" sqref="F74:R7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82"/>
      <c r="B1" s="79"/>
      <c r="C1" s="79"/>
      <c r="D1" s="80" t="s">
        <v>0</v>
      </c>
      <c r="E1" s="79"/>
      <c r="F1" s="81" t="s">
        <v>114</v>
      </c>
      <c r="G1" s="81"/>
      <c r="H1" s="96" t="s">
        <v>115</v>
      </c>
      <c r="I1" s="96"/>
      <c r="J1" s="96"/>
      <c r="K1" s="96"/>
      <c r="L1" s="81" t="s">
        <v>116</v>
      </c>
      <c r="M1" s="81"/>
      <c r="N1" s="79"/>
      <c r="O1" s="80" t="s">
        <v>33</v>
      </c>
      <c r="P1" s="79"/>
      <c r="Q1" s="79"/>
      <c r="R1" s="79"/>
      <c r="S1" s="81" t="s">
        <v>117</v>
      </c>
      <c r="T1" s="81"/>
      <c r="U1" s="82"/>
      <c r="V1" s="8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93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3" t="s">
        <v>3</v>
      </c>
      <c r="T2" s="84"/>
      <c r="U2" s="84"/>
      <c r="V2" s="84"/>
      <c r="W2" s="84"/>
      <c r="X2" s="84"/>
      <c r="Y2" s="84"/>
      <c r="Z2" s="84"/>
      <c r="AA2" s="84"/>
      <c r="AB2" s="84"/>
      <c r="AC2" s="84"/>
      <c r="AT2" s="2" t="s">
        <v>31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32</v>
      </c>
    </row>
    <row r="4" spans="2:46" s="2" customFormat="1" ht="37.5" customHeight="1">
      <c r="B4" s="9"/>
      <c r="C4" s="89" t="s">
        <v>34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94"/>
      <c r="T4" s="11" t="s">
        <v>4</v>
      </c>
      <c r="AT4" s="2" t="s">
        <v>1</v>
      </c>
    </row>
    <row r="5" spans="2:18" s="2" customFormat="1" ht="7.5" customHeight="1">
      <c r="B5" s="9"/>
      <c r="R5" s="10"/>
    </row>
    <row r="6" spans="2:18" s="2" customFormat="1" ht="15.75" customHeight="1">
      <c r="B6" s="9"/>
      <c r="D6" s="13" t="s">
        <v>5</v>
      </c>
      <c r="F6" s="114" t="e">
        <f>#REF!</f>
        <v>#REF!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0"/>
    </row>
    <row r="7" spans="2:18" s="5" customFormat="1" ht="18.75" customHeight="1">
      <c r="B7" s="15"/>
      <c r="D7" s="12" t="s">
        <v>35</v>
      </c>
      <c r="F7" s="91" t="s">
        <v>36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16"/>
    </row>
    <row r="8" spans="2:18" s="5" customFormat="1" ht="14.25" customHeight="1">
      <c r="B8" s="15"/>
      <c r="R8" s="16"/>
    </row>
    <row r="9" spans="2:18" s="5" customFormat="1" ht="15" customHeight="1">
      <c r="B9" s="15"/>
      <c r="D9" s="13" t="s">
        <v>37</v>
      </c>
      <c r="F9" s="14"/>
      <c r="R9" s="16"/>
    </row>
    <row r="10" spans="2:18" s="5" customFormat="1" ht="15" customHeight="1">
      <c r="B10" s="15"/>
      <c r="D10" s="13" t="s">
        <v>7</v>
      </c>
      <c r="F10" s="14" t="s">
        <v>8</v>
      </c>
      <c r="M10" s="13" t="s">
        <v>9</v>
      </c>
      <c r="O10" s="109" t="e">
        <f>#REF!</f>
        <v>#REF!</v>
      </c>
      <c r="P10" s="90"/>
      <c r="R10" s="16"/>
    </row>
    <row r="11" spans="2:18" s="5" customFormat="1" ht="7.5" customHeight="1">
      <c r="B11" s="15"/>
      <c r="R11" s="16"/>
    </row>
    <row r="12" spans="2:18" s="5" customFormat="1" ht="15" customHeight="1">
      <c r="B12" s="15"/>
      <c r="D12" s="13" t="s">
        <v>10</v>
      </c>
      <c r="M12" s="13" t="s">
        <v>11</v>
      </c>
      <c r="O12" s="92" t="e">
        <f>IF(#REF!="","",#REF!)</f>
        <v>#REF!</v>
      </c>
      <c r="P12" s="90"/>
      <c r="R12" s="16"/>
    </row>
    <row r="13" spans="2:18" s="5" customFormat="1" ht="18.75" customHeight="1">
      <c r="B13" s="15"/>
      <c r="E13" s="14" t="e">
        <f>IF(#REF!="","",#REF!)</f>
        <v>#REF!</v>
      </c>
      <c r="M13" s="13" t="s">
        <v>12</v>
      </c>
      <c r="O13" s="92" t="e">
        <f>IF(#REF!="","",#REF!)</f>
        <v>#REF!</v>
      </c>
      <c r="P13" s="90"/>
      <c r="R13" s="16"/>
    </row>
    <row r="14" spans="2:18" s="5" customFormat="1" ht="7.5" customHeight="1">
      <c r="B14" s="15"/>
      <c r="R14" s="16"/>
    </row>
    <row r="15" spans="2:18" s="5" customFormat="1" ht="15" customHeight="1">
      <c r="B15" s="15"/>
      <c r="D15" s="13" t="s">
        <v>13</v>
      </c>
      <c r="M15" s="13" t="s">
        <v>11</v>
      </c>
      <c r="O15" s="92" t="e">
        <f>IF(#REF!="","",#REF!)</f>
        <v>#REF!</v>
      </c>
      <c r="P15" s="90"/>
      <c r="R15" s="16"/>
    </row>
    <row r="16" spans="2:18" s="5" customFormat="1" ht="18.75" customHeight="1">
      <c r="B16" s="15"/>
      <c r="E16" s="14" t="e">
        <f>IF(#REF!="","",#REF!)</f>
        <v>#REF!</v>
      </c>
      <c r="M16" s="13" t="s">
        <v>12</v>
      </c>
      <c r="O16" s="92" t="e">
        <f>IF(#REF!="","",#REF!)</f>
        <v>#REF!</v>
      </c>
      <c r="P16" s="90"/>
      <c r="R16" s="16"/>
    </row>
    <row r="17" spans="2:18" s="5" customFormat="1" ht="7.5" customHeight="1">
      <c r="B17" s="15"/>
      <c r="R17" s="16"/>
    </row>
    <row r="18" spans="2:18" s="5" customFormat="1" ht="15" customHeight="1">
      <c r="B18" s="15"/>
      <c r="D18" s="13" t="s">
        <v>14</v>
      </c>
      <c r="M18" s="13" t="s">
        <v>11</v>
      </c>
      <c r="O18" s="92" t="e">
        <f>IF(#REF!="","",#REF!)</f>
        <v>#REF!</v>
      </c>
      <c r="P18" s="90"/>
      <c r="R18" s="16"/>
    </row>
    <row r="19" spans="2:18" s="5" customFormat="1" ht="18.75" customHeight="1">
      <c r="B19" s="15"/>
      <c r="E19" s="14" t="e">
        <f>IF(#REF!="","",#REF!)</f>
        <v>#REF!</v>
      </c>
      <c r="M19" s="13" t="s">
        <v>12</v>
      </c>
      <c r="O19" s="92" t="e">
        <f>IF(#REF!="","",#REF!)</f>
        <v>#REF!</v>
      </c>
      <c r="P19" s="90"/>
      <c r="R19" s="16"/>
    </row>
    <row r="20" spans="2:18" s="5" customFormat="1" ht="7.5" customHeight="1">
      <c r="B20" s="15"/>
      <c r="R20" s="16"/>
    </row>
    <row r="21" spans="2:18" s="5" customFormat="1" ht="15" customHeight="1">
      <c r="B21" s="15"/>
      <c r="D21" s="13" t="s">
        <v>15</v>
      </c>
      <c r="R21" s="16"/>
    </row>
    <row r="22" spans="2:18" s="37" customFormat="1" ht="15.75" customHeight="1">
      <c r="B22" s="38"/>
      <c r="E22" s="95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R22" s="39"/>
    </row>
    <row r="23" spans="2:18" s="5" customFormat="1" ht="7.5" customHeight="1">
      <c r="B23" s="15"/>
      <c r="R23" s="16"/>
    </row>
    <row r="24" spans="2:18" s="5" customFormat="1" ht="7.5" customHeight="1">
      <c r="B24" s="1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R24" s="16"/>
    </row>
    <row r="25" spans="2:18" s="5" customFormat="1" ht="26.25" customHeight="1">
      <c r="B25" s="15"/>
      <c r="D25" s="40" t="s">
        <v>16</v>
      </c>
      <c r="M25" s="85">
        <f>ROUNDUP($N$70,2)</f>
        <v>0</v>
      </c>
      <c r="N25" s="90"/>
      <c r="O25" s="90"/>
      <c r="P25" s="90"/>
      <c r="R25" s="16"/>
    </row>
    <row r="26" spans="2:18" s="5" customFormat="1" ht="7.5" customHeight="1">
      <c r="B26" s="1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16"/>
    </row>
    <row r="27" spans="2:18" s="5" customFormat="1" ht="15" customHeight="1">
      <c r="B27" s="15"/>
      <c r="D27" s="17" t="s">
        <v>17</v>
      </c>
      <c r="E27" s="17" t="s">
        <v>18</v>
      </c>
      <c r="F27" s="18">
        <v>0.21</v>
      </c>
      <c r="G27" s="41" t="s">
        <v>19</v>
      </c>
      <c r="H27" s="117">
        <f>SUM($BE$70:$BE$102)</f>
        <v>0</v>
      </c>
      <c r="I27" s="90"/>
      <c r="J27" s="90"/>
      <c r="M27" s="117">
        <f>SUM($BE$70:$BE$102)*$F$27</f>
        <v>0</v>
      </c>
      <c r="N27" s="90"/>
      <c r="O27" s="90"/>
      <c r="P27" s="90"/>
      <c r="R27" s="16"/>
    </row>
    <row r="28" spans="2:18" s="5" customFormat="1" ht="15" customHeight="1">
      <c r="B28" s="15"/>
      <c r="E28" s="17" t="s">
        <v>20</v>
      </c>
      <c r="F28" s="18">
        <v>0.15</v>
      </c>
      <c r="G28" s="41" t="s">
        <v>19</v>
      </c>
      <c r="H28" s="117">
        <f>SUM($BF$70:$BF$102)</f>
        <v>0</v>
      </c>
      <c r="I28" s="90"/>
      <c r="J28" s="90"/>
      <c r="M28" s="117">
        <f>SUM($BF$70:$BF$102)*$F$28</f>
        <v>0</v>
      </c>
      <c r="N28" s="90"/>
      <c r="O28" s="90"/>
      <c r="P28" s="90"/>
      <c r="R28" s="16"/>
    </row>
    <row r="29" spans="2:18" s="5" customFormat="1" ht="15" customHeight="1" hidden="1">
      <c r="B29" s="15"/>
      <c r="E29" s="17" t="s">
        <v>21</v>
      </c>
      <c r="F29" s="18">
        <v>0.21</v>
      </c>
      <c r="G29" s="41" t="s">
        <v>19</v>
      </c>
      <c r="H29" s="117">
        <f>SUM($BG$70:$BG$102)</f>
        <v>0</v>
      </c>
      <c r="I29" s="90"/>
      <c r="J29" s="90"/>
      <c r="M29" s="117">
        <v>0</v>
      </c>
      <c r="N29" s="90"/>
      <c r="O29" s="90"/>
      <c r="P29" s="90"/>
      <c r="R29" s="16"/>
    </row>
    <row r="30" spans="2:18" s="5" customFormat="1" ht="15" customHeight="1" hidden="1">
      <c r="B30" s="15"/>
      <c r="E30" s="17" t="s">
        <v>22</v>
      </c>
      <c r="F30" s="18">
        <v>0.15</v>
      </c>
      <c r="G30" s="41" t="s">
        <v>19</v>
      </c>
      <c r="H30" s="117">
        <f>SUM($BH$70:$BH$102)</f>
        <v>0</v>
      </c>
      <c r="I30" s="90"/>
      <c r="J30" s="90"/>
      <c r="M30" s="117">
        <v>0</v>
      </c>
      <c r="N30" s="90"/>
      <c r="O30" s="90"/>
      <c r="P30" s="90"/>
      <c r="R30" s="16"/>
    </row>
    <row r="31" spans="2:18" s="5" customFormat="1" ht="15" customHeight="1" hidden="1">
      <c r="B31" s="15"/>
      <c r="E31" s="17" t="s">
        <v>23</v>
      </c>
      <c r="F31" s="18">
        <v>0</v>
      </c>
      <c r="G31" s="41" t="s">
        <v>19</v>
      </c>
      <c r="H31" s="117">
        <f>SUM($BI$70:$BI$102)</f>
        <v>0</v>
      </c>
      <c r="I31" s="90"/>
      <c r="J31" s="90"/>
      <c r="M31" s="117">
        <v>0</v>
      </c>
      <c r="N31" s="90"/>
      <c r="O31" s="90"/>
      <c r="P31" s="90"/>
      <c r="R31" s="16"/>
    </row>
    <row r="32" spans="2:18" s="5" customFormat="1" ht="7.5" customHeight="1">
      <c r="B32" s="15"/>
      <c r="R32" s="16"/>
    </row>
    <row r="33" spans="2:18" s="5" customFormat="1" ht="26.25" customHeight="1">
      <c r="B33" s="15"/>
      <c r="C33" s="19"/>
      <c r="D33" s="20" t="s">
        <v>24</v>
      </c>
      <c r="E33" s="21"/>
      <c r="F33" s="21"/>
      <c r="G33" s="42" t="s">
        <v>25</v>
      </c>
      <c r="H33" s="22" t="s">
        <v>26</v>
      </c>
      <c r="I33" s="21"/>
      <c r="J33" s="21"/>
      <c r="K33" s="21"/>
      <c r="L33" s="87">
        <f>ROUNDUP(SUM($M$25:$M$31),2)</f>
        <v>0</v>
      </c>
      <c r="M33" s="86"/>
      <c r="N33" s="86"/>
      <c r="O33" s="86"/>
      <c r="P33" s="88"/>
      <c r="Q33" s="19"/>
      <c r="R33" s="23"/>
    </row>
    <row r="34" spans="2:18" s="5" customFormat="1" ht="1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</row>
    <row r="38" spans="2:18" s="5" customFormat="1" ht="7.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43"/>
    </row>
    <row r="39" spans="2:18" s="5" customFormat="1" ht="37.5" customHeight="1">
      <c r="B39" s="15"/>
      <c r="C39" s="89" t="s">
        <v>38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18"/>
    </row>
    <row r="40" spans="2:18" s="5" customFormat="1" ht="7.5" customHeight="1">
      <c r="B40" s="15"/>
      <c r="R40" s="16"/>
    </row>
    <row r="41" spans="2:18" s="5" customFormat="1" ht="15" customHeight="1">
      <c r="B41" s="15"/>
      <c r="C41" s="13" t="s">
        <v>5</v>
      </c>
      <c r="F41" s="114" t="e">
        <f>$F$6</f>
        <v>#REF!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6"/>
    </row>
    <row r="42" spans="2:18" s="5" customFormat="1" ht="15" customHeight="1">
      <c r="B42" s="15"/>
      <c r="C42" s="12" t="s">
        <v>35</v>
      </c>
      <c r="F42" s="91" t="str">
        <f>$F$7</f>
        <v>001 - Oprava fasády a výměna otvorových výplní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16"/>
    </row>
    <row r="43" spans="2:18" s="5" customFormat="1" ht="7.5" customHeight="1">
      <c r="B43" s="15"/>
      <c r="R43" s="16"/>
    </row>
    <row r="44" spans="2:18" s="5" customFormat="1" ht="18.75" customHeight="1">
      <c r="B44" s="15"/>
      <c r="C44" s="13" t="s">
        <v>7</v>
      </c>
      <c r="F44" s="14" t="str">
        <f>$F$10</f>
        <v> </v>
      </c>
      <c r="K44" s="13" t="s">
        <v>9</v>
      </c>
      <c r="M44" s="109" t="e">
        <f>IF($O$10="","",$O$10)</f>
        <v>#REF!</v>
      </c>
      <c r="N44" s="90"/>
      <c r="O44" s="90"/>
      <c r="P44" s="90"/>
      <c r="R44" s="16"/>
    </row>
    <row r="45" spans="2:18" s="5" customFormat="1" ht="7.5" customHeight="1">
      <c r="B45" s="15"/>
      <c r="R45" s="16"/>
    </row>
    <row r="46" spans="2:18" s="5" customFormat="1" ht="15.75" customHeight="1">
      <c r="B46" s="15"/>
      <c r="C46" s="13" t="s">
        <v>10</v>
      </c>
      <c r="F46" s="14" t="e">
        <f>$E$13</f>
        <v>#REF!</v>
      </c>
      <c r="K46" s="13" t="s">
        <v>14</v>
      </c>
      <c r="M46" s="92" t="e">
        <f>$E$19</f>
        <v>#REF!</v>
      </c>
      <c r="N46" s="90"/>
      <c r="O46" s="90"/>
      <c r="P46" s="90"/>
      <c r="Q46" s="90"/>
      <c r="R46" s="16"/>
    </row>
    <row r="47" spans="2:18" s="5" customFormat="1" ht="15" customHeight="1">
      <c r="B47" s="15"/>
      <c r="C47" s="13" t="s">
        <v>13</v>
      </c>
      <c r="F47" s="14" t="e">
        <f>IF($E$16="","",$E$16)</f>
        <v>#REF!</v>
      </c>
      <c r="R47" s="16"/>
    </row>
    <row r="48" spans="2:18" s="5" customFormat="1" ht="11.25" customHeight="1">
      <c r="B48" s="15"/>
      <c r="R48" s="16"/>
    </row>
    <row r="49" spans="2:18" s="5" customFormat="1" ht="30" customHeight="1">
      <c r="B49" s="15"/>
      <c r="C49" s="115" t="s">
        <v>39</v>
      </c>
      <c r="D49" s="116"/>
      <c r="E49" s="116"/>
      <c r="F49" s="116"/>
      <c r="G49" s="116"/>
      <c r="H49" s="19"/>
      <c r="I49" s="19"/>
      <c r="J49" s="19"/>
      <c r="K49" s="19"/>
      <c r="L49" s="19"/>
      <c r="M49" s="19"/>
      <c r="N49" s="115" t="s">
        <v>40</v>
      </c>
      <c r="O49" s="116"/>
      <c r="P49" s="116"/>
      <c r="Q49" s="116"/>
      <c r="R49" s="23"/>
    </row>
    <row r="50" spans="2:18" s="5" customFormat="1" ht="11.25" customHeight="1">
      <c r="B50" s="15"/>
      <c r="R50" s="16"/>
    </row>
    <row r="51" spans="2:47" s="5" customFormat="1" ht="30" customHeight="1">
      <c r="B51" s="15"/>
      <c r="C51" s="36" t="s">
        <v>41</v>
      </c>
      <c r="N51" s="85">
        <f>N52</f>
        <v>0</v>
      </c>
      <c r="O51" s="90"/>
      <c r="P51" s="90"/>
      <c r="Q51" s="90"/>
      <c r="R51" s="16"/>
      <c r="AU51" s="5" t="s">
        <v>42</v>
      </c>
    </row>
    <row r="52" spans="2:18" s="44" customFormat="1" ht="21" customHeight="1">
      <c r="B52" s="45"/>
      <c r="D52" s="46" t="s">
        <v>43</v>
      </c>
      <c r="N52" s="112">
        <f>ROUNDUP($N$72,2)</f>
        <v>0</v>
      </c>
      <c r="O52" s="113"/>
      <c r="P52" s="113"/>
      <c r="Q52" s="113"/>
      <c r="R52" s="47"/>
    </row>
    <row r="53" spans="2:18" s="5" customFormat="1" ht="22.5" customHeight="1">
      <c r="B53" s="15"/>
      <c r="R53" s="16"/>
    </row>
    <row r="54" spans="2:18" s="5" customFormat="1" ht="7.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</row>
    <row r="58" spans="2:19" s="5" customFormat="1" ht="7.5" customHeight="1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5"/>
    </row>
    <row r="59" spans="2:19" s="5" customFormat="1" ht="37.5" customHeight="1">
      <c r="B59" s="15"/>
      <c r="C59" s="89" t="s">
        <v>44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15"/>
    </row>
    <row r="60" spans="2:19" s="5" customFormat="1" ht="7.5" customHeight="1">
      <c r="B60" s="15"/>
      <c r="S60" s="15"/>
    </row>
    <row r="61" spans="2:19" s="5" customFormat="1" ht="15" customHeight="1">
      <c r="B61" s="15"/>
      <c r="C61" s="13" t="s">
        <v>5</v>
      </c>
      <c r="F61" s="114" t="e">
        <f>$F$6</f>
        <v>#REF!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S61" s="15"/>
    </row>
    <row r="62" spans="2:19" s="5" customFormat="1" ht="15" customHeight="1">
      <c r="B62" s="15"/>
      <c r="C62" s="12" t="s">
        <v>35</v>
      </c>
      <c r="F62" s="91" t="str">
        <f>$F$7</f>
        <v>001 - Oprava fasády a výměna otvorových výplní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S62" s="15"/>
    </row>
    <row r="63" spans="2:19" s="5" customFormat="1" ht="7.5" customHeight="1">
      <c r="B63" s="15"/>
      <c r="S63" s="15"/>
    </row>
    <row r="64" spans="2:19" s="5" customFormat="1" ht="18.75" customHeight="1">
      <c r="B64" s="15"/>
      <c r="C64" s="13" t="s">
        <v>7</v>
      </c>
      <c r="F64" s="14" t="str">
        <f>$F$10</f>
        <v> </v>
      </c>
      <c r="K64" s="13" t="s">
        <v>9</v>
      </c>
      <c r="M64" s="109"/>
      <c r="N64" s="90"/>
      <c r="O64" s="90"/>
      <c r="P64" s="90"/>
      <c r="S64" s="15"/>
    </row>
    <row r="65" spans="2:19" s="5" customFormat="1" ht="7.5" customHeight="1">
      <c r="B65" s="15"/>
      <c r="S65" s="15"/>
    </row>
    <row r="66" spans="2:19" s="5" customFormat="1" ht="15.75" customHeight="1">
      <c r="B66" s="15"/>
      <c r="C66" s="13" t="s">
        <v>10</v>
      </c>
      <c r="F66" s="14" t="e">
        <f>$E$13</f>
        <v>#REF!</v>
      </c>
      <c r="K66" s="13" t="s">
        <v>14</v>
      </c>
      <c r="M66" s="92"/>
      <c r="N66" s="90"/>
      <c r="O66" s="90"/>
      <c r="P66" s="90"/>
      <c r="Q66" s="90"/>
      <c r="S66" s="15"/>
    </row>
    <row r="67" spans="2:19" s="5" customFormat="1" ht="15" customHeight="1">
      <c r="B67" s="15"/>
      <c r="C67" s="13" t="s">
        <v>13</v>
      </c>
      <c r="F67" s="14" t="e">
        <f>IF($E$16="","",$E$16)</f>
        <v>#REF!</v>
      </c>
      <c r="S67" s="15"/>
    </row>
    <row r="68" spans="2:19" s="5" customFormat="1" ht="11.25" customHeight="1">
      <c r="B68" s="15"/>
      <c r="S68" s="15"/>
    </row>
    <row r="69" spans="2:27" s="48" customFormat="1" ht="30" customHeight="1">
      <c r="B69" s="49"/>
      <c r="C69" s="50" t="s">
        <v>45</v>
      </c>
      <c r="D69" s="51" t="s">
        <v>28</v>
      </c>
      <c r="E69" s="51" t="s">
        <v>27</v>
      </c>
      <c r="F69" s="110" t="s">
        <v>46</v>
      </c>
      <c r="G69" s="111"/>
      <c r="H69" s="111"/>
      <c r="I69" s="111"/>
      <c r="J69" s="51" t="s">
        <v>47</v>
      </c>
      <c r="K69" s="51" t="s">
        <v>48</v>
      </c>
      <c r="L69" s="110" t="s">
        <v>49</v>
      </c>
      <c r="M69" s="111"/>
      <c r="N69" s="110" t="s">
        <v>50</v>
      </c>
      <c r="O69" s="111"/>
      <c r="P69" s="111"/>
      <c r="Q69" s="111"/>
      <c r="R69" s="52" t="s">
        <v>51</v>
      </c>
      <c r="S69" s="49"/>
      <c r="T69" s="32" t="s">
        <v>52</v>
      </c>
      <c r="U69" s="33" t="s">
        <v>17</v>
      </c>
      <c r="V69" s="33" t="s">
        <v>53</v>
      </c>
      <c r="W69" s="33" t="s">
        <v>54</v>
      </c>
      <c r="X69" s="33" t="s">
        <v>55</v>
      </c>
      <c r="Y69" s="33" t="s">
        <v>56</v>
      </c>
      <c r="Z69" s="33" t="s">
        <v>57</v>
      </c>
      <c r="AA69" s="34" t="s">
        <v>58</v>
      </c>
    </row>
    <row r="70" spans="2:63" s="5" customFormat="1" ht="30" customHeight="1">
      <c r="B70" s="15"/>
      <c r="C70" s="36" t="s">
        <v>41</v>
      </c>
      <c r="N70" s="98"/>
      <c r="O70" s="90"/>
      <c r="P70" s="90"/>
      <c r="Q70" s="90"/>
      <c r="S70" s="15"/>
      <c r="T70" s="35"/>
      <c r="U70" s="29"/>
      <c r="V70" s="29"/>
      <c r="W70" s="53" t="e">
        <f>#REF!+#REF!+#REF!</f>
        <v>#REF!</v>
      </c>
      <c r="X70" s="29"/>
      <c r="Y70" s="53" t="e">
        <f>#REF!+#REF!+#REF!</f>
        <v>#REF!</v>
      </c>
      <c r="Z70" s="29"/>
      <c r="AA70" s="54" t="e">
        <f>#REF!+#REF!+#REF!</f>
        <v>#REF!</v>
      </c>
      <c r="AT70" s="5" t="s">
        <v>29</v>
      </c>
      <c r="AU70" s="5" t="s">
        <v>42</v>
      </c>
      <c r="BK70" s="55" t="e">
        <f>#REF!+#REF!+#REF!</f>
        <v>#REF!</v>
      </c>
    </row>
    <row r="71" spans="2:47" s="5" customFormat="1" ht="16.5" customHeight="1">
      <c r="B71" s="15"/>
      <c r="F71" s="97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15"/>
      <c r="T71" s="30"/>
      <c r="AA71" s="31"/>
      <c r="AT71" s="5" t="s">
        <v>62</v>
      </c>
      <c r="AU71" s="5" t="s">
        <v>32</v>
      </c>
    </row>
    <row r="72" spans="2:63" s="56" customFormat="1" ht="30.75" customHeight="1">
      <c r="B72" s="57"/>
      <c r="D72" s="73" t="s">
        <v>43</v>
      </c>
      <c r="N72" s="100">
        <f>$BK$72</f>
        <v>0</v>
      </c>
      <c r="O72" s="99"/>
      <c r="P72" s="99"/>
      <c r="Q72" s="99"/>
      <c r="S72" s="57"/>
      <c r="T72" s="59"/>
      <c r="W72" s="60">
        <f>SUM($W$73:$W$102)</f>
        <v>0</v>
      </c>
      <c r="Y72" s="60">
        <f>SUM($Y$73:$Y$102)</f>
        <v>0</v>
      </c>
      <c r="AA72" s="61">
        <f>SUM($AA$73:$AA$102)</f>
        <v>0</v>
      </c>
      <c r="AR72" s="58" t="s">
        <v>6</v>
      </c>
      <c r="AT72" s="58" t="s">
        <v>29</v>
      </c>
      <c r="AU72" s="58" t="s">
        <v>6</v>
      </c>
      <c r="AY72" s="58" t="s">
        <v>59</v>
      </c>
      <c r="BK72" s="62">
        <f>SUM($BK$73:$BK$102)</f>
        <v>0</v>
      </c>
    </row>
    <row r="73" spans="2:65" s="5" customFormat="1" ht="51" customHeight="1">
      <c r="B73" s="15"/>
      <c r="C73" s="63" t="s">
        <v>30</v>
      </c>
      <c r="D73" s="63" t="s">
        <v>60</v>
      </c>
      <c r="E73" s="64" t="s">
        <v>69</v>
      </c>
      <c r="F73" s="101" t="s">
        <v>70</v>
      </c>
      <c r="G73" s="102"/>
      <c r="H73" s="102"/>
      <c r="I73" s="102"/>
      <c r="J73" s="66" t="s">
        <v>63</v>
      </c>
      <c r="K73" s="67">
        <v>83.67</v>
      </c>
      <c r="L73" s="103"/>
      <c r="M73" s="102"/>
      <c r="N73" s="104">
        <f>ROUND($L$73*$K$73,2)</f>
        <v>0</v>
      </c>
      <c r="O73" s="102"/>
      <c r="P73" s="102"/>
      <c r="Q73" s="102"/>
      <c r="R73" s="65"/>
      <c r="S73" s="15"/>
      <c r="T73" s="68"/>
      <c r="U73" s="69" t="s">
        <v>18</v>
      </c>
      <c r="X73" s="70">
        <v>0</v>
      </c>
      <c r="Y73" s="70">
        <f>$X$73*$K$73</f>
        <v>0</v>
      </c>
      <c r="Z73" s="70">
        <v>0</v>
      </c>
      <c r="AA73" s="71">
        <f>$Z$73*$K$73</f>
        <v>0</v>
      </c>
      <c r="AR73" s="37" t="s">
        <v>61</v>
      </c>
      <c r="AT73" s="37" t="s">
        <v>60</v>
      </c>
      <c r="AU73" s="37" t="s">
        <v>32</v>
      </c>
      <c r="AY73" s="5" t="s">
        <v>59</v>
      </c>
      <c r="BE73" s="72">
        <f>IF($U$73="základní",$N$73,0)</f>
        <v>0</v>
      </c>
      <c r="BF73" s="72">
        <f>IF($U$73="snížená",$N$73,0)</f>
        <v>0</v>
      </c>
      <c r="BG73" s="72">
        <f>IF($U$73="zákl. přenesená",$N$73,0)</f>
        <v>0</v>
      </c>
      <c r="BH73" s="72">
        <f>IF($U$73="sníž. přenesená",$N$73,0)</f>
        <v>0</v>
      </c>
      <c r="BI73" s="72">
        <f>IF($U$73="nulová",$N$73,0)</f>
        <v>0</v>
      </c>
      <c r="BJ73" s="37" t="s">
        <v>6</v>
      </c>
      <c r="BK73" s="72">
        <f>ROUND($L$73*$K$73,2)</f>
        <v>0</v>
      </c>
      <c r="BL73" s="37" t="s">
        <v>61</v>
      </c>
      <c r="BM73" s="37" t="s">
        <v>71</v>
      </c>
    </row>
    <row r="74" spans="2:47" s="5" customFormat="1" ht="16.5" customHeight="1">
      <c r="B74" s="15"/>
      <c r="F74" s="97" t="s">
        <v>70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15"/>
      <c r="T74" s="30"/>
      <c r="AA74" s="31"/>
      <c r="AT74" s="5" t="s">
        <v>62</v>
      </c>
      <c r="AU74" s="5" t="s">
        <v>32</v>
      </c>
    </row>
    <row r="75" spans="2:65" s="5" customFormat="1" ht="63" customHeight="1">
      <c r="B75" s="15"/>
      <c r="C75" s="74" t="s">
        <v>30</v>
      </c>
      <c r="D75" s="74" t="s">
        <v>66</v>
      </c>
      <c r="E75" s="75" t="s">
        <v>72</v>
      </c>
      <c r="F75" s="105" t="s">
        <v>73</v>
      </c>
      <c r="G75" s="106"/>
      <c r="H75" s="106"/>
      <c r="I75" s="106"/>
      <c r="J75" s="76" t="s">
        <v>65</v>
      </c>
      <c r="K75" s="77">
        <v>8</v>
      </c>
      <c r="L75" s="107"/>
      <c r="M75" s="106"/>
      <c r="N75" s="108">
        <f>ROUND($L$75*$K$75,2)</f>
        <v>0</v>
      </c>
      <c r="O75" s="102"/>
      <c r="P75" s="102"/>
      <c r="Q75" s="102"/>
      <c r="R75" s="65"/>
      <c r="S75" s="15"/>
      <c r="T75" s="68"/>
      <c r="U75" s="69" t="s">
        <v>18</v>
      </c>
      <c r="X75" s="70">
        <v>0</v>
      </c>
      <c r="Y75" s="70">
        <f>$X$75*$K$75</f>
        <v>0</v>
      </c>
      <c r="Z75" s="70">
        <v>0</v>
      </c>
      <c r="AA75" s="71">
        <f>$Z$75*$K$75</f>
        <v>0</v>
      </c>
      <c r="AR75" s="37" t="s">
        <v>67</v>
      </c>
      <c r="AT75" s="37" t="s">
        <v>66</v>
      </c>
      <c r="AU75" s="37" t="s">
        <v>32</v>
      </c>
      <c r="AY75" s="5" t="s">
        <v>59</v>
      </c>
      <c r="BE75" s="72">
        <f>IF($U$75="základní",$N$75,0)</f>
        <v>0</v>
      </c>
      <c r="BF75" s="72">
        <f>IF($U$75="snížená",$N$75,0)</f>
        <v>0</v>
      </c>
      <c r="BG75" s="72">
        <f>IF($U$75="zákl. přenesená",$N$75,0)</f>
        <v>0</v>
      </c>
      <c r="BH75" s="72">
        <f>IF($U$75="sníž. přenesená",$N$75,0)</f>
        <v>0</v>
      </c>
      <c r="BI75" s="72">
        <f>IF($U$75="nulová",$N$75,0)</f>
        <v>0</v>
      </c>
      <c r="BJ75" s="37" t="s">
        <v>6</v>
      </c>
      <c r="BK75" s="72">
        <f>ROUND($L$75*$K$75,2)</f>
        <v>0</v>
      </c>
      <c r="BL75" s="37" t="s">
        <v>61</v>
      </c>
      <c r="BM75" s="37" t="s">
        <v>74</v>
      </c>
    </row>
    <row r="76" spans="2:47" s="5" customFormat="1" ht="27" customHeight="1">
      <c r="B76" s="15"/>
      <c r="F76" s="97" t="s">
        <v>73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15"/>
      <c r="T76" s="30"/>
      <c r="AA76" s="31"/>
      <c r="AT76" s="5" t="s">
        <v>62</v>
      </c>
      <c r="AU76" s="5" t="s">
        <v>32</v>
      </c>
    </row>
    <row r="77" spans="2:65" s="5" customFormat="1" ht="63" customHeight="1">
      <c r="B77" s="15"/>
      <c r="C77" s="74" t="s">
        <v>30</v>
      </c>
      <c r="D77" s="74" t="s">
        <v>66</v>
      </c>
      <c r="E77" s="75" t="s">
        <v>75</v>
      </c>
      <c r="F77" s="105" t="s">
        <v>76</v>
      </c>
      <c r="G77" s="106"/>
      <c r="H77" s="106"/>
      <c r="I77" s="106"/>
      <c r="J77" s="76" t="s">
        <v>65</v>
      </c>
      <c r="K77" s="77">
        <v>1</v>
      </c>
      <c r="L77" s="107"/>
      <c r="M77" s="106"/>
      <c r="N77" s="108">
        <f>ROUND($L$77*$K$77,2)</f>
        <v>0</v>
      </c>
      <c r="O77" s="102"/>
      <c r="P77" s="102"/>
      <c r="Q77" s="102"/>
      <c r="R77" s="65"/>
      <c r="S77" s="15"/>
      <c r="T77" s="68"/>
      <c r="U77" s="69" t="s">
        <v>18</v>
      </c>
      <c r="X77" s="70">
        <v>0</v>
      </c>
      <c r="Y77" s="70">
        <f>$X$77*$K$77</f>
        <v>0</v>
      </c>
      <c r="Z77" s="70">
        <v>0</v>
      </c>
      <c r="AA77" s="71">
        <f>$Z$77*$K$77</f>
        <v>0</v>
      </c>
      <c r="AR77" s="37" t="s">
        <v>67</v>
      </c>
      <c r="AT77" s="37" t="s">
        <v>66</v>
      </c>
      <c r="AU77" s="37" t="s">
        <v>32</v>
      </c>
      <c r="AY77" s="5" t="s">
        <v>59</v>
      </c>
      <c r="BE77" s="72">
        <f>IF($U$77="základní",$N$77,0)</f>
        <v>0</v>
      </c>
      <c r="BF77" s="72">
        <f>IF($U$77="snížená",$N$77,0)</f>
        <v>0</v>
      </c>
      <c r="BG77" s="72">
        <f>IF($U$77="zákl. přenesená",$N$77,0)</f>
        <v>0</v>
      </c>
      <c r="BH77" s="72">
        <f>IF($U$77="sníž. přenesená",$N$77,0)</f>
        <v>0</v>
      </c>
      <c r="BI77" s="72">
        <f>IF($U$77="nulová",$N$77,0)</f>
        <v>0</v>
      </c>
      <c r="BJ77" s="37" t="s">
        <v>6</v>
      </c>
      <c r="BK77" s="72">
        <f>ROUND($L$77*$K$77,2)</f>
        <v>0</v>
      </c>
      <c r="BL77" s="37" t="s">
        <v>61</v>
      </c>
      <c r="BM77" s="37" t="s">
        <v>77</v>
      </c>
    </row>
    <row r="78" spans="2:47" s="5" customFormat="1" ht="27" customHeight="1">
      <c r="B78" s="15"/>
      <c r="F78" s="97" t="s">
        <v>76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15"/>
      <c r="T78" s="30"/>
      <c r="AA78" s="31"/>
      <c r="AT78" s="5" t="s">
        <v>62</v>
      </c>
      <c r="AU78" s="5" t="s">
        <v>32</v>
      </c>
    </row>
    <row r="79" spans="2:65" s="5" customFormat="1" ht="63" customHeight="1">
      <c r="B79" s="15"/>
      <c r="C79" s="74" t="s">
        <v>30</v>
      </c>
      <c r="D79" s="74" t="s">
        <v>66</v>
      </c>
      <c r="E79" s="75" t="s">
        <v>78</v>
      </c>
      <c r="F79" s="105" t="s">
        <v>79</v>
      </c>
      <c r="G79" s="106"/>
      <c r="H79" s="106"/>
      <c r="I79" s="106"/>
      <c r="J79" s="76" t="s">
        <v>65</v>
      </c>
      <c r="K79" s="77">
        <v>14</v>
      </c>
      <c r="L79" s="107">
        <v>0</v>
      </c>
      <c r="M79" s="106"/>
      <c r="N79" s="108">
        <f>ROUND($L$79*$K$79,2)</f>
        <v>0</v>
      </c>
      <c r="O79" s="102"/>
      <c r="P79" s="102"/>
      <c r="Q79" s="102"/>
      <c r="R79" s="65"/>
      <c r="S79" s="15"/>
      <c r="T79" s="68"/>
      <c r="U79" s="69" t="s">
        <v>18</v>
      </c>
      <c r="X79" s="70">
        <v>0</v>
      </c>
      <c r="Y79" s="70">
        <f>$X$79*$K$79</f>
        <v>0</v>
      </c>
      <c r="Z79" s="70">
        <v>0</v>
      </c>
      <c r="AA79" s="71">
        <f>$Z$79*$K$79</f>
        <v>0</v>
      </c>
      <c r="AR79" s="37" t="s">
        <v>67</v>
      </c>
      <c r="AT79" s="37" t="s">
        <v>66</v>
      </c>
      <c r="AU79" s="37" t="s">
        <v>32</v>
      </c>
      <c r="AY79" s="5" t="s">
        <v>59</v>
      </c>
      <c r="BE79" s="72">
        <f>IF($U$79="základní",$N$79,0)</f>
        <v>0</v>
      </c>
      <c r="BF79" s="72">
        <f>IF($U$79="snížená",$N$79,0)</f>
        <v>0</v>
      </c>
      <c r="BG79" s="72">
        <f>IF($U$79="zákl. přenesená",$N$79,0)</f>
        <v>0</v>
      </c>
      <c r="BH79" s="72">
        <f>IF($U$79="sníž. přenesená",$N$79,0)</f>
        <v>0</v>
      </c>
      <c r="BI79" s="72">
        <f>IF($U$79="nulová",$N$79,0)</f>
        <v>0</v>
      </c>
      <c r="BJ79" s="37" t="s">
        <v>6</v>
      </c>
      <c r="BK79" s="72">
        <f>ROUND($L$79*$K$79,2)</f>
        <v>0</v>
      </c>
      <c r="BL79" s="37" t="s">
        <v>61</v>
      </c>
      <c r="BM79" s="37" t="s">
        <v>80</v>
      </c>
    </row>
    <row r="80" spans="2:47" s="5" customFormat="1" ht="27" customHeight="1">
      <c r="B80" s="15"/>
      <c r="F80" s="97" t="s">
        <v>79</v>
      </c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15"/>
      <c r="T80" s="30"/>
      <c r="AA80" s="31"/>
      <c r="AT80" s="5" t="s">
        <v>62</v>
      </c>
      <c r="AU80" s="5" t="s">
        <v>32</v>
      </c>
    </row>
    <row r="81" spans="2:65" s="5" customFormat="1" ht="63" customHeight="1">
      <c r="B81" s="15"/>
      <c r="C81" s="74" t="s">
        <v>30</v>
      </c>
      <c r="D81" s="74" t="s">
        <v>66</v>
      </c>
      <c r="E81" s="75" t="s">
        <v>81</v>
      </c>
      <c r="F81" s="105" t="s">
        <v>82</v>
      </c>
      <c r="G81" s="106"/>
      <c r="H81" s="106"/>
      <c r="I81" s="106"/>
      <c r="J81" s="76" t="s">
        <v>65</v>
      </c>
      <c r="K81" s="77">
        <v>4</v>
      </c>
      <c r="L81" s="107"/>
      <c r="M81" s="106"/>
      <c r="N81" s="108">
        <f>ROUND($L$81*$K$81,2)</f>
        <v>0</v>
      </c>
      <c r="O81" s="102"/>
      <c r="P81" s="102"/>
      <c r="Q81" s="102"/>
      <c r="R81" s="65"/>
      <c r="S81" s="15"/>
      <c r="T81" s="68"/>
      <c r="U81" s="69" t="s">
        <v>18</v>
      </c>
      <c r="X81" s="70">
        <v>0</v>
      </c>
      <c r="Y81" s="70">
        <f>$X$81*$K$81</f>
        <v>0</v>
      </c>
      <c r="Z81" s="70">
        <v>0</v>
      </c>
      <c r="AA81" s="71">
        <f>$Z$81*$K$81</f>
        <v>0</v>
      </c>
      <c r="AR81" s="37" t="s">
        <v>67</v>
      </c>
      <c r="AT81" s="37" t="s">
        <v>66</v>
      </c>
      <c r="AU81" s="37" t="s">
        <v>32</v>
      </c>
      <c r="AY81" s="5" t="s">
        <v>59</v>
      </c>
      <c r="BE81" s="72">
        <f>IF($U$81="základní",$N$81,0)</f>
        <v>0</v>
      </c>
      <c r="BF81" s="72">
        <f>IF($U$81="snížená",$N$81,0)</f>
        <v>0</v>
      </c>
      <c r="BG81" s="72">
        <f>IF($U$81="zákl. přenesená",$N$81,0)</f>
        <v>0</v>
      </c>
      <c r="BH81" s="72">
        <f>IF($U$81="sníž. přenesená",$N$81,0)</f>
        <v>0</v>
      </c>
      <c r="BI81" s="72">
        <f>IF($U$81="nulová",$N$81,0)</f>
        <v>0</v>
      </c>
      <c r="BJ81" s="37" t="s">
        <v>6</v>
      </c>
      <c r="BK81" s="72">
        <f>ROUND($L$81*$K$81,2)</f>
        <v>0</v>
      </c>
      <c r="BL81" s="37" t="s">
        <v>61</v>
      </c>
      <c r="BM81" s="37" t="s">
        <v>83</v>
      </c>
    </row>
    <row r="82" spans="2:47" s="5" customFormat="1" ht="27" customHeight="1">
      <c r="B82" s="15"/>
      <c r="F82" s="97" t="s">
        <v>82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15"/>
      <c r="T82" s="30"/>
      <c r="AA82" s="31"/>
      <c r="AT82" s="5" t="s">
        <v>62</v>
      </c>
      <c r="AU82" s="5" t="s">
        <v>32</v>
      </c>
    </row>
    <row r="83" spans="2:65" s="5" customFormat="1" ht="63" customHeight="1">
      <c r="B83" s="15"/>
      <c r="C83" s="74" t="s">
        <v>30</v>
      </c>
      <c r="D83" s="74" t="s">
        <v>66</v>
      </c>
      <c r="E83" s="75" t="s">
        <v>84</v>
      </c>
      <c r="F83" s="105" t="s">
        <v>85</v>
      </c>
      <c r="G83" s="106"/>
      <c r="H83" s="106"/>
      <c r="I83" s="106"/>
      <c r="J83" s="76" t="s">
        <v>65</v>
      </c>
      <c r="K83" s="77">
        <v>1</v>
      </c>
      <c r="L83" s="107"/>
      <c r="M83" s="106"/>
      <c r="N83" s="108">
        <f>ROUND($L$83*$K$83,2)</f>
        <v>0</v>
      </c>
      <c r="O83" s="102"/>
      <c r="P83" s="102"/>
      <c r="Q83" s="102"/>
      <c r="R83" s="65"/>
      <c r="S83" s="15"/>
      <c r="T83" s="68"/>
      <c r="U83" s="69" t="s">
        <v>18</v>
      </c>
      <c r="X83" s="70">
        <v>0</v>
      </c>
      <c r="Y83" s="70">
        <f>$X$83*$K$83</f>
        <v>0</v>
      </c>
      <c r="Z83" s="70">
        <v>0</v>
      </c>
      <c r="AA83" s="71">
        <f>$Z$83*$K$83</f>
        <v>0</v>
      </c>
      <c r="AR83" s="37" t="s">
        <v>67</v>
      </c>
      <c r="AT83" s="37" t="s">
        <v>66</v>
      </c>
      <c r="AU83" s="37" t="s">
        <v>32</v>
      </c>
      <c r="AY83" s="5" t="s">
        <v>59</v>
      </c>
      <c r="BE83" s="72">
        <f>IF($U$83="základní",$N$83,0)</f>
        <v>0</v>
      </c>
      <c r="BF83" s="72">
        <f>IF($U$83="snížená",$N$83,0)</f>
        <v>0</v>
      </c>
      <c r="BG83" s="72">
        <f>IF($U$83="zákl. přenesená",$N$83,0)</f>
        <v>0</v>
      </c>
      <c r="BH83" s="72">
        <f>IF($U$83="sníž. přenesená",$N$83,0)</f>
        <v>0</v>
      </c>
      <c r="BI83" s="72">
        <f>IF($U$83="nulová",$N$83,0)</f>
        <v>0</v>
      </c>
      <c r="BJ83" s="37" t="s">
        <v>6</v>
      </c>
      <c r="BK83" s="72">
        <f>ROUND($L$83*$K$83,2)</f>
        <v>0</v>
      </c>
      <c r="BL83" s="37" t="s">
        <v>61</v>
      </c>
      <c r="BM83" s="37" t="s">
        <v>86</v>
      </c>
    </row>
    <row r="84" spans="2:47" s="5" customFormat="1" ht="27" customHeight="1">
      <c r="B84" s="15"/>
      <c r="F84" s="97" t="s">
        <v>85</v>
      </c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15"/>
      <c r="T84" s="30"/>
      <c r="AA84" s="31"/>
      <c r="AT84" s="5" t="s">
        <v>62</v>
      </c>
      <c r="AU84" s="5" t="s">
        <v>32</v>
      </c>
    </row>
    <row r="85" spans="2:65" s="5" customFormat="1" ht="27" customHeight="1">
      <c r="B85" s="15"/>
      <c r="C85" s="74" t="s">
        <v>30</v>
      </c>
      <c r="D85" s="74" t="s">
        <v>66</v>
      </c>
      <c r="E85" s="75" t="s">
        <v>87</v>
      </c>
      <c r="F85" s="105" t="s">
        <v>88</v>
      </c>
      <c r="G85" s="106"/>
      <c r="H85" s="106"/>
      <c r="I85" s="106"/>
      <c r="J85" s="76" t="s">
        <v>65</v>
      </c>
      <c r="K85" s="77">
        <v>2</v>
      </c>
      <c r="L85" s="107"/>
      <c r="M85" s="106"/>
      <c r="N85" s="108">
        <f>ROUND($L$85*$K$85,2)</f>
        <v>0</v>
      </c>
      <c r="O85" s="102"/>
      <c r="P85" s="102"/>
      <c r="Q85" s="102"/>
      <c r="R85" s="65"/>
      <c r="S85" s="15"/>
      <c r="T85" s="68"/>
      <c r="U85" s="69" t="s">
        <v>18</v>
      </c>
      <c r="X85" s="70">
        <v>0</v>
      </c>
      <c r="Y85" s="70">
        <f>$X$85*$K$85</f>
        <v>0</v>
      </c>
      <c r="Z85" s="70">
        <v>0</v>
      </c>
      <c r="AA85" s="71">
        <f>$Z$85*$K$85</f>
        <v>0</v>
      </c>
      <c r="AR85" s="37" t="s">
        <v>67</v>
      </c>
      <c r="AT85" s="37" t="s">
        <v>66</v>
      </c>
      <c r="AU85" s="37" t="s">
        <v>32</v>
      </c>
      <c r="AY85" s="5" t="s">
        <v>59</v>
      </c>
      <c r="BE85" s="72">
        <f>IF($U$85="základní",$N$85,0)</f>
        <v>0</v>
      </c>
      <c r="BF85" s="72">
        <f>IF($U$85="snížená",$N$85,0)</f>
        <v>0</v>
      </c>
      <c r="BG85" s="72">
        <f>IF($U$85="zákl. přenesená",$N$85,0)</f>
        <v>0</v>
      </c>
      <c r="BH85" s="72">
        <f>IF($U$85="sníž. přenesená",$N$85,0)</f>
        <v>0</v>
      </c>
      <c r="BI85" s="72">
        <f>IF($U$85="nulová",$N$85,0)</f>
        <v>0</v>
      </c>
      <c r="BJ85" s="37" t="s">
        <v>6</v>
      </c>
      <c r="BK85" s="72">
        <f>ROUND($L$85*$K$85,2)</f>
        <v>0</v>
      </c>
      <c r="BL85" s="37" t="s">
        <v>61</v>
      </c>
      <c r="BM85" s="37" t="s">
        <v>89</v>
      </c>
    </row>
    <row r="86" spans="2:47" s="5" customFormat="1" ht="16.5" customHeight="1">
      <c r="B86" s="15"/>
      <c r="F86" s="97" t="s">
        <v>88</v>
      </c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15"/>
      <c r="T86" s="30"/>
      <c r="AA86" s="31"/>
      <c r="AT86" s="5" t="s">
        <v>62</v>
      </c>
      <c r="AU86" s="5" t="s">
        <v>32</v>
      </c>
    </row>
    <row r="87" spans="2:65" s="5" customFormat="1" ht="39" customHeight="1">
      <c r="B87" s="15"/>
      <c r="C87" s="63" t="s">
        <v>30</v>
      </c>
      <c r="D87" s="63" t="s">
        <v>60</v>
      </c>
      <c r="E87" s="64" t="s">
        <v>90</v>
      </c>
      <c r="F87" s="101" t="s">
        <v>91</v>
      </c>
      <c r="G87" s="102"/>
      <c r="H87" s="102"/>
      <c r="I87" s="102"/>
      <c r="J87" s="66" t="s">
        <v>65</v>
      </c>
      <c r="K87" s="67">
        <v>4</v>
      </c>
      <c r="L87" s="103"/>
      <c r="M87" s="102"/>
      <c r="N87" s="104">
        <f>ROUND($L$87*$K$87,2)</f>
        <v>0</v>
      </c>
      <c r="O87" s="102"/>
      <c r="P87" s="102"/>
      <c r="Q87" s="102"/>
      <c r="R87" s="65"/>
      <c r="S87" s="15"/>
      <c r="T87" s="68"/>
      <c r="U87" s="69" t="s">
        <v>18</v>
      </c>
      <c r="X87" s="70">
        <v>0</v>
      </c>
      <c r="Y87" s="70">
        <f>$X$87*$K$87</f>
        <v>0</v>
      </c>
      <c r="Z87" s="70">
        <v>0</v>
      </c>
      <c r="AA87" s="71">
        <f>$Z$87*$K$87</f>
        <v>0</v>
      </c>
      <c r="AR87" s="37" t="s">
        <v>61</v>
      </c>
      <c r="AT87" s="37" t="s">
        <v>60</v>
      </c>
      <c r="AU87" s="37" t="s">
        <v>32</v>
      </c>
      <c r="AY87" s="5" t="s">
        <v>59</v>
      </c>
      <c r="BE87" s="72">
        <f>IF($U$87="základní",$N$87,0)</f>
        <v>0</v>
      </c>
      <c r="BF87" s="72">
        <f>IF($U$87="snížená",$N$87,0)</f>
        <v>0</v>
      </c>
      <c r="BG87" s="72">
        <f>IF($U$87="zákl. přenesená",$N$87,0)</f>
        <v>0</v>
      </c>
      <c r="BH87" s="72">
        <f>IF($U$87="sníž. přenesená",$N$87,0)</f>
        <v>0</v>
      </c>
      <c r="BI87" s="72">
        <f>IF($U$87="nulová",$N$87,0)</f>
        <v>0</v>
      </c>
      <c r="BJ87" s="37" t="s">
        <v>6</v>
      </c>
      <c r="BK87" s="72">
        <f>ROUND($L$87*$K$87,2)</f>
        <v>0</v>
      </c>
      <c r="BL87" s="37" t="s">
        <v>61</v>
      </c>
      <c r="BM87" s="37" t="s">
        <v>92</v>
      </c>
    </row>
    <row r="88" spans="2:47" s="5" customFormat="1" ht="16.5" customHeight="1">
      <c r="B88" s="15"/>
      <c r="F88" s="97" t="s">
        <v>91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15"/>
      <c r="T88" s="30"/>
      <c r="AA88" s="31"/>
      <c r="AT88" s="5" t="s">
        <v>62</v>
      </c>
      <c r="AU88" s="5" t="s">
        <v>32</v>
      </c>
    </row>
    <row r="89" spans="2:65" s="5" customFormat="1" ht="63" customHeight="1">
      <c r="B89" s="15"/>
      <c r="C89" s="74" t="s">
        <v>30</v>
      </c>
      <c r="D89" s="74" t="s">
        <v>66</v>
      </c>
      <c r="E89" s="75" t="s">
        <v>93</v>
      </c>
      <c r="F89" s="105" t="s">
        <v>94</v>
      </c>
      <c r="G89" s="106"/>
      <c r="H89" s="106"/>
      <c r="I89" s="106"/>
      <c r="J89" s="76" t="s">
        <v>65</v>
      </c>
      <c r="K89" s="77">
        <v>3</v>
      </c>
      <c r="L89" s="107"/>
      <c r="M89" s="106"/>
      <c r="N89" s="108">
        <f>ROUND($L$89*$K$89,2)</f>
        <v>0</v>
      </c>
      <c r="O89" s="102"/>
      <c r="P89" s="102"/>
      <c r="Q89" s="102"/>
      <c r="R89" s="65"/>
      <c r="S89" s="15"/>
      <c r="T89" s="68"/>
      <c r="U89" s="69" t="s">
        <v>18</v>
      </c>
      <c r="X89" s="70">
        <v>0</v>
      </c>
      <c r="Y89" s="70">
        <f>$X$89*$K$89</f>
        <v>0</v>
      </c>
      <c r="Z89" s="70">
        <v>0</v>
      </c>
      <c r="AA89" s="71">
        <f>$Z$89*$K$89</f>
        <v>0</v>
      </c>
      <c r="AR89" s="37" t="s">
        <v>67</v>
      </c>
      <c r="AT89" s="37" t="s">
        <v>66</v>
      </c>
      <c r="AU89" s="37" t="s">
        <v>32</v>
      </c>
      <c r="AY89" s="5" t="s">
        <v>59</v>
      </c>
      <c r="BE89" s="72">
        <f>IF($U$89="základní",$N$89,0)</f>
        <v>0</v>
      </c>
      <c r="BF89" s="72">
        <f>IF($U$89="snížená",$N$89,0)</f>
        <v>0</v>
      </c>
      <c r="BG89" s="72">
        <f>IF($U$89="zákl. přenesená",$N$89,0)</f>
        <v>0</v>
      </c>
      <c r="BH89" s="72">
        <f>IF($U$89="sníž. přenesená",$N$89,0)</f>
        <v>0</v>
      </c>
      <c r="BI89" s="72">
        <f>IF($U$89="nulová",$N$89,0)</f>
        <v>0</v>
      </c>
      <c r="BJ89" s="37" t="s">
        <v>6</v>
      </c>
      <c r="BK89" s="72">
        <f>ROUND($L$89*$K$89,2)</f>
        <v>0</v>
      </c>
      <c r="BL89" s="37" t="s">
        <v>61</v>
      </c>
      <c r="BM89" s="37" t="s">
        <v>95</v>
      </c>
    </row>
    <row r="90" spans="2:47" s="5" customFormat="1" ht="27" customHeight="1">
      <c r="B90" s="15"/>
      <c r="F90" s="97" t="s">
        <v>94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15"/>
      <c r="T90" s="30"/>
      <c r="AA90" s="31"/>
      <c r="AT90" s="5" t="s">
        <v>62</v>
      </c>
      <c r="AU90" s="5" t="s">
        <v>32</v>
      </c>
    </row>
    <row r="91" spans="2:65" s="5" customFormat="1" ht="63" customHeight="1">
      <c r="B91" s="15"/>
      <c r="C91" s="74" t="s">
        <v>30</v>
      </c>
      <c r="D91" s="74" t="s">
        <v>66</v>
      </c>
      <c r="E91" s="75" t="s">
        <v>96</v>
      </c>
      <c r="F91" s="105" t="s">
        <v>97</v>
      </c>
      <c r="G91" s="106"/>
      <c r="H91" s="106"/>
      <c r="I91" s="106"/>
      <c r="J91" s="76" t="s">
        <v>65</v>
      </c>
      <c r="K91" s="77">
        <v>1</v>
      </c>
      <c r="L91" s="107"/>
      <c r="M91" s="106"/>
      <c r="N91" s="108">
        <f>ROUND($L$91*$K$91,2)</f>
        <v>0</v>
      </c>
      <c r="O91" s="102"/>
      <c r="P91" s="102"/>
      <c r="Q91" s="102"/>
      <c r="R91" s="65"/>
      <c r="S91" s="15"/>
      <c r="T91" s="68"/>
      <c r="U91" s="69" t="s">
        <v>18</v>
      </c>
      <c r="X91" s="70">
        <v>0</v>
      </c>
      <c r="Y91" s="70">
        <f>$X$91*$K$91</f>
        <v>0</v>
      </c>
      <c r="Z91" s="70">
        <v>0</v>
      </c>
      <c r="AA91" s="71">
        <f>$Z$91*$K$91</f>
        <v>0</v>
      </c>
      <c r="AR91" s="37" t="s">
        <v>67</v>
      </c>
      <c r="AT91" s="37" t="s">
        <v>66</v>
      </c>
      <c r="AU91" s="37" t="s">
        <v>32</v>
      </c>
      <c r="AY91" s="5" t="s">
        <v>59</v>
      </c>
      <c r="BE91" s="72">
        <f>IF($U$91="základní",$N$91,0)</f>
        <v>0</v>
      </c>
      <c r="BF91" s="72">
        <f>IF($U$91="snížená",$N$91,0)</f>
        <v>0</v>
      </c>
      <c r="BG91" s="72">
        <f>IF($U$91="zákl. přenesená",$N$91,0)</f>
        <v>0</v>
      </c>
      <c r="BH91" s="72">
        <f>IF($U$91="sníž. přenesená",$N$91,0)</f>
        <v>0</v>
      </c>
      <c r="BI91" s="72">
        <f>IF($U$91="nulová",$N$91,0)</f>
        <v>0</v>
      </c>
      <c r="BJ91" s="37" t="s">
        <v>6</v>
      </c>
      <c r="BK91" s="72">
        <f>ROUND($L$91*$K$91,2)</f>
        <v>0</v>
      </c>
      <c r="BL91" s="37" t="s">
        <v>61</v>
      </c>
      <c r="BM91" s="37" t="s">
        <v>98</v>
      </c>
    </row>
    <row r="92" spans="2:47" s="5" customFormat="1" ht="27" customHeight="1">
      <c r="B92" s="15"/>
      <c r="F92" s="97" t="s">
        <v>97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15"/>
      <c r="T92" s="30"/>
      <c r="AA92" s="31"/>
      <c r="AT92" s="5" t="s">
        <v>62</v>
      </c>
      <c r="AU92" s="5" t="s">
        <v>32</v>
      </c>
    </row>
    <row r="93" spans="2:65" s="5" customFormat="1" ht="27" customHeight="1">
      <c r="B93" s="15"/>
      <c r="C93" s="63" t="s">
        <v>30</v>
      </c>
      <c r="D93" s="63" t="s">
        <v>60</v>
      </c>
      <c r="E93" s="64" t="s">
        <v>99</v>
      </c>
      <c r="F93" s="101" t="s">
        <v>100</v>
      </c>
      <c r="G93" s="102"/>
      <c r="H93" s="102"/>
      <c r="I93" s="102"/>
      <c r="J93" s="66" t="s">
        <v>65</v>
      </c>
      <c r="K93" s="67">
        <v>37</v>
      </c>
      <c r="L93" s="103"/>
      <c r="M93" s="102"/>
      <c r="N93" s="104">
        <f>ROUND($L$93*$K$93,2)</f>
        <v>0</v>
      </c>
      <c r="O93" s="102"/>
      <c r="P93" s="102"/>
      <c r="Q93" s="102"/>
      <c r="R93" s="65"/>
      <c r="S93" s="15"/>
      <c r="T93" s="68"/>
      <c r="U93" s="69" t="s">
        <v>18</v>
      </c>
      <c r="X93" s="70">
        <v>0</v>
      </c>
      <c r="Y93" s="70">
        <f>$X$93*$K$93</f>
        <v>0</v>
      </c>
      <c r="Z93" s="70">
        <v>0</v>
      </c>
      <c r="AA93" s="71">
        <f>$Z$93*$K$93</f>
        <v>0</v>
      </c>
      <c r="AR93" s="37" t="s">
        <v>61</v>
      </c>
      <c r="AT93" s="37" t="s">
        <v>60</v>
      </c>
      <c r="AU93" s="37" t="s">
        <v>32</v>
      </c>
      <c r="AY93" s="5" t="s">
        <v>59</v>
      </c>
      <c r="BE93" s="72">
        <f>IF($U$93="základní",$N$93,0)</f>
        <v>0</v>
      </c>
      <c r="BF93" s="72">
        <f>IF($U$93="snížená",$N$93,0)</f>
        <v>0</v>
      </c>
      <c r="BG93" s="72">
        <f>IF($U$93="zákl. přenesená",$N$93,0)</f>
        <v>0</v>
      </c>
      <c r="BH93" s="72">
        <f>IF($U$93="sníž. přenesená",$N$93,0)</f>
        <v>0</v>
      </c>
      <c r="BI93" s="72">
        <f>IF($U$93="nulová",$N$93,0)</f>
        <v>0</v>
      </c>
      <c r="BJ93" s="37" t="s">
        <v>6</v>
      </c>
      <c r="BK93" s="72">
        <f>ROUND($L$93*$K$93,2)</f>
        <v>0</v>
      </c>
      <c r="BL93" s="37" t="s">
        <v>61</v>
      </c>
      <c r="BM93" s="37" t="s">
        <v>101</v>
      </c>
    </row>
    <row r="94" spans="2:47" s="5" customFormat="1" ht="16.5" customHeight="1">
      <c r="B94" s="15"/>
      <c r="F94" s="97" t="s">
        <v>100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15"/>
      <c r="T94" s="30"/>
      <c r="AA94" s="31"/>
      <c r="AT94" s="5" t="s">
        <v>62</v>
      </c>
      <c r="AU94" s="5" t="s">
        <v>32</v>
      </c>
    </row>
    <row r="95" spans="2:65" s="5" customFormat="1" ht="39" customHeight="1">
      <c r="B95" s="15"/>
      <c r="C95" s="63" t="s">
        <v>30</v>
      </c>
      <c r="D95" s="63" t="s">
        <v>60</v>
      </c>
      <c r="E95" s="64" t="s">
        <v>102</v>
      </c>
      <c r="F95" s="101" t="s">
        <v>103</v>
      </c>
      <c r="G95" s="102"/>
      <c r="H95" s="102"/>
      <c r="I95" s="102"/>
      <c r="J95" s="66" t="s">
        <v>65</v>
      </c>
      <c r="K95" s="67">
        <v>37</v>
      </c>
      <c r="L95" s="103"/>
      <c r="M95" s="102"/>
      <c r="N95" s="104">
        <f>ROUND($L$95*$K$95,2)</f>
        <v>0</v>
      </c>
      <c r="O95" s="102"/>
      <c r="P95" s="102"/>
      <c r="Q95" s="102"/>
      <c r="R95" s="65"/>
      <c r="S95" s="15"/>
      <c r="T95" s="68"/>
      <c r="U95" s="69" t="s">
        <v>18</v>
      </c>
      <c r="X95" s="70">
        <v>0</v>
      </c>
      <c r="Y95" s="70">
        <f>$X$95*$K$95</f>
        <v>0</v>
      </c>
      <c r="Z95" s="70">
        <v>0</v>
      </c>
      <c r="AA95" s="71">
        <f>$Z$95*$K$95</f>
        <v>0</v>
      </c>
      <c r="AR95" s="37" t="s">
        <v>61</v>
      </c>
      <c r="AT95" s="37" t="s">
        <v>60</v>
      </c>
      <c r="AU95" s="37" t="s">
        <v>32</v>
      </c>
      <c r="AY95" s="5" t="s">
        <v>59</v>
      </c>
      <c r="BE95" s="72">
        <f>IF($U$95="základní",$N$95,0)</f>
        <v>0</v>
      </c>
      <c r="BF95" s="72">
        <f>IF($U$95="snížená",$N$95,0)</f>
        <v>0</v>
      </c>
      <c r="BG95" s="72">
        <f>IF($U$95="zákl. přenesená",$N$95,0)</f>
        <v>0</v>
      </c>
      <c r="BH95" s="72">
        <f>IF($U$95="sníž. přenesená",$N$95,0)</f>
        <v>0</v>
      </c>
      <c r="BI95" s="72">
        <f>IF($U$95="nulová",$N$95,0)</f>
        <v>0</v>
      </c>
      <c r="BJ95" s="37" t="s">
        <v>6</v>
      </c>
      <c r="BK95" s="72">
        <f>ROUND($L$95*$K$95,2)</f>
        <v>0</v>
      </c>
      <c r="BL95" s="37" t="s">
        <v>61</v>
      </c>
      <c r="BM95" s="37" t="s">
        <v>104</v>
      </c>
    </row>
    <row r="96" spans="2:47" s="5" customFormat="1" ht="16.5" customHeight="1">
      <c r="B96" s="15"/>
      <c r="F96" s="97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15"/>
      <c r="T96" s="30"/>
      <c r="AA96" s="31"/>
      <c r="AT96" s="5" t="s">
        <v>62</v>
      </c>
      <c r="AU96" s="5" t="s">
        <v>32</v>
      </c>
    </row>
    <row r="97" spans="2:65" s="5" customFormat="1" ht="27" customHeight="1">
      <c r="B97" s="15"/>
      <c r="C97" s="74" t="s">
        <v>30</v>
      </c>
      <c r="D97" s="74" t="s">
        <v>66</v>
      </c>
      <c r="E97" s="75" t="s">
        <v>105</v>
      </c>
      <c r="F97" s="105" t="s">
        <v>106</v>
      </c>
      <c r="G97" s="106"/>
      <c r="H97" s="106"/>
      <c r="I97" s="106"/>
      <c r="J97" s="76" t="s">
        <v>64</v>
      </c>
      <c r="K97" s="77">
        <v>44.6</v>
      </c>
      <c r="L97" s="107"/>
      <c r="M97" s="106"/>
      <c r="N97" s="108">
        <f>ROUND($L$97*$K$97,2)</f>
        <v>0</v>
      </c>
      <c r="O97" s="102"/>
      <c r="P97" s="102"/>
      <c r="Q97" s="102"/>
      <c r="R97" s="65"/>
      <c r="S97" s="15"/>
      <c r="T97" s="68"/>
      <c r="U97" s="69" t="s">
        <v>18</v>
      </c>
      <c r="X97" s="70">
        <v>0</v>
      </c>
      <c r="Y97" s="70">
        <f>$X$97*$K$97</f>
        <v>0</v>
      </c>
      <c r="Z97" s="70">
        <v>0</v>
      </c>
      <c r="AA97" s="71">
        <f>$Z$97*$K$97</f>
        <v>0</v>
      </c>
      <c r="AR97" s="37" t="s">
        <v>67</v>
      </c>
      <c r="AT97" s="37" t="s">
        <v>66</v>
      </c>
      <c r="AU97" s="37" t="s">
        <v>32</v>
      </c>
      <c r="AY97" s="5" t="s">
        <v>59</v>
      </c>
      <c r="BE97" s="72">
        <f>IF($U$97="základní",$N$97,0)</f>
        <v>0</v>
      </c>
      <c r="BF97" s="72">
        <f>IF($U$97="snížená",$N$97,0)</f>
        <v>0</v>
      </c>
      <c r="BG97" s="72">
        <f>IF($U$97="zákl. přenesená",$N$97,0)</f>
        <v>0</v>
      </c>
      <c r="BH97" s="72">
        <f>IF($U$97="sníž. přenesená",$N$97,0)</f>
        <v>0</v>
      </c>
      <c r="BI97" s="72">
        <f>IF($U$97="nulová",$N$97,0)</f>
        <v>0</v>
      </c>
      <c r="BJ97" s="37" t="s">
        <v>6</v>
      </c>
      <c r="BK97" s="72">
        <f>ROUND($L$97*$K$97,2)</f>
        <v>0</v>
      </c>
      <c r="BL97" s="37" t="s">
        <v>61</v>
      </c>
      <c r="BM97" s="37" t="s">
        <v>107</v>
      </c>
    </row>
    <row r="98" spans="2:47" s="5" customFormat="1" ht="16.5" customHeight="1">
      <c r="B98" s="15"/>
      <c r="F98" s="97" t="s">
        <v>106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15"/>
      <c r="T98" s="30"/>
      <c r="AA98" s="31"/>
      <c r="AT98" s="5" t="s">
        <v>62</v>
      </c>
      <c r="AU98" s="5" t="s">
        <v>32</v>
      </c>
    </row>
    <row r="99" spans="2:65" s="5" customFormat="1" ht="27" customHeight="1">
      <c r="B99" s="15"/>
      <c r="C99" s="74" t="s">
        <v>30</v>
      </c>
      <c r="D99" s="74" t="s">
        <v>66</v>
      </c>
      <c r="E99" s="75" t="s">
        <v>108</v>
      </c>
      <c r="F99" s="105" t="s">
        <v>109</v>
      </c>
      <c r="G99" s="106"/>
      <c r="H99" s="106"/>
      <c r="I99" s="106"/>
      <c r="J99" s="76" t="s">
        <v>65</v>
      </c>
      <c r="K99" s="77">
        <v>37</v>
      </c>
      <c r="L99" s="107"/>
      <c r="M99" s="106"/>
      <c r="N99" s="108">
        <f>ROUND($L$99*$K$99,2)</f>
        <v>0</v>
      </c>
      <c r="O99" s="102"/>
      <c r="P99" s="102"/>
      <c r="Q99" s="102"/>
      <c r="R99" s="65"/>
      <c r="S99" s="15"/>
      <c r="T99" s="68"/>
      <c r="U99" s="69" t="s">
        <v>18</v>
      </c>
      <c r="X99" s="70">
        <v>0</v>
      </c>
      <c r="Y99" s="70">
        <f>$X$99*$K$99</f>
        <v>0</v>
      </c>
      <c r="Z99" s="70">
        <v>0</v>
      </c>
      <c r="AA99" s="71">
        <f>$Z$99*$K$99</f>
        <v>0</v>
      </c>
      <c r="AR99" s="37" t="s">
        <v>67</v>
      </c>
      <c r="AT99" s="37" t="s">
        <v>66</v>
      </c>
      <c r="AU99" s="37" t="s">
        <v>32</v>
      </c>
      <c r="AY99" s="5" t="s">
        <v>59</v>
      </c>
      <c r="BE99" s="72">
        <f>IF($U$99="základní",$N$99,0)</f>
        <v>0</v>
      </c>
      <c r="BF99" s="72">
        <f>IF($U$99="snížená",$N$99,0)</f>
        <v>0</v>
      </c>
      <c r="BG99" s="72">
        <f>IF($U$99="zákl. přenesená",$N$99,0)</f>
        <v>0</v>
      </c>
      <c r="BH99" s="72">
        <f>IF($U$99="sníž. přenesená",$N$99,0)</f>
        <v>0</v>
      </c>
      <c r="BI99" s="72">
        <f>IF($U$99="nulová",$N$99,0)</f>
        <v>0</v>
      </c>
      <c r="BJ99" s="37" t="s">
        <v>6</v>
      </c>
      <c r="BK99" s="72">
        <f>ROUND($L$99*$K$99,2)</f>
        <v>0</v>
      </c>
      <c r="BL99" s="37" t="s">
        <v>61</v>
      </c>
      <c r="BM99" s="37" t="s">
        <v>110</v>
      </c>
    </row>
    <row r="100" spans="2:47" s="5" customFormat="1" ht="16.5" customHeight="1">
      <c r="B100" s="15"/>
      <c r="F100" s="97" t="s">
        <v>109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15"/>
      <c r="T100" s="30"/>
      <c r="AA100" s="31"/>
      <c r="AT100" s="5" t="s">
        <v>62</v>
      </c>
      <c r="AU100" s="5" t="s">
        <v>32</v>
      </c>
    </row>
    <row r="101" spans="2:65" s="5" customFormat="1" ht="51" customHeight="1">
      <c r="B101" s="15"/>
      <c r="C101" s="63" t="s">
        <v>30</v>
      </c>
      <c r="D101" s="63" t="s">
        <v>60</v>
      </c>
      <c r="E101" s="64" t="s">
        <v>111</v>
      </c>
      <c r="F101" s="101" t="s">
        <v>112</v>
      </c>
      <c r="G101" s="102"/>
      <c r="H101" s="102"/>
      <c r="I101" s="102"/>
      <c r="J101" s="66" t="s">
        <v>68</v>
      </c>
      <c r="K101" s="78"/>
      <c r="L101" s="103"/>
      <c r="M101" s="102"/>
      <c r="N101" s="104">
        <f>ROUND($L$101*$K$101,2)</f>
        <v>0</v>
      </c>
      <c r="O101" s="102"/>
      <c r="P101" s="102"/>
      <c r="Q101" s="102"/>
      <c r="R101" s="65"/>
      <c r="S101" s="15"/>
      <c r="T101" s="68"/>
      <c r="U101" s="69" t="s">
        <v>18</v>
      </c>
      <c r="X101" s="70">
        <v>0</v>
      </c>
      <c r="Y101" s="70">
        <f>$X$101*$K$101</f>
        <v>0</v>
      </c>
      <c r="Z101" s="70">
        <v>0</v>
      </c>
      <c r="AA101" s="71">
        <f>$Z$101*$K$101</f>
        <v>0</v>
      </c>
      <c r="AR101" s="37" t="s">
        <v>61</v>
      </c>
      <c r="AT101" s="37" t="s">
        <v>60</v>
      </c>
      <c r="AU101" s="37" t="s">
        <v>32</v>
      </c>
      <c r="AY101" s="5" t="s">
        <v>59</v>
      </c>
      <c r="BE101" s="72">
        <f>IF($U$101="základní",$N$101,0)</f>
        <v>0</v>
      </c>
      <c r="BF101" s="72">
        <f>IF($U$101="snížená",$N$101,0)</f>
        <v>0</v>
      </c>
      <c r="BG101" s="72">
        <f>IF($U$101="zákl. přenesená",$N$101,0)</f>
        <v>0</v>
      </c>
      <c r="BH101" s="72">
        <f>IF($U$101="sníž. přenesená",$N$101,0)</f>
        <v>0</v>
      </c>
      <c r="BI101" s="72">
        <f>IF($U$101="nulová",$N$101,0)</f>
        <v>0</v>
      </c>
      <c r="BJ101" s="37" t="s">
        <v>6</v>
      </c>
      <c r="BK101" s="72">
        <f>ROUND($L$101*$K$101,2)</f>
        <v>0</v>
      </c>
      <c r="BL101" s="37" t="s">
        <v>61</v>
      </c>
      <c r="BM101" s="37" t="s">
        <v>113</v>
      </c>
    </row>
    <row r="102" spans="2:47" s="5" customFormat="1" ht="16.5" customHeight="1">
      <c r="B102" s="15"/>
      <c r="F102" s="97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15"/>
      <c r="T102" s="30"/>
      <c r="AA102" s="31"/>
      <c r="AT102" s="5" t="s">
        <v>62</v>
      </c>
      <c r="AU102" s="5" t="s">
        <v>32</v>
      </c>
    </row>
  </sheetData>
  <sheetProtection/>
  <mergeCells count="106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C59:R59"/>
    <mergeCell ref="F61:Q61"/>
    <mergeCell ref="F62:Q62"/>
    <mergeCell ref="M64:P64"/>
    <mergeCell ref="M66:Q66"/>
    <mergeCell ref="F69:I69"/>
    <mergeCell ref="L69:M69"/>
    <mergeCell ref="N69:Q69"/>
    <mergeCell ref="F71:R71"/>
    <mergeCell ref="F73:I73"/>
    <mergeCell ref="L73:M73"/>
    <mergeCell ref="N73:Q73"/>
    <mergeCell ref="F74:R74"/>
    <mergeCell ref="F75:I75"/>
    <mergeCell ref="L75:M75"/>
    <mergeCell ref="N75:Q75"/>
    <mergeCell ref="N72:Q72"/>
    <mergeCell ref="F76:R76"/>
    <mergeCell ref="F77:I77"/>
    <mergeCell ref="L77:M77"/>
    <mergeCell ref="N77:Q77"/>
    <mergeCell ref="F78:R78"/>
    <mergeCell ref="F79:I79"/>
    <mergeCell ref="L79:M79"/>
    <mergeCell ref="N79:Q79"/>
    <mergeCell ref="F80:R80"/>
    <mergeCell ref="F81:I81"/>
    <mergeCell ref="L81:M81"/>
    <mergeCell ref="N81:Q81"/>
    <mergeCell ref="F82:R82"/>
    <mergeCell ref="F83:I83"/>
    <mergeCell ref="L83:M83"/>
    <mergeCell ref="N83:Q83"/>
    <mergeCell ref="F84:R84"/>
    <mergeCell ref="F85:I85"/>
    <mergeCell ref="L85:M85"/>
    <mergeCell ref="N85:Q85"/>
    <mergeCell ref="F86:R86"/>
    <mergeCell ref="F87:I87"/>
    <mergeCell ref="L87:M87"/>
    <mergeCell ref="N87:Q87"/>
    <mergeCell ref="F88:R88"/>
    <mergeCell ref="F89:I89"/>
    <mergeCell ref="L89:M89"/>
    <mergeCell ref="N89:Q89"/>
    <mergeCell ref="F90:R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L95:M95"/>
    <mergeCell ref="N95:Q95"/>
    <mergeCell ref="F96:R96"/>
    <mergeCell ref="F97:I97"/>
    <mergeCell ref="L97:M97"/>
    <mergeCell ref="N97:Q97"/>
    <mergeCell ref="F98:R98"/>
    <mergeCell ref="F99:I99"/>
    <mergeCell ref="L99:M99"/>
    <mergeCell ref="N99:Q99"/>
    <mergeCell ref="F100:R100"/>
    <mergeCell ref="F101:I101"/>
    <mergeCell ref="L101:M101"/>
    <mergeCell ref="N101:Q101"/>
    <mergeCell ref="F102:R102"/>
    <mergeCell ref="H1:K1"/>
    <mergeCell ref="S2:AC2"/>
    <mergeCell ref="N70:Q70"/>
  </mergeCells>
  <hyperlinks>
    <hyperlink ref="F1:G1" location="C2" tooltip="Krycí list soupisu" display="1) Krycí list soupisu"/>
    <hyperlink ref="H1:K1" location="C49" tooltip="Rekapitulace" display="2) Rekapitulace"/>
    <hyperlink ref="L1:M1" location="C8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dcterms:modified xsi:type="dcterms:W3CDTF">2017-06-20T07:36:11Z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