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811" firstSheet="6" activeTab="11"/>
  </bookViews>
  <sheets>
    <sheet name="Krycí list rozpočtu" sheetId="1" r:id="rId1"/>
    <sheet name="Rekapitulace objektů " sheetId="2" r:id="rId2"/>
    <sheet name="00 - Krycí list rozpočtu" sheetId="3" r:id="rId3"/>
    <sheet name="00 - Rozpočet" sheetId="4" r:id="rId4"/>
    <sheet name="01 - Krycí list rozpočtu" sheetId="5" r:id="rId5"/>
    <sheet name="01 - Rozpočet" sheetId="6" r:id="rId6"/>
    <sheet name="02 - Krycí list rozpočtu" sheetId="7" r:id="rId7"/>
    <sheet name="02 - Rozpočet" sheetId="8" r:id="rId8"/>
    <sheet name="02.Mediciální plyny" sheetId="9" r:id="rId9"/>
    <sheet name="02.Silnoproud+Slaboproud" sheetId="10" r:id="rId10"/>
    <sheet name="02.EPS" sheetId="11" r:id="rId11"/>
    <sheet name="02.Rozhlas" sheetId="12" r:id="rId12"/>
    <sheet name="02.VZT" sheetId="13" r:id="rId13"/>
    <sheet name="03 - Krycí list rozpočtu" sheetId="14" r:id="rId14"/>
    <sheet name="03 - Rozpočet" sheetId="15" r:id="rId15"/>
  </sheets>
  <definedNames>
    <definedName name="_xlnm.Print_Titles" localSheetId="2">'00 - Krycí list rozpočtu'!$1:$3</definedName>
    <definedName name="_xlnm.Print_Titles" localSheetId="3">'00 - Rozpočet'!$8:$10</definedName>
    <definedName name="_xlnm.Print_Titles" localSheetId="4">'01 - Krycí list rozpočtu'!$1:$3</definedName>
    <definedName name="_xlnm.Print_Titles" localSheetId="5">'01 - Rozpočet'!$8:$10</definedName>
    <definedName name="_xlnm.Print_Titles" localSheetId="6">'02 - Krycí list rozpočtu'!$1:$3</definedName>
    <definedName name="_xlnm.Print_Titles" localSheetId="7">'02 - Rozpočet'!$8:$10</definedName>
    <definedName name="_xlnm.Print_Titles" localSheetId="13">'03 - Krycí list rozpočtu'!$1:$3</definedName>
    <definedName name="_xlnm.Print_Titles" localSheetId="14">'03 - Rozpočet'!$8:$10</definedName>
    <definedName name="_xlnm.Print_Titles" localSheetId="0">'Krycí list rozpočtu'!$1:$3</definedName>
    <definedName name="_xlnm.Print_Titles" localSheetId="1">'Rekapitulace objektů '!$1:$8</definedName>
  </definedNames>
  <calcPr fullCalcOnLoad="1"/>
</workbook>
</file>

<file path=xl/sharedStrings.xml><?xml version="1.0" encoding="utf-8"?>
<sst xmlns="http://schemas.openxmlformats.org/spreadsheetml/2006/main" count="3658" uniqueCount="1471">
  <si>
    <t>KRYCÍ LIST ROZPOČTU</t>
  </si>
  <si>
    <t>Název stavby</t>
  </si>
  <si>
    <t xml:space="preserve">Modernizace gynekologico-porodnického a pediatrického odděllení Nemocnice Slaný   </t>
  </si>
  <si>
    <t>JKSO</t>
  </si>
  <si>
    <t>EČO</t>
  </si>
  <si>
    <t>Místo</t>
  </si>
  <si>
    <t>IČ</t>
  </si>
  <si>
    <t>DIČ</t>
  </si>
  <si>
    <t>Objednatel</t>
  </si>
  <si>
    <t xml:space="preserve">   </t>
  </si>
  <si>
    <t>Projektant</t>
  </si>
  <si>
    <t>Zhotovitel</t>
  </si>
  <si>
    <t>Rozpočet číslo</t>
  </si>
  <si>
    <t>Zpracoval</t>
  </si>
  <si>
    <t>Dne</t>
  </si>
  <si>
    <t>Položek</t>
  </si>
  <si>
    <t>27.10.2014</t>
  </si>
  <si>
    <t>Měrné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</si>
  <si>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</si>
  <si>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</si>
  <si>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</si>
  <si>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</si>
  <si>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</si>
  <si>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</si>
  <si>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</si>
  <si>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</si>
  <si>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</si>
  <si>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</si>
  <si>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</si>
  <si>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</si>
  <si>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</si>
  <si>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</si>
  <si>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</si>
  <si>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</si>
  <si>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</si>
  <si>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</si>
  <si>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</si>
  <si>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</si>
  <si>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</si>
  <si>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</si>
  <si>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</si>
  <si>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</si>
  <si>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</si>
  <si>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</si>
  <si>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</si>
  <si>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</si>
  <si>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</si>
  <si>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</si>
  <si>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</si>
  <si>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</si>
  <si>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</si>
  <si>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</si>
  <si>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</si>
  <si>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</si>
  <si>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</si>
  <si>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</si>
  <si>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</si>
  <si>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</si>
  <si>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</si>
  <si>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</si>
  <si>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</si>
  <si>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</si>
  <si>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ZRN (r.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</si>
  <si>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</si>
  <si>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</si>
  <si>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</si>
  <si>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</si>
  <si>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</si>
  <si>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</si>
  <si>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</si>
  <si>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</si>
  <si>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</si>
  <si>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</si>
  <si>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</si>
  <si>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</si>
  <si>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</si>
  <si>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</si>
  <si>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</si>
  <si>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</si>
  <si>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</si>
  <si>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</si>
  <si>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</si>
  <si>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</si>
  <si>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</si>
  <si>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</si>
  <si>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</si>
  <si>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</si>
  <si>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</si>
  <si>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</si>
  <si>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</si>
  <si>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</si>
  <si>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</si>
  <si>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</t>
  </si>
  <si>
    <t>Rekapitulace objektů stavby</t>
  </si>
  <si>
    <t>Stavba:</t>
  </si>
  <si>
    <t>Modernizace gynekologico-porodnického a pediatrického odděllení Nemocnice Slaný</t>
  </si>
  <si>
    <t>Datum:</t>
  </si>
  <si>
    <t>Objednatel:</t>
  </si>
  <si>
    <t>Projektant:</t>
  </si>
  <si>
    <t>Zhotovitel:</t>
  </si>
  <si>
    <t>Zpracoval:</t>
  </si>
  <si>
    <t>Kód</t>
  </si>
  <si>
    <t>Zakázka</t>
  </si>
  <si>
    <t>Cena bez DPH</t>
  </si>
  <si>
    <t>DPH snížené</t>
  </si>
  <si>
    <t>DPH základní</t>
  </si>
  <si>
    <t>Cena s DPH</t>
  </si>
  <si>
    <t>Ostatní</t>
  </si>
  <si>
    <t>00</t>
  </si>
  <si>
    <t xml:space="preserve">    1.Podzemní podlaží   </t>
  </si>
  <si>
    <t>01</t>
  </si>
  <si>
    <t xml:space="preserve">    1.Nadzemní podlaží   </t>
  </si>
  <si>
    <t>02</t>
  </si>
  <si>
    <t xml:space="preserve">    2.Nadzemní podlaží   </t>
  </si>
  <si>
    <t>03</t>
  </si>
  <si>
    <t xml:space="preserve">    3.Nadzemní podlaží   </t>
  </si>
  <si>
    <t>Celkem</t>
  </si>
  <si>
    <t>Název objektu</t>
  </si>
  <si>
    <t xml:space="preserve">                Měrné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</si>
  <si>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</si>
  <si>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</si>
  <si>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</si>
  <si>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</si>
  <si>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</si>
  <si>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</si>
  <si>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ZRN (ř. 1-6)</t>
  </si>
  <si>
    <t>Zvýhodnění + -</t>
  </si>
  <si>
    <t>1.Podzemní podlaží</t>
  </si>
  <si>
    <t>18.12.2014</t>
  </si>
  <si>
    <t xml:space="preserve">ROZPOČET  </t>
  </si>
  <si>
    <t>Stavba:   Modernizace gynekologico-porodnického a pediatrického odděllení Nemocnice Slaný</t>
  </si>
  <si>
    <t>Objekt:   1.Podzemní podlaží</t>
  </si>
  <si>
    <t xml:space="preserve">JKSO:   </t>
  </si>
  <si>
    <t xml:space="preserve">EČO:   </t>
  </si>
  <si>
    <t xml:space="preserve">Objednatel:   </t>
  </si>
  <si>
    <t xml:space="preserve">Zpracoval:   </t>
  </si>
  <si>
    <t xml:space="preserve">Zhotovitel:   </t>
  </si>
  <si>
    <t>Datum:   18.12.2014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</si>
  <si>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</si>
  <si>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</si>
  <si>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</si>
  <si>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</si>
  <si>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</si>
  <si>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</si>
  <si>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</si>
  <si>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</si>
  <si>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 xml:space="preserve">Práce a dodávky HSV   </t>
  </si>
  <si>
    <t xml:space="preserve">Zemní práce   </t>
  </si>
  <si>
    <t>139711101</t>
  </si>
  <si>
    <t xml:space="preserve">Vykopávky v uzavřených prostorách v hornině tř. 1 až 4   </t>
  </si>
  <si>
    <t>m3</t>
  </si>
  <si>
    <t>161101501</t>
  </si>
  <si>
    <t xml:space="preserve">Svislé přemístění výkopku nošením svisle do v 3 m v hornině tř. 1 až 4   </t>
  </si>
  <si>
    <t>162201211</t>
  </si>
  <si>
    <t xml:space="preserve">Vodorovné přemístění výkopku z horniny tř. 1 až 4 stavebním kolečkem do 10 m   </t>
  </si>
  <si>
    <t>162201219</t>
  </si>
  <si>
    <t xml:space="preserve">Příplatek k vodorovnému přemístění výkopku z horniny tř. 1 až 4 stavebním kolečkem ZKD 10 m   </t>
  </si>
  <si>
    <t>167101101</t>
  </si>
  <si>
    <t xml:space="preserve">Nakládání výkopku z hornin tř. 1 až 4 do 100 m3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</si>
  <si>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</si>
  <si>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</si>
  <si>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</si>
  <si>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</si>
  <si>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</si>
  <si>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>174101102</t>
  </si>
  <si>
    <t xml:space="preserve">Zásyp v uzavřených prostorech sypaninou se zhutněním   </t>
  </si>
  <si>
    <t>175101101</t>
  </si>
  <si>
    <t xml:space="preserve">Obsypání potrubí bez prohození sypaniny z hornin tř. 1 až 4 uloženým do 3 m od kraje výkopu   </t>
  </si>
  <si>
    <t>583373440</t>
  </si>
  <si>
    <t xml:space="preserve">štěrkopísek frakce 0-32   </t>
  </si>
  <si>
    <t xml:space="preserve">Vodorovné konstrukce   </t>
  </si>
  <si>
    <t>451572111</t>
  </si>
  <si>
    <t xml:space="preserve">Lože pod potrubí otevřený výkop z kameniva drobného těženého   </t>
  </si>
  <si>
    <t xml:space="preserve">Úpravy povrchů, podlahy a osazování výplní   </t>
  </si>
  <si>
    <t>631311113</t>
  </si>
  <si>
    <t xml:space="preserve">Mazanina tl do 80 mm z betonu prostého tř. C 12/15   </t>
  </si>
  <si>
    <t>631311125</t>
  </si>
  <si>
    <t xml:space="preserve">Mazanina tl do 120 mm z betonu prostého tř. C 20/25   </t>
  </si>
  <si>
    <t>631319173</t>
  </si>
  <si>
    <t xml:space="preserve">Příplatek k mazanině tl do 120 mm za stržení povrchu spodní vrstvy před vložením výztuže   </t>
  </si>
  <si>
    <t>631362021</t>
  </si>
  <si>
    <t xml:space="preserve">Výztuž mazanin svařovanými sítěmi Kari   </t>
  </si>
  <si>
    <t>633811111</t>
  </si>
  <si>
    <t xml:space="preserve">Broušení nerovností betonových podlah do 2 mm - stržení šlemu   </t>
  </si>
  <si>
    <t>m2</t>
  </si>
  <si>
    <t>633811119</t>
  </si>
  <si>
    <t xml:space="preserve">Příplatek k broušení nerovností betonových podlah ZKD 1 mm úběru   </t>
  </si>
  <si>
    <t xml:space="preserve">Trubní vedení   </t>
  </si>
  <si>
    <t>894115111</t>
  </si>
  <si>
    <t xml:space="preserve">Šachtice domovní kanalizační obestavěný prostor do 1,3 m3 zdi s pálených cihel s litinovým poklopem   </t>
  </si>
  <si>
    <t xml:space="preserve">Ostatní konstrukce a práce-bourání   </t>
  </si>
  <si>
    <t>952901111</t>
  </si>
  <si>
    <t xml:space="preserve">Vyčištění budov bytové a občanské výstavby při výšce podlaží do 4 m   </t>
  </si>
  <si>
    <t>965043441</t>
  </si>
  <si>
    <t xml:space="preserve">Bourání podkladů pod dlažby betonových s potěrem nebo teracem tl do 150 mm pl přes 4 m2   </t>
  </si>
  <si>
    <t>965081213</t>
  </si>
  <si>
    <t xml:space="preserve">Bourání podlah z dlaždic keramických nebo xylolitových tl do 10 mm plochy přes 1 m2   </t>
  </si>
  <si>
    <t>99</t>
  </si>
  <si>
    <t xml:space="preserve">Přesun hmot   </t>
  </si>
  <si>
    <t>998018002</t>
  </si>
  <si>
    <t xml:space="preserve">Přesun hmot ruční pro budovy v do 12 m   </t>
  </si>
  <si>
    <t xml:space="preserve">Práce a dodávky PSV   </t>
  </si>
  <si>
    <t>711</t>
  </si>
  <si>
    <t xml:space="preserve">Izolace proti vodě, vlhkosti a plynům   </t>
  </si>
  <si>
    <t>711111001</t>
  </si>
  <si>
    <t xml:space="preserve">Provedení izolace proti zemní vlhkosti vodorovné za studena nátěrem penetračním   </t>
  </si>
  <si>
    <t>111631500</t>
  </si>
  <si>
    <t xml:space="preserve">Spotřeba 0,3-0,4kg/m2 dle povrchu, ředidlo technický benzín   </t>
  </si>
  <si>
    <t>711141559</t>
  </si>
  <si>
    <t xml:space="preserve">Provedení izolace proti zemní vlhkosti pásy přitavením vodorovné NAIP   </t>
  </si>
  <si>
    <t>628321340</t>
  </si>
  <si>
    <t>711900001</t>
  </si>
  <si>
    <t xml:space="preserve">Sanace zdiva výtahové šachty pomocí injektáže   </t>
  </si>
  <si>
    <t>998711102</t>
  </si>
  <si>
    <t xml:space="preserve">Přesun hmot tonážní pro izolace proti vodě, vlhkosti a plynům v objektech výšky do 12 m   </t>
  </si>
  <si>
    <t>998711181</t>
  </si>
  <si>
    <t xml:space="preserve">Příplatek k přesunu hmot tonážní 711 prováděný bez použití mechanizace   </t>
  </si>
  <si>
    <t>713</t>
  </si>
  <si>
    <t xml:space="preserve">Izolace tepelné   </t>
  </si>
  <si>
    <t>713121111</t>
  </si>
  <si>
    <t xml:space="preserve">Montáž izolace tepelné podlah volně kladenými rohožemi, pásy, dílci, deskami 1 vrstva   </t>
  </si>
  <si>
    <t>283763700</t>
  </si>
  <si>
    <t>998713202</t>
  </si>
  <si>
    <t xml:space="preserve">Přesun hmot procentní pro izolace tepelné v objektech v do 12 m   </t>
  </si>
  <si>
    <t>%</t>
  </si>
  <si>
    <t>998713292</t>
  </si>
  <si>
    <t xml:space="preserve">Příplatek k přesunu hmot procentní 713 za zvětšený přesun do 100 m   </t>
  </si>
  <si>
    <t>763</t>
  </si>
  <si>
    <t xml:space="preserve">Konstrukce suché výstavby   </t>
  </si>
  <si>
    <t>763131622</t>
  </si>
  <si>
    <t xml:space="preserve">Montáž desek tl. 15 mm SDK podhled   </t>
  </si>
  <si>
    <t>590305220</t>
  </si>
  <si>
    <t xml:space="preserve">deska stavební sdk "A" tl. 15,0 mm   </t>
  </si>
  <si>
    <t>763131821</t>
  </si>
  <si>
    <t xml:space="preserve">Demontáž SDK podhledu s dvouvrstvou nosnou kcí z ocelových profilů opláštění jednoduché   </t>
  </si>
  <si>
    <t>763135102</t>
  </si>
  <si>
    <t xml:space="preserve">Montáž SDK kazetového podhledu z kazet 600x600 mm na zavěšenou polozapuštěnou nosnou konstrukci   </t>
  </si>
  <si>
    <t>763431802</t>
  </si>
  <si>
    <t xml:space="preserve">Demontáž minerálního podhledu zavěšeného na polozapuštěném roštu   </t>
  </si>
  <si>
    <t>998763402</t>
  </si>
  <si>
    <t xml:space="preserve">Přesun hmot procentní pro sádrokartonové konstrukce v objektech v do 12 m   </t>
  </si>
  <si>
    <t>998763491</t>
  </si>
  <si>
    <t xml:space="preserve">Příplatek k přesunu hmot procentní pro sádrokartonové konstrukce za zvětšený přesun do 100 m   </t>
  </si>
  <si>
    <t>771</t>
  </si>
  <si>
    <t xml:space="preserve">Podlahy z dlaždic   </t>
  </si>
  <si>
    <t>771573113</t>
  </si>
  <si>
    <t xml:space="preserve">Montáž podlah keramických režných hladkých lepených do 12 ks/m2   </t>
  </si>
  <si>
    <t>597614330</t>
  </si>
  <si>
    <t xml:space="preserve">dlaždice keramické slinuté neglazované mrazuvzdorné  29,8 x 29,8 x 0,9 cm   </t>
  </si>
  <si>
    <t>771579196</t>
  </si>
  <si>
    <t xml:space="preserve">Příplatek k montáž podlah keramických za spárování tmelem dvousložkovým   </t>
  </si>
  <si>
    <t>771579197</t>
  </si>
  <si>
    <t xml:space="preserve">Příplatek k montáž podlah keramických za lepení dvousložkovým lepidlem   </t>
  </si>
  <si>
    <t>771591111</t>
  </si>
  <si>
    <t xml:space="preserve">Podlahy penetrace podkladu   </t>
  </si>
  <si>
    <t>771591172</t>
  </si>
  <si>
    <t xml:space="preserve">Montáž dilatačního profilu v dlažbě   </t>
  </si>
  <si>
    <t>m</t>
  </si>
  <si>
    <t>DOD1</t>
  </si>
  <si>
    <t xml:space="preserve">Dlilatační lišta   </t>
  </si>
  <si>
    <t>771990112</t>
  </si>
  <si>
    <t xml:space="preserve">Vyrovnání podkladu samonivelační stěrkou tl 4 mm pevnosti 30 Mpa   </t>
  </si>
  <si>
    <t>771990192</t>
  </si>
  <si>
    <t xml:space="preserve">Příplatek k vyrovnání podkladu dlažby samonivelační stěrkou pevnosti 30 Mpa ZKD 1 mm tloušťky   </t>
  </si>
  <si>
    <t>998771102</t>
  </si>
  <si>
    <t xml:space="preserve">Přesun hmot tonážní pro podlahy z dlaždic v objektech v do 12 m   </t>
  </si>
  <si>
    <t>998771181</t>
  </si>
  <si>
    <t xml:space="preserve">Příplatek k přesunu hmot tonážní 771 prováděný bez použití mechanizace   </t>
  </si>
  <si>
    <t>776</t>
  </si>
  <si>
    <t xml:space="preserve">Podlahy povlakové   </t>
  </si>
  <si>
    <t>776511810</t>
  </si>
  <si>
    <t xml:space="preserve">Demontáž povlakových podlah lepených bez podložky   </t>
  </si>
  <si>
    <t>776561110</t>
  </si>
  <si>
    <t xml:space="preserve">Lepení pásů povlakových podlah z přírodního nebo korkového linolea   </t>
  </si>
  <si>
    <t>607561110</t>
  </si>
  <si>
    <t>776990111</t>
  </si>
  <si>
    <t xml:space="preserve">Vyrovnání podkladu samonivelační stěrkou tl 3 mm pevnosti 15 Mpa   </t>
  </si>
  <si>
    <t>998776202</t>
  </si>
  <si>
    <t xml:space="preserve">Přesun hmot procentní pro podlahy povlakové v objektech v do 12 m   </t>
  </si>
  <si>
    <t>998776292</t>
  </si>
  <si>
    <t xml:space="preserve">Příplatek k přesunu hmot procentní 776 za zvětšený přesun do 100 m   </t>
  </si>
  <si>
    <t>784</t>
  </si>
  <si>
    <t xml:space="preserve">Dokončovací práce - malby   </t>
  </si>
  <si>
    <t>784455921</t>
  </si>
  <si>
    <t xml:space="preserve">Celkem   </t>
  </si>
  <si>
    <t>1.Nadzemní podlaží</t>
  </si>
  <si>
    <t>Objekt:   1.Nadzemní podlaží</t>
  </si>
  <si>
    <t>Datum:   27.10.2014</t>
  </si>
  <si>
    <t xml:space="preserve">Svislé a kompletní konstrukce   </t>
  </si>
  <si>
    <t>310239211</t>
  </si>
  <si>
    <t xml:space="preserve">Zazdívka otvorů pl do 4 m2 ve zdivu nadzákladovém cihlami pálenými na MVC   </t>
  </si>
  <si>
    <t>317168114</t>
  </si>
  <si>
    <t xml:space="preserve">Překlad keramický plochý š 11,5 cm dl 175 cm   </t>
  </si>
  <si>
    <t>kus</t>
  </si>
  <si>
    <t>317168117</t>
  </si>
  <si>
    <t xml:space="preserve">Překlad keramický plochý š 11,5 cm dl 250 cm   </t>
  </si>
  <si>
    <t>317944323</t>
  </si>
  <si>
    <t xml:space="preserve">Válcované nosníky č.14 až 22 dodatečně osazované do připravených otvorů   </t>
  </si>
  <si>
    <t>342248131</t>
  </si>
  <si>
    <t>349231811</t>
  </si>
  <si>
    <t xml:space="preserve">Přizdívka ostění s ozubem z cihel tl do 150 mm   </t>
  </si>
  <si>
    <t>612321141</t>
  </si>
  <si>
    <t xml:space="preserve">Vápenocementová omítka štuková dvouvrstvá vnitřních stěn nanášená ručně   </t>
  </si>
  <si>
    <t>612325302</t>
  </si>
  <si>
    <t xml:space="preserve">Vápenocementová štuková omítka ostění nebo nadpraží   </t>
  </si>
  <si>
    <t>612325423</t>
  </si>
  <si>
    <t xml:space="preserve">Oprava vnitřní vápenocementové štukové omítky stěn v rozsahu plochy do 50%   </t>
  </si>
  <si>
    <t>940000001</t>
  </si>
  <si>
    <t xml:space="preserve">Provedení sondy pro ověření překladu   </t>
  </si>
  <si>
    <t>kpl</t>
  </si>
  <si>
    <t>940000002</t>
  </si>
  <si>
    <t xml:space="preserve">Bezpečnostní a výstržné popisy a tabulky   </t>
  </si>
  <si>
    <t>941111121</t>
  </si>
  <si>
    <t xml:space="preserve">Montáž lešení řadového trubkového lehkého s podlahami zatížení do 200 kg/m2 š do 1,2 m v do 10 m   </t>
  </si>
  <si>
    <t>941111221</t>
  </si>
  <si>
    <t xml:space="preserve">Příplatek k lešení řadovému trubkovému lehkému s podlahami š 1,2 m v 10 m za první a ZKD den použití   </t>
  </si>
  <si>
    <t>941111821</t>
  </si>
  <si>
    <t xml:space="preserve">Demontáž lešení řadového trubkového lehkého s podlahami zatížení do 200 kg/m2 š do 1,2 m v do 10 m   </t>
  </si>
  <si>
    <t>962031132</t>
  </si>
  <si>
    <t xml:space="preserve">Bourání příček z cihel pálených na MVC tl do 100 mm   </t>
  </si>
  <si>
    <t>962031133</t>
  </si>
  <si>
    <t xml:space="preserve">Bourání příček z cihel pálených na MVC tl do 150 mm   </t>
  </si>
  <si>
    <t>962032231</t>
  </si>
  <si>
    <t xml:space="preserve">Bourání zdiva z cihel pálených nebo vápenopískových na MV nebo MVC   </t>
  </si>
  <si>
    <t>967031132</t>
  </si>
  <si>
    <t xml:space="preserve">Přisekání rovných ostění v cihelném zdivu na MV nebo MVC   </t>
  </si>
  <si>
    <t>968062375</t>
  </si>
  <si>
    <t xml:space="preserve">Vybourání dřevěných rámů oken zdvojených včetně křídel pl do 2 m2   </t>
  </si>
  <si>
    <t>968072455</t>
  </si>
  <si>
    <t xml:space="preserve">Vybourání kovových dveřních zárubní pl do 2 m2   </t>
  </si>
  <si>
    <t>968072456</t>
  </si>
  <si>
    <t xml:space="preserve">Vybourání kovových dveřních zárubní pl přes 2 m2   </t>
  </si>
  <si>
    <t>975053131</t>
  </si>
  <si>
    <t xml:space="preserve">Víceřadové podchycení stropů pro osazení nosníků v do 3,5 m pro zatížení do 800 kg/m2   </t>
  </si>
  <si>
    <t>979011111</t>
  </si>
  <si>
    <t xml:space="preserve">Svislá doprava suti a vybouraných hmot za prvé podlaží   </t>
  </si>
  <si>
    <t>979081111</t>
  </si>
  <si>
    <t xml:space="preserve">Odvoz suti a vybouraných hmot na skládku do 1 km   </t>
  </si>
  <si>
    <t>979081121</t>
  </si>
  <si>
    <t xml:space="preserve">Odvoz suti a vybouraných hmot na skládku ZKD 1 km přes 1 km   </t>
  </si>
  <si>
    <t>979082111</t>
  </si>
  <si>
    <t xml:space="preserve">Vnitrostaveništní vodorovná doprava suti a vybouraných hmot do 10 m   </t>
  </si>
  <si>
    <t>979082121</t>
  </si>
  <si>
    <t xml:space="preserve">Vnitrostaveništní vodorovná doprava suti a vybouraných hmot ZKD 5 m přes 10 m   </t>
  </si>
  <si>
    <t>979098231</t>
  </si>
  <si>
    <t xml:space="preserve">Poplatek za uložení stavebního směsného odpadu na skládce (skládkovné)   </t>
  </si>
  <si>
    <t>764</t>
  </si>
  <si>
    <t xml:space="preserve">Konstrukce klempířské   </t>
  </si>
  <si>
    <t>764410250</t>
  </si>
  <si>
    <t xml:space="preserve">Oplechování parapetů Pz rš 330 mm včetně rohů   </t>
  </si>
  <si>
    <t>998764102</t>
  </si>
  <si>
    <t xml:space="preserve">Přesun hmot tonážní pro konstrukce klempířské v objektech v do 12 m   </t>
  </si>
  <si>
    <t>998764181</t>
  </si>
  <si>
    <t xml:space="preserve">Příplatek k přesunu hmot tonážní 764 prováděný bez použití mechanizace   </t>
  </si>
  <si>
    <t>766</t>
  </si>
  <si>
    <t xml:space="preserve">Konstrukce truhlářské   </t>
  </si>
  <si>
    <t>766621001.1</t>
  </si>
  <si>
    <t xml:space="preserve">Montáž oken jednoduchých pevných výšky do 1,5m s rámem do dřevěné kce   </t>
  </si>
  <si>
    <t>ks</t>
  </si>
  <si>
    <t>DOD-2</t>
  </si>
  <si>
    <t xml:space="preserve">Okno č.02   </t>
  </si>
  <si>
    <t>DOD-3</t>
  </si>
  <si>
    <t xml:space="preserve">Okno č.03   </t>
  </si>
  <si>
    <t>766660021</t>
  </si>
  <si>
    <t xml:space="preserve">Montáž dveřních křídel otvíravých 1křídlových š do 0,8 m požárních do ocelové zárubně   </t>
  </si>
  <si>
    <t>611656100.1</t>
  </si>
  <si>
    <t xml:space="preserve">dveře vnitřní požárně odolné, CPL fólie,odolnost EI (EW) 30 D3, 1křídlové 80 x 197 cm, útlum 32dB   </t>
  </si>
  <si>
    <t>766660022</t>
  </si>
  <si>
    <t xml:space="preserve">Montáž dveřních křídel otvíravých 1křídlových š přes 0,8 m požárních do ocelové zárubně   </t>
  </si>
  <si>
    <t>DOD-1</t>
  </si>
  <si>
    <t xml:space="preserve">Venkovní únikové dveře č.1   </t>
  </si>
  <si>
    <t>766691911</t>
  </si>
  <si>
    <t xml:space="preserve">Vyvěšení nebo zavěšení dřevěných křídel oken pl do 1,5 m2   </t>
  </si>
  <si>
    <t>766691912</t>
  </si>
  <si>
    <t xml:space="preserve">Vyvěšení nebo zavěšení dřevěných křídel oken pl přes 1,5 m2   </t>
  </si>
  <si>
    <t>766691914</t>
  </si>
  <si>
    <t xml:space="preserve">Vyvěšení nebo zavěšení dřevěných křídel dveří pl do 2 m2   </t>
  </si>
  <si>
    <t>766691915</t>
  </si>
  <si>
    <t xml:space="preserve">Vyvěšení nebo zavěšení dřevěných křídel dveří pl přes 2 m2   </t>
  </si>
  <si>
    <t>766694111</t>
  </si>
  <si>
    <t xml:space="preserve">Montáž parapetních desek dřevěných, laminovaných šířky do 30 cm délky do 1,0 m   </t>
  </si>
  <si>
    <t>607941030</t>
  </si>
  <si>
    <t>998766202</t>
  </si>
  <si>
    <t xml:space="preserve">Přesun hmot procentní pro konstrukce truhlářské v objektech v do 12 m   </t>
  </si>
  <si>
    <t>998766292</t>
  </si>
  <si>
    <t xml:space="preserve">Příplatek k přesunu hmot procentní 766 za zvětšený přesun do 100 m   </t>
  </si>
  <si>
    <t>767</t>
  </si>
  <si>
    <t xml:space="preserve">Konstrukce zámečnické   </t>
  </si>
  <si>
    <t>767113101</t>
  </si>
  <si>
    <t xml:space="preserve">Dodávk a montáž prosklené protipožární stěny1800/1970 2 kř., materiál hliníková zárubeň, PO 30DP-Sm-C, samozavírač, ozn. 102/L   </t>
  </si>
  <si>
    <t>767113102</t>
  </si>
  <si>
    <t xml:space="preserve">Dodávk a montáž prosklené protipožární stěny2200/1970 2 kř., materiál hliníková zárubeň, PO 30DP-Sm-C, samozavírač, ozn. 103/L   </t>
  </si>
  <si>
    <t>767113103</t>
  </si>
  <si>
    <t xml:space="preserve">Dodávk a montáž vnitřních AL dveří 1100/1970 1 kř., materiál hliníková zárubeň, PO EI30DP1-C, samozavírač, ozn. 104/L   </t>
  </si>
  <si>
    <t>767113104</t>
  </si>
  <si>
    <t xml:space="preserve">Systém generálního klíče - 6 dveří   </t>
  </si>
  <si>
    <t>767641110</t>
  </si>
  <si>
    <t xml:space="preserve">Montáž dokončení okování dveří otvíravých jednokřídlových do ocelové zárubně   </t>
  </si>
  <si>
    <t>549146201</t>
  </si>
  <si>
    <t xml:space="preserve">Kování dveřní nerez   </t>
  </si>
  <si>
    <t xml:space="preserve">č.zboží ACE00086 cena zahrnuje kování včetně rozet a montážního materiálu.   </t>
  </si>
  <si>
    <t>767649191</t>
  </si>
  <si>
    <t xml:space="preserve">Montáž dveří - samozavírače hydraulického   </t>
  </si>
  <si>
    <t>549172650</t>
  </si>
  <si>
    <t xml:space="preserve">samozavírač dveří hydraulický K214 č.14 zlatá bronz   </t>
  </si>
  <si>
    <t>998767202</t>
  </si>
  <si>
    <t xml:space="preserve">Přesun hmot procentní pro zámečnické konstrukce v objektech v do 12 m   </t>
  </si>
  <si>
    <t>998767292</t>
  </si>
  <si>
    <t xml:space="preserve">Příplatek k přesunu hmot procentní 767 za zvětšený přesun do 100 m   </t>
  </si>
  <si>
    <t>771579191</t>
  </si>
  <si>
    <t xml:space="preserve">Příplatek k montáž podlah keramických za plochu do 5 m2   </t>
  </si>
  <si>
    <t>998771202</t>
  </si>
  <si>
    <t xml:space="preserve">Přesun hmot procentní pro podlahy z dlaždic v objektech v do 12 m   </t>
  </si>
  <si>
    <t>998771292</t>
  </si>
  <si>
    <t xml:space="preserve">Příplatek k přesunu hmot procentní 771 za zvětšený přesun do 100 m   </t>
  </si>
  <si>
    <t>6075641111</t>
  </si>
  <si>
    <t>776411000</t>
  </si>
  <si>
    <t xml:space="preserve">Lepení obvodových soklíků nebo lišt pryžových řezaných,   </t>
  </si>
  <si>
    <t>998776102</t>
  </si>
  <si>
    <t xml:space="preserve">Přesun hmot tonážní pro podlahy povlakové v objektech v do 12 m   </t>
  </si>
  <si>
    <t>998776181</t>
  </si>
  <si>
    <t xml:space="preserve">Příplatek k přesunu hmot tonážní 776 prováděný bez použití mechanizace   </t>
  </si>
  <si>
    <t>781</t>
  </si>
  <si>
    <t xml:space="preserve">Dokončovací práce - obklady keramické   </t>
  </si>
  <si>
    <t>781414112</t>
  </si>
  <si>
    <t xml:space="preserve">Montáž obkladaček vnitřních pórovinových pravoúhlých do 25 ks/m2 lepených flexibilním lepidlem   </t>
  </si>
  <si>
    <t>597610000</t>
  </si>
  <si>
    <t xml:space="preserve">obkládačky keramické   </t>
  </si>
  <si>
    <t>781419191</t>
  </si>
  <si>
    <t xml:space="preserve">Příplatek k montáži obkladů vnitřních pórovinových za plochu do 10 m2   </t>
  </si>
  <si>
    <t>781419197</t>
  </si>
  <si>
    <t xml:space="preserve">Příplatek k montáži obkladů vnitřních pórovinových za spárování silikonem   </t>
  </si>
  <si>
    <t>781494511</t>
  </si>
  <si>
    <t xml:space="preserve">Plastové profily ukončovací lepené flexibilním lepidlem   </t>
  </si>
  <si>
    <t>781495111</t>
  </si>
  <si>
    <t xml:space="preserve">Penetrace podkladu vnitřních obkladů   </t>
  </si>
  <si>
    <t>998781102</t>
  </si>
  <si>
    <t xml:space="preserve">Přesun hmot tonážní pro obklady keramické v objektech v do 12 m   </t>
  </si>
  <si>
    <t>998781181</t>
  </si>
  <si>
    <t xml:space="preserve">Příplatek k přesunu hmot tonážní 781 prováděný bez použití mechanizace   </t>
  </si>
  <si>
    <t>783</t>
  </si>
  <si>
    <t xml:space="preserve">Dokončovací práce - nátěry   </t>
  </si>
  <si>
    <t>783221113</t>
  </si>
  <si>
    <t xml:space="preserve">Nátěry syntetické KDK barva dražší lesklý povrch 1x antikorozní, 1x základní, 3x email   </t>
  </si>
  <si>
    <t>2.Nadzemní podlaží</t>
  </si>
  <si>
    <t>Objekt:   2.Nadzemní podlaží</t>
  </si>
  <si>
    <t>317142221</t>
  </si>
  <si>
    <t>317168112</t>
  </si>
  <si>
    <t xml:space="preserve">Překlad keramický plochý š 11,5 cm dl 125 cm   </t>
  </si>
  <si>
    <t>317168131</t>
  </si>
  <si>
    <t xml:space="preserve">Překlad keramický vysoký v 23,8 cm dl 125 cm   </t>
  </si>
  <si>
    <t>317168132</t>
  </si>
  <si>
    <t xml:space="preserve">Překlad keramický vysoký v 23,8 cm dl 150 cm   </t>
  </si>
  <si>
    <t>317944321</t>
  </si>
  <si>
    <t xml:space="preserve">Válcované nosníky do č.12 dodatečně osazované do připravených otvorů   </t>
  </si>
  <si>
    <t>340239231</t>
  </si>
  <si>
    <t>342272323</t>
  </si>
  <si>
    <t xml:space="preserve">Příčky tl 100 mm z pórobetonových přesných hladkých příčkovek objemové hmotnosti 500 kg/m3   </t>
  </si>
  <si>
    <t>342272423</t>
  </si>
  <si>
    <t xml:space="preserve">Příčky tl 125 mm z pórobetonových přesných hladkých příčkovek objemové hmotnosti 500 kg/m3   </t>
  </si>
  <si>
    <t>342272523</t>
  </si>
  <si>
    <t xml:space="preserve">Příčky tl 150 mm z pórobetonových přesných hladkých příčkovek objemové hmotnosti 500 kg/m3   </t>
  </si>
  <si>
    <t>346244352</t>
  </si>
  <si>
    <t>612321111</t>
  </si>
  <si>
    <t xml:space="preserve">Vápenocementová omítka hrubá jednovrstvá zatřená vnitřních stěn nanášená ručně   </t>
  </si>
  <si>
    <t>612473185</t>
  </si>
  <si>
    <t xml:space="preserve">Příplatek k vnitřní omítce zdiva vápenocementové ze suchých směsí za zabudované omítníky   </t>
  </si>
  <si>
    <t>612473186</t>
  </si>
  <si>
    <t xml:space="preserve">Příplatek k vnitřní omítce zdiva vápenocementové ze suchých směsí za zabudované rohovníky   </t>
  </si>
  <si>
    <t>622131121</t>
  </si>
  <si>
    <t xml:space="preserve">Penetrace akrylát-silikon vnějších stěn nanášená ručně   </t>
  </si>
  <si>
    <t>622221131</t>
  </si>
  <si>
    <t xml:space="preserve">Montáž zateplení vnějších stěn z minerální vlny s kolmou orientací vláken tl do 160 mm   </t>
  </si>
  <si>
    <t>631515330</t>
  </si>
  <si>
    <t>622252001</t>
  </si>
  <si>
    <t xml:space="preserve">Montáž zakládacích soklových lišt zateplení   </t>
  </si>
  <si>
    <t>590516380</t>
  </si>
  <si>
    <t xml:space="preserve">lišta zakládací LO 163 mm tl.1,0mm   </t>
  </si>
  <si>
    <t>622252002</t>
  </si>
  <si>
    <t xml:space="preserve">Montáž ostatních lišt zateplení   </t>
  </si>
  <si>
    <t>590514780</t>
  </si>
  <si>
    <t xml:space="preserve">profil ochranný rohový PVC délka 2,5 m   </t>
  </si>
  <si>
    <t>622325103</t>
  </si>
  <si>
    <t xml:space="preserve">Oprava vápenocementové hladké omítky vnějších stěn v rozsahu do 50%   </t>
  </si>
  <si>
    <t>622521011</t>
  </si>
  <si>
    <t xml:space="preserve">Tenkovrstvá silikátová zrnitá omítka tl. 1,5 mm vnějších stěn   </t>
  </si>
  <si>
    <t>629995101</t>
  </si>
  <si>
    <t xml:space="preserve">Očištění vnějších ploch omytím tlakovou vodou   </t>
  </si>
  <si>
    <t>632441116</t>
  </si>
  <si>
    <t xml:space="preserve">Potěr anhydritový samonivelační tl do 70 mm ze suchých směsí   </t>
  </si>
  <si>
    <t>632453331</t>
  </si>
  <si>
    <t xml:space="preserve">Potěr betonový samonivelační tl do 30 mm tř. C 25/30   </t>
  </si>
  <si>
    <t>642944121</t>
  </si>
  <si>
    <t xml:space="preserve">Osazování ocelových zárubní dodatečné pl do 2,5 m2   </t>
  </si>
  <si>
    <t>553311130</t>
  </si>
  <si>
    <t xml:space="preserve">zárubeň ocelová pro běžné zdění H 110 600 L/P   </t>
  </si>
  <si>
    <t>553311150</t>
  </si>
  <si>
    <t xml:space="preserve">zárubeň ocelová pro běžné zdění H 110 700 L/P   </t>
  </si>
  <si>
    <t>553311170</t>
  </si>
  <si>
    <t xml:space="preserve">zárubeň ocelová pro běžné zdění H 110 800 L/P   </t>
  </si>
  <si>
    <t>553311190</t>
  </si>
  <si>
    <t xml:space="preserve">zárubeň ocelová pro běžné zdění H 110 900 L/P   </t>
  </si>
  <si>
    <t>553311210</t>
  </si>
  <si>
    <t xml:space="preserve">zárubeň ocelová pro běžné zdění H 110 1000 L/P   </t>
  </si>
  <si>
    <t xml:space="preserve">zárubeň ocelová pro běžné zdění H 110 1100 L/P   </t>
  </si>
  <si>
    <t>940000000</t>
  </si>
  <si>
    <t xml:space="preserve">Odborná demontáž zdravotnických zařízení a přístrojů a uskladnění pro opětovnou montáž   </t>
  </si>
  <si>
    <t xml:space="preserve">Provedení sondy pro ověření nosné funkce stěny   </t>
  </si>
  <si>
    <t>940000003</t>
  </si>
  <si>
    <t xml:space="preserve">Provizorní přepojení vnitřních instalací   </t>
  </si>
  <si>
    <t>449321130</t>
  </si>
  <si>
    <t xml:space="preserve">přístroj hasicí ruční práškový   </t>
  </si>
  <si>
    <t>449322110</t>
  </si>
  <si>
    <t xml:space="preserve">přístroj hasicí ruční sněhový NEURUPPIN KS 5 BG   </t>
  </si>
  <si>
    <t>940000005</t>
  </si>
  <si>
    <t>941311112</t>
  </si>
  <si>
    <t xml:space="preserve">Montáž lešení řadového modulového lehkého zatížení do 200 kg/m2 š do 0,9 m v do 25 m   </t>
  </si>
  <si>
    <t>941311211</t>
  </si>
  <si>
    <t xml:space="preserve">Příplatek k lešení řadovému modulovému lehkému š 0,9 m v do 25 m za první a ZKD den použití   </t>
  </si>
  <si>
    <t>941311812</t>
  </si>
  <si>
    <t xml:space="preserve">Demontáž lešení řadového modulového lehkého zatížení do 200 kg/m2 š do 0,9 m v do 25 m   </t>
  </si>
  <si>
    <t>949101111</t>
  </si>
  <si>
    <t xml:space="preserve">Lešení pomocné pro objekty pozemních staveb s lešeňovou podlahou v do 1,9 m zatížení do 150 kg/m2   </t>
  </si>
  <si>
    <t>953942121.1</t>
  </si>
  <si>
    <t xml:space="preserve">Osazování ochranných úhelníků včetně jejich dodání   </t>
  </si>
  <si>
    <t>953942121.2</t>
  </si>
  <si>
    <t xml:space="preserve">Osazování dilatačních profilů včetně jejich dodání - nerez   </t>
  </si>
  <si>
    <t>953942121.3</t>
  </si>
  <si>
    <t xml:space="preserve">Osazování dilatačních lišt svioslých včetně jejich dodání - nerez   </t>
  </si>
  <si>
    <t>962032432</t>
  </si>
  <si>
    <t xml:space="preserve">Bourání pilířů cihelných z dutých nebo plných cihel pálených i nepálených na MV nebo MVC   </t>
  </si>
  <si>
    <t>962081141</t>
  </si>
  <si>
    <t xml:space="preserve">Bourání příček ze skleněných tvárnic tl do 150 mm   </t>
  </si>
  <si>
    <t>965042241</t>
  </si>
  <si>
    <t xml:space="preserve">Bourání podkladů pod dlažby nebo mazanin betonových nebo z litého asfaltu tl přes 100 mm pl pře 4 m2   </t>
  </si>
  <si>
    <t>965082933</t>
  </si>
  <si>
    <t xml:space="preserve">Odstranění násypů pod podlahy tl do 200 mm pl přes 2 m2   </t>
  </si>
  <si>
    <t>968062355</t>
  </si>
  <si>
    <t xml:space="preserve">Vybourání dřevěných rámů oken dvojitých včetně křídel pl do 2 m2   </t>
  </si>
  <si>
    <t>969011121</t>
  </si>
  <si>
    <t xml:space="preserve">Vybourání vodovodního nebo plynového vedení DN do 52   </t>
  </si>
  <si>
    <t>971033461</t>
  </si>
  <si>
    <t xml:space="preserve">Vybourání otvorů ve zdivu cihelném pl do 0,25 m2 na MVC nebo MV tl do 600 mm   </t>
  </si>
  <si>
    <t>973031151</t>
  </si>
  <si>
    <t xml:space="preserve">Vysekání výklenků ve zdivu cihelném na MV nebo MVC pl přes 0,25 m2   </t>
  </si>
  <si>
    <t>974031167</t>
  </si>
  <si>
    <t xml:space="preserve">Vysekání rýh ve zdivu cihelném hl do 150 mm š do 300 mm   </t>
  </si>
  <si>
    <t>978021191</t>
  </si>
  <si>
    <t xml:space="preserve">Otlučení cementových omítek vnitřních stěn o rozsahu do 100 %   </t>
  </si>
  <si>
    <t>978059541</t>
  </si>
  <si>
    <t xml:space="preserve">Odsekání a odebrání obkladů stěn z vnitřních obkládaček plochy přes 1 m2   </t>
  </si>
  <si>
    <t>711111052</t>
  </si>
  <si>
    <t xml:space="preserve">Provedení izolace proti zemní vlhkosti vodorovné za studena 2x nátěr tekutou lepenkou   </t>
  </si>
  <si>
    <t>245510300</t>
  </si>
  <si>
    <t>kg</t>
  </si>
  <si>
    <t xml:space="preserve">Spotřeba: 1,5 kg/m2   </t>
  </si>
  <si>
    <t>283759260</t>
  </si>
  <si>
    <t xml:space="preserve">deska z pěnového polystyrenu bílá EPS 200 S 1000 x 1000 x 100 mm   </t>
  </si>
  <si>
    <t>721</t>
  </si>
  <si>
    <t xml:space="preserve">Zdravotechnika - vnitřní kanalizace   </t>
  </si>
  <si>
    <t>721173401</t>
  </si>
  <si>
    <t xml:space="preserve">Potrubí kanalizační plastové svodné systém KG DN 100   </t>
  </si>
  <si>
    <t>721173402</t>
  </si>
  <si>
    <t xml:space="preserve">Potrubí kanalizační plastové svodné systém KG DN 125   </t>
  </si>
  <si>
    <t>721173403</t>
  </si>
  <si>
    <t xml:space="preserve">Potrubí kanalizační plastové svodné systém KG DN 150   </t>
  </si>
  <si>
    <t>721173404</t>
  </si>
  <si>
    <t xml:space="preserve">Potrubí kanalizační plastové svodné systém KG DN 200   </t>
  </si>
  <si>
    <t>721174025</t>
  </si>
  <si>
    <t xml:space="preserve">Potrubí kanalizační z PP odpadní systém HT DN 100   </t>
  </si>
  <si>
    <t>721174043</t>
  </si>
  <si>
    <t xml:space="preserve">Potrubí kanalizační z PP připojovací systém HT DN 50   </t>
  </si>
  <si>
    <t>721174044</t>
  </si>
  <si>
    <t xml:space="preserve">Potrubí kanalizační z PP připojovací systém HT DN 70   </t>
  </si>
  <si>
    <t>721175003</t>
  </si>
  <si>
    <t>721175032</t>
  </si>
  <si>
    <t>721273153</t>
  </si>
  <si>
    <t xml:space="preserve">Hlavice ventilační polypropylen PP DN 110   </t>
  </si>
  <si>
    <t>721290111</t>
  </si>
  <si>
    <t xml:space="preserve">Zkouška těsnosti potrubí kanalizace vodou do DN 125   </t>
  </si>
  <si>
    <t>721290112</t>
  </si>
  <si>
    <t xml:space="preserve">Zkouška těsnosti potrubí kanalizace vodou do DN 200   </t>
  </si>
  <si>
    <t>998721102</t>
  </si>
  <si>
    <t xml:space="preserve">Přesun hmot tonážní pro vnitřní kanalizace v objektech v do 12 m   </t>
  </si>
  <si>
    <t>998721181</t>
  </si>
  <si>
    <t xml:space="preserve">Příplatek k přesunu hmot tonážní 721 prováděný bez použití mechanizace   </t>
  </si>
  <si>
    <t>722</t>
  </si>
  <si>
    <t xml:space="preserve">Zdravotechnika - vnitřní vodovod   </t>
  </si>
  <si>
    <t>722140105</t>
  </si>
  <si>
    <t xml:space="preserve">Potrubí vodovodní ocelové z ušlechtilé oceli spojované lisováním DN 32   </t>
  </si>
  <si>
    <t>722140106</t>
  </si>
  <si>
    <t xml:space="preserve">Potrubí vodovodní ocelové z ušlechtilé oceli spojované lisováním DN 40   </t>
  </si>
  <si>
    <t>722174022</t>
  </si>
  <si>
    <t xml:space="preserve">Potrubí vodovodní plastové PPR svar polyfuze PN 20 D 20 x 3,4 mm   </t>
  </si>
  <si>
    <t>722174023</t>
  </si>
  <si>
    <t xml:space="preserve">Potrubí vodovodní plastové PPR svar polyfuze PN 20 D 25 x 4,2 mm   </t>
  </si>
  <si>
    <t>722174024</t>
  </si>
  <si>
    <t xml:space="preserve">Potrubí vodovodní plastové PPR svar polyfuze PN 20 D 32 x5,4 mm   </t>
  </si>
  <si>
    <t>722174025</t>
  </si>
  <si>
    <t xml:space="preserve">Potrubí vodovodní plastové PPR svar polyfuze PN 20 D 40 x 6,7 mm   </t>
  </si>
  <si>
    <t>722174026</t>
  </si>
  <si>
    <t xml:space="preserve">Potrubí vodovodní plastové PPR svar polyfuze PN 20 D 50 x 8,4 mm   </t>
  </si>
  <si>
    <t>722181222</t>
  </si>
  <si>
    <t xml:space="preserve">Ochrana vodovodního potrubí přilepenými tepelně izolačními trubicemi z PE tl do 10 mm DN do 42 mm   </t>
  </si>
  <si>
    <t>722181241</t>
  </si>
  <si>
    <t xml:space="preserve">Ochrana vodovodního potrubí přilepenými tepelně izolačními trubicemi z PE tl do 20 mm DN do 22 mm   </t>
  </si>
  <si>
    <t>722181242</t>
  </si>
  <si>
    <t xml:space="preserve">Ochrana vodovodního potrubí přilepenými tepelně izolačními trubicemi z PE tl do 20 mm DN do 42 mm   </t>
  </si>
  <si>
    <t>722181243</t>
  </si>
  <si>
    <t xml:space="preserve">Ochrana vodovodního potrubí přilepenými tepelně izolačními trubicemi z PE tl do 20 mm DN do 62 mm   </t>
  </si>
  <si>
    <t>722181251</t>
  </si>
  <si>
    <t xml:space="preserve">Ochrana vodovodního potrubí přilepenými tepelně izolačními trubicemi z PE tl do 25 mm DN do 22 mm   </t>
  </si>
  <si>
    <t>722181252</t>
  </si>
  <si>
    <t xml:space="preserve">Ochrana vodovodního potrubí přilepenými tepelně izolačními trubicemi z PE tl do 25 mm DN do 42 mm   </t>
  </si>
  <si>
    <t>722181253</t>
  </si>
  <si>
    <t xml:space="preserve">Ochrana vodovodního potrubí přilepenými tepelně izolačními trubicemi z PE tl do 25 mm DN do 62 mm   </t>
  </si>
  <si>
    <t>722240121</t>
  </si>
  <si>
    <t xml:space="preserve">Kohout kulový plastový PPR DN 16   </t>
  </si>
  <si>
    <t>722240122</t>
  </si>
  <si>
    <t xml:space="preserve">Kohout kulový plastový PPR DN 20   </t>
  </si>
  <si>
    <t>722240124</t>
  </si>
  <si>
    <t xml:space="preserve">Kohout kulový plastový PPR DN 32   </t>
  </si>
  <si>
    <t>722240125</t>
  </si>
  <si>
    <t xml:space="preserve">Kohout kulový plastový PPR DN 40   </t>
  </si>
  <si>
    <t>722250143</t>
  </si>
  <si>
    <t xml:space="preserve">Hydrantový systém s tvarově stálou hadicí D 25 x 30 m prosklený   </t>
  </si>
  <si>
    <t>soubor</t>
  </si>
  <si>
    <t>722290226</t>
  </si>
  <si>
    <t xml:space="preserve">Zkouška těsnosti vodovodního potrubí závitového do DN 50   </t>
  </si>
  <si>
    <t>722290234</t>
  </si>
  <si>
    <t xml:space="preserve">Proplach a dezinfekce vodovodního potrubí do DN 80   </t>
  </si>
  <si>
    <t>998722202</t>
  </si>
  <si>
    <t xml:space="preserve">Přesun hmot procentní pro vnitřní vodovod v objektech v do 12 m   </t>
  </si>
  <si>
    <t>725</t>
  </si>
  <si>
    <t xml:space="preserve">Zdravotechnika - zařizovací předměty   </t>
  </si>
  <si>
    <t>725100001</t>
  </si>
  <si>
    <t xml:space="preserve">Zpětná montáž zdravotnického vybavení a zařízení   </t>
  </si>
  <si>
    <t>725110814</t>
  </si>
  <si>
    <t xml:space="preserve">Demontáž klozetu Kombi, odsávací   </t>
  </si>
  <si>
    <t>725112182</t>
  </si>
  <si>
    <t xml:space="preserve">Kombi klozet s úspornou armaturou odpad svislý   </t>
  </si>
  <si>
    <t>725119122</t>
  </si>
  <si>
    <t xml:space="preserve">Montáž klozetových mís kombi   </t>
  </si>
  <si>
    <t>642345841</t>
  </si>
  <si>
    <t xml:space="preserve">mísa klozetová keramická kombinační - invalidní - bílá   </t>
  </si>
  <si>
    <t>725210821</t>
  </si>
  <si>
    <t xml:space="preserve">Demontáž umyvadel bez výtokových armatur   </t>
  </si>
  <si>
    <t>725211601</t>
  </si>
  <si>
    <t xml:space="preserve">Umyvadlo keramické připevněné na stěnu šrouby bílé bez krytu na sifon 500 mm   </t>
  </si>
  <si>
    <t>725211661</t>
  </si>
  <si>
    <t xml:space="preserve">Umyvadlo keramické zápustné bílé 550 mm bez skříňky   </t>
  </si>
  <si>
    <t>725211681</t>
  </si>
  <si>
    <t xml:space="preserve">Umyvadlo keramické zdravotní připevněné na stěnu šrouby bílé 640 mm   </t>
  </si>
  <si>
    <t>725211701</t>
  </si>
  <si>
    <t xml:space="preserve">Umývátko keramické stěnové 400 mm   </t>
  </si>
  <si>
    <t>725220832</t>
  </si>
  <si>
    <t xml:space="preserve">Demontáž van litinová volná   </t>
  </si>
  <si>
    <t>725222113</t>
  </si>
  <si>
    <t xml:space="preserve">Vana bez armatur výtokových akrylátová se zápachovou uzávěrkou 1500x700 mm   </t>
  </si>
  <si>
    <t>725240812</t>
  </si>
  <si>
    <t xml:space="preserve">Demontáž vaniček sprchových bez výtokových armatur   </t>
  </si>
  <si>
    <t>725241213</t>
  </si>
  <si>
    <t xml:space="preserve">Vanička sprchová z litého polymermramoru čtvercová 900x900 mm   </t>
  </si>
  <si>
    <t>725245122</t>
  </si>
  <si>
    <t xml:space="preserve">Zástěna sprchová dvoukřídlá do výšky 2000 mm a šířky 900 mm   </t>
  </si>
  <si>
    <t>725291651</t>
  </si>
  <si>
    <t xml:space="preserve">Přebalovací pult s nerezovou vaničkou 1800mm   </t>
  </si>
  <si>
    <t>725291652</t>
  </si>
  <si>
    <t xml:space="preserve">Přebalovací pult s nerezovou vaničkou 1400mm   </t>
  </si>
  <si>
    <t>725311121</t>
  </si>
  <si>
    <t xml:space="preserve">Dřez jednoduchý nerezový se zápachovou uzávěrkou s odkapávací plochou 560x480 mm a miskou   </t>
  </si>
  <si>
    <t>725331211</t>
  </si>
  <si>
    <t xml:space="preserve">Výlevka bez výtokových armatur nerezová připevněná na zeď konzolou 450x550x300 mm   </t>
  </si>
  <si>
    <t>725821312</t>
  </si>
  <si>
    <t xml:space="preserve">Baterie dřezové nástěnné pákové s otáčivým kulatým ústím a délkou ramínka 300 mm   </t>
  </si>
  <si>
    <t>725829121</t>
  </si>
  <si>
    <t xml:space="preserve">Montáž baterie umyvadlové nástěnné pákové a klasické ostatní typ   </t>
  </si>
  <si>
    <t>551456140</t>
  </si>
  <si>
    <t xml:space="preserve">baterie umyvadlová nástěnná páková chrom   </t>
  </si>
  <si>
    <t xml:space="preserve">Nástěnná umyvadlová (dřezová) baterie  (rameno 150 mm)   </t>
  </si>
  <si>
    <t>551456141</t>
  </si>
  <si>
    <t xml:space="preserve">baterie umyvadlová nástěnná páková chrom speciální   </t>
  </si>
  <si>
    <t>551456142</t>
  </si>
  <si>
    <t xml:space="preserve">baterie umyvadlová nástěnná páková chrom se sprchou   </t>
  </si>
  <si>
    <t>725831313</t>
  </si>
  <si>
    <t xml:space="preserve">Baterie vanová nástěnná páková s příslušenstvím a pohyblivým držákem   </t>
  </si>
  <si>
    <t>725841311</t>
  </si>
  <si>
    <t xml:space="preserve">Baterie sprchové nástěnné pákové   </t>
  </si>
  <si>
    <t>725861102</t>
  </si>
  <si>
    <t xml:space="preserve">Zápachová uzávěrka pro umyvadla DN 40   </t>
  </si>
  <si>
    <t>725861312</t>
  </si>
  <si>
    <t xml:space="preserve">Zápachová uzávěrka pro umyvadlo DN 40 podomítková   </t>
  </si>
  <si>
    <t>725862103</t>
  </si>
  <si>
    <t xml:space="preserve">Zápachová uzávěrka pro dřezy DN 40/50   </t>
  </si>
  <si>
    <t>725864311</t>
  </si>
  <si>
    <t xml:space="preserve">Zápachová uzávěrka van DN 40/50 s kulovým kloubem na odtoku   </t>
  </si>
  <si>
    <t>725865312</t>
  </si>
  <si>
    <t xml:space="preserve">Zápachová uzávěrka sprchových van DN 40/50 s kulovým kloubem na odtoku a odpadním ventilem   </t>
  </si>
  <si>
    <t>725865390</t>
  </si>
  <si>
    <t xml:space="preserve">Zápachová uzávěrka kondenzátní, za sucha těsná DN32   </t>
  </si>
  <si>
    <t>998725202</t>
  </si>
  <si>
    <t xml:space="preserve">Přesun hmot procentní pro zařizovací předměty v objektech v do 12 m   </t>
  </si>
  <si>
    <t>728</t>
  </si>
  <si>
    <t xml:space="preserve">Rozvody mediciálních plynů   </t>
  </si>
  <si>
    <t>728-01</t>
  </si>
  <si>
    <t xml:space="preserve">Rozvody mediciálních plynů - přenos   </t>
  </si>
  <si>
    <t>728-02</t>
  </si>
  <si>
    <t xml:space="preserve">Rozvody mediciálních plynů - stavební přípomoce   </t>
  </si>
  <si>
    <t>733</t>
  </si>
  <si>
    <t xml:space="preserve">Ústřední vytápění - potrubí   </t>
  </si>
  <si>
    <t>733111203</t>
  </si>
  <si>
    <t xml:space="preserve">Potrubí ocelové závitové bezešvé zesílené nízkotlaké DN 15   </t>
  </si>
  <si>
    <t>733111206</t>
  </si>
  <si>
    <t xml:space="preserve">Potrubí ocelové závitové bezešvé zesílené nízkotlaké DN 32   </t>
  </si>
  <si>
    <t>733111207</t>
  </si>
  <si>
    <t xml:space="preserve">Potrubí ocelové závitové bezešvé zesílené nízkotlaké DN 40   </t>
  </si>
  <si>
    <t>733190107</t>
  </si>
  <si>
    <t xml:space="preserve">Zkouška těsnosti potrubí ocelové závitové do DN 40   </t>
  </si>
  <si>
    <t>733222303</t>
  </si>
  <si>
    <t xml:space="preserve">Potrubí měděné polotvrdé spojované lisováním DN 15 ÚT   </t>
  </si>
  <si>
    <t>733222304</t>
  </si>
  <si>
    <t xml:space="preserve">Potrubí měděné polotvrdé spojované lisováním DN 20 ÚT   </t>
  </si>
  <si>
    <t>733222305</t>
  </si>
  <si>
    <t xml:space="preserve">Potrubí měděné polotvrdé spojované lisováním DN 25 ÚT   </t>
  </si>
  <si>
    <t>733222306</t>
  </si>
  <si>
    <t xml:space="preserve">Potrubí měděné polotvrdé spojované lisováním DN 32 ÚT   </t>
  </si>
  <si>
    <t>733223102</t>
  </si>
  <si>
    <t xml:space="preserve">Potrubí měděné tvrdé spojované měkkým pájením D 15x1   </t>
  </si>
  <si>
    <t>733291101</t>
  </si>
  <si>
    <t xml:space="preserve">Zkouška těsnosti potrubí měděné do D 35x1,5   </t>
  </si>
  <si>
    <t>998733103</t>
  </si>
  <si>
    <t xml:space="preserve">Přesun hmot tonážní pro rozvody potrubí v objektech v do 24 m   </t>
  </si>
  <si>
    <t>998733181</t>
  </si>
  <si>
    <t xml:space="preserve">Příplatek k přesunu hmot tonážní 733 prováděný bez použití mechanizace   </t>
  </si>
  <si>
    <t>734</t>
  </si>
  <si>
    <t xml:space="preserve">Ústřední vytápění - armatury   </t>
  </si>
  <si>
    <t>734000001</t>
  </si>
  <si>
    <t xml:space="preserve">připojovací šroubení s vypouštěním pro tělesa ventil kompakt DN 15, kvs=1,48m3/h   </t>
  </si>
  <si>
    <t>734000002</t>
  </si>
  <si>
    <t xml:space="preserve">radiátorový ventil s přednastavením kvs=0,73m3/hod DN 10   </t>
  </si>
  <si>
    <t>734000003</t>
  </si>
  <si>
    <t xml:space="preserve">radiátorový ventil s přednastavením kvs=0,73m3/hod DN 15   </t>
  </si>
  <si>
    <t>734000004</t>
  </si>
  <si>
    <t xml:space="preserve">radiátorový ventil s přednastavením kvs=0,73m3/hod DN 20   </t>
  </si>
  <si>
    <t>734000005</t>
  </si>
  <si>
    <t xml:space="preserve">radiátorové připojovací šroubení DN 15   </t>
  </si>
  <si>
    <t>734000006</t>
  </si>
  <si>
    <t xml:space="preserve">termostatická hlavice kapalinová, hysterze 0,2K, provedení pro veřejné prostory   </t>
  </si>
  <si>
    <t>734000011</t>
  </si>
  <si>
    <t xml:space="preserve">odvzdušňovají ventil potrubní DN10   </t>
  </si>
  <si>
    <t>734000012</t>
  </si>
  <si>
    <t xml:space="preserve">vypouštěcí kohout DN15   </t>
  </si>
  <si>
    <t>734000013</t>
  </si>
  <si>
    <t xml:space="preserve">KK DN25   </t>
  </si>
  <si>
    <t>734000014</t>
  </si>
  <si>
    <t xml:space="preserve">KK DN32   </t>
  </si>
  <si>
    <t>734000015</t>
  </si>
  <si>
    <t xml:space="preserve">KK DN40   </t>
  </si>
  <si>
    <t>734000016</t>
  </si>
  <si>
    <t xml:space="preserve">KK DN50   </t>
  </si>
  <si>
    <t>734000017</t>
  </si>
  <si>
    <t xml:space="preserve">vyvažovací ventil DN15, kvs=2,52m3/h   </t>
  </si>
  <si>
    <t>734000018</t>
  </si>
  <si>
    <t xml:space="preserve">vyvažovací ventil DN20, kvs=2,52m3/h   </t>
  </si>
  <si>
    <t>998734203</t>
  </si>
  <si>
    <t xml:space="preserve">Přesun hmot procentní pro armatury v objektech v do 24 m   </t>
  </si>
  <si>
    <t>998734293</t>
  </si>
  <si>
    <t xml:space="preserve">Příplatek k přesunu hmot procentní 734 za zvětšený přesun do 500 m   </t>
  </si>
  <si>
    <t>735</t>
  </si>
  <si>
    <t xml:space="preserve">Ústřední vytápění - otopná tělesa   </t>
  </si>
  <si>
    <t>735111810.0</t>
  </si>
  <si>
    <t xml:space="preserve">Demontáž otopného tělesa litinového článkového vč. potrubí   </t>
  </si>
  <si>
    <t>735151273</t>
  </si>
  <si>
    <t>735151473</t>
  </si>
  <si>
    <t>735151475</t>
  </si>
  <si>
    <t>735151476</t>
  </si>
  <si>
    <t>735151479</t>
  </si>
  <si>
    <t>735151480</t>
  </si>
  <si>
    <t>735151481</t>
  </si>
  <si>
    <t>735151493</t>
  </si>
  <si>
    <t>735151500</t>
  </si>
  <si>
    <t>735151595</t>
  </si>
  <si>
    <t>735152171</t>
  </si>
  <si>
    <t>735152375</t>
  </si>
  <si>
    <t>735152379</t>
  </si>
  <si>
    <t>735152380</t>
  </si>
  <si>
    <t>735152384</t>
  </si>
  <si>
    <t>735152677</t>
  </si>
  <si>
    <t>735152679</t>
  </si>
  <si>
    <t>735152680</t>
  </si>
  <si>
    <t>735164251</t>
  </si>
  <si>
    <t xml:space="preserve">Otopné těleso trubkové elektrické přímotopné výška/délka 1200/450 mm   </t>
  </si>
  <si>
    <t>735164252</t>
  </si>
  <si>
    <t xml:space="preserve">Otopné těleso trubkové elektrické přímotopné výška/délka 1200/600 mm   </t>
  </si>
  <si>
    <t>735164272</t>
  </si>
  <si>
    <t xml:space="preserve">Otopné těleso trubkové elektrické přímotopné výška/délka 1830/600 mm   </t>
  </si>
  <si>
    <t>998735102</t>
  </si>
  <si>
    <t xml:space="preserve">Přesun hmot tonážní pro otopná tělesa v objektech v do 12 m   </t>
  </si>
  <si>
    <t>998735181</t>
  </si>
  <si>
    <t xml:space="preserve">Příplatek k přesunu hmot tonážní 735 prováděný bez použití mechanizace   </t>
  </si>
  <si>
    <t>761</t>
  </si>
  <si>
    <t xml:space="preserve">Konstrukce prosvětlovací   </t>
  </si>
  <si>
    <t>761611112</t>
  </si>
  <si>
    <t xml:space="preserve">Okno zděné ze skleněných tvárnic 190x190x80 mm bezbarvých lesklých dezén rovný, PO 30DP1   </t>
  </si>
  <si>
    <t>761990001</t>
  </si>
  <si>
    <t xml:space="preserve">Příplatek ke konstrukcím ze skleněných tvárnic za plochu do 10 m2   </t>
  </si>
  <si>
    <t>998761102</t>
  </si>
  <si>
    <t xml:space="preserve">Přesun hmot tonážní pro konstrukce sklobetonové v objektech v do 12 m   </t>
  </si>
  <si>
    <t>998761181</t>
  </si>
  <si>
    <t xml:space="preserve">Příplatek k přesunu hmot tonážní 761 prováděný bez použití mechanizace   </t>
  </si>
  <si>
    <t>763111311</t>
  </si>
  <si>
    <t xml:space="preserve">SDK příčka tl 75 mm profil CW+UW 50 desky 1xA 12,5 TI 50 mm EI 30 Rw 41 dB   </t>
  </si>
  <si>
    <t>763131414</t>
  </si>
  <si>
    <t xml:space="preserve">SDK podhled desky 1xA 15 bez TI dvouvrstvá spodní kce profil CD+UD   </t>
  </si>
  <si>
    <t>763131471</t>
  </si>
  <si>
    <t xml:space="preserve">SDK podhled deska 1xH2DF 12,5 bez TI dvouvrstvá spodní kce profil CD+UD   </t>
  </si>
  <si>
    <t>763131831</t>
  </si>
  <si>
    <t xml:space="preserve">Demontáž SDK podhledu s jednovrstvou nosnou kcí z ocelových profilů opláštění jednoduché   </t>
  </si>
  <si>
    <t>763131912</t>
  </si>
  <si>
    <t xml:space="preserve">Zhotovení otvoru vel. do 0,25 m2 v SDK podhledu a podkroví s vyztužením profily   </t>
  </si>
  <si>
    <t>998763302</t>
  </si>
  <si>
    <t xml:space="preserve">Přesun hmot tonážní pro sádrokartonové konstrukce v objektech v do 12 m   </t>
  </si>
  <si>
    <t>998763381</t>
  </si>
  <si>
    <t xml:space="preserve">Příplatek k přesunu hmot tonážní 763 SDK prováděný bez použití mechanizace   </t>
  </si>
  <si>
    <t>766621011</t>
  </si>
  <si>
    <t xml:space="preserve">Montáž oken jednoduchých pevných výšky do 1,5m s rámem do zdiva   </t>
  </si>
  <si>
    <t>DOD-218</t>
  </si>
  <si>
    <t xml:space="preserve">Okno plast pevné 2000/1150 s odrazivou folií   </t>
  </si>
  <si>
    <t>766621111</t>
  </si>
  <si>
    <t xml:space="preserve">Montáž oken dvojitých otevíravých výšky do 1,5m s rámem do zdiva   </t>
  </si>
  <si>
    <t>DOD-01</t>
  </si>
  <si>
    <t xml:space="preserve">Okno 3 kř 2000/2100 - ozn. D1   </t>
  </si>
  <si>
    <t>DOD-02</t>
  </si>
  <si>
    <t xml:space="preserve">Okno 1 kř 1000/1750 - ozn. D5   </t>
  </si>
  <si>
    <t>DOD-03</t>
  </si>
  <si>
    <t xml:space="preserve">Okno 1 kř 500/1400  s nadsvětlíkem- ozn. D9   </t>
  </si>
  <si>
    <t>DOD-04</t>
  </si>
  <si>
    <t xml:space="preserve">Okno 2 kř 1900/1750  s nadsvětlíkem- ozn. D10   </t>
  </si>
  <si>
    <t>DOD-05</t>
  </si>
  <si>
    <t xml:space="preserve">Okno 6 kř - sestava 3800/2100  s nadsvětlíkem- ozn. D16   </t>
  </si>
  <si>
    <t>DOD-06</t>
  </si>
  <si>
    <t xml:space="preserve">Okno 1 kř 500/1300  otvíravé a výklopné- ozn. D18   </t>
  </si>
  <si>
    <t>DOD-06a</t>
  </si>
  <si>
    <t xml:space="preserve">Okno 1 kř 500/1300  otvíravé a výklopné- ozn. D18a   </t>
  </si>
  <si>
    <t>DOD-07</t>
  </si>
  <si>
    <t xml:space="preserve">Okno 2 kř 1000/1200  otvíravé a výklopné s nadsvětlíkem- ozn. D21   </t>
  </si>
  <si>
    <t>DOD-08</t>
  </si>
  <si>
    <t xml:space="preserve">Okno 2 kř 1000/1200  otvíravé a výklopné s nadsvětlíkem- ozn. D22   </t>
  </si>
  <si>
    <t>DOD-09</t>
  </si>
  <si>
    <t xml:space="preserve">Okno 2 kř 1000/1200  otvíravé a výklopné - ozn. D22a   </t>
  </si>
  <si>
    <t>DOD-10</t>
  </si>
  <si>
    <t xml:space="preserve">Okno 5kř  - sestava 3600/2200  otvíravé s nadsvětlíkem - ozn. D25   </t>
  </si>
  <si>
    <t>766660001</t>
  </si>
  <si>
    <t xml:space="preserve">Montáž dveřních křídel otvíravých 1křídlových š do 0,8 m do ocelové zárubně   </t>
  </si>
  <si>
    <t>DOD 11</t>
  </si>
  <si>
    <t xml:space="preserve">Dveře vnitřní lamino 800/1970 - ozn. 206/P   </t>
  </si>
  <si>
    <t>DOD 12</t>
  </si>
  <si>
    <t xml:space="preserve">Dveře vnitřní lamino 800/1970 - ozn. 206/L   </t>
  </si>
  <si>
    <t>DOD 13</t>
  </si>
  <si>
    <t xml:space="preserve">Dveře vnitřní lamino 700/1970 - ozn. 207/L   </t>
  </si>
  <si>
    <t>DOD 14</t>
  </si>
  <si>
    <t xml:space="preserve">Dveře vnitřní lamino 700/1970 - ozn. 207/P   </t>
  </si>
  <si>
    <t>DOD 15</t>
  </si>
  <si>
    <t xml:space="preserve">Dveře vnitřní lamino 600/1970 - ozn. 208/P   </t>
  </si>
  <si>
    <t>DOD 16</t>
  </si>
  <si>
    <t xml:space="preserve">Dveře vnitřní lamino 600/1970 - ozn. 208/L   </t>
  </si>
  <si>
    <t>DOD 17</t>
  </si>
  <si>
    <t xml:space="preserve">Dveře vnitřní lamino 700/1970 - ozn. 209/L   </t>
  </si>
  <si>
    <t>DOD 18</t>
  </si>
  <si>
    <t xml:space="preserve">Dveře vnitřní lamino 800/1970 - ozn. 210/L   </t>
  </si>
  <si>
    <t>766660002</t>
  </si>
  <si>
    <t xml:space="preserve">Montáž dveřních křídel otvíravých 1křídlových š přes 0,8 m do ocelové zárubně   </t>
  </si>
  <si>
    <t>DOD 21</t>
  </si>
  <si>
    <t xml:space="preserve">Dveře vnitřní lamino 1100/1970, útlum 32dB - ozn. 201/P   </t>
  </si>
  <si>
    <t>DOD 22</t>
  </si>
  <si>
    <t xml:space="preserve">Dveře vnitřní lamino 1100/1970, útlum 32dB - ozn. 201/L   </t>
  </si>
  <si>
    <t>DOD 23</t>
  </si>
  <si>
    <t xml:space="preserve">Dveře vnitřní lamino 1100/1970, útlum 32dB - ozn. 201A/P, úprava ZTP   </t>
  </si>
  <si>
    <t>DOD 24</t>
  </si>
  <si>
    <t xml:space="preserve">Dveře vnitřní lamino 1100/1970 - ozn. 201B/P, úprava ZTP   </t>
  </si>
  <si>
    <t>DOD 25</t>
  </si>
  <si>
    <t xml:space="preserve">Dveře vnitřní lamino 1000/1970, útlum 32dB - ozn. 202/P   </t>
  </si>
  <si>
    <t>DOD 26</t>
  </si>
  <si>
    <t xml:space="preserve">Dveře vnitřní lamino 900/1970, útlum 32dB - ozn. 203/P   </t>
  </si>
  <si>
    <t>DOD 27</t>
  </si>
  <si>
    <t xml:space="preserve">Dveře vnitřní lamino 1100/1970, bezpečnostní sklo - ozn. 205/L   </t>
  </si>
  <si>
    <t>DOD 28</t>
  </si>
  <si>
    <t xml:space="preserve">Dveře vnitřní lamino 1100/1970, útlum 32 dB, PO EI 30DP3-Sm-C - ozn. 215/L   </t>
  </si>
  <si>
    <t>767112812</t>
  </si>
  <si>
    <t xml:space="preserve">Demontáž stěn pro zasklení svařovaných   </t>
  </si>
  <si>
    <t>767113001</t>
  </si>
  <si>
    <t xml:space="preserve">D+M Dveře 900/1970 hliníkové, samozavírač, záruben hliníková, protipožární EI 30DP3-Sm-C, ozn. 211/L   </t>
  </si>
  <si>
    <t>767113002</t>
  </si>
  <si>
    <t xml:space="preserve">D+M Prosklená stěna hliníková  1100/1970+700/1970, samozavírač, záruben hliníková, protipožární EI 30DP3-Sm-C, ozn. 212/L   </t>
  </si>
  <si>
    <t>767113003</t>
  </si>
  <si>
    <t xml:space="preserve">D+M Dveře hliník 1100/1970+700/1970, samozavírač,  protipožární EI 30DP3-Sm-C, ozn. 212/P   </t>
  </si>
  <si>
    <t>767113004</t>
  </si>
  <si>
    <t xml:space="preserve">D+M Prosklená stěna hliníková  1100/1970+700/1970, samozavírač,  ozn. 213/P   </t>
  </si>
  <si>
    <t>767113005</t>
  </si>
  <si>
    <t xml:space="preserve">D+M Dveře posuvné.hliník- 1100/1970,  ozn. 214/L   </t>
  </si>
  <si>
    <t>767113006</t>
  </si>
  <si>
    <t xml:space="preserve">D+M Dveře posuvné.hliník- 1100/1970,  ozn. 214/P   </t>
  </si>
  <si>
    <t>767113007</t>
  </si>
  <si>
    <t xml:space="preserve">D+M Prokládací okénko - hliník- 900/600  ozn. 216   </t>
  </si>
  <si>
    <t>767113008</t>
  </si>
  <si>
    <t xml:space="preserve">D+M Prosklená stěna s nadsvětlíkem, dveře 1100/1970 posuvné, ozn. 217/L   </t>
  </si>
  <si>
    <t>767113009</t>
  </si>
  <si>
    <t xml:space="preserve">D+M Prosklená stěna s nadsvětlíkem, dveře 1100/1970 posuvné, ozn. 217/P   </t>
  </si>
  <si>
    <t>767113010</t>
  </si>
  <si>
    <t xml:space="preserve">D+M Prosklená stěna, dveře 800/1970 posuvné, ozn. 219/L   </t>
  </si>
  <si>
    <t xml:space="preserve">Systém generálního klíče - 82 dveří   </t>
  </si>
  <si>
    <t>767646510</t>
  </si>
  <si>
    <t xml:space="preserve">Montáž dveří protipožárního uzávěru jednokřídlového   </t>
  </si>
  <si>
    <t>DOD 31</t>
  </si>
  <si>
    <t xml:space="preserve">Dveře 1100/1970, protipožární sklo, samozavírač, zárubeň protipožární, PO EI 30DP3-Sm-C, ozn. 220/L   </t>
  </si>
  <si>
    <t>DOD 32</t>
  </si>
  <si>
    <t xml:space="preserve">Dveře 1100/1970, protipožární sklo, samozavírač, zárubeň protipožární, PO EI 30DP3-Sm-C, ozn. 220/P   </t>
  </si>
  <si>
    <t>DOD 33</t>
  </si>
  <si>
    <t xml:space="preserve">Dveře ocel 1300/2170,  PO EI 15DP1, ozn. 221   </t>
  </si>
  <si>
    <t>767649194</t>
  </si>
  <si>
    <t xml:space="preserve">Montáž dveří - madla   </t>
  </si>
  <si>
    <t>551470510</t>
  </si>
  <si>
    <t xml:space="preserve">madlo invalidní rovné č 8. bílé 40 cm   </t>
  </si>
  <si>
    <t>771474113</t>
  </si>
  <si>
    <t xml:space="preserve">Montáž soklíků z dlaždic keramických rovných flexibilní lepidlo v do 120 mm   </t>
  </si>
  <si>
    <t>597613121</t>
  </si>
  <si>
    <t xml:space="preserve">sokl keramický v=100mm   </t>
  </si>
  <si>
    <t>771591171</t>
  </si>
  <si>
    <t xml:space="preserve">Montáž profilu ukončujícího pro plynulý přechod (dlažby s kobercem apod.)   </t>
  </si>
  <si>
    <t>DOD</t>
  </si>
  <si>
    <t xml:space="preserve">Ukončující nerez lišty L   </t>
  </si>
  <si>
    <t>771591193</t>
  </si>
  <si>
    <t xml:space="preserve">Příplatek k podlahám za barevné řešení dlažby   </t>
  </si>
  <si>
    <t>776561200</t>
  </si>
  <si>
    <t xml:space="preserve">Lepení pásů povlakových podlah z přírodního nebo korkového linolea elektrostaticky vodivých vč. soklu   </t>
  </si>
  <si>
    <t>607561120</t>
  </si>
  <si>
    <t>783221122</t>
  </si>
  <si>
    <t xml:space="preserve">Nátěry syntetické KDK barva dražší matný povrch 1x antikorozní, 1x základní, 2x email   </t>
  </si>
  <si>
    <t>784453651</t>
  </si>
  <si>
    <t>787</t>
  </si>
  <si>
    <t xml:space="preserve">Dokončovací práce - zasklívání   </t>
  </si>
  <si>
    <t>787100802</t>
  </si>
  <si>
    <t xml:space="preserve">Vysklívání stěn, příček, balkónového zábradlí, výtahových šachet plochy do 3 m2 skla plochého   </t>
  </si>
  <si>
    <t>M</t>
  </si>
  <si>
    <t xml:space="preserve">Práce a dodávky M   </t>
  </si>
  <si>
    <t>21-M</t>
  </si>
  <si>
    <t xml:space="preserve">Elektromontáže   </t>
  </si>
  <si>
    <t>210-01</t>
  </si>
  <si>
    <t xml:space="preserve">Silnoproud - přenos   </t>
  </si>
  <si>
    <t>210-02</t>
  </si>
  <si>
    <t xml:space="preserve">Silnoproud - stavební přípomoce   </t>
  </si>
  <si>
    <t>22-M</t>
  </si>
  <si>
    <t xml:space="preserve">Montáže oznam. a zabezp. zařízení   </t>
  </si>
  <si>
    <t>220-01</t>
  </si>
  <si>
    <t xml:space="preserve">Slaboproud - přenos   </t>
  </si>
  <si>
    <t>220-02</t>
  </si>
  <si>
    <t xml:space="preserve">EPS - přenos   </t>
  </si>
  <si>
    <t>220-03</t>
  </si>
  <si>
    <t xml:space="preserve">Rozhlas   </t>
  </si>
  <si>
    <t>220-04</t>
  </si>
  <si>
    <t xml:space="preserve">Slaboprod, EPS - stavební přípomoce   </t>
  </si>
  <si>
    <t>24-M</t>
  </si>
  <si>
    <t xml:space="preserve">Montáže vzduchotechnických zařízení   </t>
  </si>
  <si>
    <t>240-01</t>
  </si>
  <si>
    <t xml:space="preserve">Vzduchotechnika - přenos   </t>
  </si>
  <si>
    <t>240-02</t>
  </si>
  <si>
    <t xml:space="preserve">Vzduchotechnika -stavební přípomoce   </t>
  </si>
  <si>
    <t>33-M</t>
  </si>
  <si>
    <t xml:space="preserve">Montáže dopr.zaříz.,sklad. zař. a váh   </t>
  </si>
  <si>
    <t>330-01</t>
  </si>
  <si>
    <t xml:space="preserve">Dodávka a montáž výtahu - lůžkový  evakuační , nosnost 1600kg (21 osob), počet stanic 3/3, počet jízd 120/hod,stávající šachta, strojovna nad výtah.šachtou   </t>
  </si>
  <si>
    <t>330-02</t>
  </si>
  <si>
    <t xml:space="preserve">Demontáž a EKOlikvidace stávajícího výtahu   </t>
  </si>
  <si>
    <t>kpl.</t>
  </si>
  <si>
    <t>3.Nadzemní podlaží</t>
  </si>
  <si>
    <t>Objekt:   3.Nadzemní podlaží</t>
  </si>
  <si>
    <t xml:space="preserve">Zakládání   </t>
  </si>
  <si>
    <t>278361822</t>
  </si>
  <si>
    <t xml:space="preserve">Výztuž základů pod stroje z betonářské oceli 10 505 složitosti II   </t>
  </si>
  <si>
    <t>278381552</t>
  </si>
  <si>
    <t xml:space="preserve">Základ pod stroje z betonu do 5 m3 tř. C 25/30 XC4 složitosti II   </t>
  </si>
  <si>
    <t>940000004</t>
  </si>
  <si>
    <t xml:space="preserve">Dodávka, návrh, montáž protihlukové stěny VZT   </t>
  </si>
  <si>
    <t xml:space="preserve">Demontáž stávající akustické stěny vč. likvidace   </t>
  </si>
  <si>
    <t>961055111</t>
  </si>
  <si>
    <t xml:space="preserve">Bourání základů ze ŽB   </t>
  </si>
  <si>
    <t>DOD-302P</t>
  </si>
  <si>
    <t xml:space="preserve">Dveře vnitřní lamino, 700/1970, útlum 32dB,PO EI 30DP3-Sm-C, ozn.301/P   </t>
  </si>
  <si>
    <t>DOD-303P</t>
  </si>
  <si>
    <t xml:space="preserve">Dveře vnitřní lamino, 800/1970, útlum 32dB,PO EI 30DP3-Sm-C, ozn.301/P   </t>
  </si>
  <si>
    <t>DOD-301P</t>
  </si>
  <si>
    <t xml:space="preserve">Dveře vnitřní lamino, 900/1970, útlum 32dB,PO EI 30DP3-Sm-C, ozn.301/P   </t>
  </si>
  <si>
    <t>DOD-301L</t>
  </si>
  <si>
    <t xml:space="preserve">Dveře vnitřní lamino, 900/1970, útlum 32dB,PO EI 30DP3-Sm-C, ozn.301/L   </t>
  </si>
  <si>
    <t xml:space="preserve">Systém generálního klíče - 4 dveře   </t>
  </si>
  <si>
    <t>767891100</t>
  </si>
  <si>
    <t xml:space="preserve">Provedení výdechu VZT požárního větrání do střechy   </t>
  </si>
  <si>
    <t>Objekt:   2.Nadzemní podlaží - Mediciální plyny</t>
  </si>
  <si>
    <t>měděná trubka Cu ø 8x1</t>
  </si>
  <si>
    <t>měděná trubka Cu ø 12x1</t>
  </si>
  <si>
    <t>měděná trubka Cu ø 18x1</t>
  </si>
  <si>
    <t>měděná trubka Cu ø 22x1</t>
  </si>
  <si>
    <t>měděná trubka Cu ø 22x1 - přípojka</t>
  </si>
  <si>
    <t>Ag pájka 45 + pasta</t>
  </si>
  <si>
    <t>g</t>
  </si>
  <si>
    <t>prořez Cu trubek za zakázku celkem - 4%</t>
  </si>
  <si>
    <t>tvarovky Cu do pr.28</t>
  </si>
  <si>
    <t>značení potrubí</t>
  </si>
  <si>
    <r>
      <t xml:space="preserve">ocelová chránička potrubí </t>
    </r>
    <r>
      <rPr>
        <sz val="11"/>
        <color indexed="8"/>
        <rFont val="Calibri"/>
        <family val="2"/>
      </rPr>
      <t>ø8</t>
    </r>
  </si>
  <si>
    <r>
      <t xml:space="preserve">ocelová chránička potrubí </t>
    </r>
    <r>
      <rPr>
        <sz val="11"/>
        <color indexed="8"/>
        <rFont val="Calibri"/>
        <family val="2"/>
      </rPr>
      <t>ø12</t>
    </r>
  </si>
  <si>
    <r>
      <t xml:space="preserve">ocelová chránička potrubí </t>
    </r>
    <r>
      <rPr>
        <sz val="11"/>
        <color indexed="8"/>
        <rFont val="Calibri"/>
        <family val="2"/>
      </rPr>
      <t>ø18</t>
    </r>
  </si>
  <si>
    <r>
      <t xml:space="preserve">ocelová chránička potrubí </t>
    </r>
    <r>
      <rPr>
        <sz val="11"/>
        <color indexed="8"/>
        <rFont val="Calibri"/>
        <family val="2"/>
      </rPr>
      <t>ø22</t>
    </r>
  </si>
  <si>
    <r>
      <t xml:space="preserve">ocelová chránička potrubí </t>
    </r>
    <r>
      <rPr>
        <sz val="11"/>
        <color indexed="8"/>
        <rFont val="Calibri"/>
        <family val="2"/>
      </rPr>
      <t>ø28</t>
    </r>
  </si>
  <si>
    <t>lahvový ventil DN4 PN 200</t>
  </si>
  <si>
    <t>kontrolní manometr ø100 rozsah 0-1 MPa</t>
  </si>
  <si>
    <t>kulový kohout R253DL 1´´ včetně nástavce a matice</t>
  </si>
  <si>
    <t>kulový kohout R253DL 5/4´´ včetně nástavce a matice</t>
  </si>
  <si>
    <t>lahvový ventil - odkalení</t>
  </si>
  <si>
    <t>lékařský panel s rychlospojkou pro kyslík</t>
  </si>
  <si>
    <t>ochranný plyn pro pájení Cu potrubí</t>
  </si>
  <si>
    <t>propláchnutí rozvodu dusíkem</t>
  </si>
  <si>
    <t>úseková tlaková zkouška</t>
  </si>
  <si>
    <t>Mediciální plyny</t>
  </si>
  <si>
    <t>závěrečná tlaková zkouška</t>
  </si>
  <si>
    <t>napojení na stávající rozvod</t>
  </si>
  <si>
    <t>Kyslík</t>
  </si>
  <si>
    <t>Stlačený vzduch</t>
  </si>
  <si>
    <t>Společná část</t>
  </si>
  <si>
    <t>konzole jednoduchá</t>
  </si>
  <si>
    <t>konzole středně složitá</t>
  </si>
  <si>
    <t>Signalizace</t>
  </si>
  <si>
    <t>ventilová krabice pro 4 plyny</t>
  </si>
  <si>
    <t>panel klinické signalizace</t>
  </si>
  <si>
    <t>propojovací kabel klinické signalizace</t>
  </si>
  <si>
    <t>Pevný stativ</t>
  </si>
  <si>
    <t>Společné náklady</t>
  </si>
  <si>
    <t>zahájení,ukončení a předání</t>
  </si>
  <si>
    <t>zkoušky a revize</t>
  </si>
  <si>
    <t>LEK 15 - zkouška čistoty medic.stl.vzduchu dle čl.3.2 odst.b</t>
  </si>
  <si>
    <t>Objekt:   2.Nadzemní podlaží - Silnoproudá elektroinstalace</t>
  </si>
  <si>
    <t>Elektroinstalace</t>
  </si>
  <si>
    <t>Signalizační systém SYSTÉM - PACIENT</t>
  </si>
  <si>
    <t>Hlavní ústředna nástěnná s oběžníkem + rámeček</t>
  </si>
  <si>
    <t>Sekční ústředna + rámeček</t>
  </si>
  <si>
    <t>Signalizační jednotka s displejí + rámeček</t>
  </si>
  <si>
    <t>Signalizační jednotka + rámeček</t>
  </si>
  <si>
    <t>Vchodová jednotka + rámeček</t>
  </si>
  <si>
    <t>Zásuvka účastníka s tlačítkem + rámeček</t>
  </si>
  <si>
    <t>Táhlo nouzového volání + rámeček</t>
  </si>
  <si>
    <t>Svítidlo + rámeček</t>
  </si>
  <si>
    <t>Reproduktorová jednotka hlavní ústředny + rámeček</t>
  </si>
  <si>
    <t>Napaječ 12V/60W</t>
  </si>
  <si>
    <t>Transformátor elektrického zámku</t>
  </si>
  <si>
    <t>Elektrický zámek magnetický</t>
  </si>
  <si>
    <t>Propojovací deska SIJ a SIJD</t>
  </si>
  <si>
    <t>Propojovací deska HU-N, HU-NO a SU</t>
  </si>
  <si>
    <t>Propojovací deska SIJ-0, VJ a RJ-HU</t>
  </si>
  <si>
    <t>Krabice odbočná s víčkem KO 97</t>
  </si>
  <si>
    <t>Krabice přístrojová pod omítku KU 68</t>
  </si>
  <si>
    <t>Krabice s víčkem KO 100</t>
  </si>
  <si>
    <t>Kabel CYKY 2O x 1,5 mm2</t>
  </si>
  <si>
    <t>Kabel SEKU 2 x 0,8 mm</t>
  </si>
  <si>
    <t>Kabel SYKFY 3x2x0,5 mm</t>
  </si>
  <si>
    <t>Kabel SYKFY 2x2x0,5 mm</t>
  </si>
  <si>
    <t>Trubka ohebná ø 32 mm</t>
  </si>
  <si>
    <t>Trubka ohebná ø 20 mm</t>
  </si>
  <si>
    <t>Sádra stavební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</si>
  <si>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</si>
  <si>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</si>
  <si>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</si>
  <si>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</si>
  <si>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</si>
  <si>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</si>
  <si>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</si>
  <si>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</si>
  <si>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</si>
  <si>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</si>
  <si>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</si>
  <si>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</si>
  <si>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</si>
  <si>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</si>
  <si>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</si>
  <si>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</si>
  <si>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</si>
  <si>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</si>
  <si>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</si>
  <si>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</si>
  <si>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</si>
  <si>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</si>
  <si>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</si>
  <si>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</si>
  <si>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</si>
  <si>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Strukturovaná kabeláž</t>
  </si>
  <si>
    <t>Datový rozvaděč stojanový větraný 19"
plné dveře 42U (600x600mm ŠxHl)</t>
  </si>
  <si>
    <t>UTP patch panel 24port RJ 45 cat.6 (1U)
včetně vyvazovací hrazdy</t>
  </si>
  <si>
    <t>ISDN patch panel 25port RJ 45
včetně vyvazovací hrazdy</t>
  </si>
  <si>
    <t>Rozvodný panel se 4-mi zásuvkami 230V
včetně ochrany proti přepětí</t>
  </si>
  <si>
    <t>Zásuvka datová dvouportová 2x RJ 45 cat.6 UTP</t>
  </si>
  <si>
    <t>Krabice přístrojová univerzální pod omítku KUH 1</t>
  </si>
  <si>
    <t>Kabel datový čtyřpárový (4x2x0,5) cat.6 UTP</t>
  </si>
  <si>
    <t>Trubka ohebná ø 50 mm</t>
  </si>
  <si>
    <t>Trubka ohebná ø 40 mm</t>
  </si>
  <si>
    <t>Televizní kabelové rozvody</t>
  </si>
  <si>
    <t>Skříň oceloplastová pod omítku s dvířky
rozměry 706 x 361 x 97 mm (v x š x hl.)</t>
  </si>
  <si>
    <t>Širokopásmový zesilovač 30 dB
a regulací úrovně a s regulací náklonu</t>
  </si>
  <si>
    <t>Odbočovač pro jedno vedení</t>
  </si>
  <si>
    <t>Rozbočovač na tři vedení</t>
  </si>
  <si>
    <t>Zásuvka TV+R zapuštěná průběžná</t>
  </si>
  <si>
    <t>Zakončovací odpor</t>
  </si>
  <si>
    <t>Koaxiální kabel 75Ω</t>
  </si>
  <si>
    <t>Koncové prvky</t>
  </si>
  <si>
    <t>Silnoproudé rozvody</t>
  </si>
  <si>
    <t xml:space="preserve">Doplnění rozvaděče RH
Stávající rozvaděč RH doplněn dle výkresu
Oceloplechová rozvodnice do výklenku </t>
  </si>
  <si>
    <t>ROZVADĚČ RP 2.1
Oceloplechová rozvodnice do výklenku 
385 modulů, minimální krytí IP 31</t>
  </si>
  <si>
    <t>UPS ON Line - dvojí konverze, verze pro zdravotnictví
vstup: 400V, výstup: 230V/30A
výkon: 6900W, doba zálohování 1 hodina</t>
  </si>
  <si>
    <t xml:space="preserve">ks </t>
  </si>
  <si>
    <t>Záložní zdroj pro operační svítidlo
230V / 22,8V, výkon: 600W, doba zálohování 3 hodiny</t>
  </si>
  <si>
    <t>Spínač 1.pól, 10A/250V, řazení 01, krytí IP20</t>
  </si>
  <si>
    <t>Spínač 1.pól, 10A/250V, řazení 05, krytí IP20</t>
  </si>
  <si>
    <t>Spínač 1.pól, 10A/250V, řazení 52, krytí IP20</t>
  </si>
  <si>
    <t>Spínač 1.pól, 10A/250V, řazení 06, krytí IP20</t>
  </si>
  <si>
    <t>Spínač 1.pól, 10A/250V, řazení 07, krytí IP20</t>
  </si>
  <si>
    <t>Stmívač otočný pro zářivky 700W rozhraní 01-10V DC IP 20</t>
  </si>
  <si>
    <t>Zásuvka jednonásobná 2P+PE 10/16A - 250V IP20</t>
  </si>
  <si>
    <t>Zásuvka jednonásobná 2P+PE 10/16A - 250V IP20
s přepěťovou ochrannou</t>
  </si>
  <si>
    <t>Zásuvka průmyslová 3P+PE+N 400V/16A, IP44</t>
  </si>
  <si>
    <t>Přívodka na povrch 2P+PE 250V/32A IP 44</t>
  </si>
  <si>
    <t>Krabice rozbočná se svorkovnicí a víčkem IP20</t>
  </si>
  <si>
    <t>Doběhové relé do rozbočné krabice 250V/10A - 0,5-20 min</t>
  </si>
  <si>
    <t>Svítidlo zářivkové vestavné 2x58W IP 40
prizmatický kryt, elektronický předřadník</t>
  </si>
  <si>
    <t>Svítidlo zářivkové vestavné 2x58W IP 40
prizmatický kryt, elektronický předřadník
nouzový zdroj 3 hodiny</t>
  </si>
  <si>
    <t>Svítidlo zářivkové vestavné 2x36W IP 40
prizmatický kryt, elektronický předřadník</t>
  </si>
  <si>
    <t>Svítidlo zářivkové vestavné 2x36W IP 40
prizmatický kryt, elektronický předřadník
nouzový zdroj 3 hodiny</t>
  </si>
  <si>
    <t>Svítidlo zářivkové vestavné 2x36W IP 40
prizmatický kryt, elektronický stmívatelný
rozhraní 0/1-10V DC</t>
  </si>
  <si>
    <t>Svítidlo zářivkové vestavné 2x36W IP 40
prizmatický kryt, elektronický stmívatelný
rozhraní 0/1-10V DC, nouzový zdroj 3 hodiny</t>
  </si>
  <si>
    <t>Svítidlo zářivkové vestavné 4x18W IP 40
prizmatický kryt, elektronický předřadník
, nouzový zdroj 3 hodiny</t>
  </si>
  <si>
    <t>Svítidlo zářivkové vestavné Downlights 2x18W
IP 44 prizmatický kryt, elektronický předřadník</t>
  </si>
  <si>
    <t>Svítidlo nad lůžko ramínkové a vypínačem 18W</t>
  </si>
  <si>
    <t xml:space="preserve">Svítidlo nouzové zářivkové přisazené 1x11W / 3 hod.
opálový kryt, piktogram </t>
  </si>
  <si>
    <t>Veškerá svítidla dodat včetně světelných zdrojů</t>
  </si>
  <si>
    <t>Kabel CXKH-R 5J x 4 mm2</t>
  </si>
  <si>
    <t>Kabel CXKH-R 5J x 1,5 mm2</t>
  </si>
  <si>
    <t>Kabel CXKH-R 3J x 1,5 mm2</t>
  </si>
  <si>
    <t>Kabel CXKH-R 2O x 1,5 mm2</t>
  </si>
  <si>
    <t>Kabel TCEKH-R 1 x 2 x 1 mm</t>
  </si>
  <si>
    <t>Kabel CYKY 5J x 4 mm2</t>
  </si>
  <si>
    <t>Kabel CYKY 5J x 2,5 mm2</t>
  </si>
  <si>
    <t>Kabel CYKY 3J x 2,5 mm2</t>
  </si>
  <si>
    <t>Kabel CYKY 5J x 1,5 mm2</t>
  </si>
  <si>
    <t>Kabel CYKY 3J x 1,5 mm2</t>
  </si>
  <si>
    <t>Kabel CYKY 3O x 1,5 mm2</t>
  </si>
  <si>
    <t>Doplňkové pospojování</t>
  </si>
  <si>
    <t>Svorka pro vyrovnání potenciálů dvojnásobná</t>
  </si>
  <si>
    <t>Krabice rozbočná pod omítku KO 100</t>
  </si>
  <si>
    <t xml:space="preserve">Svorka Bernard včetně Cu pásky </t>
  </si>
  <si>
    <t>Vodič CYA 25 mm2 ze/žl</t>
  </si>
  <si>
    <t>Vodič CY 4 mm2 ze/žl</t>
  </si>
  <si>
    <t>Zařízení staveniště</t>
  </si>
  <si>
    <t>Pomocný materiál</t>
  </si>
  <si>
    <t>Požární ucpávky - profese elektro je musí
zadat ke zhotovení odborné firmě</t>
  </si>
  <si>
    <t>Revize</t>
  </si>
  <si>
    <t>Projekt skutečného provedení</t>
  </si>
  <si>
    <t>Koordinace s ostatními profesemi</t>
  </si>
  <si>
    <t>Zaškolení obsluhy</t>
  </si>
  <si>
    <t>Doprava</t>
  </si>
  <si>
    <t>pozn.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</si>
  <si>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</si>
  <si>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</si>
  <si>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</si>
  <si>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</si>
  <si>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</si>
  <si>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</si>
  <si>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</si>
  <si>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</si>
  <si>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</si>
  <si>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</si>
  <si>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</si>
  <si>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</si>
  <si>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</si>
  <si>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</si>
  <si>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Objekt:   2.Nadzemní podlaží - EPS</t>
  </si>
  <si>
    <t>EPS</t>
  </si>
  <si>
    <t>Materiál</t>
  </si>
  <si>
    <t>Síťová přepěťová ochrana 3.stupně</t>
  </si>
  <si>
    <t xml:space="preserve">Půlcylindrická vložka </t>
  </si>
  <si>
    <t>Protipožární ucpávka</t>
  </si>
  <si>
    <t>Krabice rozvodná - požární odolnost - rozvody k sirénám</t>
  </si>
  <si>
    <t>Krabice rozvodná</t>
  </si>
  <si>
    <t>Elektroinstalační trubka</t>
  </si>
  <si>
    <t>Kabel J-H(ST)H 1x2x0.8 bezhalogenový a plamen nešířící</t>
  </si>
  <si>
    <t xml:space="preserve">Kabel JE-H(ST)H 4x2x0.8 (odolnost 30min) </t>
  </si>
  <si>
    <t>Montážní materiál</t>
  </si>
  <si>
    <t>Univerzální OPPO</t>
  </si>
  <si>
    <t>Tlačítkový hlásič s izolátorem, červený, plastové "sklo"</t>
  </si>
  <si>
    <t>Skříň ústředny EPS</t>
  </si>
  <si>
    <t>Siréna červená 106dB</t>
  </si>
  <si>
    <t>Řídící deska ústředny EPS, 2 - 6 kruhových linek</t>
  </si>
  <si>
    <t>Přídržný magnet 24V</t>
  </si>
  <si>
    <t>Provozní kniha EPS</t>
  </si>
  <si>
    <t>Patice k požárnímu hlásiči s izolátorem</t>
  </si>
  <si>
    <t>Patice k požárnímu hlásiči</t>
  </si>
  <si>
    <t>Linková jednotka s výstupním relé</t>
  </si>
  <si>
    <t>Kouřový optický požární hlásič</t>
  </si>
  <si>
    <t>Hlásič teplot</t>
  </si>
  <si>
    <t>Externí zobrazovací tablo v krytu shodném s OPPO</t>
  </si>
  <si>
    <t>Externí zobrazovací tablo k ústřednám F1</t>
  </si>
  <si>
    <t>Deska se 2 kruhovými linkami</t>
  </si>
  <si>
    <t>Akumulátor 12V 26Ah</t>
  </si>
  <si>
    <t>Adaptér z 24V na 12V</t>
  </si>
  <si>
    <t>Univerzální GSM/GPRS/SMS komunikační modul</t>
  </si>
  <si>
    <t>Anténa pro komunikační modul</t>
  </si>
  <si>
    <t>montáž, zapojení, oživení systému EPS, revize, uvedení zařízení do trvalého provozu</t>
  </si>
  <si>
    <t>Objekt:   2.Nadzemní podlaží - Rozhlas</t>
  </si>
  <si>
    <t>Rozhlas</t>
  </si>
  <si>
    <t>Samostatná řídící a výkonová jednotka. Vestavěný výkonový zesilovač 240W. Záznamník, mikrofon.</t>
  </si>
  <si>
    <t xml:space="preserve">Stropní reproduktor 110V, 6/3W, teplota vypnutí cca 130°C, má zadní protipožární kovový kryt. </t>
  </si>
  <si>
    <t>Kabel na propojení reproduktorů - měděný,laněný - 2x2,5</t>
  </si>
  <si>
    <t>Oživení a nastavení</t>
  </si>
  <si>
    <t>Projekt, koordinace, revize, přípomocné práce.</t>
  </si>
  <si>
    <t>Pozice</t>
  </si>
  <si>
    <t>Název</t>
  </si>
  <si>
    <t>Mj</t>
  </si>
  <si>
    <t>Počet</t>
  </si>
  <si>
    <t>Materiál celkem</t>
  </si>
  <si>
    <t>Montáž celkem</t>
  </si>
  <si>
    <t>Cena</t>
  </si>
  <si>
    <t>Hmotnost</t>
  </si>
  <si>
    <t/>
  </si>
  <si>
    <t>Zařízení č. 1</t>
  </si>
  <si>
    <t>VZDUCHOTECHNICKÁ JEDNOTKA V HYGIENICKÉM PROVEDENÍ SE STŘÍŠKOU VČETNĚ REGULACE. BLŽŠÍ INFORMACE JSOU UVEDENY NA KONCI TZ V PŘÍLOZE K VZT JEDNOTCE</t>
  </si>
  <si>
    <t>1.1</t>
  </si>
  <si>
    <t>VZT JEDNOTKA</t>
  </si>
  <si>
    <t>KONDENZAČNÍ JEDNOTKA</t>
  </si>
  <si>
    <t>1.1a</t>
  </si>
  <si>
    <t>CHLADÍCÍ VÝKON = 16KW, BLIŽŠÍ INFORMACE JSOU UVEDENY NA KONCI TZ VE STANDARDECH A V TABULCE ENERGIÍ</t>
  </si>
  <si>
    <t>KIT PRO NAPOJENÍ KONDENZAČNÍ JEDNOTKY NA JEDNOTKU VZT VČETNĚ OVLADAČE</t>
  </si>
  <si>
    <t>1.1b</t>
  </si>
  <si>
    <t>KIT + OVLADAČ A KOMUNIKAČNÍ KABELY</t>
  </si>
  <si>
    <t>RÝHOVANÁ PRYŽ POD VZT JEDNOTKU A POD KONDENZAČNÍ JEDNOTKU</t>
  </si>
  <si>
    <t>1.1c</t>
  </si>
  <si>
    <t>PRYŽ</t>
  </si>
  <si>
    <t>ROZNÁŠECÍ RÁM POD VZDUCHOTECHNICKOU A KONDENZAČNÍ JEDNOTKU</t>
  </si>
  <si>
    <t>1.1d</t>
  </si>
  <si>
    <t>RÁM BUDE VÝROBKEM A DODÁVKOU DODAVATEL VZT</t>
  </si>
  <si>
    <t>ZVLHČOVAČ S PLYNULOU REGULACÍ VÝKONU</t>
  </si>
  <si>
    <t>1.2</t>
  </si>
  <si>
    <t>VÝKON ZVLHČOVAČE JE 15,6kg/h. BLIŽŠÍ INFORMACE JSOU UVEDENY NA KONCI TZ VE STANDARDECH A V TABULCE ENERGIÍ</t>
  </si>
  <si>
    <t>PŘÍSLUŠENSTVÍ PRO ZVLHČOVAČ</t>
  </si>
  <si>
    <t>1.2a</t>
  </si>
  <si>
    <t>PARNÍ TYČ, PARNÍ HADICE A DISTRIBUTORU PRO KRÁTKOU ROZPTYLOVOU VZDÁLENOSTÍ</t>
  </si>
  <si>
    <t>TLUMÍCÍ VLOŽKA ČTYŘHRANNÁ 
Z KOŽENKY
FLEXIBILNÍ</t>
  </si>
  <si>
    <t>1.3</t>
  </si>
  <si>
    <t>550x550 mm</t>
  </si>
  <si>
    <t>VÍŘIVÁ VYÚSŤ ČTYŘHRANNÁ VČETNĚ REGULACE</t>
  </si>
  <si>
    <t>1.4</t>
  </si>
  <si>
    <t>PŘÍVODNÍ ANEMOSTAT NA 50 - 175 m3/h</t>
  </si>
  <si>
    <t>1.5</t>
  </si>
  <si>
    <t>ODVODNÍ ANEMOSTAT NA 50 - 175 m3/h</t>
  </si>
  <si>
    <t>1.6</t>
  </si>
  <si>
    <t>ODVODNÍ ANEMOSTAT NA 150 - 350 m3/h</t>
  </si>
  <si>
    <t>1.7</t>
  </si>
  <si>
    <t>PŘÍVODNÍ ANEMOSTAT NA 300 - 500 m3/h</t>
  </si>
  <si>
    <t>1.8</t>
  </si>
  <si>
    <t>PŘÍVODNÍ ANEMOSTAT NA 400 - 650 m3/h</t>
  </si>
  <si>
    <t>1.9</t>
  </si>
  <si>
    <t>ODVODNÍ ANEMOSTAT NA 400 - 650 m3/h</t>
  </si>
  <si>
    <t>BUŇKOVÝ TLUMIČ HLUKU
 V HYGIENICKÉM PROVEDENI s děrovaným plechem</t>
  </si>
  <si>
    <t>1.10</t>
  </si>
  <si>
    <t>200x500x1000 náběhy na obou koncích tlumiče</t>
  </si>
  <si>
    <t>1.11</t>
  </si>
  <si>
    <t>400x500x2000 náběhy na obou koncích tlumiče</t>
  </si>
  <si>
    <t>TALÍŘOVÝ VENTIL
 KOVOVÝ</t>
  </si>
  <si>
    <t>1.12</t>
  </si>
  <si>
    <t>ODVODNÍ VENTIL O PRŮMĚRU 125</t>
  </si>
  <si>
    <t>1.13</t>
  </si>
  <si>
    <t>NENÍ OBSAZENO</t>
  </si>
  <si>
    <t xml:space="preserve">OHEBNÁ HLINÍKOVÁ HADICE
HLUKOVĚ IZOLOVANÁ tl.25 mm
</t>
  </si>
  <si>
    <t>1.14</t>
  </si>
  <si>
    <t>PRŮMĚR 160</t>
  </si>
  <si>
    <t>bm</t>
  </si>
  <si>
    <t>1.15</t>
  </si>
  <si>
    <t>PRŮMĚR 203</t>
  </si>
  <si>
    <t>1.16</t>
  </si>
  <si>
    <t>PRŮMĚR 254</t>
  </si>
  <si>
    <t>STĚNOVÁ MŘÍŽKA PROCLIMA</t>
  </si>
  <si>
    <t>1.17</t>
  </si>
  <si>
    <t>SMU 12,5 300x100 TPJ 48-12-80</t>
  </si>
  <si>
    <t>PROTIDEŠŤOVÁ ŽALUZIE HLINÍKOVÁ</t>
  </si>
  <si>
    <t>1.18</t>
  </si>
  <si>
    <t>800x500 mm</t>
  </si>
  <si>
    <t>TEPELNÉ IZOLACE POTRUBÍ DLE
OZNAČENÍ NA VÝKRESU:
IZOLACE POTRUBÍ DESKOU
Z MINERÁLNÍ PLSTI  1x POLEP
AL FOLIÍ NA TRNY</t>
  </si>
  <si>
    <t>i.T</t>
  </si>
  <si>
    <t>tl 40mm</t>
  </si>
  <si>
    <t>TEPELNÉ IZOLACE POTRUBÍ DLE
OZNAČENÍ NA VÝKRESU:
IZOLACE POTRUBÍ DESKOU Z MIN.
PLSTI KONSTRUKCE Z AL PLECHU</t>
  </si>
  <si>
    <t>i.T2</t>
  </si>
  <si>
    <t>POTRUBÍ CHLADIVA VČETNĚ KOMUNIKAČNÍCH KABELŮ A DOPLNĚNÍ CHLADIVA</t>
  </si>
  <si>
    <t>POTRUBÍ CHLADIVA, KOMUNIKAČNÍ KABELY, CHLADIVO</t>
  </si>
  <si>
    <t>ČTYŘHRANNÉ POTRUBÍ SKUPINY I.
MATERIÁL POZINKOVANÝ PLECH</t>
  </si>
  <si>
    <t xml:space="preserve"> do obvodu 650 10% tvarovek</t>
  </si>
  <si>
    <t xml:space="preserve"> do obvodu 1050 30% tvarovek</t>
  </si>
  <si>
    <t xml:space="preserve"> do obvodu 1500 30% tvarovek</t>
  </si>
  <si>
    <t xml:space="preserve"> do obvodu 1890 40% tvarovek</t>
  </si>
  <si>
    <t xml:space="preserve"> do obvodu 2630 50% tvarovek</t>
  </si>
  <si>
    <t>ZASLEPENÍ ČTYŘHRANNÉ TROUBY
SKUPINY I. Z POZINKOVANÉHO PLECHU</t>
  </si>
  <si>
    <t xml:space="preserve"> do obvodu 650</t>
  </si>
  <si>
    <t>KRUHOVÉ POTRUBÍ SPIRO</t>
  </si>
  <si>
    <t xml:space="preserve"> do průměru140 100% tvarovek</t>
  </si>
  <si>
    <t>Zařízení č. 1 - celkem</t>
  </si>
  <si>
    <t>Zařízení č. 2</t>
  </si>
  <si>
    <t>2.1</t>
  </si>
  <si>
    <t>2.1a</t>
  </si>
  <si>
    <t>2.1b</t>
  </si>
  <si>
    <t>2.1c</t>
  </si>
  <si>
    <t>2.1d</t>
  </si>
  <si>
    <t>2.2</t>
  </si>
  <si>
    <t>550x500 mm</t>
  </si>
  <si>
    <t>POŽÁRNÍ KLAPKA
 SE SERVOPOHONEM A OVLÁDÁNÍM DLE STÁVAJÍCÍHO SYSTÉMU EPS</t>
  </si>
  <si>
    <t>2.3</t>
  </si>
  <si>
    <t>280x200 mm</t>
  </si>
  <si>
    <t>BUŇKOVÝ TLUMIČ HLUKU V HYGIENICKÉM PROVEDENÍ 
s děrovaným plechem</t>
  </si>
  <si>
    <t>2.4</t>
  </si>
  <si>
    <t>200x500x2000 náběhy na obou koncích tlumiče</t>
  </si>
  <si>
    <t>2.5</t>
  </si>
  <si>
    <t>250x500x2000 náběhy na obou koncích tlumiče</t>
  </si>
  <si>
    <t>2.6</t>
  </si>
  <si>
    <t>ODVODNÍ VENTIL O PRŮMĚRU 100</t>
  </si>
  <si>
    <t>2.7</t>
  </si>
  <si>
    <t>ODVODNÍ VENTIL O PRŮMĚRU 200</t>
  </si>
  <si>
    <t>2.8</t>
  </si>
  <si>
    <t>2.9</t>
  </si>
  <si>
    <t>2.10</t>
  </si>
  <si>
    <t>PŘÍVODNÍ ANEMOSTAT NA 150 - 350 m3/h</t>
  </si>
  <si>
    <t>2.11</t>
  </si>
  <si>
    <t>2.12</t>
  </si>
  <si>
    <t>ODVODNÍ ANEMOSTAT NA 300 - 500 m3/h</t>
  </si>
  <si>
    <t>2.13</t>
  </si>
  <si>
    <t>PRŮMĚR 100</t>
  </si>
  <si>
    <t>2.14</t>
  </si>
  <si>
    <t>2.15</t>
  </si>
  <si>
    <t>PRŮMĚR 200</t>
  </si>
  <si>
    <t>2.16</t>
  </si>
  <si>
    <t>2.17</t>
  </si>
  <si>
    <t>BUŇKOVÝ TLUMIČ HLUKU
s děrovaným plechem</t>
  </si>
  <si>
    <t>2.18</t>
  </si>
  <si>
    <t xml:space="preserve"> do obvodu 650 20% tvarovek</t>
  </si>
  <si>
    <t xml:space="preserve"> do obvodu 1050 20% tvarovek</t>
  </si>
  <si>
    <t xml:space="preserve"> do obvodu 1890 50% tvarovek</t>
  </si>
  <si>
    <t xml:space="preserve"> do průměru100 10% tvarovek</t>
  </si>
  <si>
    <t>Zařízení č. 2 - celkem</t>
  </si>
  <si>
    <t>Zařízení č. 3</t>
  </si>
  <si>
    <t>RADIÁLNÍ VENTILÁTOR DO PODHLEDU S NASTAVITELNÝM DOBĚHEM</t>
  </si>
  <si>
    <t>3.1</t>
  </si>
  <si>
    <t>VENTILÁTOR NA 120 m3/h</t>
  </si>
  <si>
    <t>3.2</t>
  </si>
  <si>
    <t>VENTILÁTOR NA 60 m3/h</t>
  </si>
  <si>
    <t>VÝFUKOVÁ HLAVICE</t>
  </si>
  <si>
    <t>3.3</t>
  </si>
  <si>
    <t>PRŮMĚR 125</t>
  </si>
  <si>
    <t>3.4</t>
  </si>
  <si>
    <t>3.5</t>
  </si>
  <si>
    <t>3.6</t>
  </si>
  <si>
    <t>3.7</t>
  </si>
  <si>
    <t>STĚNOVÁ MŘÍŽKA</t>
  </si>
  <si>
    <t>3.8</t>
  </si>
  <si>
    <t>SM 12,5 200x100</t>
  </si>
  <si>
    <t xml:space="preserve"> do průměru140 40% tvarovek</t>
  </si>
  <si>
    <t xml:space="preserve"> do průměru200 20% tvarovek</t>
  </si>
  <si>
    <t>Zařízení č. 3 - celkem</t>
  </si>
  <si>
    <t>Zařízení č. 4</t>
  </si>
  <si>
    <t>VENTILÁTOR PRO ČTYŘHRANNÉ POTRUBÍ</t>
  </si>
  <si>
    <t>4.1</t>
  </si>
  <si>
    <t>BLIŽŠÍ INFORMACE JSOU UVEDENY NA KONCI TZ VE STANDARDECH NEBO V TABULCE ENERGIÍ</t>
  </si>
  <si>
    <t>REGULAČNÍ KLAPKA TĚSNÁ SE SERVOPOHONEM. OVLÁDÁNÍ BUDE POMOCÍ SYSTÉMU EPS</t>
  </si>
  <si>
    <t>4.2</t>
  </si>
  <si>
    <t>RKT 800x500</t>
  </si>
  <si>
    <t>4.3</t>
  </si>
  <si>
    <t>1000x500</t>
  </si>
  <si>
    <t>VYÚSTKA DVOUŘADÁ</t>
  </si>
  <si>
    <t>4.4</t>
  </si>
  <si>
    <t>800x500</t>
  </si>
  <si>
    <t>PŘETLAKOVÁ KLAPKA</t>
  </si>
  <si>
    <t>4.5</t>
  </si>
  <si>
    <t>750x710x280 - BLIŽŠÍ INFORMACE JSOU UVEDENY VE STANDARDECH NA KONCI TZ</t>
  </si>
  <si>
    <t>HLAVICE VÝFUKOVÁ</t>
  </si>
  <si>
    <t>4.6</t>
  </si>
  <si>
    <t>PRŮMĚR 450</t>
  </si>
  <si>
    <t>VYÚSTKA</t>
  </si>
  <si>
    <t>4.7</t>
  </si>
  <si>
    <t>VÝUSTKA JEDNOŘADÁ 750x710x280</t>
  </si>
  <si>
    <t>PROTIPOŽ.IZOLACE POTRUBÍ DLE
OZNAČENÍ NA VÝKRESU:
IZOLACE DESKOU Z MIN.PLSTI
1x POLEP. AL FOLIÍ</t>
  </si>
  <si>
    <t>i.P</t>
  </si>
  <si>
    <t>tl. 40 mm odolnost 30 min</t>
  </si>
  <si>
    <t xml:space="preserve"> do obvodu 2630 20% tvarovek</t>
  </si>
  <si>
    <t xml:space="preserve"> do obvodu 3500 50% tvarovek</t>
  </si>
  <si>
    <t xml:space="preserve"> do průměru560 rovné</t>
  </si>
  <si>
    <t>Zařízení č. 4 - celkem</t>
  </si>
  <si>
    <t>Zařízení č. 5</t>
  </si>
  <si>
    <t>VENTILÁTOR DO KRUHOVÉHO POTRUBÍ</t>
  </si>
  <si>
    <t>5.1</t>
  </si>
  <si>
    <t>BLIŽŠÍ INFORMACE JSOU UVEDENY NA KONCI TZ VE STANDARDECH A V TABULCE ENERGIÍ</t>
  </si>
  <si>
    <t>Termostat není dodávkou dodavatele VZT</t>
  </si>
  <si>
    <t>TLUMIČ HLUKU</t>
  </si>
  <si>
    <t>5.2</t>
  </si>
  <si>
    <t>PRŮMĚR 160 mm A DÉLKA 600 mm</t>
  </si>
  <si>
    <t>5.3</t>
  </si>
  <si>
    <t>SACÍ DÝZA VČETNĚ MŘÍŽKY</t>
  </si>
  <si>
    <t>5.4</t>
  </si>
  <si>
    <t>5.5</t>
  </si>
  <si>
    <t xml:space="preserve"> do průměru200 30% tvarovek</t>
  </si>
  <si>
    <t>Zařízení č. 5  - celkem</t>
  </si>
  <si>
    <t>Zařízení společné</t>
  </si>
  <si>
    <t>(množství určí dodavatel)</t>
  </si>
  <si>
    <t>Montážní a pomocný materiál</t>
  </si>
  <si>
    <t>Výšková montáž a použití mechanizmů</t>
  </si>
  <si>
    <t>Zajištění transportních cest (zakrytí proti poškození nájezdy atd.)</t>
  </si>
  <si>
    <t>Doprava (odhad)</t>
  </si>
  <si>
    <t>Zařízení společné - celkem</t>
  </si>
  <si>
    <t>Hodinové zúčtovací sazby</t>
  </si>
  <si>
    <t>PŘÍPRAVA KE KOMPLEXNÍMU</t>
  </si>
  <si>
    <t>VYZKOUŠENÍ A OŽIVENÍ</t>
  </si>
  <si>
    <t>H</t>
  </si>
  <si>
    <t>VYREGULOVÁNÍ ZAŘÍZENÍ</t>
  </si>
  <si>
    <t>VYREGULOVÁNÍ POTRUBÍ A KONCOVÝCH ELEMENTŮ</t>
  </si>
  <si>
    <t>VYPRACOVÁNÍ PROTOKOLU</t>
  </si>
  <si>
    <t>MĚŘENÍ HLUČNOSTI ZAŘÍZENÍ</t>
  </si>
  <si>
    <t>PŘÍPRAVA NA KOMPLEXNÍ VYZKOUŠENÍ ZAŘÍZENÍ</t>
  </si>
  <si>
    <t>KOMPLEXNÍ VYZKOUŠENÍ ZAŘÍZENÍ</t>
  </si>
  <si>
    <t>ZPRACOVÁNÍ DODAVATELSKÉ A MONTÁŽNÍ DOKUMENTACE</t>
  </si>
  <si>
    <t>KS</t>
  </si>
  <si>
    <t>PROJEKT SKUTEČNÉHO PROVEDENÍ</t>
  </si>
  <si>
    <t>(cena dle nabídky dodavatele)</t>
  </si>
  <si>
    <t>Hodinové zúčtovací sazby - celkem</t>
  </si>
  <si>
    <t>VZDUCHOTECHNIKA CELKEM:</t>
  </si>
  <si>
    <t>Propočet investičních nákladů je zpracován odborným odhadem projektanta dle projektu pro provedení stavby s využitím dostupných ceníků dodavatelů VZT komponentů.</t>
  </si>
  <si>
    <t>Je zpracován v cenové hladině r. 2014 a ceny neobsahují DPH, dopravu, zařízení staveniště a pomocné práce navazujících profesí</t>
  </si>
  <si>
    <t xml:space="preserve"> </t>
  </si>
  <si>
    <t xml:space="preserve">Obnova malby,  tekutá směs disperzní bílá omyvatelná dvojnásobně v místnostech v do 3,8 m   </t>
  </si>
  <si>
    <t xml:space="preserve">tepelná izolace - polystyren extrudovaný  - (S,G,NF,) - 1250 x 600 x 60 mm   </t>
  </si>
  <si>
    <t xml:space="preserve">Příčky zvukově izolační cihla pálená tl 115 mm pevnosti P10 na MVC   </t>
  </si>
  <si>
    <t xml:space="preserve">Malby - tekutá směs disperzní tónované omyvatelné dvojnásobné s penetrací místnost v do 3,8   </t>
  </si>
  <si>
    <t xml:space="preserve">lak asfaltový penetrační   </t>
  </si>
  <si>
    <t xml:space="preserve">oxidační asfaltový pás   </t>
  </si>
  <si>
    <t xml:space="preserve">podlahová krytina - přírodní linoleum z pryskyřice, lněného oleje, dřevité nebo korkové moučky, juty, vápence a přírodních barviv, šířka 2 m, tl. 2,5 mm   </t>
  </si>
  <si>
    <t xml:space="preserve">Příčky zvukově izolační, cihla příčně děrovaná tl 115 mm pevnosti P10 na MVC   </t>
  </si>
  <si>
    <t xml:space="preserve">Překlady nenosné přímé z pórobetonu armované betonářskou výztuží v příčkách tl 100 mm pro světlost otvoru do 1010 mm   </t>
  </si>
  <si>
    <t xml:space="preserve">Zazdívka otvorů pl do 4 m2 v příčkách nebo stěnách z pórobetonových příčkovek tl 50 mm   </t>
  </si>
  <si>
    <t xml:space="preserve">Obezdívka koupelnových van ploch rovných tl 50 mm z pórobetonových přesných hladkých příčkovek   </t>
  </si>
  <si>
    <t xml:space="preserve">deska minerální izolační tl.160 mm   </t>
  </si>
  <si>
    <t xml:space="preserve">nátěr hydroizolační - tekutá lepenka    </t>
  </si>
  <si>
    <t xml:space="preserve">Potrubí kanalizační plastové připojovací zvuk tlumící vícevrstvé systém DN 100   </t>
  </si>
  <si>
    <t xml:space="preserve">Potrubí kanalizační plastové dešťové zvuk tlumící vícevrstvé systém DN 100   </t>
  </si>
  <si>
    <t xml:space="preserve">Otopné těleso panelové  výška/délka 600/600 mm   </t>
  </si>
  <si>
    <t xml:space="preserve">Otopné těleso panelové výška/délka 600/600 mm   </t>
  </si>
  <si>
    <t xml:space="preserve">Otopné těleso panelové  výška/délka 600/800 mm   </t>
  </si>
  <si>
    <t xml:space="preserve">Otopné těleso panelové  výška/délka 600/900 mm   </t>
  </si>
  <si>
    <t xml:space="preserve">Otopné těleso panelové  výška/délka 600/1200 mm   </t>
  </si>
  <si>
    <t xml:space="preserve">Otopné těleso panelové výška/délka 600/1200 mm   </t>
  </si>
  <si>
    <t xml:space="preserve">Otopné těleso panelové  výška/délka 600/1400 mm   </t>
  </si>
  <si>
    <t xml:space="preserve">Otopné těleso panelové  výška/délka 600/1600 mm   </t>
  </si>
  <si>
    <t xml:space="preserve">Otopné těleso panelové  výška/délka 900/600 mm   </t>
  </si>
  <si>
    <t xml:space="preserve">Otopné těleso panelové  výška/délka 900/1400 mm   </t>
  </si>
  <si>
    <t xml:space="preserve">Otopné těleso panelové  výška/délka 900/800 mm   </t>
  </si>
  <si>
    <t xml:space="preserve">Otopné těleso panelové Radik Ventil Kompakt typ 10 VK výška/délka 600/400 mm   </t>
  </si>
  <si>
    <t xml:space="preserve">Otopné těleso panelové výška/délka 600/800 mm   </t>
  </si>
  <si>
    <t xml:space="preserve">Otopné těleso panelové s pravým spodním připojením na otopnou soustavu s nuceným oběhem výška/délka 600/1200 mm   </t>
  </si>
  <si>
    <t xml:space="preserve">Otopné těleso panelové s pravým spodním připojením na otopnou soustavu s nuceným oběhem výška/délka 600/1400 mm   </t>
  </si>
  <si>
    <t xml:space="preserve">Otopné těleso panelové Korado s pravým spodním připojením na otopnou soustavu s nuceným oběhem výška/délka 600/2300 mm   </t>
  </si>
  <si>
    <t xml:space="preserve">Otopné těleso panelové s pravým spodním připojením na otopnou soustavu s nuceným oběhem výška/délka 600/1000 mm   </t>
  </si>
  <si>
    <t xml:space="preserve">deska parapetní dřevotřísková vnitřní 0,3 x 1 m   </t>
  </si>
  <si>
    <t xml:space="preserve">Malby směsi tekuté disperzní tónované omyvatelné dvojnásobné s penetrací místnost v do 3,8   </t>
  </si>
  <si>
    <t xml:space="preserve">Sokl přírodní linoleum z pryskyřice v=100mm vč. fabionu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</si>
</sst>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##0;\-###0"/>
    <numFmt numFmtId="166" formatCode="#,##0;\-#,##0"/>
    <numFmt numFmtId="167" formatCode="0.00%;\-0.00%"/>
    <numFmt numFmtId="168" formatCode="#,##0.000;\-#,##0.000"/>
    <numFmt numFmtId="169" formatCode="[$-405]d\.\ mmmm\ yyyy"/>
    <numFmt numFmtId="170" formatCode="#,##0.00_ ;\-#,##0.00\ "/>
  </numFmts>
  <fonts count="66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7"/>
      <name val="Arial CE"/>
      <family val="0"/>
    </font>
    <font>
      <b/>
      <sz val="14"/>
      <color indexed="10"/>
      <name val="Arial"/>
      <family val="0"/>
    </font>
    <font>
      <b/>
      <sz val="9"/>
      <name val="Arial CE"/>
      <family val="0"/>
    </font>
    <font>
      <b/>
      <sz val="8"/>
      <color indexed="12"/>
      <name val="Arial CE"/>
      <family val="0"/>
    </font>
    <font>
      <b/>
      <sz val="8"/>
      <color indexed="10"/>
      <name val="Arial CE"/>
      <family val="0"/>
    </font>
    <font>
      <b/>
      <u val="single"/>
      <sz val="8"/>
      <color indexed="10"/>
      <name val="Arial CE"/>
      <family val="0"/>
    </font>
    <font>
      <b/>
      <sz val="18"/>
      <color indexed="10"/>
      <name val="Arial CE"/>
      <family val="0"/>
    </font>
    <font>
      <sz val="7"/>
      <name val="Arial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8"/>
      <color indexed="8"/>
      <name val="Arial CE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Segoe UI"/>
      <family val="2"/>
    </font>
    <font>
      <b/>
      <sz val="11"/>
      <color indexed="8"/>
      <name val="Segoe UI"/>
      <family val="2"/>
    </font>
    <font>
      <i/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Segoe UI"/>
      <family val="2"/>
    </font>
    <font>
      <b/>
      <sz val="11"/>
      <color rgb="FF000000"/>
      <name val="Segoe UI"/>
      <family val="2"/>
    </font>
    <font>
      <i/>
      <sz val="10"/>
      <color rgb="FF000000"/>
      <name val="Segoe U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medium"/>
      <bottom/>
    </border>
    <border>
      <left/>
      <right style="medium"/>
      <top style="thin">
        <color indexed="8"/>
      </top>
      <bottom/>
    </border>
    <border>
      <left/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46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5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164" fontId="9" fillId="0" borderId="24" xfId="0" applyNumberFormat="1" applyFont="1" applyBorder="1" applyAlignment="1" applyProtection="1">
      <alignment horizontal="right" vertical="center"/>
      <protection/>
    </xf>
    <xf numFmtId="0" fontId="1" fillId="0" borderId="44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2" fontId="7" fillId="0" borderId="26" xfId="0" applyNumberFormat="1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45" xfId="0" applyFont="1" applyBorder="1" applyAlignment="1" applyProtection="1">
      <alignment horizontal="center" vertical="center"/>
      <protection/>
    </xf>
    <xf numFmtId="2" fontId="7" fillId="0" borderId="27" xfId="0" applyNumberFormat="1" applyFont="1" applyBorder="1" applyAlignment="1" applyProtection="1">
      <alignment horizontal="right" vertical="center"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2" fontId="12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horizontal="left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/>
      <protection/>
    </xf>
    <xf numFmtId="2" fontId="12" fillId="0" borderId="50" xfId="0" applyNumberFormat="1" applyFont="1" applyBorder="1" applyAlignment="1" applyProtection="1">
      <alignment horizontal="righ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164" fontId="9" fillId="0" borderId="22" xfId="0" applyNumberFormat="1" applyFont="1" applyBorder="1" applyAlignment="1" applyProtection="1">
      <alignment horizontal="right" vertical="center"/>
      <protection/>
    </xf>
    <xf numFmtId="0" fontId="8" fillId="0" borderId="52" xfId="0" applyFont="1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6" fillId="34" borderId="56" xfId="0" applyFont="1" applyFill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left" wrapText="1"/>
      <protection/>
    </xf>
    <xf numFmtId="164" fontId="15" fillId="0" borderId="57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7" fillId="0" borderId="58" xfId="0" applyFont="1" applyBorder="1" applyAlignment="1" applyProtection="1">
      <alignment horizontal="left" vertical="center"/>
      <protection/>
    </xf>
    <xf numFmtId="0" fontId="4" fillId="0" borderId="59" xfId="0" applyFont="1" applyBorder="1" applyAlignment="1" applyProtection="1">
      <alignment horizontal="left" vertical="center"/>
      <protection/>
    </xf>
    <xf numFmtId="0" fontId="7" fillId="0" borderId="60" xfId="0" applyFont="1" applyBorder="1" applyAlignment="1" applyProtection="1">
      <alignment horizontal="left" vertical="center"/>
      <protection/>
    </xf>
    <xf numFmtId="0" fontId="4" fillId="0" borderId="61" xfId="0" applyFont="1" applyBorder="1" applyAlignment="1" applyProtection="1">
      <alignment horizontal="left" vertical="center"/>
      <protection/>
    </xf>
    <xf numFmtId="0" fontId="7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 vertical="center"/>
      <protection/>
    </xf>
    <xf numFmtId="0" fontId="7" fillId="0" borderId="64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4" fillId="0" borderId="65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4" fillId="0" borderId="66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165" fontId="1" fillId="0" borderId="37" xfId="0" applyNumberFormat="1" applyFont="1" applyBorder="1" applyAlignment="1" applyProtection="1">
      <alignment horizontal="right" vertical="center"/>
      <protection/>
    </xf>
    <xf numFmtId="165" fontId="1" fillId="0" borderId="38" xfId="0" applyNumberFormat="1" applyFont="1" applyBorder="1" applyAlignment="1" applyProtection="1">
      <alignment horizontal="right" vertical="center"/>
      <protection/>
    </xf>
    <xf numFmtId="166" fontId="9" fillId="0" borderId="39" xfId="0" applyNumberFormat="1" applyFont="1" applyBorder="1" applyAlignment="1" applyProtection="1">
      <alignment horizontal="right" vertical="center"/>
      <protection/>
    </xf>
    <xf numFmtId="165" fontId="1" fillId="0" borderId="39" xfId="0" applyNumberFormat="1" applyFont="1" applyBorder="1" applyAlignment="1" applyProtection="1">
      <alignment horizontal="right" vertical="center"/>
      <protection/>
    </xf>
    <xf numFmtId="165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38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164" fontId="9" fillId="0" borderId="38" xfId="0" applyNumberFormat="1" applyFont="1" applyBorder="1" applyAlignment="1" applyProtection="1">
      <alignment horizontal="right" vertical="center"/>
      <protection/>
    </xf>
    <xf numFmtId="165" fontId="1" fillId="0" borderId="42" xfId="0" applyNumberFormat="1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66" fontId="1" fillId="0" borderId="24" xfId="0" applyNumberFormat="1" applyFont="1" applyBorder="1" applyAlignment="1" applyProtection="1">
      <alignment horizontal="right" vertical="center"/>
      <protection/>
    </xf>
    <xf numFmtId="165" fontId="1" fillId="0" borderId="26" xfId="0" applyNumberFormat="1" applyFont="1" applyBorder="1" applyAlignment="1" applyProtection="1">
      <alignment horizontal="right" vertical="center"/>
      <protection/>
    </xf>
    <xf numFmtId="167" fontId="7" fillId="0" borderId="25" xfId="0" applyNumberFormat="1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164" fontId="9" fillId="0" borderId="28" xfId="0" applyNumberFormat="1" applyFont="1" applyBorder="1" applyAlignment="1" applyProtection="1">
      <alignment horizontal="right" vertical="center"/>
      <protection/>
    </xf>
    <xf numFmtId="166" fontId="1" fillId="0" borderId="28" xfId="0" applyNumberFormat="1" applyFont="1" applyBorder="1" applyAlignment="1" applyProtection="1">
      <alignment horizontal="righ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164" fontId="9" fillId="0" borderId="55" xfId="0" applyNumberFormat="1" applyFont="1" applyBorder="1" applyAlignment="1" applyProtection="1">
      <alignment horizontal="right" vertical="center"/>
      <protection/>
    </xf>
    <xf numFmtId="164" fontId="9" fillId="0" borderId="29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left" vertical="center"/>
      <protection/>
    </xf>
    <xf numFmtId="164" fontId="10" fillId="0" borderId="64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68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6" fontId="7" fillId="0" borderId="67" xfId="0" applyNumberFormat="1" applyFont="1" applyBorder="1" applyAlignment="1">
      <alignment horizontal="center"/>
    </xf>
    <xf numFmtId="0" fontId="7" fillId="0" borderId="68" xfId="0" applyFont="1" applyBorder="1" applyAlignment="1">
      <alignment horizontal="left" wrapText="1"/>
    </xf>
    <xf numFmtId="168" fontId="7" fillId="0" borderId="68" xfId="0" applyNumberFormat="1" applyFont="1" applyBorder="1" applyAlignment="1">
      <alignment horizontal="right"/>
    </xf>
    <xf numFmtId="168" fontId="7" fillId="0" borderId="69" xfId="0" applyNumberFormat="1" applyFont="1" applyBorder="1" applyAlignment="1">
      <alignment horizontal="right"/>
    </xf>
    <xf numFmtId="166" fontId="7" fillId="0" borderId="70" xfId="0" applyNumberFormat="1" applyFont="1" applyBorder="1" applyAlignment="1">
      <alignment horizontal="center"/>
    </xf>
    <xf numFmtId="0" fontId="7" fillId="0" borderId="57" xfId="0" applyFont="1" applyBorder="1" applyAlignment="1">
      <alignment horizontal="left" wrapText="1"/>
    </xf>
    <xf numFmtId="168" fontId="7" fillId="0" borderId="57" xfId="0" applyNumberFormat="1" applyFont="1" applyBorder="1" applyAlignment="1">
      <alignment horizontal="right"/>
    </xf>
    <xf numFmtId="168" fontId="7" fillId="0" borderId="71" xfId="0" applyNumberFormat="1" applyFont="1" applyBorder="1" applyAlignment="1">
      <alignment horizontal="right"/>
    </xf>
    <xf numFmtId="166" fontId="7" fillId="0" borderId="72" xfId="0" applyNumberFormat="1" applyFont="1" applyBorder="1" applyAlignment="1">
      <alignment horizontal="center"/>
    </xf>
    <xf numFmtId="0" fontId="7" fillId="0" borderId="73" xfId="0" applyFont="1" applyBorder="1" applyAlignment="1">
      <alignment horizontal="left" wrapText="1"/>
    </xf>
    <xf numFmtId="168" fontId="7" fillId="0" borderId="73" xfId="0" applyNumberFormat="1" applyFont="1" applyBorder="1" applyAlignment="1">
      <alignment horizontal="right"/>
    </xf>
    <xf numFmtId="168" fontId="7" fillId="0" borderId="74" xfId="0" applyNumberFormat="1" applyFont="1" applyBorder="1" applyAlignment="1">
      <alignment horizontal="right"/>
    </xf>
    <xf numFmtId="166" fontId="21" fillId="0" borderId="75" xfId="0" applyNumberFormat="1" applyFont="1" applyBorder="1" applyAlignment="1">
      <alignment horizontal="center"/>
    </xf>
    <xf numFmtId="0" fontId="21" fillId="0" borderId="76" xfId="0" applyFont="1" applyBorder="1" applyAlignment="1">
      <alignment horizontal="left" wrapText="1"/>
    </xf>
    <xf numFmtId="168" fontId="21" fillId="0" borderId="76" xfId="0" applyNumberFormat="1" applyFont="1" applyBorder="1" applyAlignment="1">
      <alignment horizontal="right"/>
    </xf>
    <xf numFmtId="168" fontId="21" fillId="0" borderId="77" xfId="0" applyNumberFormat="1" applyFont="1" applyBorder="1" applyAlignment="1">
      <alignment horizontal="right"/>
    </xf>
    <xf numFmtId="166" fontId="7" fillId="0" borderId="75" xfId="0" applyNumberFormat="1" applyFont="1" applyBorder="1" applyAlignment="1">
      <alignment horizontal="center"/>
    </xf>
    <xf numFmtId="0" fontId="7" fillId="0" borderId="76" xfId="0" applyFont="1" applyBorder="1" applyAlignment="1">
      <alignment horizontal="left" wrapText="1"/>
    </xf>
    <xf numFmtId="168" fontId="7" fillId="0" borderId="76" xfId="0" applyNumberFormat="1" applyFont="1" applyBorder="1" applyAlignment="1">
      <alignment horizontal="right"/>
    </xf>
    <xf numFmtId="168" fontId="7" fillId="0" borderId="77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8" fontId="22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8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6" fontId="21" fillId="0" borderId="67" xfId="0" applyNumberFormat="1" applyFont="1" applyBorder="1" applyAlignment="1">
      <alignment horizontal="center"/>
    </xf>
    <xf numFmtId="0" fontId="21" fillId="0" borderId="68" xfId="0" applyFont="1" applyBorder="1" applyAlignment="1">
      <alignment horizontal="left" wrapText="1"/>
    </xf>
    <xf numFmtId="168" fontId="21" fillId="0" borderId="68" xfId="0" applyNumberFormat="1" applyFont="1" applyBorder="1" applyAlignment="1">
      <alignment horizontal="right"/>
    </xf>
    <xf numFmtId="168" fontId="21" fillId="0" borderId="69" xfId="0" applyNumberFormat="1" applyFont="1" applyBorder="1" applyAlignment="1">
      <alignment horizontal="right"/>
    </xf>
    <xf numFmtId="166" fontId="21" fillId="0" borderId="72" xfId="0" applyNumberFormat="1" applyFont="1" applyBorder="1" applyAlignment="1">
      <alignment horizontal="center"/>
    </xf>
    <xf numFmtId="0" fontId="21" fillId="0" borderId="73" xfId="0" applyFont="1" applyBorder="1" applyAlignment="1">
      <alignment horizontal="left" wrapText="1"/>
    </xf>
    <xf numFmtId="168" fontId="21" fillId="0" borderId="73" xfId="0" applyNumberFormat="1" applyFont="1" applyBorder="1" applyAlignment="1">
      <alignment horizontal="right"/>
    </xf>
    <xf numFmtId="168" fontId="21" fillId="0" borderId="74" xfId="0" applyNumberFormat="1" applyFont="1" applyBorder="1" applyAlignment="1">
      <alignment horizontal="right"/>
    </xf>
    <xf numFmtId="166" fontId="21" fillId="0" borderId="70" xfId="0" applyNumberFormat="1" applyFont="1" applyBorder="1" applyAlignment="1">
      <alignment horizontal="center"/>
    </xf>
    <xf numFmtId="0" fontId="21" fillId="0" borderId="57" xfId="0" applyFont="1" applyBorder="1" applyAlignment="1">
      <alignment horizontal="left" wrapText="1"/>
    </xf>
    <xf numFmtId="168" fontId="21" fillId="0" borderId="57" xfId="0" applyNumberFormat="1" applyFont="1" applyBorder="1" applyAlignment="1">
      <alignment horizontal="right"/>
    </xf>
    <xf numFmtId="168" fontId="21" fillId="0" borderId="71" xfId="0" applyNumberFormat="1" applyFont="1" applyBorder="1" applyAlignment="1">
      <alignment horizontal="right"/>
    </xf>
    <xf numFmtId="0" fontId="7" fillId="0" borderId="57" xfId="0" applyFont="1" applyBorder="1" applyAlignment="1">
      <alignment horizontal="left" wrapText="1"/>
    </xf>
    <xf numFmtId="0" fontId="7" fillId="0" borderId="78" xfId="0" applyFont="1" applyBorder="1" applyAlignment="1" applyProtection="1">
      <alignment horizontal="left" vertical="center" wrapText="1"/>
      <protection/>
    </xf>
    <xf numFmtId="0" fontId="0" fillId="0" borderId="78" xfId="0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wrapText="1"/>
    </xf>
    <xf numFmtId="168" fontId="7" fillId="0" borderId="78" xfId="0" applyNumberFormat="1" applyFont="1" applyBorder="1" applyAlignment="1">
      <alignment horizontal="right"/>
    </xf>
    <xf numFmtId="0" fontId="0" fillId="0" borderId="78" xfId="0" applyFill="1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0" fillId="0" borderId="78" xfId="0" applyFont="1" applyBorder="1" applyAlignment="1" applyProtection="1">
      <alignment horizontal="left" vertic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66" fontId="7" fillId="0" borderId="79" xfId="0" applyNumberFormat="1" applyFont="1" applyBorder="1" applyAlignment="1">
      <alignment horizontal="center"/>
    </xf>
    <xf numFmtId="0" fontId="7" fillId="0" borderId="80" xfId="0" applyFont="1" applyBorder="1" applyAlignment="1" applyProtection="1">
      <alignment horizontal="left" vertical="center" wrapText="1"/>
      <protection/>
    </xf>
    <xf numFmtId="0" fontId="7" fillId="0" borderId="80" xfId="0" applyFont="1" applyBorder="1" applyAlignment="1">
      <alignment horizontal="left" wrapText="1"/>
    </xf>
    <xf numFmtId="168" fontId="7" fillId="0" borderId="80" xfId="0" applyNumberFormat="1" applyFont="1" applyBorder="1" applyAlignment="1">
      <alignment horizontal="right"/>
    </xf>
    <xf numFmtId="166" fontId="7" fillId="0" borderId="81" xfId="0" applyNumberFormat="1" applyFont="1" applyBorder="1" applyAlignment="1">
      <alignment horizontal="center"/>
    </xf>
    <xf numFmtId="166" fontId="7" fillId="0" borderId="82" xfId="0" applyNumberFormat="1" applyFont="1" applyBorder="1" applyAlignment="1">
      <alignment horizontal="center"/>
    </xf>
    <xf numFmtId="0" fontId="0" fillId="0" borderId="83" xfId="0" applyBorder="1" applyAlignment="1" applyProtection="1">
      <alignment horizontal="left" vertical="center" wrapText="1"/>
      <protection/>
    </xf>
    <xf numFmtId="168" fontId="7" fillId="0" borderId="83" xfId="0" applyNumberFormat="1" applyFont="1" applyBorder="1" applyAlignment="1">
      <alignment horizontal="right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83" xfId="0" applyFont="1" applyBorder="1" applyAlignment="1">
      <alignment horizontal="left" wrapText="1"/>
    </xf>
    <xf numFmtId="0" fontId="7" fillId="0" borderId="86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7" fillId="0" borderId="87" xfId="0" applyFont="1" applyBorder="1" applyAlignment="1">
      <alignment horizontal="left" wrapText="1"/>
    </xf>
    <xf numFmtId="168" fontId="7" fillId="0" borderId="87" xfId="0" applyNumberFormat="1" applyFont="1" applyBorder="1" applyAlignment="1">
      <alignment horizontal="right"/>
    </xf>
    <xf numFmtId="0" fontId="7" fillId="0" borderId="88" xfId="0" applyFont="1" applyBorder="1" applyAlignment="1">
      <alignment horizontal="center" wrapText="1"/>
    </xf>
    <xf numFmtId="0" fontId="7" fillId="0" borderId="88" xfId="0" applyFont="1" applyBorder="1" applyAlignment="1">
      <alignment horizontal="left" wrapText="1"/>
    </xf>
    <xf numFmtId="168" fontId="7" fillId="0" borderId="88" xfId="0" applyNumberFormat="1" applyFont="1" applyBorder="1" applyAlignment="1">
      <alignment horizontal="right"/>
    </xf>
    <xf numFmtId="166" fontId="7" fillId="0" borderId="89" xfId="0" applyNumberFormat="1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90" xfId="0" applyFont="1" applyBorder="1" applyAlignment="1">
      <alignment horizontal="left" wrapText="1"/>
    </xf>
    <xf numFmtId="168" fontId="7" fillId="0" borderId="90" xfId="0" applyNumberFormat="1" applyFont="1" applyBorder="1" applyAlignment="1">
      <alignment horizontal="right"/>
    </xf>
    <xf numFmtId="0" fontId="7" fillId="0" borderId="83" xfId="0" applyFont="1" applyBorder="1" applyAlignment="1" applyProtection="1">
      <alignment horizontal="left" vertical="center" wrapText="1"/>
      <protection/>
    </xf>
    <xf numFmtId="49" fontId="7" fillId="0" borderId="84" xfId="0" applyNumberFormat="1" applyFont="1" applyBorder="1" applyAlignment="1">
      <alignment horizontal="center" wrapText="1"/>
    </xf>
    <xf numFmtId="49" fontId="7" fillId="0" borderId="85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9" fontId="7" fillId="0" borderId="78" xfId="0" applyNumberFormat="1" applyFont="1" applyBorder="1" applyAlignment="1">
      <alignment horizontal="center" wrapText="1"/>
    </xf>
    <xf numFmtId="49" fontId="7" fillId="0" borderId="80" xfId="0" applyNumberFormat="1" applyFont="1" applyBorder="1" applyAlignment="1">
      <alignment horizontal="center" wrapText="1"/>
    </xf>
    <xf numFmtId="0" fontId="2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left"/>
      <protection/>
    </xf>
    <xf numFmtId="0" fontId="7" fillId="0" borderId="0" xfId="0" applyFont="1" applyAlignment="1">
      <alignment horizontal="left" vertical="top"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7" fillId="34" borderId="5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8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6" fontId="7" fillId="0" borderId="79" xfId="0" applyNumberFormat="1" applyFont="1" applyBorder="1" applyAlignment="1">
      <alignment horizontal="center"/>
    </xf>
    <xf numFmtId="164" fontId="7" fillId="0" borderId="80" xfId="0" applyNumberFormat="1" applyFont="1" applyBorder="1" applyAlignment="1">
      <alignment horizontal="right"/>
    </xf>
    <xf numFmtId="164" fontId="7" fillId="0" borderId="91" xfId="0" applyNumberFormat="1" applyFont="1" applyBorder="1" applyAlignment="1">
      <alignment horizontal="right"/>
    </xf>
    <xf numFmtId="166" fontId="7" fillId="0" borderId="81" xfId="0" applyNumberFormat="1" applyFont="1" applyBorder="1" applyAlignment="1">
      <alignment horizontal="center"/>
    </xf>
    <xf numFmtId="164" fontId="7" fillId="0" borderId="83" xfId="0" applyNumberFormat="1" applyFont="1" applyBorder="1" applyAlignment="1">
      <alignment horizontal="right"/>
    </xf>
    <xf numFmtId="164" fontId="7" fillId="0" borderId="92" xfId="0" applyNumberFormat="1" applyFont="1" applyBorder="1" applyAlignment="1">
      <alignment horizontal="right"/>
    </xf>
    <xf numFmtId="0" fontId="7" fillId="0" borderId="84" xfId="0" applyFont="1" applyBorder="1" applyAlignment="1">
      <alignment horizontal="center" wrapText="1"/>
    </xf>
    <xf numFmtId="166" fontId="7" fillId="0" borderId="82" xfId="0" applyNumberFormat="1" applyFont="1" applyBorder="1" applyAlignment="1">
      <alignment horizontal="center"/>
    </xf>
    <xf numFmtId="0" fontId="7" fillId="0" borderId="86" xfId="0" applyFont="1" applyBorder="1" applyAlignment="1">
      <alignment horizontal="center" wrapText="1"/>
    </xf>
    <xf numFmtId="0" fontId="7" fillId="0" borderId="80" xfId="0" applyFont="1" applyBorder="1" applyAlignment="1">
      <alignment horizontal="left" wrapText="1"/>
    </xf>
    <xf numFmtId="168" fontId="7" fillId="0" borderId="80" xfId="0" applyNumberFormat="1" applyFont="1" applyBorder="1" applyAlignment="1">
      <alignment horizontal="right"/>
    </xf>
    <xf numFmtId="168" fontId="7" fillId="0" borderId="83" xfId="0" applyNumberFormat="1" applyFont="1" applyBorder="1" applyAlignment="1">
      <alignment horizontal="right"/>
    </xf>
    <xf numFmtId="0" fontId="7" fillId="0" borderId="87" xfId="0" applyFont="1" applyBorder="1" applyAlignment="1">
      <alignment horizontal="center" wrapText="1"/>
    </xf>
    <xf numFmtId="0" fontId="7" fillId="0" borderId="87" xfId="0" applyFont="1" applyBorder="1" applyAlignment="1">
      <alignment horizontal="left" wrapText="1"/>
    </xf>
    <xf numFmtId="168" fontId="7" fillId="0" borderId="87" xfId="0" applyNumberFormat="1" applyFont="1" applyBorder="1" applyAlignment="1">
      <alignment horizontal="right"/>
    </xf>
    <xf numFmtId="164" fontId="7" fillId="0" borderId="87" xfId="0" applyNumberFormat="1" applyFont="1" applyBorder="1" applyAlignment="1">
      <alignment horizontal="right"/>
    </xf>
    <xf numFmtId="164" fontId="7" fillId="0" borderId="93" xfId="0" applyNumberFormat="1" applyFont="1" applyBorder="1" applyAlignment="1">
      <alignment horizontal="right"/>
    </xf>
    <xf numFmtId="0" fontId="7" fillId="0" borderId="57" xfId="0" applyFont="1" applyBorder="1" applyAlignment="1">
      <alignment horizontal="center" wrapText="1"/>
    </xf>
    <xf numFmtId="168" fontId="7" fillId="0" borderId="57" xfId="0" applyNumberFormat="1" applyFont="1" applyBorder="1" applyAlignment="1">
      <alignment horizontal="right"/>
    </xf>
    <xf numFmtId="164" fontId="7" fillId="0" borderId="57" xfId="0" applyNumberFormat="1" applyFont="1" applyBorder="1" applyAlignment="1">
      <alignment horizontal="right"/>
    </xf>
    <xf numFmtId="164" fontId="7" fillId="0" borderId="94" xfId="0" applyNumberFormat="1" applyFont="1" applyBorder="1" applyAlignment="1">
      <alignment horizontal="right"/>
    </xf>
    <xf numFmtId="0" fontId="7" fillId="0" borderId="88" xfId="0" applyFont="1" applyBorder="1" applyAlignment="1">
      <alignment horizontal="center" wrapText="1"/>
    </xf>
    <xf numFmtId="0" fontId="7" fillId="0" borderId="88" xfId="0" applyFont="1" applyBorder="1" applyAlignment="1">
      <alignment horizontal="left" wrapText="1"/>
    </xf>
    <xf numFmtId="168" fontId="7" fillId="0" borderId="88" xfId="0" applyNumberFormat="1" applyFont="1" applyBorder="1" applyAlignment="1">
      <alignment horizontal="right"/>
    </xf>
    <xf numFmtId="164" fontId="7" fillId="0" borderId="88" xfId="0" applyNumberFormat="1" applyFont="1" applyBorder="1" applyAlignment="1">
      <alignment horizontal="right"/>
    </xf>
    <xf numFmtId="164" fontId="7" fillId="0" borderId="95" xfId="0" applyNumberFormat="1" applyFont="1" applyBorder="1" applyAlignment="1">
      <alignment horizontal="right"/>
    </xf>
    <xf numFmtId="166" fontId="7" fillId="0" borderId="89" xfId="0" applyNumberFormat="1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90" xfId="0" applyFont="1" applyBorder="1" applyAlignment="1">
      <alignment horizontal="left" wrapText="1"/>
    </xf>
    <xf numFmtId="168" fontId="7" fillId="0" borderId="90" xfId="0" applyNumberFormat="1" applyFont="1" applyBorder="1" applyAlignment="1">
      <alignment horizontal="right"/>
    </xf>
    <xf numFmtId="164" fontId="7" fillId="0" borderId="90" xfId="0" applyNumberFormat="1" applyFont="1" applyBorder="1" applyAlignment="1">
      <alignment horizontal="right"/>
    </xf>
    <xf numFmtId="164" fontId="7" fillId="0" borderId="96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168" fontId="7" fillId="0" borderId="0" xfId="0" applyNumberFormat="1" applyFont="1" applyAlignment="1">
      <alignment horizontal="right" vertical="top"/>
    </xf>
    <xf numFmtId="0" fontId="7" fillId="0" borderId="78" xfId="0" applyFont="1" applyBorder="1" applyAlignment="1" applyProtection="1">
      <alignment horizontal="left"/>
      <protection/>
    </xf>
    <xf numFmtId="0" fontId="7" fillId="0" borderId="78" xfId="0" applyFont="1" applyBorder="1" applyAlignment="1" applyProtection="1">
      <alignment horizontal="center"/>
      <protection/>
    </xf>
    <xf numFmtId="0" fontId="7" fillId="0" borderId="80" xfId="0" applyFont="1" applyBorder="1" applyAlignment="1" applyProtection="1">
      <alignment wrapText="1"/>
      <protection/>
    </xf>
    <xf numFmtId="0" fontId="7" fillId="0" borderId="80" xfId="0" applyFont="1" applyBorder="1" applyAlignment="1" applyProtection="1">
      <alignment horizontal="center"/>
      <protection/>
    </xf>
    <xf numFmtId="0" fontId="7" fillId="0" borderId="78" xfId="0" applyFont="1" applyBorder="1" applyAlignment="1" applyProtection="1">
      <alignment wrapText="1"/>
      <protection/>
    </xf>
    <xf numFmtId="0" fontId="7" fillId="0" borderId="83" xfId="0" applyFont="1" applyBorder="1" applyAlignment="1" applyProtection="1">
      <alignment horizontal="left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78" xfId="0" applyFont="1" applyBorder="1" applyAlignment="1" applyProtection="1">
      <alignment horizontal="left" wrapText="1"/>
      <protection/>
    </xf>
    <xf numFmtId="0" fontId="7" fillId="0" borderId="80" xfId="0" applyFont="1" applyBorder="1" applyAlignment="1" applyProtection="1">
      <alignment horizontal="left" wrapText="1"/>
      <protection/>
    </xf>
    <xf numFmtId="0" fontId="5" fillId="0" borderId="78" xfId="0" applyFont="1" applyBorder="1" applyAlignment="1" applyProtection="1">
      <alignment horizontal="left"/>
      <protection/>
    </xf>
    <xf numFmtId="0" fontId="7" fillId="0" borderId="78" xfId="47" applyFont="1" applyBorder="1" applyAlignment="1">
      <alignment horizontal="center"/>
      <protection/>
    </xf>
    <xf numFmtId="0" fontId="7" fillId="0" borderId="83" xfId="47" applyFont="1" applyBorder="1" applyAlignment="1">
      <alignment horizontal="center"/>
      <protection/>
    </xf>
    <xf numFmtId="0" fontId="7" fillId="0" borderId="80" xfId="0" applyFont="1" applyBorder="1" applyAlignment="1" applyProtection="1">
      <alignment horizontal="left"/>
      <protection/>
    </xf>
    <xf numFmtId="49" fontId="7" fillId="0" borderId="86" xfId="0" applyNumberFormat="1" applyFont="1" applyBorder="1" applyAlignment="1">
      <alignment horizontal="center" wrapText="1"/>
    </xf>
    <xf numFmtId="0" fontId="7" fillId="0" borderId="80" xfId="47" applyFont="1" applyBorder="1" applyAlignment="1">
      <alignment horizontal="center"/>
      <protection/>
    </xf>
    <xf numFmtId="49" fontId="7" fillId="0" borderId="83" xfId="0" applyNumberFormat="1" applyFont="1" applyBorder="1" applyAlignment="1">
      <alignment horizontal="center" wrapText="1"/>
    </xf>
    <xf numFmtId="49" fontId="7" fillId="0" borderId="78" xfId="0" applyNumberFormat="1" applyFont="1" applyBorder="1" applyAlignment="1">
      <alignment horizontal="center" vertical="top" wrapText="1"/>
    </xf>
    <xf numFmtId="49" fontId="7" fillId="0" borderId="83" xfId="0" applyNumberFormat="1" applyFont="1" applyBorder="1" applyAlignment="1">
      <alignment horizontal="center" vertical="top" wrapText="1"/>
    </xf>
    <xf numFmtId="0" fontId="24" fillId="35" borderId="78" xfId="46" applyFont="1" applyFill="1" applyBorder="1" applyAlignment="1">
      <alignment wrapText="1"/>
      <protection/>
    </xf>
    <xf numFmtId="0" fontId="24" fillId="35" borderId="78" xfId="46" applyFont="1" applyFill="1" applyBorder="1" applyAlignment="1">
      <alignment horizontal="right" wrapText="1"/>
      <protection/>
    </xf>
    <xf numFmtId="0" fontId="24" fillId="35" borderId="80" xfId="46" applyFont="1" applyFill="1" applyBorder="1" applyAlignment="1">
      <alignment wrapText="1"/>
      <protection/>
    </xf>
    <xf numFmtId="0" fontId="24" fillId="35" borderId="80" xfId="46" applyFont="1" applyFill="1" applyBorder="1" applyAlignment="1">
      <alignment horizontal="right" wrapText="1"/>
      <protection/>
    </xf>
    <xf numFmtId="0" fontId="24" fillId="35" borderId="83" xfId="46" applyFont="1" applyFill="1" applyBorder="1" applyAlignment="1">
      <alignment wrapText="1"/>
      <protection/>
    </xf>
    <xf numFmtId="0" fontId="24" fillId="35" borderId="83" xfId="46" applyFont="1" applyFill="1" applyBorder="1" applyAlignment="1">
      <alignment horizontal="right" wrapText="1"/>
      <protection/>
    </xf>
    <xf numFmtId="49" fontId="7" fillId="0" borderId="97" xfId="0" applyNumberFormat="1" applyFont="1" applyBorder="1" applyAlignment="1">
      <alignment horizontal="center" wrapText="1"/>
    </xf>
    <xf numFmtId="0" fontId="24" fillId="35" borderId="98" xfId="46" applyFont="1" applyFill="1" applyBorder="1" applyAlignment="1">
      <alignment horizontal="left" wrapText="1"/>
      <protection/>
    </xf>
    <xf numFmtId="0" fontId="7" fillId="0" borderId="97" xfId="0" applyFont="1" applyBorder="1" applyAlignment="1" applyProtection="1">
      <alignment horizontal="center"/>
      <protection/>
    </xf>
    <xf numFmtId="49" fontId="63" fillId="36" borderId="99" xfId="0" applyNumberFormat="1" applyFont="1" applyFill="1" applyBorder="1" applyAlignment="1" applyProtection="1">
      <alignment horizontal="center" vertical="center"/>
      <protection/>
    </xf>
    <xf numFmtId="49" fontId="63" fillId="36" borderId="99" xfId="0" applyNumberFormat="1" applyFont="1" applyFill="1" applyBorder="1" applyAlignment="1" applyProtection="1">
      <alignment horizontal="left" wrapText="1"/>
      <protection/>
    </xf>
    <xf numFmtId="49" fontId="63" fillId="36" borderId="99" xfId="0" applyNumberFormat="1" applyFont="1" applyFill="1" applyBorder="1" applyAlignment="1" applyProtection="1">
      <alignment horizontal="left"/>
      <protection/>
    </xf>
    <xf numFmtId="4" fontId="63" fillId="36" borderId="99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64" fillId="37" borderId="99" xfId="0" applyNumberFormat="1" applyFont="1" applyFill="1" applyBorder="1" applyAlignment="1" applyProtection="1">
      <alignment horizontal="center" vertical="center"/>
      <protection/>
    </xf>
    <xf numFmtId="49" fontId="64" fillId="37" borderId="99" xfId="0" applyNumberFormat="1" applyFont="1" applyFill="1" applyBorder="1" applyAlignment="1" applyProtection="1">
      <alignment horizontal="left" wrapText="1"/>
      <protection/>
    </xf>
    <xf numFmtId="49" fontId="64" fillId="37" borderId="99" xfId="0" applyNumberFormat="1" applyFont="1" applyFill="1" applyBorder="1" applyAlignment="1" applyProtection="1">
      <alignment horizontal="left"/>
      <protection/>
    </xf>
    <xf numFmtId="4" fontId="64" fillId="37" borderId="99" xfId="0" applyNumberFormat="1" applyFont="1" applyFill="1" applyBorder="1" applyAlignment="1" applyProtection="1">
      <alignment horizontal="right"/>
      <protection/>
    </xf>
    <xf numFmtId="49" fontId="65" fillId="38" borderId="99" xfId="0" applyNumberFormat="1" applyFont="1" applyFill="1" applyBorder="1" applyAlignment="1" applyProtection="1">
      <alignment horizontal="center" vertical="center"/>
      <protection/>
    </xf>
    <xf numFmtId="49" fontId="65" fillId="38" borderId="99" xfId="0" applyNumberFormat="1" applyFont="1" applyFill="1" applyBorder="1" applyAlignment="1" applyProtection="1">
      <alignment horizontal="left" wrapText="1"/>
      <protection/>
    </xf>
    <xf numFmtId="49" fontId="65" fillId="38" borderId="99" xfId="0" applyNumberFormat="1" applyFont="1" applyFill="1" applyBorder="1" applyAlignment="1" applyProtection="1">
      <alignment horizontal="left"/>
      <protection/>
    </xf>
    <xf numFmtId="4" fontId="65" fillId="38" borderId="99" xfId="0" applyNumberFormat="1" applyFont="1" applyFill="1" applyBorder="1" applyAlignment="1" applyProtection="1">
      <alignment horizontal="right"/>
      <protection/>
    </xf>
    <xf numFmtId="49" fontId="63" fillId="39" borderId="99" xfId="0" applyNumberFormat="1" applyFont="1" applyFill="1" applyBorder="1" applyAlignment="1" applyProtection="1">
      <alignment horizontal="center" vertical="center"/>
      <protection/>
    </xf>
    <xf numFmtId="49" fontId="63" fillId="39" borderId="99" xfId="0" applyNumberFormat="1" applyFont="1" applyFill="1" applyBorder="1" applyAlignment="1" applyProtection="1">
      <alignment horizontal="left" wrapText="1"/>
      <protection/>
    </xf>
    <xf numFmtId="49" fontId="63" fillId="39" borderId="99" xfId="0" applyNumberFormat="1" applyFont="1" applyFill="1" applyBorder="1" applyAlignment="1" applyProtection="1">
      <alignment horizontal="left"/>
      <protection/>
    </xf>
    <xf numFmtId="4" fontId="63" fillId="39" borderId="99" xfId="0" applyNumberFormat="1" applyFont="1" applyFill="1" applyBorder="1" applyAlignment="1" applyProtection="1">
      <alignment horizontal="right"/>
      <protection/>
    </xf>
    <xf numFmtId="4" fontId="65" fillId="38" borderId="99" xfId="0" applyNumberFormat="1" applyFont="1" applyFill="1" applyBorder="1" applyAlignment="1" applyProtection="1">
      <alignment horizontal="left"/>
      <protection/>
    </xf>
    <xf numFmtId="4" fontId="63" fillId="39" borderId="99" xfId="0" applyNumberFormat="1" applyFont="1" applyFill="1" applyBorder="1" applyAlignment="1" applyProtection="1">
      <alignment horizontal="left"/>
      <protection/>
    </xf>
    <xf numFmtId="49" fontId="64" fillId="0" borderId="99" xfId="0" applyNumberFormat="1" applyFont="1" applyFill="1" applyBorder="1" applyAlignment="1" applyProtection="1">
      <alignment horizontal="center" vertical="center"/>
      <protection/>
    </xf>
    <xf numFmtId="49" fontId="64" fillId="0" borderId="99" xfId="0" applyNumberFormat="1" applyFont="1" applyFill="1" applyBorder="1" applyAlignment="1" applyProtection="1">
      <alignment horizontal="left" wrapText="1"/>
      <protection/>
    </xf>
    <xf numFmtId="49" fontId="64" fillId="0" borderId="99" xfId="0" applyNumberFormat="1" applyFont="1" applyFill="1" applyBorder="1" applyAlignment="1" applyProtection="1">
      <alignment horizontal="left"/>
      <protection/>
    </xf>
    <xf numFmtId="4" fontId="64" fillId="0" borderId="99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8" fontId="7" fillId="0" borderId="100" xfId="0" applyNumberFormat="1" applyFont="1" applyBorder="1" applyAlignment="1">
      <alignment horizontal="right"/>
    </xf>
    <xf numFmtId="164" fontId="4" fillId="0" borderId="78" xfId="0" applyNumberFormat="1" applyFont="1" applyBorder="1" applyAlignment="1" applyProtection="1">
      <alignment horizontal="right"/>
      <protection/>
    </xf>
    <xf numFmtId="166" fontId="7" fillId="0" borderId="101" xfId="0" applyNumberFormat="1" applyFont="1" applyBorder="1" applyAlignment="1">
      <alignment horizontal="center"/>
    </xf>
    <xf numFmtId="164" fontId="4" fillId="0" borderId="102" xfId="0" applyNumberFormat="1" applyFont="1" applyBorder="1" applyAlignment="1" applyProtection="1">
      <alignment horizontal="right"/>
      <protection/>
    </xf>
    <xf numFmtId="168" fontId="7" fillId="0" borderId="93" xfId="0" applyNumberFormat="1" applyFont="1" applyBorder="1" applyAlignment="1">
      <alignment horizontal="right"/>
    </xf>
    <xf numFmtId="166" fontId="7" fillId="0" borderId="103" xfId="0" applyNumberFormat="1" applyFont="1" applyBorder="1" applyAlignment="1">
      <alignment horizontal="center"/>
    </xf>
    <xf numFmtId="168" fontId="7" fillId="0" borderId="104" xfId="0" applyNumberFormat="1" applyFont="1" applyBorder="1" applyAlignment="1">
      <alignment horizontal="right"/>
    </xf>
    <xf numFmtId="168" fontId="7" fillId="0" borderId="94" xfId="0" applyNumberFormat="1" applyFont="1" applyBorder="1" applyAlignment="1">
      <alignment horizontal="right"/>
    </xf>
    <xf numFmtId="166" fontId="7" fillId="0" borderId="105" xfId="0" applyNumberFormat="1" applyFont="1" applyBorder="1" applyAlignment="1">
      <alignment horizontal="center"/>
    </xf>
    <xf numFmtId="0" fontId="7" fillId="0" borderId="106" xfId="0" applyFont="1" applyBorder="1" applyAlignment="1">
      <alignment horizontal="left" wrapText="1"/>
    </xf>
    <xf numFmtId="168" fontId="7" fillId="0" borderId="106" xfId="0" applyNumberFormat="1" applyFont="1" applyBorder="1" applyAlignment="1">
      <alignment horizontal="right"/>
    </xf>
    <xf numFmtId="168" fontId="7" fillId="0" borderId="107" xfId="0" applyNumberFormat="1" applyFont="1" applyBorder="1" applyAlignment="1">
      <alignment horizontal="right"/>
    </xf>
    <xf numFmtId="166" fontId="21" fillId="0" borderId="108" xfId="0" applyNumberFormat="1" applyFont="1" applyBorder="1" applyAlignment="1">
      <alignment horizontal="center"/>
    </xf>
    <xf numFmtId="0" fontId="21" fillId="0" borderId="90" xfId="0" applyFont="1" applyBorder="1" applyAlignment="1">
      <alignment horizontal="left" wrapText="1"/>
    </xf>
    <xf numFmtId="168" fontId="21" fillId="0" borderId="90" xfId="0" applyNumberFormat="1" applyFont="1" applyBorder="1" applyAlignment="1">
      <alignment horizontal="right"/>
    </xf>
    <xf numFmtId="168" fontId="21" fillId="0" borderId="96" xfId="0" applyNumberFormat="1" applyFont="1" applyBorder="1" applyAlignment="1">
      <alignment horizontal="right"/>
    </xf>
    <xf numFmtId="166" fontId="7" fillId="0" borderId="108" xfId="0" applyNumberFormat="1" applyFont="1" applyBorder="1" applyAlignment="1">
      <alignment horizontal="center"/>
    </xf>
    <xf numFmtId="168" fontId="7" fillId="0" borderId="96" xfId="0" applyNumberFormat="1" applyFont="1" applyBorder="1" applyAlignment="1">
      <alignment horizontal="right"/>
    </xf>
    <xf numFmtId="166" fontId="7" fillId="0" borderId="109" xfId="0" applyNumberFormat="1" applyFont="1" applyBorder="1" applyAlignment="1">
      <alignment horizontal="center"/>
    </xf>
    <xf numFmtId="168" fontId="7" fillId="0" borderId="95" xfId="0" applyNumberFormat="1" applyFont="1" applyBorder="1" applyAlignment="1">
      <alignment horizontal="right"/>
    </xf>
    <xf numFmtId="0" fontId="16" fillId="0" borderId="0" xfId="0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left" wrapText="1"/>
      <protection/>
    </xf>
    <xf numFmtId="164" fontId="17" fillId="0" borderId="0" xfId="0" applyNumberFormat="1" applyFont="1" applyBorder="1" applyAlignment="1" applyProtection="1">
      <alignment horizontal="right"/>
      <protection/>
    </xf>
    <xf numFmtId="0" fontId="14" fillId="0" borderId="101" xfId="0" applyFont="1" applyBorder="1" applyAlignment="1" applyProtection="1">
      <alignment horizontal="left" wrapText="1"/>
      <protection/>
    </xf>
    <xf numFmtId="0" fontId="14" fillId="0" borderId="87" xfId="0" applyFont="1" applyBorder="1" applyAlignment="1" applyProtection="1">
      <alignment horizontal="left" wrapText="1"/>
      <protection/>
    </xf>
    <xf numFmtId="164" fontId="14" fillId="0" borderId="87" xfId="0" applyNumberFormat="1" applyFont="1" applyBorder="1" applyAlignment="1" applyProtection="1">
      <alignment horizontal="right"/>
      <protection/>
    </xf>
    <xf numFmtId="164" fontId="14" fillId="0" borderId="110" xfId="0" applyNumberFormat="1" applyFont="1" applyBorder="1" applyAlignment="1" applyProtection="1">
      <alignment horizontal="right"/>
      <protection/>
    </xf>
    <xf numFmtId="0" fontId="15" fillId="0" borderId="103" xfId="0" applyFont="1" applyBorder="1" applyAlignment="1" applyProtection="1">
      <alignment horizontal="left" wrapText="1"/>
      <protection/>
    </xf>
    <xf numFmtId="164" fontId="15" fillId="0" borderId="111" xfId="0" applyNumberFormat="1" applyFont="1" applyBorder="1" applyAlignment="1" applyProtection="1">
      <alignment horizontal="right"/>
      <protection/>
    </xf>
    <xf numFmtId="0" fontId="15" fillId="0" borderId="109" xfId="0" applyFont="1" applyBorder="1" applyAlignment="1" applyProtection="1">
      <alignment horizontal="left" wrapText="1"/>
      <protection/>
    </xf>
    <xf numFmtId="0" fontId="15" fillId="0" borderId="88" xfId="0" applyFont="1" applyBorder="1" applyAlignment="1" applyProtection="1">
      <alignment horizontal="left" wrapText="1"/>
      <protection/>
    </xf>
    <xf numFmtId="164" fontId="15" fillId="0" borderId="88" xfId="0" applyNumberFormat="1" applyFont="1" applyBorder="1" applyAlignment="1" applyProtection="1">
      <alignment horizontal="right"/>
      <protection/>
    </xf>
    <xf numFmtId="164" fontId="15" fillId="0" borderId="112" xfId="0" applyNumberFormat="1" applyFont="1" applyBorder="1" applyAlignment="1" applyProtection="1">
      <alignment horizontal="right"/>
      <protection/>
    </xf>
    <xf numFmtId="164" fontId="4" fillId="0" borderId="110" xfId="0" applyNumberFormat="1" applyFont="1" applyBorder="1" applyAlignment="1" applyProtection="1">
      <alignment horizontal="right"/>
      <protection/>
    </xf>
    <xf numFmtId="164" fontId="4" fillId="0" borderId="113" xfId="0" applyNumberFormat="1" applyFont="1" applyBorder="1" applyAlignment="1" applyProtection="1">
      <alignment horizontal="right"/>
      <protection/>
    </xf>
    <xf numFmtId="164" fontId="4" fillId="0" borderId="92" xfId="0" applyNumberFormat="1" applyFont="1" applyBorder="1" applyAlignment="1" applyProtection="1">
      <alignment horizontal="right"/>
      <protection/>
    </xf>
    <xf numFmtId="164" fontId="4" fillId="0" borderId="114" xfId="0" applyNumberFormat="1" applyFont="1" applyBorder="1" applyAlignment="1" applyProtection="1">
      <alignment horizontal="right"/>
      <protection/>
    </xf>
    <xf numFmtId="164" fontId="7" fillId="0" borderId="115" xfId="0" applyNumberFormat="1" applyFont="1" applyBorder="1" applyAlignment="1">
      <alignment horizontal="right"/>
    </xf>
    <xf numFmtId="168" fontId="7" fillId="0" borderId="116" xfId="0" applyNumberFormat="1" applyFont="1" applyBorder="1" applyAlignment="1">
      <alignment horizontal="right"/>
    </xf>
    <xf numFmtId="164" fontId="7" fillId="0" borderId="117" xfId="0" applyNumberFormat="1" applyFont="1" applyBorder="1" applyAlignment="1">
      <alignment horizontal="right"/>
    </xf>
    <xf numFmtId="168" fontId="7" fillId="0" borderId="112" xfId="0" applyNumberFormat="1" applyFont="1" applyBorder="1" applyAlignment="1">
      <alignment horizontal="right"/>
    </xf>
    <xf numFmtId="168" fontId="7" fillId="0" borderId="28" xfId="0" applyNumberFormat="1" applyFont="1" applyBorder="1" applyAlignment="1">
      <alignment horizontal="right"/>
    </xf>
    <xf numFmtId="164" fontId="4" fillId="0" borderId="118" xfId="0" applyNumberFormat="1" applyFont="1" applyBorder="1" applyAlignment="1" applyProtection="1">
      <alignment horizontal="right"/>
      <protection/>
    </xf>
    <xf numFmtId="164" fontId="4" fillId="0" borderId="90" xfId="0" applyNumberFormat="1" applyFont="1" applyBorder="1" applyAlignment="1" applyProtection="1">
      <alignment horizontal="right"/>
      <protection/>
    </xf>
    <xf numFmtId="164" fontId="26" fillId="0" borderId="119" xfId="0" applyNumberFormat="1" applyFont="1" applyBorder="1" applyAlignment="1" applyProtection="1">
      <alignment horizontal="right"/>
      <protection/>
    </xf>
    <xf numFmtId="164" fontId="26" fillId="0" borderId="120" xfId="0" applyNumberFormat="1" applyFont="1" applyBorder="1" applyAlignment="1" applyProtection="1">
      <alignment horizontal="right"/>
      <protection/>
    </xf>
    <xf numFmtId="164" fontId="26" fillId="0" borderId="121" xfId="0" applyNumberFormat="1" applyFont="1" applyBorder="1" applyAlignment="1" applyProtection="1">
      <alignment horizontal="right"/>
      <protection/>
    </xf>
    <xf numFmtId="168" fontId="21" fillId="0" borderId="100" xfId="0" applyNumberFormat="1" applyFont="1" applyBorder="1" applyAlignment="1">
      <alignment horizontal="right"/>
    </xf>
    <xf numFmtId="164" fontId="26" fillId="0" borderId="102" xfId="0" applyNumberFormat="1" applyFont="1" applyBorder="1" applyAlignment="1" applyProtection="1">
      <alignment horizontal="right"/>
      <protection/>
    </xf>
    <xf numFmtId="164" fontId="26" fillId="0" borderId="78" xfId="0" applyNumberFormat="1" applyFont="1" applyBorder="1" applyAlignment="1" applyProtection="1">
      <alignment horizontal="right"/>
      <protection/>
    </xf>
    <xf numFmtId="168" fontId="21" fillId="0" borderId="122" xfId="0" applyNumberFormat="1" applyFont="1" applyBorder="1" applyAlignment="1">
      <alignment horizontal="right"/>
    </xf>
    <xf numFmtId="164" fontId="26" fillId="0" borderId="123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8" fontId="21" fillId="0" borderId="124" xfId="0" applyNumberFormat="1" applyFont="1" applyBorder="1" applyAlignment="1">
      <alignment horizontal="right"/>
    </xf>
    <xf numFmtId="164" fontId="4" fillId="0" borderId="102" xfId="0" applyNumberFormat="1" applyFont="1" applyFill="1" applyBorder="1" applyAlignment="1" applyProtection="1">
      <alignment horizontal="right"/>
      <protection/>
    </xf>
    <xf numFmtId="164" fontId="4" fillId="0" borderId="78" xfId="0" applyNumberFormat="1" applyFont="1" applyFill="1" applyBorder="1" applyAlignment="1" applyProtection="1">
      <alignment horizontal="right"/>
      <protection/>
    </xf>
    <xf numFmtId="164" fontId="4" fillId="0" borderId="125" xfId="0" applyNumberFormat="1" applyFont="1" applyFill="1" applyBorder="1" applyAlignment="1" applyProtection="1">
      <alignment horizontal="right"/>
      <protection/>
    </xf>
    <xf numFmtId="164" fontId="25" fillId="0" borderId="119" xfId="0" applyNumberFormat="1" applyFont="1" applyFill="1" applyBorder="1" applyAlignment="1" applyProtection="1">
      <alignment horizontal="right" vertical="center"/>
      <protection/>
    </xf>
    <xf numFmtId="166" fontId="21" fillId="0" borderId="75" xfId="0" applyNumberFormat="1" applyFont="1" applyFill="1" applyBorder="1" applyAlignment="1">
      <alignment horizontal="center"/>
    </xf>
    <xf numFmtId="0" fontId="21" fillId="0" borderId="76" xfId="0" applyFont="1" applyFill="1" applyBorder="1" applyAlignment="1">
      <alignment horizontal="left" wrapText="1"/>
    </xf>
    <xf numFmtId="168" fontId="21" fillId="0" borderId="76" xfId="0" applyNumberFormat="1" applyFont="1" applyFill="1" applyBorder="1" applyAlignment="1">
      <alignment horizontal="right"/>
    </xf>
    <xf numFmtId="164" fontId="26" fillId="0" borderId="119" xfId="0" applyNumberFormat="1" applyFont="1" applyFill="1" applyBorder="1" applyAlignment="1" applyProtection="1">
      <alignment horizontal="right"/>
      <protection/>
    </xf>
    <xf numFmtId="168" fontId="21" fillId="0" borderId="77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164" fontId="7" fillId="40" borderId="80" xfId="0" applyNumberFormat="1" applyFont="1" applyFill="1" applyBorder="1" applyAlignment="1">
      <alignment horizontal="right"/>
    </xf>
    <xf numFmtId="164" fontId="7" fillId="40" borderId="78" xfId="0" applyNumberFormat="1" applyFont="1" applyFill="1" applyBorder="1" applyAlignment="1">
      <alignment horizontal="right"/>
    </xf>
    <xf numFmtId="164" fontId="7" fillId="40" borderId="83" xfId="0" applyNumberFormat="1" applyFont="1" applyFill="1" applyBorder="1" applyAlignment="1">
      <alignment horizontal="right"/>
    </xf>
    <xf numFmtId="164" fontId="7" fillId="40" borderId="91" xfId="0" applyNumberFormat="1" applyFont="1" applyFill="1" applyBorder="1" applyAlignment="1">
      <alignment horizontal="right"/>
    </xf>
    <xf numFmtId="164" fontId="7" fillId="40" borderId="113" xfId="0" applyNumberFormat="1" applyFont="1" applyFill="1" applyBorder="1" applyAlignment="1">
      <alignment horizontal="right"/>
    </xf>
    <xf numFmtId="164" fontId="7" fillId="40" borderId="92" xfId="0" applyNumberFormat="1" applyFont="1" applyFill="1" applyBorder="1" applyAlignment="1">
      <alignment horizontal="right"/>
    </xf>
    <xf numFmtId="164" fontId="7" fillId="40" borderId="87" xfId="0" applyNumberFormat="1" applyFont="1" applyFill="1" applyBorder="1" applyAlignment="1">
      <alignment horizontal="right"/>
    </xf>
    <xf numFmtId="164" fontId="7" fillId="40" borderId="57" xfId="0" applyNumberFormat="1" applyFont="1" applyFill="1" applyBorder="1" applyAlignment="1">
      <alignment horizontal="right"/>
    </xf>
    <xf numFmtId="164" fontId="7" fillId="40" borderId="88" xfId="0" applyNumberFormat="1" applyFont="1" applyFill="1" applyBorder="1" applyAlignment="1">
      <alignment horizontal="right"/>
    </xf>
    <xf numFmtId="164" fontId="7" fillId="40" borderId="90" xfId="0" applyNumberFormat="1" applyFont="1" applyFill="1" applyBorder="1" applyAlignment="1">
      <alignment horizontal="right"/>
    </xf>
    <xf numFmtId="164" fontId="7" fillId="40" borderId="80" xfId="0" applyNumberFormat="1" applyFont="1" applyFill="1" applyBorder="1" applyAlignment="1">
      <alignment horizontal="right"/>
    </xf>
    <xf numFmtId="164" fontId="7" fillId="40" borderId="78" xfId="0" applyNumberFormat="1" applyFont="1" applyFill="1" applyBorder="1" applyAlignment="1">
      <alignment horizontal="right"/>
    </xf>
    <xf numFmtId="164" fontId="7" fillId="40" borderId="83" xfId="0" applyNumberFormat="1" applyFont="1" applyFill="1" applyBorder="1" applyAlignment="1">
      <alignment horizontal="right"/>
    </xf>
    <xf numFmtId="164" fontId="7" fillId="40" borderId="78" xfId="0" applyNumberFormat="1" applyFont="1" applyFill="1" applyBorder="1" applyAlignment="1">
      <alignment horizontal="right" vertical="top"/>
    </xf>
    <xf numFmtId="164" fontId="7" fillId="40" borderId="83" xfId="0" applyNumberFormat="1" applyFont="1" applyFill="1" applyBorder="1" applyAlignment="1">
      <alignment horizontal="right" vertical="top"/>
    </xf>
    <xf numFmtId="164" fontId="7" fillId="0" borderId="78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Alignment="1">
      <alignment horizontal="right"/>
    </xf>
    <xf numFmtId="164" fontId="4" fillId="0" borderId="97" xfId="0" applyNumberFormat="1" applyFont="1" applyFill="1" applyBorder="1" applyAlignment="1" applyProtection="1">
      <alignment horizontal="right"/>
      <protection/>
    </xf>
    <xf numFmtId="164" fontId="4" fillId="0" borderId="80" xfId="0" applyNumberFormat="1" applyFont="1" applyFill="1" applyBorder="1" applyAlignment="1" applyProtection="1">
      <alignment horizontal="right"/>
      <protection/>
    </xf>
    <xf numFmtId="164" fontId="4" fillId="0" borderId="83" xfId="0" applyNumberFormat="1" applyFont="1" applyFill="1" applyBorder="1" applyAlignment="1" applyProtection="1">
      <alignment horizontal="right"/>
      <protection/>
    </xf>
    <xf numFmtId="164" fontId="25" fillId="0" borderId="119" xfId="0" applyNumberFormat="1" applyFont="1" applyFill="1" applyBorder="1" applyAlignment="1" applyProtection="1">
      <alignment horizontal="right"/>
      <protection/>
    </xf>
    <xf numFmtId="164" fontId="22" fillId="0" borderId="0" xfId="0" applyNumberFormat="1" applyFont="1" applyFill="1" applyAlignment="1">
      <alignment horizontal="right"/>
    </xf>
    <xf numFmtId="164" fontId="7" fillId="40" borderId="76" xfId="0" applyNumberFormat="1" applyFont="1" applyFill="1" applyBorder="1" applyAlignment="1">
      <alignment horizontal="right"/>
    </xf>
    <xf numFmtId="164" fontId="21" fillId="40" borderId="76" xfId="0" applyNumberFormat="1" applyFont="1" applyFill="1" applyBorder="1" applyAlignment="1">
      <alignment horizontal="right"/>
    </xf>
    <xf numFmtId="164" fontId="7" fillId="40" borderId="68" xfId="0" applyNumberFormat="1" applyFont="1" applyFill="1" applyBorder="1" applyAlignment="1">
      <alignment horizontal="right"/>
    </xf>
    <xf numFmtId="164" fontId="7" fillId="40" borderId="73" xfId="0" applyNumberFormat="1" applyFont="1" applyFill="1" applyBorder="1" applyAlignment="1">
      <alignment horizontal="right"/>
    </xf>
    <xf numFmtId="164" fontId="4" fillId="0" borderId="118" xfId="0" applyNumberFormat="1" applyFont="1" applyFill="1" applyBorder="1" applyAlignment="1" applyProtection="1">
      <alignment horizontal="right"/>
      <protection/>
    </xf>
    <xf numFmtId="164" fontId="4" fillId="0" borderId="90" xfId="0" applyNumberFormat="1" applyFont="1" applyFill="1" applyBorder="1" applyAlignment="1" applyProtection="1">
      <alignment horizontal="right"/>
      <protection/>
    </xf>
    <xf numFmtId="164" fontId="26" fillId="0" borderId="121" xfId="0" applyNumberFormat="1" applyFont="1" applyFill="1" applyBorder="1" applyAlignment="1" applyProtection="1">
      <alignment horizontal="right"/>
      <protection/>
    </xf>
    <xf numFmtId="164" fontId="26" fillId="0" borderId="120" xfId="0" applyNumberFormat="1" applyFont="1" applyFill="1" applyBorder="1" applyAlignment="1" applyProtection="1">
      <alignment horizontal="right"/>
      <protection/>
    </xf>
    <xf numFmtId="164" fontId="22" fillId="0" borderId="0" xfId="0" applyNumberFormat="1" applyFont="1" applyFill="1" applyAlignment="1">
      <alignment horizontal="right" vertical="center"/>
    </xf>
    <xf numFmtId="164" fontId="21" fillId="40" borderId="68" xfId="0" applyNumberFormat="1" applyFont="1" applyFill="1" applyBorder="1" applyAlignment="1">
      <alignment horizontal="right"/>
    </xf>
    <xf numFmtId="164" fontId="21" fillId="40" borderId="73" xfId="0" applyNumberFormat="1" applyFont="1" applyFill="1" applyBorder="1" applyAlignment="1">
      <alignment horizontal="right"/>
    </xf>
    <xf numFmtId="16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168" fontId="22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 applyProtection="1">
      <alignment horizontal="right"/>
      <protection/>
    </xf>
    <xf numFmtId="164" fontId="26" fillId="0" borderId="123" xfId="0" applyNumberFormat="1" applyFont="1" applyFill="1" applyBorder="1" applyAlignment="1" applyProtection="1">
      <alignment horizontal="right"/>
      <protection/>
    </xf>
    <xf numFmtId="164" fontId="26" fillId="0" borderId="78" xfId="0" applyNumberFormat="1" applyFont="1" applyFill="1" applyBorder="1" applyAlignment="1" applyProtection="1">
      <alignment horizontal="right"/>
      <protection/>
    </xf>
    <xf numFmtId="164" fontId="26" fillId="0" borderId="83" xfId="0" applyNumberFormat="1" applyFont="1" applyFill="1" applyBorder="1" applyAlignment="1" applyProtection="1">
      <alignment horizontal="right"/>
      <protection/>
    </xf>
    <xf numFmtId="164" fontId="26" fillId="0" borderId="118" xfId="0" applyNumberFormat="1" applyFont="1" applyFill="1" applyBorder="1" applyAlignment="1" applyProtection="1">
      <alignment horizontal="right"/>
      <protection/>
    </xf>
    <xf numFmtId="164" fontId="4" fillId="0" borderId="126" xfId="0" applyNumberFormat="1" applyFont="1" applyFill="1" applyBorder="1" applyAlignment="1" applyProtection="1">
      <alignment horizontal="right"/>
      <protection/>
    </xf>
    <xf numFmtId="164" fontId="4" fillId="0" borderId="123" xfId="0" applyNumberFormat="1" applyFont="1" applyFill="1" applyBorder="1" applyAlignment="1" applyProtection="1">
      <alignment horizontal="right"/>
      <protection/>
    </xf>
    <xf numFmtId="164" fontId="21" fillId="40" borderId="127" xfId="0" applyNumberFormat="1" applyFont="1" applyFill="1" applyBorder="1" applyAlignment="1">
      <alignment horizontal="right"/>
    </xf>
    <xf numFmtId="164" fontId="21" fillId="40" borderId="28" xfId="0" applyNumberFormat="1" applyFont="1" applyFill="1" applyBorder="1" applyAlignment="1">
      <alignment horizontal="right"/>
    </xf>
    <xf numFmtId="164" fontId="21" fillId="40" borderId="128" xfId="0" applyNumberFormat="1" applyFont="1" applyFill="1" applyBorder="1" applyAlignment="1">
      <alignment horizontal="right"/>
    </xf>
    <xf numFmtId="164" fontId="21" fillId="40" borderId="57" xfId="0" applyNumberFormat="1" applyFont="1" applyFill="1" applyBorder="1" applyAlignment="1">
      <alignment horizontal="right"/>
    </xf>
    <xf numFmtId="164" fontId="7" fillId="0" borderId="68" xfId="0" applyNumberFormat="1" applyFont="1" applyFill="1" applyBorder="1" applyAlignment="1">
      <alignment horizontal="right"/>
    </xf>
    <xf numFmtId="164" fontId="7" fillId="0" borderId="73" xfId="0" applyNumberFormat="1" applyFont="1" applyFill="1" applyBorder="1" applyAlignment="1">
      <alignment horizontal="right"/>
    </xf>
    <xf numFmtId="164" fontId="7" fillId="0" borderId="129" xfId="0" applyNumberFormat="1" applyFont="1" applyFill="1" applyBorder="1" applyAlignment="1">
      <alignment horizontal="right"/>
    </xf>
    <xf numFmtId="164" fontId="7" fillId="0" borderId="78" xfId="0" applyNumberFormat="1" applyFont="1" applyFill="1" applyBorder="1" applyAlignment="1">
      <alignment horizontal="right"/>
    </xf>
    <xf numFmtId="164" fontId="7" fillId="0" borderId="130" xfId="0" applyNumberFormat="1" applyFont="1" applyFill="1" applyBorder="1" applyAlignment="1">
      <alignment horizontal="right"/>
    </xf>
    <xf numFmtId="164" fontId="5" fillId="40" borderId="78" xfId="0" applyNumberFormat="1" applyFont="1" applyFill="1" applyBorder="1" applyAlignment="1">
      <alignment horizontal="right"/>
    </xf>
    <xf numFmtId="164" fontId="7" fillId="40" borderId="97" xfId="0" applyNumberFormat="1" applyFont="1" applyFill="1" applyBorder="1" applyAlignment="1">
      <alignment horizontal="right"/>
    </xf>
    <xf numFmtId="4" fontId="63" fillId="40" borderId="99" xfId="0" applyNumberFormat="1" applyFont="1" applyFill="1" applyBorder="1" applyAlignment="1" applyProtection="1">
      <alignment horizontal="right"/>
      <protection/>
    </xf>
    <xf numFmtId="4" fontId="65" fillId="40" borderId="99" xfId="0" applyNumberFormat="1" applyFont="1" applyFill="1" applyBorder="1" applyAlignment="1" applyProtection="1">
      <alignment horizontal="right"/>
      <protection/>
    </xf>
    <xf numFmtId="166" fontId="7" fillId="0" borderId="70" xfId="0" applyNumberFormat="1" applyFont="1" applyFill="1" applyBorder="1" applyAlignment="1">
      <alignment horizontal="center"/>
    </xf>
    <xf numFmtId="0" fontId="7" fillId="0" borderId="57" xfId="0" applyFont="1" applyFill="1" applyBorder="1" applyAlignment="1">
      <alignment horizontal="left" wrapText="1"/>
    </xf>
    <xf numFmtId="168" fontId="7" fillId="0" borderId="57" xfId="0" applyNumberFormat="1" applyFont="1" applyFill="1" applyBorder="1" applyAlignment="1">
      <alignment horizontal="right"/>
    </xf>
    <xf numFmtId="168" fontId="7" fillId="0" borderId="71" xfId="0" applyNumberFormat="1" applyFont="1" applyFill="1" applyBorder="1" applyAlignment="1">
      <alignment horizontal="right"/>
    </xf>
    <xf numFmtId="166" fontId="7" fillId="0" borderId="72" xfId="0" applyNumberFormat="1" applyFont="1" applyFill="1" applyBorder="1" applyAlignment="1">
      <alignment horizontal="center"/>
    </xf>
    <xf numFmtId="0" fontId="7" fillId="0" borderId="73" xfId="0" applyFont="1" applyFill="1" applyBorder="1" applyAlignment="1">
      <alignment horizontal="left" wrapText="1"/>
    </xf>
    <xf numFmtId="168" fontId="7" fillId="0" borderId="73" xfId="0" applyNumberFormat="1" applyFont="1" applyFill="1" applyBorder="1" applyAlignment="1">
      <alignment horizontal="right"/>
    </xf>
    <xf numFmtId="168" fontId="7" fillId="0" borderId="74" xfId="0" applyNumberFormat="1" applyFont="1" applyFill="1" applyBorder="1" applyAlignment="1">
      <alignment horizontal="right"/>
    </xf>
    <xf numFmtId="164" fontId="7" fillId="40" borderId="87" xfId="0" applyNumberFormat="1" applyFont="1" applyFill="1" applyBorder="1" applyAlignment="1" applyProtection="1">
      <alignment horizontal="right"/>
      <protection locked="0"/>
    </xf>
    <xf numFmtId="164" fontId="7" fillId="40" borderId="28" xfId="0" applyNumberFormat="1" applyFont="1" applyFill="1" applyBorder="1" applyAlignment="1" applyProtection="1">
      <alignment horizontal="right"/>
      <protection locked="0"/>
    </xf>
    <xf numFmtId="164" fontId="7" fillId="40" borderId="57" xfId="0" applyNumberFormat="1" applyFont="1" applyFill="1" applyBorder="1" applyAlignment="1" applyProtection="1">
      <alignment horizontal="right"/>
      <protection locked="0"/>
    </xf>
    <xf numFmtId="164" fontId="7" fillId="40" borderId="106" xfId="0" applyNumberFormat="1" applyFont="1" applyFill="1" applyBorder="1" applyAlignment="1" applyProtection="1">
      <alignment horizontal="right"/>
      <protection locked="0"/>
    </xf>
    <xf numFmtId="164" fontId="21" fillId="40" borderId="90" xfId="0" applyNumberFormat="1" applyFont="1" applyFill="1" applyBorder="1" applyAlignment="1" applyProtection="1">
      <alignment horizontal="right"/>
      <protection locked="0"/>
    </xf>
    <xf numFmtId="0" fontId="0" fillId="41" borderId="0" xfId="0" applyFill="1" applyAlignment="1">
      <alignment horizontal="left" vertical="top"/>
    </xf>
    <xf numFmtId="0" fontId="5" fillId="42" borderId="0" xfId="0" applyFont="1" applyFill="1" applyAlignment="1">
      <alignment horizontal="left" wrapText="1"/>
    </xf>
    <xf numFmtId="164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4" fontId="7" fillId="0" borderId="41" xfId="0" applyNumberFormat="1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64" xfId="0" applyFont="1" applyBorder="1" applyAlignment="1" applyProtection="1">
      <alignment horizontal="left" vertical="center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 wrapText="1"/>
      <protection/>
    </xf>
    <xf numFmtId="0" fontId="5" fillId="0" borderId="131" xfId="0" applyFont="1" applyBorder="1" applyAlignment="1" applyProtection="1">
      <alignment horizontal="left" vertical="center" wrapText="1"/>
      <protection/>
    </xf>
    <xf numFmtId="0" fontId="5" fillId="0" borderId="59" xfId="0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5" fillId="0" borderId="132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 applyProtection="1">
      <alignment horizontal="left" vertical="center" wrapText="1"/>
      <protection/>
    </xf>
    <xf numFmtId="0" fontId="7" fillId="0" borderId="131" xfId="0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 applyProtection="1">
      <alignment horizontal="left" vertical="center" wrapText="1"/>
      <protection/>
    </xf>
    <xf numFmtId="0" fontId="7" fillId="0" borderId="60" xfId="0" applyFont="1" applyBorder="1" applyAlignment="1" applyProtection="1">
      <alignment horizontal="left" vertical="center" wrapText="1"/>
      <protection/>
    </xf>
    <xf numFmtId="0" fontId="7" fillId="0" borderId="61" xfId="0" applyFont="1" applyBorder="1" applyAlignment="1" applyProtection="1">
      <alignment horizontal="left" vertical="center" wrapText="1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0" fontId="7" fillId="0" borderId="132" xfId="0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PageLayoutView="0" workbookViewId="0" topLeftCell="A1">
      <pane ySplit="3" topLeftCell="A19" activePane="bottomLeft" state="frozen"/>
      <selection pane="topLeft" activeCell="A1" sqref="A1"/>
      <selection pane="bottomLeft" activeCell="R25" sqref="R25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9.660156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16015625" style="2" customWidth="1"/>
    <col min="14" max="14" width="5.33203125" style="2" customWidth="1"/>
    <col min="15" max="15" width="4.66015625" style="2" customWidth="1"/>
    <col min="16" max="16" width="11" style="2" customWidth="1"/>
    <col min="17" max="17" width="5" style="2" customWidth="1"/>
    <col min="18" max="18" width="19.160156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7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s="2" customFormat="1" ht="24.75" customHeight="1">
      <c r="A5" s="17"/>
      <c r="B5" s="18" t="s">
        <v>1</v>
      </c>
      <c r="C5" s="18"/>
      <c r="D5" s="18"/>
      <c r="E5" s="519" t="s">
        <v>2</v>
      </c>
      <c r="F5" s="520"/>
      <c r="G5" s="520"/>
      <c r="H5" s="520"/>
      <c r="I5" s="520"/>
      <c r="J5" s="520"/>
      <c r="K5" s="520"/>
      <c r="L5" s="521"/>
      <c r="M5" s="18"/>
      <c r="N5" s="18"/>
      <c r="O5" s="511" t="s">
        <v>3</v>
      </c>
      <c r="P5" s="511"/>
      <c r="Q5" s="19"/>
      <c r="R5" s="20"/>
      <c r="S5" s="21"/>
    </row>
    <row r="6" spans="1:19" s="2" customFormat="1" ht="24.75" customHeight="1">
      <c r="A6" s="17"/>
      <c r="B6" s="18"/>
      <c r="C6" s="18"/>
      <c r="D6" s="18"/>
      <c r="E6" s="522"/>
      <c r="F6" s="523"/>
      <c r="G6" s="523"/>
      <c r="H6" s="523"/>
      <c r="I6" s="523"/>
      <c r="J6" s="523"/>
      <c r="K6" s="523"/>
      <c r="L6" s="524"/>
      <c r="M6" s="18"/>
      <c r="N6" s="18"/>
      <c r="O6" s="511" t="s">
        <v>4</v>
      </c>
      <c r="P6" s="511"/>
      <c r="Q6" s="22"/>
      <c r="R6" s="23"/>
      <c r="S6" s="21"/>
    </row>
    <row r="7" spans="1:19" s="2" customFormat="1" ht="24.75" customHeight="1">
      <c r="A7" s="17"/>
      <c r="B7" s="18"/>
      <c r="C7" s="18"/>
      <c r="D7" s="18"/>
      <c r="E7" s="525"/>
      <c r="F7" s="526"/>
      <c r="G7" s="526"/>
      <c r="H7" s="526"/>
      <c r="I7" s="526"/>
      <c r="J7" s="526"/>
      <c r="K7" s="526"/>
      <c r="L7" s="527"/>
      <c r="M7" s="18"/>
      <c r="N7" s="18"/>
      <c r="O7" s="511" t="s">
        <v>5</v>
      </c>
      <c r="P7" s="511"/>
      <c r="Q7" s="24"/>
      <c r="R7" s="25"/>
      <c r="S7" s="21"/>
    </row>
    <row r="8" spans="1:19" s="2" customFormat="1" ht="24.7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11" t="s">
        <v>6</v>
      </c>
      <c r="P8" s="511"/>
      <c r="Q8" s="18"/>
      <c r="R8" s="18" t="s">
        <v>7</v>
      </c>
      <c r="S8" s="21"/>
    </row>
    <row r="9" spans="1:19" s="2" customFormat="1" ht="24.75" customHeight="1">
      <c r="A9" s="17"/>
      <c r="B9" s="18" t="s">
        <v>8</v>
      </c>
      <c r="C9" s="18"/>
      <c r="D9" s="18"/>
      <c r="E9" s="528" t="s">
        <v>9</v>
      </c>
      <c r="F9" s="529"/>
      <c r="G9" s="529"/>
      <c r="H9" s="529"/>
      <c r="I9" s="529"/>
      <c r="J9" s="529"/>
      <c r="K9" s="529"/>
      <c r="L9" s="530"/>
      <c r="M9" s="18"/>
      <c r="N9" s="18"/>
      <c r="O9" s="512"/>
      <c r="P9" s="513"/>
      <c r="Q9" s="18"/>
      <c r="R9" s="27"/>
      <c r="S9" s="21"/>
    </row>
    <row r="10" spans="1:19" s="2" customFormat="1" ht="24.75" customHeight="1">
      <c r="A10" s="28"/>
      <c r="B10" s="18" t="s">
        <v>10</v>
      </c>
      <c r="C10" s="18"/>
      <c r="D10" s="18"/>
      <c r="E10" s="531" t="s">
        <v>9</v>
      </c>
      <c r="F10" s="532"/>
      <c r="G10" s="532"/>
      <c r="H10" s="532"/>
      <c r="I10" s="532"/>
      <c r="J10" s="532"/>
      <c r="K10" s="532"/>
      <c r="L10" s="533"/>
      <c r="M10" s="18"/>
      <c r="N10" s="18"/>
      <c r="O10" s="512"/>
      <c r="P10" s="513"/>
      <c r="Q10" s="18"/>
      <c r="R10" s="27"/>
      <c r="S10" s="21"/>
    </row>
    <row r="11" spans="1:19" s="2" customFormat="1" ht="24.75" customHeight="1">
      <c r="A11" s="17"/>
      <c r="B11" s="18" t="s">
        <v>11</v>
      </c>
      <c r="C11" s="18"/>
      <c r="D11" s="18"/>
      <c r="E11" s="534" t="s">
        <v>9</v>
      </c>
      <c r="F11" s="535"/>
      <c r="G11" s="535"/>
      <c r="H11" s="535"/>
      <c r="I11" s="535"/>
      <c r="J11" s="535"/>
      <c r="K11" s="535"/>
      <c r="L11" s="536"/>
      <c r="M11" s="18"/>
      <c r="N11" s="18"/>
      <c r="O11" s="512"/>
      <c r="P11" s="513"/>
      <c r="Q11" s="18"/>
      <c r="R11" s="27"/>
      <c r="S11" s="21"/>
    </row>
    <row r="12" spans="1:19" s="2" customFormat="1" ht="18.75" customHeight="1">
      <c r="A12" s="17"/>
      <c r="B12" s="18"/>
      <c r="C12" s="18"/>
      <c r="D12" s="18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29"/>
      <c r="P12" s="29"/>
      <c r="Q12" s="18"/>
      <c r="R12" s="29"/>
      <c r="S12" s="21"/>
    </row>
    <row r="13" spans="1:19" s="2" customFormat="1" ht="17.25" customHeight="1">
      <c r="A13" s="17"/>
      <c r="B13" s="18"/>
      <c r="C13" s="18"/>
      <c r="D13" s="18"/>
      <c r="E13" s="18" t="s">
        <v>12</v>
      </c>
      <c r="F13" s="18"/>
      <c r="G13" s="18" t="s">
        <v>13</v>
      </c>
      <c r="H13" s="18"/>
      <c r="I13" s="18"/>
      <c r="J13" s="18"/>
      <c r="K13" s="18"/>
      <c r="L13" s="18"/>
      <c r="M13" s="18"/>
      <c r="N13" s="18"/>
      <c r="O13" s="511" t="s">
        <v>14</v>
      </c>
      <c r="P13" s="511"/>
      <c r="Q13" s="18"/>
      <c r="R13" s="18" t="s">
        <v>15</v>
      </c>
      <c r="S13" s="21"/>
    </row>
    <row r="14" spans="1:19" s="2" customFormat="1" ht="17.25" customHeight="1">
      <c r="A14" s="17"/>
      <c r="B14" s="18"/>
      <c r="C14" s="18"/>
      <c r="D14" s="18"/>
      <c r="E14" s="30"/>
      <c r="F14" s="18"/>
      <c r="G14" s="26"/>
      <c r="H14" s="31"/>
      <c r="I14" s="32"/>
      <c r="J14" s="18"/>
      <c r="K14" s="18"/>
      <c r="L14" s="18"/>
      <c r="M14" s="18"/>
      <c r="N14" s="18"/>
      <c r="O14" s="514" t="s">
        <v>16</v>
      </c>
      <c r="P14" s="515"/>
      <c r="Q14" s="18"/>
      <c r="R14" s="30"/>
      <c r="S14" s="21"/>
    </row>
    <row r="15" spans="1:19" s="2" customFormat="1" ht="6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8"/>
      <c r="P15" s="34"/>
      <c r="Q15" s="34"/>
      <c r="R15" s="34"/>
      <c r="S15" s="35"/>
    </row>
    <row r="16" spans="1:19" s="2" customFormat="1" ht="23.25" customHeight="1">
      <c r="A16" s="36"/>
      <c r="B16" s="37"/>
      <c r="C16" s="37"/>
      <c r="D16" s="37"/>
      <c r="E16" s="38" t="s">
        <v>17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9"/>
    </row>
    <row r="17" spans="1:19" s="2" customFormat="1" ht="21.75" customHeight="1">
      <c r="A17" s="40" t="s">
        <v>18</v>
      </c>
      <c r="B17" s="41"/>
      <c r="C17" s="41"/>
      <c r="D17" s="42"/>
      <c r="E17" s="43" t="s">
        <v>19</v>
      </c>
      <c r="F17" s="42"/>
      <c r="G17" s="43" t="s">
        <v>20</v>
      </c>
      <c r="H17" s="41"/>
      <c r="I17" s="44"/>
      <c r="J17" s="45" t="s">
        <v>19</v>
      </c>
      <c r="K17" s="42"/>
      <c r="L17" s="46" t="s">
        <v>21</v>
      </c>
      <c r="M17" s="41"/>
      <c r="N17" s="41"/>
      <c r="O17" s="47"/>
      <c r="P17" s="42"/>
      <c r="Q17" s="43" t="s">
        <v>22</v>
      </c>
      <c r="R17" s="41"/>
      <c r="S17" s="48"/>
    </row>
    <row r="18" spans="1:19" s="2" customFormat="1" ht="23.25" customHeight="1">
      <c r="A18" s="49"/>
      <c r="B18" s="50"/>
      <c r="C18" s="50"/>
      <c r="D18" s="51"/>
      <c r="E18" s="52"/>
      <c r="F18" s="51"/>
      <c r="G18" s="52"/>
      <c r="H18" s="50"/>
      <c r="I18" s="51"/>
      <c r="J18" s="52"/>
      <c r="K18" s="51"/>
      <c r="L18" s="52"/>
      <c r="M18" s="50"/>
      <c r="N18" s="50"/>
      <c r="O18" s="53"/>
      <c r="P18" s="51"/>
      <c r="Q18" s="52"/>
      <c r="R18" s="50"/>
      <c r="S18" s="54"/>
    </row>
    <row r="19" spans="1:19" s="2" customFormat="1" ht="23.25" customHeight="1">
      <c r="A19" s="55"/>
      <c r="B19" s="38"/>
      <c r="C19" s="38"/>
      <c r="D19" s="38"/>
      <c r="E19" s="38" t="s">
        <v>23</v>
      </c>
      <c r="F19" s="38"/>
      <c r="G19" s="38"/>
      <c r="H19" s="38"/>
      <c r="I19" s="56" t="s">
        <v>24</v>
      </c>
      <c r="J19" s="38"/>
      <c r="K19" s="38"/>
      <c r="L19" s="38"/>
      <c r="M19" s="38"/>
      <c r="N19" s="38"/>
      <c r="O19" s="38"/>
      <c r="P19" s="38"/>
      <c r="Q19" s="38"/>
      <c r="R19" s="38"/>
      <c r="S19" s="57"/>
    </row>
    <row r="20" spans="1:19" s="2" customFormat="1" ht="21.75" customHeight="1">
      <c r="A20" s="58" t="s">
        <v>25</v>
      </c>
      <c r="B20" s="59"/>
      <c r="C20" s="60" t="s">
        <v>26</v>
      </c>
      <c r="D20" s="61"/>
      <c r="E20" s="61"/>
      <c r="F20" s="62"/>
      <c r="G20" s="58" t="s">
        <v>27</v>
      </c>
      <c r="H20" s="59"/>
      <c r="I20" s="60" t="s">
        <v>28</v>
      </c>
      <c r="J20" s="61"/>
      <c r="K20" s="62"/>
      <c r="L20" s="58" t="s">
        <v>29</v>
      </c>
      <c r="M20" s="59"/>
      <c r="N20" s="60" t="s">
        <v>30</v>
      </c>
      <c r="O20" s="63"/>
      <c r="P20" s="61"/>
      <c r="Q20" s="61"/>
      <c r="R20" s="61"/>
      <c r="S20" s="62"/>
    </row>
    <row r="21" spans="1:19" s="2" customFormat="1" ht="27" customHeight="1">
      <c r="A21" s="64" t="s">
        <v>31</v>
      </c>
      <c r="B21" s="65" t="s">
        <v>32</v>
      </c>
      <c r="C21" s="66"/>
      <c r="D21" s="30" t="s">
        <v>33</v>
      </c>
      <c r="E21" s="67">
        <v>0</v>
      </c>
      <c r="F21" s="68"/>
      <c r="G21" s="64" t="s">
        <v>34</v>
      </c>
      <c r="H21" s="69" t="s">
        <v>35</v>
      </c>
      <c r="I21" s="70"/>
      <c r="J21" s="71"/>
      <c r="K21" s="68"/>
      <c r="L21" s="64" t="s">
        <v>36</v>
      </c>
      <c r="M21" s="26" t="s">
        <v>37</v>
      </c>
      <c r="N21" s="31"/>
      <c r="O21" s="72"/>
      <c r="P21" s="72"/>
      <c r="Q21" s="32"/>
      <c r="R21" s="67">
        <f>SUM('00 - Krycí list rozpočtu'!R21+'01 - Krycí list rozpočtu'!R21+'02 - Krycí list rozpočtu'!R21+'03 - Krycí list rozpočtu'!R21)</f>
        <v>0</v>
      </c>
      <c r="S21" s="68"/>
    </row>
    <row r="22" spans="1:19" s="2" customFormat="1" ht="27" customHeight="1">
      <c r="A22" s="64" t="s">
        <v>38</v>
      </c>
      <c r="B22" s="73"/>
      <c r="C22" s="74"/>
      <c r="D22" s="30" t="s">
        <v>39</v>
      </c>
      <c r="E22" s="67">
        <f>SUM('00 - Krycí list rozpočtu'!E22+'01 - Krycí list rozpočtu'!E22+'02 - Krycí list rozpočtu'!E22+'03 - Krycí list rozpočtu'!E22)</f>
        <v>0</v>
      </c>
      <c r="F22" s="68"/>
      <c r="G22" s="64" t="s">
        <v>40</v>
      </c>
      <c r="H22" s="69" t="s">
        <v>41</v>
      </c>
      <c r="I22" s="70"/>
      <c r="J22" s="71"/>
      <c r="K22" s="68"/>
      <c r="L22" s="64" t="s">
        <v>42</v>
      </c>
      <c r="M22" s="26" t="s">
        <v>43</v>
      </c>
      <c r="N22" s="31"/>
      <c r="O22" s="18"/>
      <c r="P22" s="31"/>
      <c r="Q22" s="32"/>
      <c r="R22" s="67">
        <v>0</v>
      </c>
      <c r="S22" s="68"/>
    </row>
    <row r="23" spans="1:19" s="2" customFormat="1" ht="27" customHeight="1">
      <c r="A23" s="64" t="s">
        <v>44</v>
      </c>
      <c r="B23" s="65" t="s">
        <v>45</v>
      </c>
      <c r="C23" s="66"/>
      <c r="D23" s="30" t="s">
        <v>33</v>
      </c>
      <c r="E23" s="67">
        <v>0</v>
      </c>
      <c r="F23" s="68"/>
      <c r="G23" s="64" t="s">
        <v>46</v>
      </c>
      <c r="H23" s="69" t="s">
        <v>47</v>
      </c>
      <c r="I23" s="70"/>
      <c r="J23" s="71"/>
      <c r="K23" s="68"/>
      <c r="L23" s="64" t="s">
        <v>48</v>
      </c>
      <c r="M23" s="26" t="s">
        <v>49</v>
      </c>
      <c r="N23" s="31"/>
      <c r="O23" s="31"/>
      <c r="P23" s="31"/>
      <c r="Q23" s="32"/>
      <c r="R23" s="67">
        <v>0</v>
      </c>
      <c r="S23" s="68"/>
    </row>
    <row r="24" spans="1:19" s="2" customFormat="1" ht="27" customHeight="1">
      <c r="A24" s="64" t="s">
        <v>50</v>
      </c>
      <c r="B24" s="73"/>
      <c r="C24" s="74"/>
      <c r="D24" s="30" t="s">
        <v>39</v>
      </c>
      <c r="E24" s="67">
        <f>SUM('00 - Krycí list rozpočtu'!E24+'01 - Krycí list rozpočtu'!E24+'02 - Krycí list rozpočtu'!E24+'03 - Krycí list rozpočtu'!E24)</f>
        <v>0</v>
      </c>
      <c r="F24" s="68"/>
      <c r="G24" s="64" t="s">
        <v>51</v>
      </c>
      <c r="H24" s="69"/>
      <c r="I24" s="70"/>
      <c r="J24" s="71"/>
      <c r="K24" s="68"/>
      <c r="L24" s="64" t="s">
        <v>52</v>
      </c>
      <c r="M24" s="26" t="s">
        <v>53</v>
      </c>
      <c r="N24" s="75"/>
      <c r="O24" s="18"/>
      <c r="P24" s="31"/>
      <c r="Q24" s="32"/>
      <c r="R24" s="67">
        <f>SUM('00 - Krycí list rozpočtu'!R24+'01 - Krycí list rozpočtu'!R24+'02 - Krycí list rozpočtu'!R24+'03 - Krycí list rozpočtu'!R24)</f>
        <v>0</v>
      </c>
      <c r="S24" s="68"/>
    </row>
    <row r="25" spans="1:19" s="2" customFormat="1" ht="27" customHeight="1">
      <c r="A25" s="64" t="s">
        <v>54</v>
      </c>
      <c r="B25" s="65" t="s">
        <v>55</v>
      </c>
      <c r="C25" s="66"/>
      <c r="D25" s="30" t="s">
        <v>33</v>
      </c>
      <c r="E25" s="67">
        <v>0</v>
      </c>
      <c r="F25" s="68"/>
      <c r="G25" s="76"/>
      <c r="H25" s="31"/>
      <c r="I25" s="70"/>
      <c r="J25" s="71"/>
      <c r="K25" s="68"/>
      <c r="L25" s="64" t="s">
        <v>56</v>
      </c>
      <c r="M25" s="26" t="s">
        <v>57</v>
      </c>
      <c r="N25" s="31"/>
      <c r="O25" s="31"/>
      <c r="P25" s="31"/>
      <c r="Q25" s="77"/>
      <c r="R25" s="67">
        <f>SUM('00 - Krycí list rozpočtu'!R25+'01 - Krycí list rozpočtu'!R25+'02 - Krycí list rozpočtu'!R25+'03 - Krycí list rozpočtu'!R25)</f>
        <v>0</v>
      </c>
      <c r="S25" s="68"/>
    </row>
    <row r="26" spans="1:19" s="2" customFormat="1" ht="27" customHeight="1">
      <c r="A26" s="64" t="s">
        <v>58</v>
      </c>
      <c r="B26" s="73"/>
      <c r="C26" s="74"/>
      <c r="D26" s="30" t="s">
        <v>39</v>
      </c>
      <c r="E26" s="67">
        <f>SUM('00 - Krycí list rozpočtu'!E26+'01 - Krycí list rozpočtu'!E26+'02 - Krycí list rozpočtu'!E26+'03 - Krycí list rozpočtu'!E26)</f>
        <v>0</v>
      </c>
      <c r="F26" s="68"/>
      <c r="G26" s="76"/>
      <c r="H26" s="31"/>
      <c r="I26" s="70"/>
      <c r="J26" s="71"/>
      <c r="K26" s="68"/>
      <c r="L26" s="64" t="s">
        <v>59</v>
      </c>
      <c r="M26" s="26" t="s">
        <v>60</v>
      </c>
      <c r="N26" s="78"/>
      <c r="O26" s="47"/>
      <c r="P26" s="78"/>
      <c r="Q26" s="70"/>
      <c r="R26" s="67">
        <v>0</v>
      </c>
      <c r="S26" s="68"/>
    </row>
    <row r="27" spans="1:19" s="2" customFormat="1" ht="25.5" customHeight="1">
      <c r="A27" s="64" t="s">
        <v>61</v>
      </c>
      <c r="B27" s="516" t="s">
        <v>62</v>
      </c>
      <c r="C27" s="517"/>
      <c r="D27" s="518"/>
      <c r="E27" s="67">
        <f>SUM(E21:E26)</f>
        <v>0</v>
      </c>
      <c r="F27" s="68"/>
      <c r="G27" s="64" t="s">
        <v>63</v>
      </c>
      <c r="H27" s="79" t="s">
        <v>64</v>
      </c>
      <c r="I27" s="70"/>
      <c r="J27" s="71"/>
      <c r="K27" s="68"/>
      <c r="L27" s="64" t="s">
        <v>65</v>
      </c>
      <c r="M27" s="79" t="s">
        <v>66</v>
      </c>
      <c r="N27" s="78"/>
      <c r="O27" s="78"/>
      <c r="P27" s="78"/>
      <c r="Q27" s="70"/>
      <c r="R27" s="67">
        <f>SUM(R21:R26)</f>
        <v>0</v>
      </c>
      <c r="S27" s="68"/>
    </row>
    <row r="28" spans="1:19" s="2" customFormat="1" ht="25.5" customHeight="1">
      <c r="A28" s="80" t="s">
        <v>67</v>
      </c>
      <c r="B28" s="81" t="s">
        <v>68</v>
      </c>
      <c r="C28" s="50"/>
      <c r="D28" s="51"/>
      <c r="E28" s="82">
        <v>0</v>
      </c>
      <c r="F28" s="54"/>
      <c r="G28" s="80" t="s">
        <v>69</v>
      </c>
      <c r="H28" s="81" t="s">
        <v>70</v>
      </c>
      <c r="I28" s="51"/>
      <c r="J28" s="82">
        <f>SUM('00 - Krycí list rozpočtu'!J28+'01 - Krycí list rozpočtu'!J28+'02 - Krycí list rozpočtu'!J28+'03 - Krycí list rozpočtu'!J28)</f>
        <v>0</v>
      </c>
      <c r="K28" s="54"/>
      <c r="L28" s="80" t="s">
        <v>71</v>
      </c>
      <c r="M28" s="81" t="s">
        <v>72</v>
      </c>
      <c r="N28" s="50"/>
      <c r="O28" s="83"/>
      <c r="P28" s="50"/>
      <c r="Q28" s="51"/>
      <c r="R28" s="82">
        <v>0</v>
      </c>
      <c r="S28" s="54"/>
    </row>
    <row r="29" spans="1:19" s="2" customFormat="1" ht="21.75" customHeight="1">
      <c r="A29" s="84" t="s">
        <v>10</v>
      </c>
      <c r="B29" s="85"/>
      <c r="C29" s="85"/>
      <c r="D29" s="85"/>
      <c r="E29" s="85"/>
      <c r="F29" s="86"/>
      <c r="G29" s="87"/>
      <c r="H29" s="85"/>
      <c r="I29" s="85"/>
      <c r="J29" s="85"/>
      <c r="K29" s="88"/>
      <c r="L29" s="58" t="s">
        <v>73</v>
      </c>
      <c r="M29" s="42"/>
      <c r="N29" s="60" t="s">
        <v>74</v>
      </c>
      <c r="O29" s="47"/>
      <c r="P29" s="41"/>
      <c r="Q29" s="41"/>
      <c r="R29" s="41"/>
      <c r="S29" s="48"/>
    </row>
    <row r="30" spans="1:19" s="2" customFormat="1" ht="21.75" customHeight="1">
      <c r="A30" s="89"/>
      <c r="B30" s="47"/>
      <c r="C30" s="47"/>
      <c r="D30" s="47"/>
      <c r="E30" s="47"/>
      <c r="F30" s="90"/>
      <c r="G30" s="91"/>
      <c r="H30" s="47"/>
      <c r="I30" s="92"/>
      <c r="J30" s="47"/>
      <c r="K30" s="93"/>
      <c r="L30" s="64" t="s">
        <v>75</v>
      </c>
      <c r="M30" s="69" t="s">
        <v>76</v>
      </c>
      <c r="N30" s="31"/>
      <c r="O30" s="31"/>
      <c r="P30" s="31"/>
      <c r="Q30" s="32"/>
      <c r="R30" s="157">
        <f>SUM(E27+J28+R27)</f>
        <v>0</v>
      </c>
      <c r="S30" s="68"/>
    </row>
    <row r="31" spans="1:19" s="2" customFormat="1" ht="21.75" customHeight="1">
      <c r="A31" s="94" t="s">
        <v>77</v>
      </c>
      <c r="B31" s="95"/>
      <c r="C31" s="95"/>
      <c r="D31" s="95"/>
      <c r="E31" s="95"/>
      <c r="F31" s="74"/>
      <c r="G31" s="96" t="s">
        <v>78</v>
      </c>
      <c r="H31" s="97"/>
      <c r="I31" s="95"/>
      <c r="J31" s="95"/>
      <c r="K31" s="98"/>
      <c r="L31" s="64" t="s">
        <v>79</v>
      </c>
      <c r="M31" s="26" t="s">
        <v>80</v>
      </c>
      <c r="N31" s="72">
        <v>15</v>
      </c>
      <c r="O31" s="29" t="s">
        <v>81</v>
      </c>
      <c r="P31" s="507">
        <v>0</v>
      </c>
      <c r="Q31" s="508"/>
      <c r="R31" s="99">
        <v>0</v>
      </c>
      <c r="S31" s="98"/>
    </row>
    <row r="32" spans="1:19" s="2" customFormat="1" ht="23.25" customHeight="1" thickBot="1">
      <c r="A32" s="100" t="s">
        <v>8</v>
      </c>
      <c r="B32" s="53"/>
      <c r="C32" s="53"/>
      <c r="D32" s="53"/>
      <c r="E32" s="53"/>
      <c r="F32" s="66"/>
      <c r="G32" s="101"/>
      <c r="H32" s="53"/>
      <c r="I32" s="53"/>
      <c r="J32" s="53"/>
      <c r="K32" s="102"/>
      <c r="L32" s="64" t="s">
        <v>82</v>
      </c>
      <c r="M32" s="26" t="s">
        <v>80</v>
      </c>
      <c r="N32" s="72">
        <v>21</v>
      </c>
      <c r="O32" s="103" t="s">
        <v>81</v>
      </c>
      <c r="P32" s="509">
        <f>SUM(R30)</f>
        <v>0</v>
      </c>
      <c r="Q32" s="510"/>
      <c r="R32" s="67">
        <f>SUM(P32*0.21)</f>
        <v>0</v>
      </c>
      <c r="S32" s="68"/>
    </row>
    <row r="33" spans="1:19" s="2" customFormat="1" ht="23.25" customHeight="1" thickBot="1">
      <c r="A33" s="89"/>
      <c r="B33" s="47"/>
      <c r="C33" s="47"/>
      <c r="D33" s="47"/>
      <c r="E33" s="47"/>
      <c r="F33" s="90"/>
      <c r="G33" s="91"/>
      <c r="H33" s="47"/>
      <c r="I33" s="47"/>
      <c r="J33" s="47"/>
      <c r="K33" s="93"/>
      <c r="L33" s="80" t="s">
        <v>83</v>
      </c>
      <c r="M33" s="104" t="s">
        <v>84</v>
      </c>
      <c r="N33" s="160"/>
      <c r="O33" s="18"/>
      <c r="P33" s="160"/>
      <c r="Q33" s="161"/>
      <c r="R33" s="170">
        <f>SUM(R30:R32)</f>
        <v>0</v>
      </c>
      <c r="S33" s="54"/>
    </row>
    <row r="34" spans="1:19" s="2" customFormat="1" ht="21.75" customHeight="1">
      <c r="A34" s="94" t="s">
        <v>77</v>
      </c>
      <c r="B34" s="95"/>
      <c r="C34" s="95"/>
      <c r="D34" s="95"/>
      <c r="E34" s="95"/>
      <c r="F34" s="74"/>
      <c r="G34" s="96" t="s">
        <v>78</v>
      </c>
      <c r="H34" s="95"/>
      <c r="I34" s="95"/>
      <c r="J34" s="95"/>
      <c r="K34" s="98"/>
      <c r="L34" s="58" t="s">
        <v>85</v>
      </c>
      <c r="M34" s="42"/>
      <c r="N34" s="60" t="s">
        <v>86</v>
      </c>
      <c r="O34" s="85"/>
      <c r="P34" s="41"/>
      <c r="Q34" s="42"/>
      <c r="R34" s="43"/>
      <c r="S34" s="48"/>
    </row>
    <row r="35" spans="1:19" s="2" customFormat="1" ht="23.25" customHeight="1">
      <c r="A35" s="100" t="s">
        <v>11</v>
      </c>
      <c r="B35" s="53"/>
      <c r="C35" s="53"/>
      <c r="D35" s="53"/>
      <c r="E35" s="53"/>
      <c r="F35" s="66"/>
      <c r="G35" s="101"/>
      <c r="H35" s="53"/>
      <c r="I35" s="53"/>
      <c r="J35" s="53"/>
      <c r="K35" s="102"/>
      <c r="L35" s="64" t="s">
        <v>87</v>
      </c>
      <c r="M35" s="69" t="s">
        <v>88</v>
      </c>
      <c r="N35" s="78"/>
      <c r="O35" s="53"/>
      <c r="P35" s="78"/>
      <c r="Q35" s="70"/>
      <c r="R35" s="67">
        <v>0</v>
      </c>
      <c r="S35" s="68"/>
    </row>
    <row r="36" spans="1:19" s="2" customFormat="1" ht="21.75" customHeight="1">
      <c r="A36" s="89"/>
      <c r="B36" s="47"/>
      <c r="C36" s="47"/>
      <c r="D36" s="47"/>
      <c r="E36" s="47"/>
      <c r="F36" s="90"/>
      <c r="G36" s="91"/>
      <c r="H36" s="47"/>
      <c r="I36" s="47"/>
      <c r="J36" s="47"/>
      <c r="K36" s="93"/>
      <c r="L36" s="64" t="s">
        <v>89</v>
      </c>
      <c r="M36" s="69" t="s">
        <v>90</v>
      </c>
      <c r="N36" s="78"/>
      <c r="O36" s="78"/>
      <c r="P36" s="78"/>
      <c r="Q36" s="70"/>
      <c r="R36" s="67">
        <v>0</v>
      </c>
      <c r="S36" s="68"/>
    </row>
    <row r="37" spans="1:19" s="2" customFormat="1" ht="21.75" customHeight="1">
      <c r="A37" s="105" t="s">
        <v>77</v>
      </c>
      <c r="B37" s="83"/>
      <c r="C37" s="83"/>
      <c r="D37" s="83"/>
      <c r="E37" s="83"/>
      <c r="F37" s="106"/>
      <c r="G37" s="107" t="s">
        <v>78</v>
      </c>
      <c r="H37" s="83"/>
      <c r="I37" s="83"/>
      <c r="J37" s="83"/>
      <c r="K37" s="108"/>
      <c r="L37" s="80" t="s">
        <v>91</v>
      </c>
      <c r="M37" s="81" t="s">
        <v>92</v>
      </c>
      <c r="N37" s="50"/>
      <c r="O37" s="83"/>
      <c r="P37" s="50"/>
      <c r="Q37" s="51"/>
      <c r="R37" s="82">
        <v>0</v>
      </c>
      <c r="S37" s="54"/>
    </row>
  </sheetData>
  <sheetProtection/>
  <mergeCells count="18">
    <mergeCell ref="O14:P14"/>
    <mergeCell ref="B27:D27"/>
    <mergeCell ref="E5:L5"/>
    <mergeCell ref="E6:L6"/>
    <mergeCell ref="E7:L7"/>
    <mergeCell ref="E9:L9"/>
    <mergeCell ref="E10:L10"/>
    <mergeCell ref="E11:L11"/>
    <mergeCell ref="P31:Q31"/>
    <mergeCell ref="P32:Q32"/>
    <mergeCell ref="O5:P5"/>
    <mergeCell ref="O6:P6"/>
    <mergeCell ref="O7:P7"/>
    <mergeCell ref="O8:P8"/>
    <mergeCell ref="O9:P9"/>
    <mergeCell ref="O10:P10"/>
    <mergeCell ref="O11:P11"/>
    <mergeCell ref="O13:P13"/>
  </mergeCells>
  <printOptions horizontalCentered="1"/>
  <pageMargins left="0.39370079040527345" right="0.39370079040527345" top="0.5905512068006727" bottom="0.7874015808105469" header="0" footer="0"/>
  <pageSetup fitToHeight="1" fitToWidth="1" horizontalDpi="600" verticalDpi="600" orientation="portrait" paperSize="9" scale="91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9"/>
  <sheetViews>
    <sheetView zoomScalePageLayoutView="0" workbookViewId="0" topLeftCell="A34">
      <selection activeCell="J51" sqref="J51"/>
    </sheetView>
  </sheetViews>
  <sheetFormatPr defaultColWidth="10.5" defaultRowHeight="12" customHeight="1"/>
  <cols>
    <col min="1" max="1" width="3.83203125" style="311" customWidth="1"/>
    <col min="2" max="2" width="12" style="312" customWidth="1"/>
    <col min="3" max="3" width="49.83203125" style="314" customWidth="1"/>
    <col min="4" max="4" width="5.5" style="314" customWidth="1"/>
    <col min="5" max="5" width="11.33203125" style="315" customWidth="1"/>
    <col min="6" max="6" width="11.5" style="313" customWidth="1"/>
    <col min="7" max="7" width="13.83203125" style="313" customWidth="1"/>
    <col min="8" max="16384" width="10.5" style="269" customWidth="1"/>
  </cols>
  <sheetData>
    <row r="1" spans="1:7" ht="17.25" customHeight="1">
      <c r="A1" s="266" t="s">
        <v>129</v>
      </c>
      <c r="B1" s="267"/>
      <c r="C1" s="268"/>
      <c r="D1" s="268"/>
      <c r="E1" s="268"/>
      <c r="F1" s="268"/>
      <c r="G1" s="268"/>
    </row>
    <row r="2" spans="1:7" ht="12.75" customHeight="1">
      <c r="A2" s="270" t="s">
        <v>130</v>
      </c>
      <c r="B2" s="267"/>
      <c r="C2" s="268"/>
      <c r="D2" s="268"/>
      <c r="E2" s="268"/>
      <c r="F2" s="268"/>
      <c r="G2" s="268"/>
    </row>
    <row r="3" spans="1:7" ht="12.75" customHeight="1">
      <c r="A3" s="270" t="s">
        <v>1039</v>
      </c>
      <c r="B3" s="267"/>
      <c r="C3" s="268"/>
      <c r="D3" s="268"/>
      <c r="E3" s="271" t="s">
        <v>132</v>
      </c>
      <c r="F3" s="268"/>
      <c r="G3" s="268"/>
    </row>
    <row r="4" spans="1:7" ht="12.75" customHeight="1">
      <c r="A4" s="270"/>
      <c r="B4" s="267"/>
      <c r="C4" s="270"/>
      <c r="D4" s="268"/>
      <c r="E4" s="271" t="s">
        <v>133</v>
      </c>
      <c r="F4" s="268"/>
      <c r="G4" s="268"/>
    </row>
    <row r="5" spans="1:7" ht="12.75" customHeight="1">
      <c r="A5" s="271" t="s">
        <v>134</v>
      </c>
      <c r="B5" s="267"/>
      <c r="C5" s="268"/>
      <c r="D5" s="268"/>
      <c r="E5" s="271" t="s">
        <v>135</v>
      </c>
      <c r="F5" s="268"/>
      <c r="G5" s="268"/>
    </row>
    <row r="6" spans="1:7" ht="12.75" customHeight="1">
      <c r="A6" s="271" t="s">
        <v>136</v>
      </c>
      <c r="B6" s="267"/>
      <c r="C6" s="268"/>
      <c r="D6" s="268"/>
      <c r="E6" s="271" t="s">
        <v>287</v>
      </c>
      <c r="F6" s="268"/>
      <c r="G6" s="268"/>
    </row>
    <row r="7" spans="1:7" ht="6" customHeight="1" thickBot="1">
      <c r="A7" s="268"/>
      <c r="B7" s="267"/>
      <c r="C7" s="268"/>
      <c r="D7" s="268"/>
      <c r="E7" s="268"/>
      <c r="F7" s="268"/>
      <c r="G7" s="268"/>
    </row>
    <row r="8" spans="1:7" ht="28.5" customHeight="1" thickBot="1">
      <c r="A8" s="272" t="s">
        <v>138</v>
      </c>
      <c r="B8" s="272" t="s">
        <v>139</v>
      </c>
      <c r="C8" s="272" t="s">
        <v>140</v>
      </c>
      <c r="D8" s="272" t="s">
        <v>141</v>
      </c>
      <c r="E8" s="272" t="s">
        <v>142</v>
      </c>
      <c r="F8" s="272" t="s">
        <v>143</v>
      </c>
      <c r="G8" s="272" t="s">
        <v>144</v>
      </c>
    </row>
    <row r="9" spans="1:7" ht="12.75" customHeight="1" thickBot="1">
      <c r="A9" s="272" t="s">
        <v>31</v>
      </c>
      <c r="B9" s="272" t="s">
        <v>38</v>
      </c>
      <c r="C9" s="272" t="s">
        <v>44</v>
      </c>
      <c r="D9" s="272" t="s">
        <v>50</v>
      </c>
      <c r="E9" s="272" t="s">
        <v>54</v>
      </c>
      <c r="F9" s="272" t="s">
        <v>58</v>
      </c>
      <c r="G9" s="272" t="s">
        <v>61</v>
      </c>
    </row>
    <row r="10" spans="1:7" ht="9.75" customHeight="1">
      <c r="A10" s="273"/>
      <c r="B10" s="274"/>
      <c r="C10" s="273"/>
      <c r="D10" s="273"/>
      <c r="E10" s="273"/>
      <c r="F10" s="273"/>
      <c r="G10" s="273"/>
    </row>
    <row r="11" spans="1:7" ht="21" customHeight="1">
      <c r="A11" s="275"/>
      <c r="B11" s="276" t="s">
        <v>943</v>
      </c>
      <c r="C11" s="263" t="s">
        <v>1040</v>
      </c>
      <c r="D11" s="263"/>
      <c r="E11" s="277"/>
      <c r="F11" s="278"/>
      <c r="G11" s="278">
        <f>SUM(G12+G38+G49+G73+G114+G121)</f>
        <v>0</v>
      </c>
    </row>
    <row r="12" spans="1:7" ht="21" customHeight="1" thickBot="1">
      <c r="A12" s="275"/>
      <c r="B12" s="276">
        <v>1</v>
      </c>
      <c r="C12" s="263" t="s">
        <v>1041</v>
      </c>
      <c r="D12" s="263"/>
      <c r="E12" s="277"/>
      <c r="F12" s="278"/>
      <c r="G12" s="278">
        <f>SUM(G13:G37)</f>
        <v>0</v>
      </c>
    </row>
    <row r="13" spans="1:7" ht="13.5" customHeight="1">
      <c r="A13" s="279">
        <v>1</v>
      </c>
      <c r="B13" s="261" t="s">
        <v>1067</v>
      </c>
      <c r="C13" s="328" t="s">
        <v>1042</v>
      </c>
      <c r="D13" s="319" t="s">
        <v>358</v>
      </c>
      <c r="E13" s="319">
        <v>1</v>
      </c>
      <c r="F13" s="446"/>
      <c r="G13" s="404">
        <f aca="true" t="shared" si="0" ref="G13:G37">ROUND(E13*F13,2)</f>
        <v>0</v>
      </c>
    </row>
    <row r="14" spans="1:7" ht="13.5" customHeight="1">
      <c r="A14" s="282">
        <f>SUM(A13+1)</f>
        <v>2</v>
      </c>
      <c r="B14" s="262" t="s">
        <v>1068</v>
      </c>
      <c r="C14" s="316" t="s">
        <v>1043</v>
      </c>
      <c r="D14" s="317" t="s">
        <v>358</v>
      </c>
      <c r="E14" s="317">
        <v>1</v>
      </c>
      <c r="F14" s="447"/>
      <c r="G14" s="405">
        <f t="shared" si="0"/>
        <v>0</v>
      </c>
    </row>
    <row r="15" spans="1:7" ht="13.5" customHeight="1">
      <c r="A15" s="282">
        <f aca="true" t="shared" si="1" ref="A15:A37">SUM(A14+1)</f>
        <v>3</v>
      </c>
      <c r="B15" s="262" t="s">
        <v>1069</v>
      </c>
      <c r="C15" s="316" t="s">
        <v>1044</v>
      </c>
      <c r="D15" s="317" t="s">
        <v>358</v>
      </c>
      <c r="E15" s="317">
        <v>6</v>
      </c>
      <c r="F15" s="447"/>
      <c r="G15" s="405">
        <f t="shared" si="0"/>
        <v>0</v>
      </c>
    </row>
    <row r="16" spans="1:7" ht="13.5" customHeight="1">
      <c r="A16" s="282">
        <f t="shared" si="1"/>
        <v>4</v>
      </c>
      <c r="B16" s="262" t="s">
        <v>1070</v>
      </c>
      <c r="C16" s="316" t="s">
        <v>1045</v>
      </c>
      <c r="D16" s="317" t="s">
        <v>358</v>
      </c>
      <c r="E16" s="317">
        <v>13</v>
      </c>
      <c r="F16" s="447"/>
      <c r="G16" s="405">
        <f t="shared" si="0"/>
        <v>0</v>
      </c>
    </row>
    <row r="17" spans="1:7" ht="13.5" customHeight="1">
      <c r="A17" s="282">
        <f t="shared" si="1"/>
        <v>5</v>
      </c>
      <c r="B17" s="262" t="s">
        <v>1071</v>
      </c>
      <c r="C17" s="316" t="s">
        <v>1046</v>
      </c>
      <c r="D17" s="317" t="s">
        <v>358</v>
      </c>
      <c r="E17" s="317">
        <v>2</v>
      </c>
      <c r="F17" s="447"/>
      <c r="G17" s="405">
        <f t="shared" si="0"/>
        <v>0</v>
      </c>
    </row>
    <row r="18" spans="1:7" ht="13.5" customHeight="1">
      <c r="A18" s="282">
        <f t="shared" si="1"/>
        <v>6</v>
      </c>
      <c r="B18" s="262" t="s">
        <v>1072</v>
      </c>
      <c r="C18" s="316" t="s">
        <v>1047</v>
      </c>
      <c r="D18" s="317" t="s">
        <v>358</v>
      </c>
      <c r="E18" s="317">
        <v>29</v>
      </c>
      <c r="F18" s="447"/>
      <c r="G18" s="405">
        <f t="shared" si="0"/>
        <v>0</v>
      </c>
    </row>
    <row r="19" spans="1:7" ht="13.5" customHeight="1">
      <c r="A19" s="282">
        <f t="shared" si="1"/>
        <v>7</v>
      </c>
      <c r="B19" s="262" t="s">
        <v>1073</v>
      </c>
      <c r="C19" s="316" t="s">
        <v>1048</v>
      </c>
      <c r="D19" s="317" t="s">
        <v>358</v>
      </c>
      <c r="E19" s="317">
        <v>14</v>
      </c>
      <c r="F19" s="447"/>
      <c r="G19" s="405">
        <f t="shared" si="0"/>
        <v>0</v>
      </c>
    </row>
    <row r="20" spans="1:7" ht="13.5" customHeight="1">
      <c r="A20" s="282">
        <f t="shared" si="1"/>
        <v>8</v>
      </c>
      <c r="B20" s="262" t="s">
        <v>1074</v>
      </c>
      <c r="C20" s="316" t="s">
        <v>1049</v>
      </c>
      <c r="D20" s="317" t="s">
        <v>358</v>
      </c>
      <c r="E20" s="317">
        <v>16</v>
      </c>
      <c r="F20" s="447"/>
      <c r="G20" s="405">
        <f t="shared" si="0"/>
        <v>0</v>
      </c>
    </row>
    <row r="21" spans="1:7" ht="13.5" customHeight="1">
      <c r="A21" s="282">
        <f t="shared" si="1"/>
        <v>9</v>
      </c>
      <c r="B21" s="262" t="s">
        <v>1075</v>
      </c>
      <c r="C21" s="316" t="s">
        <v>1050</v>
      </c>
      <c r="D21" s="317" t="s">
        <v>358</v>
      </c>
      <c r="E21" s="317">
        <v>2</v>
      </c>
      <c r="F21" s="447"/>
      <c r="G21" s="405">
        <f t="shared" si="0"/>
        <v>0</v>
      </c>
    </row>
    <row r="22" spans="1:7" ht="13.5" customHeight="1">
      <c r="A22" s="282">
        <f t="shared" si="1"/>
        <v>10</v>
      </c>
      <c r="B22" s="262" t="s">
        <v>1076</v>
      </c>
      <c r="C22" s="316" t="s">
        <v>1051</v>
      </c>
      <c r="D22" s="317" t="s">
        <v>358</v>
      </c>
      <c r="E22" s="317">
        <v>1</v>
      </c>
      <c r="F22" s="447"/>
      <c r="G22" s="405">
        <f t="shared" si="0"/>
        <v>0</v>
      </c>
    </row>
    <row r="23" spans="1:7" ht="13.5" customHeight="1">
      <c r="A23" s="282">
        <f t="shared" si="1"/>
        <v>11</v>
      </c>
      <c r="B23" s="262" t="s">
        <v>1077</v>
      </c>
      <c r="C23" s="316" t="s">
        <v>1052</v>
      </c>
      <c r="D23" s="317" t="s">
        <v>358</v>
      </c>
      <c r="E23" s="317">
        <v>2</v>
      </c>
      <c r="F23" s="447"/>
      <c r="G23" s="405">
        <f t="shared" si="0"/>
        <v>0</v>
      </c>
    </row>
    <row r="24" spans="1:7" ht="13.5" customHeight="1">
      <c r="A24" s="282">
        <f t="shared" si="1"/>
        <v>12</v>
      </c>
      <c r="B24" s="262" t="s">
        <v>1078</v>
      </c>
      <c r="C24" s="316" t="s">
        <v>1053</v>
      </c>
      <c r="D24" s="317" t="s">
        <v>358</v>
      </c>
      <c r="E24" s="317">
        <v>2</v>
      </c>
      <c r="F24" s="447"/>
      <c r="G24" s="405">
        <f t="shared" si="0"/>
        <v>0</v>
      </c>
    </row>
    <row r="25" spans="1:7" ht="13.5" customHeight="1">
      <c r="A25" s="282">
        <f t="shared" si="1"/>
        <v>13</v>
      </c>
      <c r="B25" s="262" t="s">
        <v>1079</v>
      </c>
      <c r="C25" s="316" t="s">
        <v>1054</v>
      </c>
      <c r="D25" s="317" t="s">
        <v>358</v>
      </c>
      <c r="E25" s="317">
        <v>19</v>
      </c>
      <c r="F25" s="447"/>
      <c r="G25" s="405">
        <f t="shared" si="0"/>
        <v>0</v>
      </c>
    </row>
    <row r="26" spans="1:7" ht="13.5" customHeight="1">
      <c r="A26" s="282">
        <f t="shared" si="1"/>
        <v>14</v>
      </c>
      <c r="B26" s="262" t="s">
        <v>1080</v>
      </c>
      <c r="C26" s="316" t="s">
        <v>1055</v>
      </c>
      <c r="D26" s="317" t="s">
        <v>358</v>
      </c>
      <c r="E26" s="317">
        <v>2</v>
      </c>
      <c r="F26" s="447"/>
      <c r="G26" s="405">
        <f t="shared" si="0"/>
        <v>0</v>
      </c>
    </row>
    <row r="27" spans="1:7" ht="13.5" customHeight="1">
      <c r="A27" s="282">
        <f t="shared" si="1"/>
        <v>15</v>
      </c>
      <c r="B27" s="262" t="s">
        <v>1081</v>
      </c>
      <c r="C27" s="316" t="s">
        <v>1056</v>
      </c>
      <c r="D27" s="317" t="s">
        <v>358</v>
      </c>
      <c r="E27" s="317">
        <v>4</v>
      </c>
      <c r="F27" s="447"/>
      <c r="G27" s="405">
        <f t="shared" si="0"/>
        <v>0</v>
      </c>
    </row>
    <row r="28" spans="1:7" ht="13.5" customHeight="1">
      <c r="A28" s="282">
        <f t="shared" si="1"/>
        <v>16</v>
      </c>
      <c r="B28" s="262" t="s">
        <v>1082</v>
      </c>
      <c r="C28" s="316" t="s">
        <v>1057</v>
      </c>
      <c r="D28" s="317" t="s">
        <v>358</v>
      </c>
      <c r="E28" s="317">
        <v>19</v>
      </c>
      <c r="F28" s="447"/>
      <c r="G28" s="405">
        <f t="shared" si="0"/>
        <v>0</v>
      </c>
    </row>
    <row r="29" spans="1:7" ht="13.5" customHeight="1">
      <c r="A29" s="282">
        <f t="shared" si="1"/>
        <v>17</v>
      </c>
      <c r="B29" s="262" t="s">
        <v>1083</v>
      </c>
      <c r="C29" s="316" t="s">
        <v>1058</v>
      </c>
      <c r="D29" s="317" t="s">
        <v>358</v>
      </c>
      <c r="E29" s="317">
        <v>88</v>
      </c>
      <c r="F29" s="447"/>
      <c r="G29" s="405">
        <f t="shared" si="0"/>
        <v>0</v>
      </c>
    </row>
    <row r="30" spans="1:7" ht="13.5" customHeight="1">
      <c r="A30" s="282">
        <f t="shared" si="1"/>
        <v>18</v>
      </c>
      <c r="B30" s="262" t="s">
        <v>1084</v>
      </c>
      <c r="C30" s="316" t="s">
        <v>1059</v>
      </c>
      <c r="D30" s="317" t="s">
        <v>358</v>
      </c>
      <c r="E30" s="317">
        <v>2</v>
      </c>
      <c r="F30" s="447"/>
      <c r="G30" s="405">
        <f t="shared" si="0"/>
        <v>0</v>
      </c>
    </row>
    <row r="31" spans="1:7" ht="13.5" customHeight="1">
      <c r="A31" s="282">
        <f t="shared" si="1"/>
        <v>19</v>
      </c>
      <c r="B31" s="262" t="s">
        <v>1085</v>
      </c>
      <c r="C31" s="316" t="s">
        <v>1060</v>
      </c>
      <c r="D31" s="317" t="s">
        <v>257</v>
      </c>
      <c r="E31" s="317">
        <v>150</v>
      </c>
      <c r="F31" s="447"/>
      <c r="G31" s="405">
        <f t="shared" si="0"/>
        <v>0</v>
      </c>
    </row>
    <row r="32" spans="1:7" ht="13.5" customHeight="1">
      <c r="A32" s="282">
        <f t="shared" si="1"/>
        <v>20</v>
      </c>
      <c r="B32" s="262" t="s">
        <v>1086</v>
      </c>
      <c r="C32" s="316" t="s">
        <v>1061</v>
      </c>
      <c r="D32" s="317" t="s">
        <v>257</v>
      </c>
      <c r="E32" s="317">
        <v>80</v>
      </c>
      <c r="F32" s="447"/>
      <c r="G32" s="405">
        <f t="shared" si="0"/>
        <v>0</v>
      </c>
    </row>
    <row r="33" spans="1:7" ht="13.5" customHeight="1">
      <c r="A33" s="282">
        <f t="shared" si="1"/>
        <v>21</v>
      </c>
      <c r="B33" s="262" t="s">
        <v>1087</v>
      </c>
      <c r="C33" s="316" t="s">
        <v>1062</v>
      </c>
      <c r="D33" s="317" t="s">
        <v>257</v>
      </c>
      <c r="E33" s="317">
        <v>200</v>
      </c>
      <c r="F33" s="447"/>
      <c r="G33" s="405">
        <f t="shared" si="0"/>
        <v>0</v>
      </c>
    </row>
    <row r="34" spans="1:7" ht="13.5" customHeight="1">
      <c r="A34" s="282">
        <f t="shared" si="1"/>
        <v>22</v>
      </c>
      <c r="B34" s="262" t="s">
        <v>1088</v>
      </c>
      <c r="C34" s="316" t="s">
        <v>1063</v>
      </c>
      <c r="D34" s="317" t="s">
        <v>257</v>
      </c>
      <c r="E34" s="317">
        <v>460</v>
      </c>
      <c r="F34" s="447"/>
      <c r="G34" s="405">
        <f t="shared" si="0"/>
        <v>0</v>
      </c>
    </row>
    <row r="35" spans="1:7" ht="13.5" customHeight="1">
      <c r="A35" s="282">
        <f t="shared" si="1"/>
        <v>23</v>
      </c>
      <c r="B35" s="262" t="s">
        <v>1089</v>
      </c>
      <c r="C35" s="316" t="s">
        <v>1064</v>
      </c>
      <c r="D35" s="317" t="s">
        <v>257</v>
      </c>
      <c r="E35" s="317">
        <v>150</v>
      </c>
      <c r="F35" s="447"/>
      <c r="G35" s="405">
        <f t="shared" si="0"/>
        <v>0</v>
      </c>
    </row>
    <row r="36" spans="1:7" ht="13.5" customHeight="1">
      <c r="A36" s="282">
        <f t="shared" si="1"/>
        <v>24</v>
      </c>
      <c r="B36" s="262" t="s">
        <v>1090</v>
      </c>
      <c r="C36" s="316" t="s">
        <v>1065</v>
      </c>
      <c r="D36" s="317" t="s">
        <v>257</v>
      </c>
      <c r="E36" s="317">
        <v>450</v>
      </c>
      <c r="F36" s="447"/>
      <c r="G36" s="405">
        <f t="shared" si="0"/>
        <v>0</v>
      </c>
    </row>
    <row r="37" spans="1:7" ht="13.5" customHeight="1" thickBot="1">
      <c r="A37" s="286">
        <f t="shared" si="1"/>
        <v>25</v>
      </c>
      <c r="B37" s="329" t="s">
        <v>1091</v>
      </c>
      <c r="C37" s="321" t="s">
        <v>1066</v>
      </c>
      <c r="D37" s="322" t="s">
        <v>554</v>
      </c>
      <c r="E37" s="322">
        <v>200</v>
      </c>
      <c r="F37" s="448"/>
      <c r="G37" s="406">
        <f t="shared" si="0"/>
        <v>0</v>
      </c>
    </row>
    <row r="38" spans="1:7" ht="21" customHeight="1" thickBot="1">
      <c r="A38" s="275"/>
      <c r="B38" s="276">
        <v>2</v>
      </c>
      <c r="C38" s="263" t="s">
        <v>1092</v>
      </c>
      <c r="D38" s="263"/>
      <c r="E38" s="277"/>
      <c r="F38" s="278"/>
      <c r="G38" s="278">
        <f>SUM(G40:G48)</f>
        <v>0</v>
      </c>
    </row>
    <row r="39" spans="1:7" ht="13.5" customHeight="1">
      <c r="A39" s="279">
        <v>26</v>
      </c>
      <c r="B39" s="261" t="s">
        <v>1067</v>
      </c>
      <c r="C39" s="318" t="s">
        <v>1093</v>
      </c>
      <c r="D39" s="319" t="s">
        <v>358</v>
      </c>
      <c r="E39" s="319">
        <v>1</v>
      </c>
      <c r="F39" s="446"/>
      <c r="G39" s="404">
        <f>ROUND(E39*F39,2)</f>
        <v>0</v>
      </c>
    </row>
    <row r="40" spans="1:7" ht="13.5" customHeight="1">
      <c r="A40" s="282">
        <f>SUM(A39+1)</f>
        <v>27</v>
      </c>
      <c r="B40" s="262" t="s">
        <v>1068</v>
      </c>
      <c r="C40" s="320" t="s">
        <v>1094</v>
      </c>
      <c r="D40" s="317" t="s">
        <v>358</v>
      </c>
      <c r="E40" s="317">
        <v>4</v>
      </c>
      <c r="F40" s="447"/>
      <c r="G40" s="405">
        <f aca="true" t="shared" si="2" ref="G40:G48">ROUND(E40*F40,2)</f>
        <v>0</v>
      </c>
    </row>
    <row r="41" spans="1:7" ht="13.5" customHeight="1">
      <c r="A41" s="282">
        <f aca="true" t="shared" si="3" ref="A41:A59">SUM(A40+1)</f>
        <v>28</v>
      </c>
      <c r="B41" s="262" t="s">
        <v>1069</v>
      </c>
      <c r="C41" s="320" t="s">
        <v>1095</v>
      </c>
      <c r="D41" s="317" t="s">
        <v>358</v>
      </c>
      <c r="E41" s="317">
        <v>1</v>
      </c>
      <c r="F41" s="447"/>
      <c r="G41" s="405">
        <f t="shared" si="2"/>
        <v>0</v>
      </c>
    </row>
    <row r="42" spans="1:7" ht="13.5" customHeight="1">
      <c r="A42" s="282">
        <f t="shared" si="3"/>
        <v>29</v>
      </c>
      <c r="B42" s="262" t="s">
        <v>1070</v>
      </c>
      <c r="C42" s="320" t="s">
        <v>1096</v>
      </c>
      <c r="D42" s="317" t="s">
        <v>358</v>
      </c>
      <c r="E42" s="317">
        <v>2</v>
      </c>
      <c r="F42" s="447"/>
      <c r="G42" s="405">
        <f t="shared" si="2"/>
        <v>0</v>
      </c>
    </row>
    <row r="43" spans="1:7" ht="13.5" customHeight="1">
      <c r="A43" s="282">
        <f t="shared" si="3"/>
        <v>30</v>
      </c>
      <c r="B43" s="262" t="s">
        <v>1071</v>
      </c>
      <c r="C43" s="316" t="s">
        <v>1097</v>
      </c>
      <c r="D43" s="317" t="s">
        <v>358</v>
      </c>
      <c r="E43" s="317">
        <v>45</v>
      </c>
      <c r="F43" s="447"/>
      <c r="G43" s="405">
        <f t="shared" si="2"/>
        <v>0</v>
      </c>
    </row>
    <row r="44" spans="1:7" ht="13.5" customHeight="1">
      <c r="A44" s="282">
        <f t="shared" si="3"/>
        <v>31</v>
      </c>
      <c r="B44" s="262" t="s">
        <v>1072</v>
      </c>
      <c r="C44" s="316" t="s">
        <v>1098</v>
      </c>
      <c r="D44" s="317" t="s">
        <v>358</v>
      </c>
      <c r="E44" s="317">
        <v>45</v>
      </c>
      <c r="F44" s="447"/>
      <c r="G44" s="405">
        <f t="shared" si="2"/>
        <v>0</v>
      </c>
    </row>
    <row r="45" spans="1:7" ht="13.5" customHeight="1">
      <c r="A45" s="282">
        <f t="shared" si="3"/>
        <v>32</v>
      </c>
      <c r="B45" s="262" t="s">
        <v>1073</v>
      </c>
      <c r="C45" s="316" t="s">
        <v>1099</v>
      </c>
      <c r="D45" s="317" t="s">
        <v>257</v>
      </c>
      <c r="E45" s="317">
        <v>4400</v>
      </c>
      <c r="F45" s="447"/>
      <c r="G45" s="405">
        <f t="shared" si="2"/>
        <v>0</v>
      </c>
    </row>
    <row r="46" spans="1:7" ht="13.5" customHeight="1">
      <c r="A46" s="282">
        <f t="shared" si="3"/>
        <v>33</v>
      </c>
      <c r="B46" s="262" t="s">
        <v>1074</v>
      </c>
      <c r="C46" s="316" t="s">
        <v>1100</v>
      </c>
      <c r="D46" s="317" t="s">
        <v>257</v>
      </c>
      <c r="E46" s="317">
        <v>10</v>
      </c>
      <c r="F46" s="447"/>
      <c r="G46" s="405">
        <f t="shared" si="2"/>
        <v>0</v>
      </c>
    </row>
    <row r="47" spans="1:7" ht="13.5" customHeight="1">
      <c r="A47" s="282">
        <f t="shared" si="3"/>
        <v>34</v>
      </c>
      <c r="B47" s="262" t="s">
        <v>1075</v>
      </c>
      <c r="C47" s="316" t="s">
        <v>1101</v>
      </c>
      <c r="D47" s="317" t="s">
        <v>257</v>
      </c>
      <c r="E47" s="317">
        <v>500</v>
      </c>
      <c r="F47" s="447"/>
      <c r="G47" s="405">
        <f t="shared" si="2"/>
        <v>0</v>
      </c>
    </row>
    <row r="48" spans="1:7" ht="13.5" customHeight="1" thickBot="1">
      <c r="A48" s="286">
        <f t="shared" si="3"/>
        <v>35</v>
      </c>
      <c r="B48" s="329" t="s">
        <v>1076</v>
      </c>
      <c r="C48" s="321" t="s">
        <v>1066</v>
      </c>
      <c r="D48" s="322" t="s">
        <v>554</v>
      </c>
      <c r="E48" s="322">
        <v>150</v>
      </c>
      <c r="F48" s="448"/>
      <c r="G48" s="406">
        <f t="shared" si="2"/>
        <v>0</v>
      </c>
    </row>
    <row r="49" spans="1:7" ht="21" customHeight="1" thickBot="1">
      <c r="A49" s="275"/>
      <c r="B49" s="276">
        <v>3</v>
      </c>
      <c r="C49" s="263" t="s">
        <v>1102</v>
      </c>
      <c r="D49" s="263"/>
      <c r="E49" s="277"/>
      <c r="F49" s="278"/>
      <c r="G49" s="278">
        <f>SUM(G50:G59)</f>
        <v>0</v>
      </c>
    </row>
    <row r="50" spans="1:7" ht="13.5" customHeight="1">
      <c r="A50" s="279">
        <f>SUM(A48+1)</f>
        <v>36</v>
      </c>
      <c r="B50" s="265" t="s">
        <v>1067</v>
      </c>
      <c r="C50" s="318" t="s">
        <v>1103</v>
      </c>
      <c r="D50" s="319" t="s">
        <v>358</v>
      </c>
      <c r="E50" s="319">
        <v>1</v>
      </c>
      <c r="F50" s="446"/>
      <c r="G50" s="404">
        <f>ROUND(E50*F50,2)</f>
        <v>0</v>
      </c>
    </row>
    <row r="51" spans="1:7" ht="13.5" customHeight="1">
      <c r="A51" s="282">
        <f t="shared" si="3"/>
        <v>37</v>
      </c>
      <c r="B51" s="264" t="s">
        <v>1068</v>
      </c>
      <c r="C51" s="323" t="s">
        <v>1104</v>
      </c>
      <c r="D51" s="317" t="s">
        <v>358</v>
      </c>
      <c r="E51" s="317">
        <v>1</v>
      </c>
      <c r="F51" s="447"/>
      <c r="G51" s="405">
        <f aca="true" t="shared" si="4" ref="G51:G59">ROUND(E51*F51,2)</f>
        <v>0</v>
      </c>
    </row>
    <row r="52" spans="1:7" ht="13.5" customHeight="1">
      <c r="A52" s="282">
        <f t="shared" si="3"/>
        <v>38</v>
      </c>
      <c r="B52" s="264" t="s">
        <v>1069</v>
      </c>
      <c r="C52" s="316" t="s">
        <v>1105</v>
      </c>
      <c r="D52" s="317" t="s">
        <v>358</v>
      </c>
      <c r="E52" s="317">
        <v>1</v>
      </c>
      <c r="F52" s="447"/>
      <c r="G52" s="405">
        <f t="shared" si="4"/>
        <v>0</v>
      </c>
    </row>
    <row r="53" spans="1:7" ht="13.5" customHeight="1">
      <c r="A53" s="282">
        <f t="shared" si="3"/>
        <v>39</v>
      </c>
      <c r="B53" s="264" t="s">
        <v>1070</v>
      </c>
      <c r="C53" s="316" t="s">
        <v>1106</v>
      </c>
      <c r="D53" s="317" t="s">
        <v>358</v>
      </c>
      <c r="E53" s="317">
        <v>1</v>
      </c>
      <c r="F53" s="447"/>
      <c r="G53" s="405">
        <f t="shared" si="4"/>
        <v>0</v>
      </c>
    </row>
    <row r="54" spans="1:7" ht="13.5" customHeight="1">
      <c r="A54" s="282">
        <f t="shared" si="3"/>
        <v>40</v>
      </c>
      <c r="B54" s="264" t="s">
        <v>1071</v>
      </c>
      <c r="C54" s="316" t="s">
        <v>1107</v>
      </c>
      <c r="D54" s="317" t="s">
        <v>358</v>
      </c>
      <c r="E54" s="317">
        <v>13</v>
      </c>
      <c r="F54" s="447"/>
      <c r="G54" s="405">
        <f t="shared" si="4"/>
        <v>0</v>
      </c>
    </row>
    <row r="55" spans="1:7" ht="13.5" customHeight="1">
      <c r="A55" s="282">
        <f t="shared" si="3"/>
        <v>41</v>
      </c>
      <c r="B55" s="264" t="s">
        <v>1072</v>
      </c>
      <c r="C55" s="316" t="s">
        <v>1108</v>
      </c>
      <c r="D55" s="317" t="s">
        <v>358</v>
      </c>
      <c r="E55" s="317">
        <v>3</v>
      </c>
      <c r="F55" s="447"/>
      <c r="G55" s="405">
        <f t="shared" si="4"/>
        <v>0</v>
      </c>
    </row>
    <row r="56" spans="1:7" ht="13.5" customHeight="1">
      <c r="A56" s="282">
        <f t="shared" si="3"/>
        <v>42</v>
      </c>
      <c r="B56" s="264" t="s">
        <v>1073</v>
      </c>
      <c r="C56" s="316" t="s">
        <v>1098</v>
      </c>
      <c r="D56" s="317" t="s">
        <v>358</v>
      </c>
      <c r="E56" s="317">
        <v>13</v>
      </c>
      <c r="F56" s="447"/>
      <c r="G56" s="405">
        <f t="shared" si="4"/>
        <v>0</v>
      </c>
    </row>
    <row r="57" spans="1:7" ht="13.5" customHeight="1">
      <c r="A57" s="282">
        <f t="shared" si="3"/>
        <v>43</v>
      </c>
      <c r="B57" s="264" t="s">
        <v>1074</v>
      </c>
      <c r="C57" s="316" t="s">
        <v>1109</v>
      </c>
      <c r="D57" s="317" t="s">
        <v>257</v>
      </c>
      <c r="E57" s="317">
        <v>150</v>
      </c>
      <c r="F57" s="447"/>
      <c r="G57" s="405">
        <f t="shared" si="4"/>
        <v>0</v>
      </c>
    </row>
    <row r="58" spans="1:7" ht="13.5" customHeight="1">
      <c r="A58" s="282">
        <f t="shared" si="3"/>
        <v>44</v>
      </c>
      <c r="B58" s="264" t="s">
        <v>1075</v>
      </c>
      <c r="C58" s="316" t="s">
        <v>1065</v>
      </c>
      <c r="D58" s="317" t="s">
        <v>257</v>
      </c>
      <c r="E58" s="317">
        <v>140</v>
      </c>
      <c r="F58" s="447"/>
      <c r="G58" s="405">
        <f t="shared" si="4"/>
        <v>0</v>
      </c>
    </row>
    <row r="59" spans="1:7" ht="13.5" customHeight="1" thickBot="1">
      <c r="A59" s="286">
        <f t="shared" si="3"/>
        <v>45</v>
      </c>
      <c r="B59" s="331" t="s">
        <v>1076</v>
      </c>
      <c r="C59" s="321" t="s">
        <v>1066</v>
      </c>
      <c r="D59" s="322" t="s">
        <v>554</v>
      </c>
      <c r="E59" s="322">
        <v>50</v>
      </c>
      <c r="F59" s="448"/>
      <c r="G59" s="406">
        <f t="shared" si="4"/>
        <v>0</v>
      </c>
    </row>
    <row r="60" spans="1:7" ht="21" customHeight="1" hidden="1" thickBot="1">
      <c r="A60" s="275"/>
      <c r="B60" s="276">
        <v>3</v>
      </c>
      <c r="C60" s="263" t="s">
        <v>1027</v>
      </c>
      <c r="D60" s="263"/>
      <c r="E60" s="277"/>
      <c r="F60" s="278"/>
      <c r="G60" s="278"/>
    </row>
    <row r="61" spans="1:7" ht="13.5" customHeight="1" hidden="1">
      <c r="A61" s="279">
        <v>1</v>
      </c>
      <c r="B61" s="285">
        <v>11</v>
      </c>
      <c r="C61" s="239" t="s">
        <v>1028</v>
      </c>
      <c r="D61" s="288" t="s">
        <v>358</v>
      </c>
      <c r="E61" s="289">
        <v>136</v>
      </c>
      <c r="F61" s="280"/>
      <c r="G61" s="281"/>
    </row>
    <row r="62" spans="1:7" ht="13.5" customHeight="1" hidden="1" thickBot="1">
      <c r="A62" s="286">
        <f>SUM(A61+1)</f>
        <v>2</v>
      </c>
      <c r="B62" s="287">
        <v>12</v>
      </c>
      <c r="C62" s="260" t="s">
        <v>1029</v>
      </c>
      <c r="D62" s="248" t="s">
        <v>358</v>
      </c>
      <c r="E62" s="290">
        <v>258</v>
      </c>
      <c r="F62" s="283"/>
      <c r="G62" s="284"/>
    </row>
    <row r="63" spans="1:7" ht="21" customHeight="1" hidden="1" thickBot="1">
      <c r="A63" s="275"/>
      <c r="B63" s="276">
        <v>3</v>
      </c>
      <c r="C63" s="263" t="s">
        <v>1030</v>
      </c>
      <c r="D63" s="263"/>
      <c r="E63" s="277"/>
      <c r="F63" s="278"/>
      <c r="G63" s="278"/>
    </row>
    <row r="64" spans="1:7" ht="13.5" customHeight="1" hidden="1">
      <c r="A64" s="279">
        <v>1</v>
      </c>
      <c r="B64" s="291">
        <v>41</v>
      </c>
      <c r="C64" s="292" t="s">
        <v>1031</v>
      </c>
      <c r="D64" s="292" t="s">
        <v>358</v>
      </c>
      <c r="E64" s="293">
        <v>2</v>
      </c>
      <c r="F64" s="294"/>
      <c r="G64" s="295"/>
    </row>
    <row r="65" spans="1:7" ht="13.5" customHeight="1" hidden="1">
      <c r="A65" s="282">
        <f>SUM(A64+1)</f>
        <v>2</v>
      </c>
      <c r="B65" s="296">
        <v>42</v>
      </c>
      <c r="C65" s="225" t="s">
        <v>1032</v>
      </c>
      <c r="D65" s="225" t="s">
        <v>358</v>
      </c>
      <c r="E65" s="297">
        <v>3</v>
      </c>
      <c r="F65" s="298"/>
      <c r="G65" s="299"/>
    </row>
    <row r="66" spans="1:7" ht="13.5" customHeight="1" hidden="1" thickBot="1">
      <c r="A66" s="286">
        <f>SUM(A65+1)</f>
        <v>3</v>
      </c>
      <c r="B66" s="300">
        <v>43</v>
      </c>
      <c r="C66" s="301" t="s">
        <v>1033</v>
      </c>
      <c r="D66" s="301" t="s">
        <v>257</v>
      </c>
      <c r="E66" s="302">
        <v>280</v>
      </c>
      <c r="F66" s="303"/>
      <c r="G66" s="304"/>
    </row>
    <row r="67" spans="1:7" ht="21" customHeight="1" hidden="1" thickBot="1">
      <c r="A67" s="275"/>
      <c r="B67" s="276">
        <v>4</v>
      </c>
      <c r="C67" s="263" t="s">
        <v>587</v>
      </c>
      <c r="D67" s="263"/>
      <c r="E67" s="277"/>
      <c r="F67" s="278"/>
      <c r="G67" s="278"/>
    </row>
    <row r="68" spans="1:7" ht="13.5" customHeight="1" hidden="1" thickBot="1">
      <c r="A68" s="305">
        <v>1</v>
      </c>
      <c r="B68" s="306">
        <v>52</v>
      </c>
      <c r="C68" s="307" t="s">
        <v>1034</v>
      </c>
      <c r="D68" s="307" t="s">
        <v>358</v>
      </c>
      <c r="E68" s="308">
        <v>2</v>
      </c>
      <c r="F68" s="309"/>
      <c r="G68" s="310"/>
    </row>
    <row r="69" spans="1:7" ht="21" customHeight="1" hidden="1" thickBot="1">
      <c r="A69" s="275"/>
      <c r="B69" s="276">
        <v>5</v>
      </c>
      <c r="C69" s="263" t="s">
        <v>1035</v>
      </c>
      <c r="D69" s="263"/>
      <c r="E69" s="277"/>
      <c r="F69" s="278"/>
      <c r="G69" s="278"/>
    </row>
    <row r="70" spans="1:7" ht="13.5" customHeight="1" hidden="1" thickBot="1">
      <c r="A70" s="279">
        <v>1</v>
      </c>
      <c r="B70" s="291">
        <v>53</v>
      </c>
      <c r="C70" s="292" t="s">
        <v>1036</v>
      </c>
      <c r="D70" s="307" t="s">
        <v>358</v>
      </c>
      <c r="E70" s="308">
        <v>1</v>
      </c>
      <c r="F70" s="294"/>
      <c r="G70" s="295"/>
    </row>
    <row r="71" spans="1:7" ht="13.5" customHeight="1" hidden="1" thickBot="1">
      <c r="A71" s="282">
        <f>SUM(A70+1)</f>
        <v>2</v>
      </c>
      <c r="B71" s="296">
        <v>54</v>
      </c>
      <c r="C71" s="225" t="s">
        <v>1037</v>
      </c>
      <c r="D71" s="307" t="s">
        <v>358</v>
      </c>
      <c r="E71" s="308">
        <v>1</v>
      </c>
      <c r="F71" s="298"/>
      <c r="G71" s="299"/>
    </row>
    <row r="72" spans="1:7" ht="13.5" customHeight="1" hidden="1" thickBot="1">
      <c r="A72" s="286">
        <f>SUM(A71+1)</f>
        <v>3</v>
      </c>
      <c r="B72" s="300">
        <v>55</v>
      </c>
      <c r="C72" s="301" t="s">
        <v>1038</v>
      </c>
      <c r="D72" s="307" t="s">
        <v>358</v>
      </c>
      <c r="E72" s="308">
        <v>1</v>
      </c>
      <c r="F72" s="303"/>
      <c r="G72" s="304"/>
    </row>
    <row r="73" spans="1:7" ht="21" customHeight="1" thickBot="1">
      <c r="A73" s="275"/>
      <c r="B73" s="276">
        <v>4</v>
      </c>
      <c r="C73" s="263" t="s">
        <v>1111</v>
      </c>
      <c r="D73" s="263"/>
      <c r="E73" s="277"/>
      <c r="F73" s="278"/>
      <c r="G73" s="278">
        <f>SUM(G74:G113)</f>
        <v>0</v>
      </c>
    </row>
    <row r="74" spans="1:7" ht="13.5" customHeight="1">
      <c r="A74" s="279">
        <v>46</v>
      </c>
      <c r="B74" s="265" t="s">
        <v>1067</v>
      </c>
      <c r="C74" s="324" t="s">
        <v>1112</v>
      </c>
      <c r="D74" s="319" t="s">
        <v>309</v>
      </c>
      <c r="E74" s="319">
        <v>1</v>
      </c>
      <c r="F74" s="446"/>
      <c r="G74" s="404">
        <f>ROUND(E74*F74,2)</f>
        <v>0</v>
      </c>
    </row>
    <row r="75" spans="1:7" ht="13.5" customHeight="1">
      <c r="A75" s="282">
        <f>SUM(A74+1)</f>
        <v>47</v>
      </c>
      <c r="B75" s="264" t="s">
        <v>1068</v>
      </c>
      <c r="C75" s="323" t="s">
        <v>1113</v>
      </c>
      <c r="D75" s="317" t="s">
        <v>309</v>
      </c>
      <c r="E75" s="317">
        <v>1</v>
      </c>
      <c r="F75" s="447"/>
      <c r="G75" s="405">
        <f aca="true" t="shared" si="5" ref="G75:G113">ROUND(E75*F75,2)</f>
        <v>0</v>
      </c>
    </row>
    <row r="76" spans="1:7" ht="13.5" customHeight="1">
      <c r="A76" s="282">
        <f aca="true" t="shared" si="6" ref="A76:A113">SUM(A75+1)</f>
        <v>48</v>
      </c>
      <c r="B76" s="264" t="s">
        <v>1069</v>
      </c>
      <c r="C76" s="323" t="s">
        <v>1114</v>
      </c>
      <c r="D76" s="317" t="s">
        <v>1115</v>
      </c>
      <c r="E76" s="317">
        <v>1</v>
      </c>
      <c r="F76" s="447"/>
      <c r="G76" s="405">
        <f t="shared" si="5"/>
        <v>0</v>
      </c>
    </row>
    <row r="77" spans="1:7" ht="13.5" customHeight="1">
      <c r="A77" s="282">
        <f t="shared" si="6"/>
        <v>49</v>
      </c>
      <c r="B77" s="264" t="s">
        <v>1070</v>
      </c>
      <c r="C77" s="323" t="s">
        <v>1116</v>
      </c>
      <c r="D77" s="317" t="s">
        <v>1115</v>
      </c>
      <c r="E77" s="317">
        <v>2</v>
      </c>
      <c r="F77" s="447"/>
      <c r="G77" s="405">
        <f t="shared" si="5"/>
        <v>0</v>
      </c>
    </row>
    <row r="78" spans="1:7" ht="13.5" customHeight="1">
      <c r="A78" s="282">
        <f t="shared" si="6"/>
        <v>50</v>
      </c>
      <c r="B78" s="264" t="s">
        <v>1071</v>
      </c>
      <c r="C78" s="316" t="s">
        <v>1117</v>
      </c>
      <c r="D78" s="317" t="s">
        <v>1115</v>
      </c>
      <c r="E78" s="317">
        <v>47</v>
      </c>
      <c r="F78" s="447"/>
      <c r="G78" s="405">
        <f t="shared" si="5"/>
        <v>0</v>
      </c>
    </row>
    <row r="79" spans="1:7" ht="13.5" customHeight="1">
      <c r="A79" s="282">
        <f t="shared" si="6"/>
        <v>51</v>
      </c>
      <c r="B79" s="264" t="s">
        <v>1072</v>
      </c>
      <c r="C79" s="316" t="s">
        <v>1118</v>
      </c>
      <c r="D79" s="317" t="s">
        <v>1115</v>
      </c>
      <c r="E79" s="317">
        <v>12</v>
      </c>
      <c r="F79" s="447"/>
      <c r="G79" s="405">
        <f t="shared" si="5"/>
        <v>0</v>
      </c>
    </row>
    <row r="80" spans="1:7" ht="13.5" customHeight="1">
      <c r="A80" s="282">
        <f t="shared" si="6"/>
        <v>52</v>
      </c>
      <c r="B80" s="264" t="s">
        <v>1073</v>
      </c>
      <c r="C80" s="316" t="s">
        <v>1119</v>
      </c>
      <c r="D80" s="317" t="s">
        <v>1115</v>
      </c>
      <c r="E80" s="317">
        <v>2</v>
      </c>
      <c r="F80" s="447"/>
      <c r="G80" s="405">
        <f t="shared" si="5"/>
        <v>0</v>
      </c>
    </row>
    <row r="81" spans="1:7" ht="13.5" customHeight="1">
      <c r="A81" s="282">
        <f t="shared" si="6"/>
        <v>53</v>
      </c>
      <c r="B81" s="264" t="s">
        <v>1074</v>
      </c>
      <c r="C81" s="316" t="s">
        <v>1120</v>
      </c>
      <c r="D81" s="317" t="s">
        <v>1115</v>
      </c>
      <c r="E81" s="317">
        <v>12</v>
      </c>
      <c r="F81" s="447"/>
      <c r="G81" s="405">
        <f t="shared" si="5"/>
        <v>0</v>
      </c>
    </row>
    <row r="82" spans="1:7" ht="13.5" customHeight="1">
      <c r="A82" s="282">
        <f t="shared" si="6"/>
        <v>54</v>
      </c>
      <c r="B82" s="264" t="s">
        <v>1075</v>
      </c>
      <c r="C82" s="316" t="s">
        <v>1121</v>
      </c>
      <c r="D82" s="317" t="s">
        <v>1115</v>
      </c>
      <c r="E82" s="317">
        <v>6</v>
      </c>
      <c r="F82" s="447"/>
      <c r="G82" s="405">
        <f t="shared" si="5"/>
        <v>0</v>
      </c>
    </row>
    <row r="83" spans="1:7" ht="13.5" customHeight="1">
      <c r="A83" s="282">
        <f t="shared" si="6"/>
        <v>55</v>
      </c>
      <c r="B83" s="264" t="s">
        <v>1076</v>
      </c>
      <c r="C83" s="316" t="s">
        <v>1122</v>
      </c>
      <c r="D83" s="317" t="s">
        <v>1115</v>
      </c>
      <c r="E83" s="317">
        <v>15</v>
      </c>
      <c r="F83" s="447"/>
      <c r="G83" s="405">
        <f t="shared" si="5"/>
        <v>0</v>
      </c>
    </row>
    <row r="84" spans="1:7" ht="13.5" customHeight="1">
      <c r="A84" s="282">
        <f t="shared" si="6"/>
        <v>56</v>
      </c>
      <c r="B84" s="264" t="s">
        <v>1077</v>
      </c>
      <c r="C84" s="316" t="s">
        <v>1123</v>
      </c>
      <c r="D84" s="317" t="s">
        <v>1115</v>
      </c>
      <c r="E84" s="317">
        <v>104</v>
      </c>
      <c r="F84" s="447"/>
      <c r="G84" s="405">
        <f t="shared" si="5"/>
        <v>0</v>
      </c>
    </row>
    <row r="85" spans="1:7" ht="13.5" customHeight="1">
      <c r="A85" s="282">
        <f t="shared" si="6"/>
        <v>57</v>
      </c>
      <c r="B85" s="264" t="s">
        <v>1078</v>
      </c>
      <c r="C85" s="323" t="s">
        <v>1124</v>
      </c>
      <c r="D85" s="317" t="s">
        <v>1115</v>
      </c>
      <c r="E85" s="317">
        <v>66</v>
      </c>
      <c r="F85" s="447"/>
      <c r="G85" s="405">
        <f t="shared" si="5"/>
        <v>0</v>
      </c>
    </row>
    <row r="86" spans="1:7" ht="13.5" customHeight="1">
      <c r="A86" s="282">
        <f t="shared" si="6"/>
        <v>58</v>
      </c>
      <c r="B86" s="264" t="s">
        <v>1079</v>
      </c>
      <c r="C86" s="316" t="s">
        <v>1125</v>
      </c>
      <c r="D86" s="317" t="s">
        <v>1115</v>
      </c>
      <c r="E86" s="317">
        <v>3</v>
      </c>
      <c r="F86" s="447"/>
      <c r="G86" s="405">
        <f t="shared" si="5"/>
        <v>0</v>
      </c>
    </row>
    <row r="87" spans="1:7" ht="13.5" customHeight="1">
      <c r="A87" s="282">
        <f t="shared" si="6"/>
        <v>59</v>
      </c>
      <c r="B87" s="264" t="s">
        <v>1080</v>
      </c>
      <c r="C87" s="316" t="s">
        <v>1126</v>
      </c>
      <c r="D87" s="317" t="s">
        <v>1115</v>
      </c>
      <c r="E87" s="317">
        <v>1</v>
      </c>
      <c r="F87" s="447"/>
      <c r="G87" s="405">
        <f t="shared" si="5"/>
        <v>0</v>
      </c>
    </row>
    <row r="88" spans="1:7" ht="13.5" customHeight="1">
      <c r="A88" s="282">
        <f t="shared" si="6"/>
        <v>60</v>
      </c>
      <c r="B88" s="264" t="s">
        <v>1081</v>
      </c>
      <c r="C88" s="316" t="s">
        <v>1127</v>
      </c>
      <c r="D88" s="317" t="s">
        <v>1115</v>
      </c>
      <c r="E88" s="317">
        <v>60</v>
      </c>
      <c r="F88" s="447"/>
      <c r="G88" s="405">
        <f t="shared" si="5"/>
        <v>0</v>
      </c>
    </row>
    <row r="89" spans="1:7" ht="13.5" customHeight="1">
      <c r="A89" s="282">
        <f t="shared" si="6"/>
        <v>61</v>
      </c>
      <c r="B89" s="264" t="s">
        <v>1082</v>
      </c>
      <c r="C89" s="316" t="s">
        <v>1058</v>
      </c>
      <c r="D89" s="317" t="s">
        <v>1115</v>
      </c>
      <c r="E89" s="317">
        <v>251</v>
      </c>
      <c r="F89" s="447"/>
      <c r="G89" s="405">
        <f t="shared" si="5"/>
        <v>0</v>
      </c>
    </row>
    <row r="90" spans="1:7" ht="13.5" customHeight="1">
      <c r="A90" s="282">
        <f t="shared" si="6"/>
        <v>62</v>
      </c>
      <c r="B90" s="264" t="s">
        <v>1083</v>
      </c>
      <c r="C90" s="316" t="s">
        <v>1128</v>
      </c>
      <c r="D90" s="317" t="s">
        <v>1115</v>
      </c>
      <c r="E90" s="317">
        <v>16</v>
      </c>
      <c r="F90" s="447"/>
      <c r="G90" s="405">
        <f t="shared" si="5"/>
        <v>0</v>
      </c>
    </row>
    <row r="91" spans="1:7" ht="13.5" customHeight="1">
      <c r="A91" s="282">
        <f t="shared" si="6"/>
        <v>63</v>
      </c>
      <c r="B91" s="264" t="s">
        <v>1084</v>
      </c>
      <c r="C91" s="323" t="s">
        <v>1129</v>
      </c>
      <c r="D91" s="317" t="s">
        <v>1115</v>
      </c>
      <c r="E91" s="317">
        <v>11</v>
      </c>
      <c r="F91" s="447"/>
      <c r="G91" s="405">
        <f t="shared" si="5"/>
        <v>0</v>
      </c>
    </row>
    <row r="92" spans="1:7" ht="13.5" customHeight="1">
      <c r="A92" s="282">
        <f t="shared" si="6"/>
        <v>64</v>
      </c>
      <c r="B92" s="264" t="s">
        <v>1085</v>
      </c>
      <c r="C92" s="323" t="s">
        <v>1130</v>
      </c>
      <c r="D92" s="317" t="s">
        <v>1115</v>
      </c>
      <c r="E92" s="317">
        <v>8</v>
      </c>
      <c r="F92" s="447"/>
      <c r="G92" s="405">
        <f t="shared" si="5"/>
        <v>0</v>
      </c>
    </row>
    <row r="93" spans="1:7" ht="13.5" customHeight="1">
      <c r="A93" s="282">
        <f t="shared" si="6"/>
        <v>65</v>
      </c>
      <c r="B93" s="264" t="s">
        <v>1086</v>
      </c>
      <c r="C93" s="323" t="s">
        <v>1131</v>
      </c>
      <c r="D93" s="317" t="s">
        <v>1115</v>
      </c>
      <c r="E93" s="317">
        <v>75</v>
      </c>
      <c r="F93" s="447"/>
      <c r="G93" s="405">
        <f t="shared" si="5"/>
        <v>0</v>
      </c>
    </row>
    <row r="94" spans="1:7" ht="13.5" customHeight="1">
      <c r="A94" s="282">
        <f t="shared" si="6"/>
        <v>66</v>
      </c>
      <c r="B94" s="264" t="s">
        <v>1087</v>
      </c>
      <c r="C94" s="323" t="s">
        <v>1132</v>
      </c>
      <c r="D94" s="317" t="s">
        <v>1115</v>
      </c>
      <c r="E94" s="317">
        <v>16</v>
      </c>
      <c r="F94" s="447"/>
      <c r="G94" s="405">
        <f t="shared" si="5"/>
        <v>0</v>
      </c>
    </row>
    <row r="95" spans="1:7" ht="13.5" customHeight="1">
      <c r="A95" s="282">
        <f t="shared" si="6"/>
        <v>67</v>
      </c>
      <c r="B95" s="264" t="s">
        <v>1088</v>
      </c>
      <c r="C95" s="323" t="s">
        <v>1133</v>
      </c>
      <c r="D95" s="317" t="s">
        <v>1115</v>
      </c>
      <c r="E95" s="317">
        <v>3</v>
      </c>
      <c r="F95" s="447"/>
      <c r="G95" s="405">
        <f t="shared" si="5"/>
        <v>0</v>
      </c>
    </row>
    <row r="96" spans="1:7" ht="13.5" customHeight="1">
      <c r="A96" s="282">
        <f t="shared" si="6"/>
        <v>68</v>
      </c>
      <c r="B96" s="264" t="s">
        <v>1089</v>
      </c>
      <c r="C96" s="323" t="s">
        <v>1134</v>
      </c>
      <c r="D96" s="317" t="s">
        <v>1115</v>
      </c>
      <c r="E96" s="317">
        <v>16</v>
      </c>
      <c r="F96" s="447"/>
      <c r="G96" s="405">
        <f t="shared" si="5"/>
        <v>0</v>
      </c>
    </row>
    <row r="97" spans="1:7" ht="13.5" customHeight="1">
      <c r="A97" s="282">
        <f t="shared" si="6"/>
        <v>69</v>
      </c>
      <c r="B97" s="264" t="s">
        <v>1090</v>
      </c>
      <c r="C97" s="323" t="s">
        <v>1135</v>
      </c>
      <c r="D97" s="317" t="s">
        <v>1115</v>
      </c>
      <c r="E97" s="317">
        <v>48</v>
      </c>
      <c r="F97" s="447"/>
      <c r="G97" s="405">
        <f t="shared" si="5"/>
        <v>0</v>
      </c>
    </row>
    <row r="98" spans="1:7" ht="13.5" customHeight="1">
      <c r="A98" s="282">
        <f t="shared" si="6"/>
        <v>70</v>
      </c>
      <c r="B98" s="264" t="s">
        <v>1091</v>
      </c>
      <c r="C98" s="323" t="s">
        <v>1136</v>
      </c>
      <c r="D98" s="317" t="s">
        <v>1115</v>
      </c>
      <c r="E98" s="317">
        <v>29</v>
      </c>
      <c r="F98" s="447"/>
      <c r="G98" s="405">
        <f t="shared" si="5"/>
        <v>0</v>
      </c>
    </row>
    <row r="99" spans="1:7" ht="12" customHeight="1">
      <c r="A99" s="282">
        <f t="shared" si="6"/>
        <v>71</v>
      </c>
      <c r="B99" s="332" t="s">
        <v>1166</v>
      </c>
      <c r="C99" s="316" t="s">
        <v>1137</v>
      </c>
      <c r="D99" s="317" t="s">
        <v>1115</v>
      </c>
      <c r="E99" s="317">
        <v>28</v>
      </c>
      <c r="F99" s="449"/>
      <c r="G99" s="405">
        <f t="shared" si="5"/>
        <v>0</v>
      </c>
    </row>
    <row r="100" spans="1:7" ht="12" customHeight="1">
      <c r="A100" s="282">
        <f t="shared" si="6"/>
        <v>72</v>
      </c>
      <c r="B100" s="332" t="s">
        <v>1167</v>
      </c>
      <c r="C100" s="323" t="s">
        <v>1138</v>
      </c>
      <c r="D100" s="317" t="s">
        <v>1115</v>
      </c>
      <c r="E100" s="317">
        <v>7</v>
      </c>
      <c r="F100" s="449"/>
      <c r="G100" s="405">
        <f t="shared" si="5"/>
        <v>0</v>
      </c>
    </row>
    <row r="101" spans="1:7" ht="12" customHeight="1">
      <c r="A101" s="282">
        <f t="shared" si="6"/>
        <v>73</v>
      </c>
      <c r="B101" s="332" t="s">
        <v>1165</v>
      </c>
      <c r="C101" s="325" t="s">
        <v>1139</v>
      </c>
      <c r="D101" s="317"/>
      <c r="E101" s="317"/>
      <c r="F101" s="451"/>
      <c r="G101" s="405">
        <f t="shared" si="5"/>
        <v>0</v>
      </c>
    </row>
    <row r="102" spans="1:7" ht="12" customHeight="1">
      <c r="A102" s="282">
        <f t="shared" si="6"/>
        <v>74</v>
      </c>
      <c r="B102" s="332" t="s">
        <v>1168</v>
      </c>
      <c r="C102" s="316" t="s">
        <v>1140</v>
      </c>
      <c r="D102" s="317" t="s">
        <v>257</v>
      </c>
      <c r="E102" s="317">
        <v>40</v>
      </c>
      <c r="F102" s="449"/>
      <c r="G102" s="405">
        <f t="shared" si="5"/>
        <v>0</v>
      </c>
    </row>
    <row r="103" spans="1:7" ht="12" customHeight="1">
      <c r="A103" s="282">
        <f t="shared" si="6"/>
        <v>75</v>
      </c>
      <c r="B103" s="332" t="s">
        <v>1169</v>
      </c>
      <c r="C103" s="316" t="s">
        <v>1141</v>
      </c>
      <c r="D103" s="317" t="s">
        <v>257</v>
      </c>
      <c r="E103" s="317">
        <v>250</v>
      </c>
      <c r="F103" s="449"/>
      <c r="G103" s="405">
        <f t="shared" si="5"/>
        <v>0</v>
      </c>
    </row>
    <row r="104" spans="1:7" ht="12" customHeight="1">
      <c r="A104" s="282">
        <f t="shared" si="6"/>
        <v>76</v>
      </c>
      <c r="B104" s="332" t="s">
        <v>1170</v>
      </c>
      <c r="C104" s="316" t="s">
        <v>1142</v>
      </c>
      <c r="D104" s="317" t="s">
        <v>257</v>
      </c>
      <c r="E104" s="317">
        <v>450</v>
      </c>
      <c r="F104" s="449"/>
      <c r="G104" s="405">
        <f t="shared" si="5"/>
        <v>0</v>
      </c>
    </row>
    <row r="105" spans="1:7" ht="12" customHeight="1">
      <c r="A105" s="282">
        <f t="shared" si="6"/>
        <v>77</v>
      </c>
      <c r="B105" s="332" t="s">
        <v>1171</v>
      </c>
      <c r="C105" s="316" t="s">
        <v>1143</v>
      </c>
      <c r="D105" s="317" t="s">
        <v>257</v>
      </c>
      <c r="E105" s="317">
        <v>20</v>
      </c>
      <c r="F105" s="449"/>
      <c r="G105" s="405">
        <f t="shared" si="5"/>
        <v>0</v>
      </c>
    </row>
    <row r="106" spans="1:7" ht="12" customHeight="1">
      <c r="A106" s="282">
        <f t="shared" si="6"/>
        <v>78</v>
      </c>
      <c r="B106" s="332" t="s">
        <v>1172</v>
      </c>
      <c r="C106" s="316" t="s">
        <v>1144</v>
      </c>
      <c r="D106" s="317" t="s">
        <v>257</v>
      </c>
      <c r="E106" s="317">
        <v>100</v>
      </c>
      <c r="F106" s="449"/>
      <c r="G106" s="405">
        <f t="shared" si="5"/>
        <v>0</v>
      </c>
    </row>
    <row r="107" spans="1:7" ht="12" customHeight="1">
      <c r="A107" s="282">
        <f t="shared" si="6"/>
        <v>79</v>
      </c>
      <c r="B107" s="332" t="s">
        <v>1173</v>
      </c>
      <c r="C107" s="316" t="s">
        <v>1145</v>
      </c>
      <c r="D107" s="317" t="s">
        <v>257</v>
      </c>
      <c r="E107" s="317">
        <v>15</v>
      </c>
      <c r="F107" s="449"/>
      <c r="G107" s="405">
        <f t="shared" si="5"/>
        <v>0</v>
      </c>
    </row>
    <row r="108" spans="1:7" ht="12" customHeight="1">
      <c r="A108" s="282">
        <f t="shared" si="6"/>
        <v>80</v>
      </c>
      <c r="B108" s="332" t="s">
        <v>1174</v>
      </c>
      <c r="C108" s="316" t="s">
        <v>1146</v>
      </c>
      <c r="D108" s="317" t="s">
        <v>257</v>
      </c>
      <c r="E108" s="317">
        <v>15</v>
      </c>
      <c r="F108" s="449"/>
      <c r="G108" s="405">
        <f t="shared" si="5"/>
        <v>0</v>
      </c>
    </row>
    <row r="109" spans="1:7" ht="12" customHeight="1">
      <c r="A109" s="282">
        <f t="shared" si="6"/>
        <v>81</v>
      </c>
      <c r="B109" s="332" t="s">
        <v>1175</v>
      </c>
      <c r="C109" s="316" t="s">
        <v>1147</v>
      </c>
      <c r="D109" s="317" t="s">
        <v>257</v>
      </c>
      <c r="E109" s="317">
        <v>1750</v>
      </c>
      <c r="F109" s="449"/>
      <c r="G109" s="405">
        <f t="shared" si="5"/>
        <v>0</v>
      </c>
    </row>
    <row r="110" spans="1:7" ht="12" customHeight="1">
      <c r="A110" s="282">
        <f t="shared" si="6"/>
        <v>82</v>
      </c>
      <c r="B110" s="332" t="s">
        <v>1176</v>
      </c>
      <c r="C110" s="316" t="s">
        <v>1148</v>
      </c>
      <c r="D110" s="317" t="s">
        <v>257</v>
      </c>
      <c r="E110" s="317">
        <v>960</v>
      </c>
      <c r="F110" s="449"/>
      <c r="G110" s="405">
        <f t="shared" si="5"/>
        <v>0</v>
      </c>
    </row>
    <row r="111" spans="1:7" ht="12" customHeight="1">
      <c r="A111" s="282">
        <f t="shared" si="6"/>
        <v>83</v>
      </c>
      <c r="B111" s="332" t="s">
        <v>1177</v>
      </c>
      <c r="C111" s="316" t="s">
        <v>1149</v>
      </c>
      <c r="D111" s="317" t="s">
        <v>257</v>
      </c>
      <c r="E111" s="317">
        <v>300</v>
      </c>
      <c r="F111" s="449"/>
      <c r="G111" s="405">
        <f t="shared" si="5"/>
        <v>0</v>
      </c>
    </row>
    <row r="112" spans="1:7" ht="12" customHeight="1">
      <c r="A112" s="282">
        <f t="shared" si="6"/>
        <v>84</v>
      </c>
      <c r="B112" s="332" t="s">
        <v>1178</v>
      </c>
      <c r="C112" s="316" t="s">
        <v>1150</v>
      </c>
      <c r="D112" s="317" t="s">
        <v>257</v>
      </c>
      <c r="E112" s="317">
        <v>420</v>
      </c>
      <c r="F112" s="449"/>
      <c r="G112" s="405">
        <f t="shared" si="5"/>
        <v>0</v>
      </c>
    </row>
    <row r="113" spans="1:7" ht="12" customHeight="1" thickBot="1">
      <c r="A113" s="282">
        <f t="shared" si="6"/>
        <v>85</v>
      </c>
      <c r="B113" s="333" t="s">
        <v>1179</v>
      </c>
      <c r="C113" s="321" t="s">
        <v>1066</v>
      </c>
      <c r="D113" s="322" t="s">
        <v>554</v>
      </c>
      <c r="E113" s="322">
        <v>400</v>
      </c>
      <c r="F113" s="450"/>
      <c r="G113" s="406">
        <f t="shared" si="5"/>
        <v>0</v>
      </c>
    </row>
    <row r="114" spans="1:7" ht="21" customHeight="1" thickBot="1">
      <c r="A114" s="275"/>
      <c r="B114" s="276">
        <v>5</v>
      </c>
      <c r="C114" s="263" t="s">
        <v>1151</v>
      </c>
      <c r="D114" s="263"/>
      <c r="E114" s="277"/>
      <c r="F114" s="278"/>
      <c r="G114" s="278">
        <f>SUM(G115:G120)</f>
        <v>0</v>
      </c>
    </row>
    <row r="115" spans="1:7" ht="13.5" customHeight="1">
      <c r="A115" s="279">
        <v>86</v>
      </c>
      <c r="B115" s="265" t="s">
        <v>1067</v>
      </c>
      <c r="C115" s="328" t="s">
        <v>1152</v>
      </c>
      <c r="D115" s="319" t="s">
        <v>358</v>
      </c>
      <c r="E115" s="319">
        <v>46</v>
      </c>
      <c r="F115" s="446"/>
      <c r="G115" s="404">
        <f aca="true" t="shared" si="7" ref="G115:G120">ROUND(E115*F115,2)</f>
        <v>0</v>
      </c>
    </row>
    <row r="116" spans="1:7" ht="13.5" customHeight="1">
      <c r="A116" s="282">
        <f>SUM(A115+1)</f>
        <v>87</v>
      </c>
      <c r="B116" s="264" t="s">
        <v>1068</v>
      </c>
      <c r="C116" s="316" t="s">
        <v>1058</v>
      </c>
      <c r="D116" s="317" t="s">
        <v>358</v>
      </c>
      <c r="E116" s="317">
        <v>46</v>
      </c>
      <c r="F116" s="447"/>
      <c r="G116" s="405">
        <f t="shared" si="7"/>
        <v>0</v>
      </c>
    </row>
    <row r="117" spans="1:7" ht="13.5" customHeight="1">
      <c r="A117" s="282">
        <f>SUM(A116+1)</f>
        <v>88</v>
      </c>
      <c r="B117" s="264" t="s">
        <v>1069</v>
      </c>
      <c r="C117" s="316" t="s">
        <v>1153</v>
      </c>
      <c r="D117" s="317" t="s">
        <v>358</v>
      </c>
      <c r="E117" s="317">
        <v>7</v>
      </c>
      <c r="F117" s="447"/>
      <c r="G117" s="405">
        <f t="shared" si="7"/>
        <v>0</v>
      </c>
    </row>
    <row r="118" spans="1:7" ht="13.5" customHeight="1">
      <c r="A118" s="282">
        <f>SUM(A117+1)</f>
        <v>89</v>
      </c>
      <c r="B118" s="264" t="s">
        <v>1070</v>
      </c>
      <c r="C118" s="316" t="s">
        <v>1154</v>
      </c>
      <c r="D118" s="317" t="s">
        <v>358</v>
      </c>
      <c r="E118" s="317">
        <v>86</v>
      </c>
      <c r="F118" s="447"/>
      <c r="G118" s="405">
        <f t="shared" si="7"/>
        <v>0</v>
      </c>
    </row>
    <row r="119" spans="1:7" ht="13.5" customHeight="1">
      <c r="A119" s="282">
        <f>SUM(A118+1)</f>
        <v>90</v>
      </c>
      <c r="B119" s="264" t="s">
        <v>1071</v>
      </c>
      <c r="C119" s="316" t="s">
        <v>1155</v>
      </c>
      <c r="D119" s="317" t="s">
        <v>257</v>
      </c>
      <c r="E119" s="317">
        <v>15</v>
      </c>
      <c r="F119" s="447"/>
      <c r="G119" s="405">
        <f t="shared" si="7"/>
        <v>0</v>
      </c>
    </row>
    <row r="120" spans="1:7" ht="13.5" customHeight="1" thickBot="1">
      <c r="A120" s="286">
        <f>SUM(A119+1)</f>
        <v>91</v>
      </c>
      <c r="B120" s="331" t="s">
        <v>1072</v>
      </c>
      <c r="C120" s="321" t="s">
        <v>1156</v>
      </c>
      <c r="D120" s="322" t="s">
        <v>257</v>
      </c>
      <c r="E120" s="322">
        <v>2650</v>
      </c>
      <c r="F120" s="448"/>
      <c r="G120" s="406">
        <f t="shared" si="7"/>
        <v>0</v>
      </c>
    </row>
    <row r="121" spans="1:7" ht="21" customHeight="1" thickBot="1">
      <c r="A121" s="275"/>
      <c r="B121" s="276">
        <v>6</v>
      </c>
      <c r="C121" s="263" t="s">
        <v>107</v>
      </c>
      <c r="D121" s="263"/>
      <c r="E121" s="277"/>
      <c r="F121" s="278"/>
      <c r="G121" s="278">
        <f>SUM(G122:G129)</f>
        <v>0</v>
      </c>
    </row>
    <row r="122" spans="1:7" ht="13.5" customHeight="1">
      <c r="A122" s="279">
        <v>91</v>
      </c>
      <c r="B122" s="265" t="s">
        <v>1067</v>
      </c>
      <c r="C122" s="328" t="s">
        <v>1157</v>
      </c>
      <c r="D122" s="330" t="s">
        <v>309</v>
      </c>
      <c r="E122" s="330">
        <v>1</v>
      </c>
      <c r="F122" s="446"/>
      <c r="G122" s="404">
        <f>ROUND(E122*F122,2)</f>
        <v>0</v>
      </c>
    </row>
    <row r="123" spans="1:7" ht="13.5" customHeight="1">
      <c r="A123" s="282">
        <f aca="true" t="shared" si="8" ref="A123:A129">SUM(A122+1)</f>
        <v>92</v>
      </c>
      <c r="B123" s="264" t="s">
        <v>1068</v>
      </c>
      <c r="C123" s="316" t="s">
        <v>1158</v>
      </c>
      <c r="D123" s="326" t="s">
        <v>309</v>
      </c>
      <c r="E123" s="326">
        <v>1</v>
      </c>
      <c r="F123" s="447"/>
      <c r="G123" s="405">
        <f aca="true" t="shared" si="9" ref="G123:G129">ROUND(E123*F123,2)</f>
        <v>0</v>
      </c>
    </row>
    <row r="124" spans="1:7" ht="13.5" customHeight="1">
      <c r="A124" s="282">
        <f t="shared" si="8"/>
        <v>93</v>
      </c>
      <c r="B124" s="264" t="s">
        <v>1069</v>
      </c>
      <c r="C124" s="323" t="s">
        <v>1159</v>
      </c>
      <c r="D124" s="326" t="s">
        <v>309</v>
      </c>
      <c r="E124" s="326">
        <v>1</v>
      </c>
      <c r="F124" s="447"/>
      <c r="G124" s="405">
        <f t="shared" si="9"/>
        <v>0</v>
      </c>
    </row>
    <row r="125" spans="1:7" ht="13.5" customHeight="1">
      <c r="A125" s="282">
        <f t="shared" si="8"/>
        <v>94</v>
      </c>
      <c r="B125" s="264" t="s">
        <v>1070</v>
      </c>
      <c r="C125" s="316" t="s">
        <v>1160</v>
      </c>
      <c r="D125" s="326" t="s">
        <v>309</v>
      </c>
      <c r="E125" s="326">
        <v>1</v>
      </c>
      <c r="F125" s="447"/>
      <c r="G125" s="405">
        <f t="shared" si="9"/>
        <v>0</v>
      </c>
    </row>
    <row r="126" spans="1:7" ht="13.5" customHeight="1">
      <c r="A126" s="282">
        <f t="shared" si="8"/>
        <v>95</v>
      </c>
      <c r="B126" s="264" t="s">
        <v>1071</v>
      </c>
      <c r="C126" s="316" t="s">
        <v>1161</v>
      </c>
      <c r="D126" s="326" t="s">
        <v>309</v>
      </c>
      <c r="E126" s="326">
        <v>1</v>
      </c>
      <c r="F126" s="447"/>
      <c r="G126" s="405">
        <f t="shared" si="9"/>
        <v>0</v>
      </c>
    </row>
    <row r="127" spans="1:7" ht="13.5" customHeight="1">
      <c r="A127" s="282">
        <f t="shared" si="8"/>
        <v>96</v>
      </c>
      <c r="B127" s="264" t="s">
        <v>1072</v>
      </c>
      <c r="C127" s="316" t="s">
        <v>1162</v>
      </c>
      <c r="D127" s="326" t="s">
        <v>309</v>
      </c>
      <c r="E127" s="326">
        <v>1</v>
      </c>
      <c r="F127" s="447"/>
      <c r="G127" s="405">
        <f t="shared" si="9"/>
        <v>0</v>
      </c>
    </row>
    <row r="128" spans="1:7" ht="12" customHeight="1">
      <c r="A128" s="282">
        <f t="shared" si="8"/>
        <v>97</v>
      </c>
      <c r="B128" s="264" t="s">
        <v>1073</v>
      </c>
      <c r="C128" s="316" t="s">
        <v>1163</v>
      </c>
      <c r="D128" s="326" t="s">
        <v>309</v>
      </c>
      <c r="E128" s="326">
        <v>1</v>
      </c>
      <c r="F128" s="449"/>
      <c r="G128" s="405">
        <f t="shared" si="9"/>
        <v>0</v>
      </c>
    </row>
    <row r="129" spans="1:7" ht="12" customHeight="1" thickBot="1">
      <c r="A129" s="286">
        <f t="shared" si="8"/>
        <v>98</v>
      </c>
      <c r="B129" s="331" t="s">
        <v>1074</v>
      </c>
      <c r="C129" s="321" t="s">
        <v>1164</v>
      </c>
      <c r="D129" s="327" t="s">
        <v>309</v>
      </c>
      <c r="E129" s="327">
        <v>1</v>
      </c>
      <c r="F129" s="450"/>
      <c r="G129" s="406">
        <f t="shared" si="9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2"/>
  <sheetViews>
    <sheetView zoomScalePageLayoutView="0" workbookViewId="0" topLeftCell="A22">
      <selection activeCell="F42" sqref="F42"/>
    </sheetView>
  </sheetViews>
  <sheetFormatPr defaultColWidth="10.5" defaultRowHeight="12" customHeight="1"/>
  <cols>
    <col min="1" max="1" width="3.83203125" style="311" customWidth="1"/>
    <col min="2" max="2" width="12" style="312" customWidth="1"/>
    <col min="3" max="3" width="49.83203125" style="314" customWidth="1"/>
    <col min="4" max="4" width="5.5" style="314" customWidth="1"/>
    <col min="5" max="5" width="11.33203125" style="315" customWidth="1"/>
    <col min="6" max="6" width="11.5" style="313" customWidth="1"/>
    <col min="7" max="7" width="13.83203125" style="313" customWidth="1"/>
    <col min="8" max="16384" width="10.5" style="269" customWidth="1"/>
  </cols>
  <sheetData>
    <row r="1" spans="1:7" ht="17.25" customHeight="1">
      <c r="A1" s="266" t="s">
        <v>129</v>
      </c>
      <c r="B1" s="267"/>
      <c r="C1" s="268"/>
      <c r="D1" s="268"/>
      <c r="E1" s="268"/>
      <c r="F1" s="268"/>
      <c r="G1" s="268"/>
    </row>
    <row r="2" spans="1:7" ht="12.75" customHeight="1">
      <c r="A2" s="270" t="s">
        <v>130</v>
      </c>
      <c r="B2" s="267"/>
      <c r="C2" s="268"/>
      <c r="D2" s="268"/>
      <c r="E2" s="268"/>
      <c r="F2" s="268"/>
      <c r="G2" s="268"/>
    </row>
    <row r="3" spans="1:7" ht="12.75" customHeight="1">
      <c r="A3" s="270" t="s">
        <v>1180</v>
      </c>
      <c r="B3" s="267"/>
      <c r="C3" s="268"/>
      <c r="D3" s="268"/>
      <c r="E3" s="271" t="s">
        <v>132</v>
      </c>
      <c r="F3" s="268"/>
      <c r="G3" s="268"/>
    </row>
    <row r="4" spans="1:7" ht="12.75" customHeight="1">
      <c r="A4" s="270"/>
      <c r="B4" s="267"/>
      <c r="C4" s="270"/>
      <c r="D4" s="268"/>
      <c r="E4" s="271" t="s">
        <v>133</v>
      </c>
      <c r="F4" s="268"/>
      <c r="G4" s="268"/>
    </row>
    <row r="5" spans="1:7" ht="12.75" customHeight="1">
      <c r="A5" s="271" t="s">
        <v>134</v>
      </c>
      <c r="B5" s="267"/>
      <c r="C5" s="268"/>
      <c r="D5" s="268"/>
      <c r="E5" s="271" t="s">
        <v>135</v>
      </c>
      <c r="F5" s="268"/>
      <c r="G5" s="268"/>
    </row>
    <row r="6" spans="1:7" ht="12.75" customHeight="1">
      <c r="A6" s="271" t="s">
        <v>136</v>
      </c>
      <c r="B6" s="267"/>
      <c r="C6" s="268"/>
      <c r="D6" s="268"/>
      <c r="E6" s="271" t="s">
        <v>287</v>
      </c>
      <c r="F6" s="268"/>
      <c r="G6" s="268"/>
    </row>
    <row r="7" spans="1:7" ht="6" customHeight="1" thickBot="1">
      <c r="A7" s="268"/>
      <c r="B7" s="267"/>
      <c r="C7" s="268"/>
      <c r="D7" s="268"/>
      <c r="E7" s="268"/>
      <c r="F7" s="268"/>
      <c r="G7" s="268"/>
    </row>
    <row r="8" spans="1:7" ht="28.5" customHeight="1" thickBot="1">
      <c r="A8" s="272" t="s">
        <v>138</v>
      </c>
      <c r="B8" s="272" t="s">
        <v>139</v>
      </c>
      <c r="C8" s="272" t="s">
        <v>140</v>
      </c>
      <c r="D8" s="272" t="s">
        <v>141</v>
      </c>
      <c r="E8" s="272" t="s">
        <v>142</v>
      </c>
      <c r="F8" s="272" t="s">
        <v>143</v>
      </c>
      <c r="G8" s="272" t="s">
        <v>144</v>
      </c>
    </row>
    <row r="9" spans="1:7" ht="12.75" customHeight="1" thickBot="1">
      <c r="A9" s="272" t="s">
        <v>31</v>
      </c>
      <c r="B9" s="272" t="s">
        <v>38</v>
      </c>
      <c r="C9" s="272" t="s">
        <v>44</v>
      </c>
      <c r="D9" s="272" t="s">
        <v>50</v>
      </c>
      <c r="E9" s="272" t="s">
        <v>54</v>
      </c>
      <c r="F9" s="272" t="s">
        <v>58</v>
      </c>
      <c r="G9" s="272" t="s">
        <v>61</v>
      </c>
    </row>
    <row r="10" spans="1:7" ht="9.75" customHeight="1">
      <c r="A10" s="273"/>
      <c r="B10" s="274"/>
      <c r="C10" s="273"/>
      <c r="D10" s="273"/>
      <c r="E10" s="273"/>
      <c r="F10" s="273"/>
      <c r="G10" s="273"/>
    </row>
    <row r="11" spans="1:7" ht="21" customHeight="1">
      <c r="A11" s="275"/>
      <c r="B11" s="276" t="s">
        <v>943</v>
      </c>
      <c r="C11" s="263" t="s">
        <v>1181</v>
      </c>
      <c r="D11" s="263"/>
      <c r="E11" s="277"/>
      <c r="F11" s="278"/>
      <c r="G11" s="278">
        <f>SUM(G12+G41)</f>
        <v>0</v>
      </c>
    </row>
    <row r="12" spans="1:7" ht="21" customHeight="1" thickBot="1">
      <c r="A12" s="275"/>
      <c r="B12" s="276">
        <v>1</v>
      </c>
      <c r="C12" s="263" t="s">
        <v>1182</v>
      </c>
      <c r="D12" s="263"/>
      <c r="E12" s="277"/>
      <c r="F12" s="278"/>
      <c r="G12" s="278">
        <f>SUM(G13:G40)</f>
        <v>0</v>
      </c>
    </row>
    <row r="13" spans="1:7" ht="13.5" customHeight="1">
      <c r="A13" s="279">
        <v>1</v>
      </c>
      <c r="B13" s="265" t="s">
        <v>1067</v>
      </c>
      <c r="C13" s="336" t="s">
        <v>1183</v>
      </c>
      <c r="D13" s="336" t="s">
        <v>358</v>
      </c>
      <c r="E13" s="337">
        <v>1</v>
      </c>
      <c r="F13" s="446"/>
      <c r="G13" s="404">
        <f aca="true" t="shared" si="0" ref="G13:G39">ROUND(E13*F13,2)</f>
        <v>0</v>
      </c>
    </row>
    <row r="14" spans="1:7" ht="13.5" customHeight="1">
      <c r="A14" s="282">
        <f>SUM(A13+1)</f>
        <v>2</v>
      </c>
      <c r="B14" s="264" t="s">
        <v>1068</v>
      </c>
      <c r="C14" s="334" t="s">
        <v>1184</v>
      </c>
      <c r="D14" s="334" t="s">
        <v>358</v>
      </c>
      <c r="E14" s="335">
        <v>2</v>
      </c>
      <c r="F14" s="447"/>
      <c r="G14" s="405">
        <f t="shared" si="0"/>
        <v>0</v>
      </c>
    </row>
    <row r="15" spans="1:7" ht="13.5" customHeight="1">
      <c r="A15" s="282">
        <f aca="true" t="shared" si="1" ref="A15:A37">SUM(A14+1)</f>
        <v>3</v>
      </c>
      <c r="B15" s="264" t="s">
        <v>1069</v>
      </c>
      <c r="C15" s="334" t="s">
        <v>1185</v>
      </c>
      <c r="D15" s="334" t="s">
        <v>309</v>
      </c>
      <c r="E15" s="335">
        <v>1</v>
      </c>
      <c r="F15" s="447"/>
      <c r="G15" s="405">
        <f t="shared" si="0"/>
        <v>0</v>
      </c>
    </row>
    <row r="16" spans="1:7" ht="13.5" customHeight="1">
      <c r="A16" s="282">
        <f t="shared" si="1"/>
        <v>4</v>
      </c>
      <c r="B16" s="264" t="s">
        <v>1070</v>
      </c>
      <c r="C16" s="334" t="s">
        <v>1186</v>
      </c>
      <c r="D16" s="334" t="s">
        <v>358</v>
      </c>
      <c r="E16" s="335">
        <v>2</v>
      </c>
      <c r="F16" s="447"/>
      <c r="G16" s="405">
        <f t="shared" si="0"/>
        <v>0</v>
      </c>
    </row>
    <row r="17" spans="1:7" ht="13.5" customHeight="1">
      <c r="A17" s="282">
        <f t="shared" si="1"/>
        <v>5</v>
      </c>
      <c r="B17" s="264" t="s">
        <v>1071</v>
      </c>
      <c r="C17" s="334" t="s">
        <v>1187</v>
      </c>
      <c r="D17" s="334" t="s">
        <v>358</v>
      </c>
      <c r="E17" s="335">
        <v>5</v>
      </c>
      <c r="F17" s="447"/>
      <c r="G17" s="405">
        <f t="shared" si="0"/>
        <v>0</v>
      </c>
    </row>
    <row r="18" spans="1:7" ht="13.5" customHeight="1">
      <c r="A18" s="282">
        <f t="shared" si="1"/>
        <v>6</v>
      </c>
      <c r="B18" s="264" t="s">
        <v>1072</v>
      </c>
      <c r="C18" s="334" t="s">
        <v>1188</v>
      </c>
      <c r="D18" s="334" t="s">
        <v>257</v>
      </c>
      <c r="E18" s="335">
        <v>20</v>
      </c>
      <c r="F18" s="447"/>
      <c r="G18" s="405">
        <f t="shared" si="0"/>
        <v>0</v>
      </c>
    </row>
    <row r="19" spans="1:7" ht="13.5" customHeight="1">
      <c r="A19" s="282">
        <f t="shared" si="1"/>
        <v>7</v>
      </c>
      <c r="B19" s="264" t="s">
        <v>1073</v>
      </c>
      <c r="C19" s="334" t="s">
        <v>1189</v>
      </c>
      <c r="D19" s="334" t="s">
        <v>257</v>
      </c>
      <c r="E19" s="335">
        <v>580</v>
      </c>
      <c r="F19" s="447"/>
      <c r="G19" s="405">
        <f t="shared" si="0"/>
        <v>0</v>
      </c>
    </row>
    <row r="20" spans="1:7" ht="13.5" customHeight="1">
      <c r="A20" s="282">
        <f t="shared" si="1"/>
        <v>8</v>
      </c>
      <c r="B20" s="264" t="s">
        <v>1074</v>
      </c>
      <c r="C20" s="334" t="s">
        <v>1190</v>
      </c>
      <c r="D20" s="334" t="s">
        <v>257</v>
      </c>
      <c r="E20" s="335">
        <v>75</v>
      </c>
      <c r="F20" s="447"/>
      <c r="G20" s="405">
        <f t="shared" si="0"/>
        <v>0</v>
      </c>
    </row>
    <row r="21" spans="1:7" ht="13.5" customHeight="1">
      <c r="A21" s="282">
        <f t="shared" si="1"/>
        <v>9</v>
      </c>
      <c r="B21" s="264" t="s">
        <v>1075</v>
      </c>
      <c r="C21" s="334" t="s">
        <v>1191</v>
      </c>
      <c r="D21" s="334"/>
      <c r="E21" s="335">
        <v>1</v>
      </c>
      <c r="F21" s="447"/>
      <c r="G21" s="405">
        <f t="shared" si="0"/>
        <v>0</v>
      </c>
    </row>
    <row r="22" spans="1:7" ht="13.5" customHeight="1">
      <c r="A22" s="282">
        <f t="shared" si="1"/>
        <v>10</v>
      </c>
      <c r="B22" s="264" t="s">
        <v>1076</v>
      </c>
      <c r="C22" s="334" t="s">
        <v>1192</v>
      </c>
      <c r="D22" s="334" t="s">
        <v>358</v>
      </c>
      <c r="E22" s="335">
        <v>1</v>
      </c>
      <c r="F22" s="447"/>
      <c r="G22" s="405">
        <f t="shared" si="0"/>
        <v>0</v>
      </c>
    </row>
    <row r="23" spans="1:7" ht="13.5" customHeight="1">
      <c r="A23" s="282">
        <f t="shared" si="1"/>
        <v>11</v>
      </c>
      <c r="B23" s="264" t="s">
        <v>1077</v>
      </c>
      <c r="C23" s="334" t="s">
        <v>1193</v>
      </c>
      <c r="D23" s="334" t="s">
        <v>358</v>
      </c>
      <c r="E23" s="335">
        <v>5</v>
      </c>
      <c r="F23" s="447"/>
      <c r="G23" s="405">
        <f t="shared" si="0"/>
        <v>0</v>
      </c>
    </row>
    <row r="24" spans="1:7" ht="13.5" customHeight="1">
      <c r="A24" s="282">
        <f t="shared" si="1"/>
        <v>12</v>
      </c>
      <c r="B24" s="264" t="s">
        <v>1078</v>
      </c>
      <c r="C24" s="334" t="s">
        <v>1194</v>
      </c>
      <c r="D24" s="334" t="s">
        <v>358</v>
      </c>
      <c r="E24" s="335">
        <v>1</v>
      </c>
      <c r="F24" s="447"/>
      <c r="G24" s="405">
        <f t="shared" si="0"/>
        <v>0</v>
      </c>
    </row>
    <row r="25" spans="1:7" ht="13.5" customHeight="1">
      <c r="A25" s="282">
        <f t="shared" si="1"/>
        <v>13</v>
      </c>
      <c r="B25" s="264" t="s">
        <v>1079</v>
      </c>
      <c r="C25" s="334" t="s">
        <v>1195</v>
      </c>
      <c r="D25" s="334" t="s">
        <v>358</v>
      </c>
      <c r="E25" s="335">
        <v>5</v>
      </c>
      <c r="F25" s="447"/>
      <c r="G25" s="405">
        <f t="shared" si="0"/>
        <v>0</v>
      </c>
    </row>
    <row r="26" spans="1:7" ht="13.5" customHeight="1">
      <c r="A26" s="282">
        <f t="shared" si="1"/>
        <v>14</v>
      </c>
      <c r="B26" s="264" t="s">
        <v>1080</v>
      </c>
      <c r="C26" s="334" t="s">
        <v>1196</v>
      </c>
      <c r="D26" s="334" t="s">
        <v>358</v>
      </c>
      <c r="E26" s="335">
        <v>1</v>
      </c>
      <c r="F26" s="447"/>
      <c r="G26" s="405">
        <f t="shared" si="0"/>
        <v>0</v>
      </c>
    </row>
    <row r="27" spans="1:7" ht="13.5" customHeight="1">
      <c r="A27" s="282">
        <f t="shared" si="1"/>
        <v>15</v>
      </c>
      <c r="B27" s="264" t="s">
        <v>1081</v>
      </c>
      <c r="C27" s="334" t="s">
        <v>1197</v>
      </c>
      <c r="D27" s="334" t="s">
        <v>358</v>
      </c>
      <c r="E27" s="335">
        <v>1</v>
      </c>
      <c r="F27" s="447"/>
      <c r="G27" s="405">
        <f t="shared" si="0"/>
        <v>0</v>
      </c>
    </row>
    <row r="28" spans="1:7" ht="13.5" customHeight="1">
      <c r="A28" s="282">
        <f t="shared" si="1"/>
        <v>16</v>
      </c>
      <c r="B28" s="264" t="s">
        <v>1082</v>
      </c>
      <c r="C28" s="334" t="s">
        <v>1198</v>
      </c>
      <c r="D28" s="334" t="s">
        <v>358</v>
      </c>
      <c r="E28" s="335">
        <v>1</v>
      </c>
      <c r="F28" s="447"/>
      <c r="G28" s="405">
        <f t="shared" si="0"/>
        <v>0</v>
      </c>
    </row>
    <row r="29" spans="1:7" ht="13.5" customHeight="1">
      <c r="A29" s="282">
        <f t="shared" si="1"/>
        <v>17</v>
      </c>
      <c r="B29" s="264" t="s">
        <v>1083</v>
      </c>
      <c r="C29" s="334" t="s">
        <v>1199</v>
      </c>
      <c r="D29" s="334" t="s">
        <v>358</v>
      </c>
      <c r="E29" s="335">
        <v>3</v>
      </c>
      <c r="F29" s="447"/>
      <c r="G29" s="405">
        <f t="shared" si="0"/>
        <v>0</v>
      </c>
    </row>
    <row r="30" spans="1:7" ht="13.5" customHeight="1">
      <c r="A30" s="282">
        <f t="shared" si="1"/>
        <v>18</v>
      </c>
      <c r="B30" s="264" t="s">
        <v>1084</v>
      </c>
      <c r="C30" s="334" t="s">
        <v>1200</v>
      </c>
      <c r="D30" s="334" t="s">
        <v>358</v>
      </c>
      <c r="E30" s="335">
        <v>43</v>
      </c>
      <c r="F30" s="447"/>
      <c r="G30" s="405">
        <f t="shared" si="0"/>
        <v>0</v>
      </c>
    </row>
    <row r="31" spans="1:7" ht="13.5" customHeight="1">
      <c r="A31" s="282">
        <f t="shared" si="1"/>
        <v>19</v>
      </c>
      <c r="B31" s="264" t="s">
        <v>1085</v>
      </c>
      <c r="C31" s="334" t="s">
        <v>1201</v>
      </c>
      <c r="D31" s="334" t="s">
        <v>358</v>
      </c>
      <c r="E31" s="335">
        <v>2</v>
      </c>
      <c r="F31" s="447"/>
      <c r="G31" s="405">
        <f t="shared" si="0"/>
        <v>0</v>
      </c>
    </row>
    <row r="32" spans="1:7" ht="13.5" customHeight="1">
      <c r="A32" s="282">
        <f t="shared" si="1"/>
        <v>20</v>
      </c>
      <c r="B32" s="264" t="s">
        <v>1086</v>
      </c>
      <c r="C32" s="334" t="s">
        <v>1202</v>
      </c>
      <c r="D32" s="334" t="s">
        <v>358</v>
      </c>
      <c r="E32" s="335">
        <v>44</v>
      </c>
      <c r="F32" s="447"/>
      <c r="G32" s="405">
        <f t="shared" si="0"/>
        <v>0</v>
      </c>
    </row>
    <row r="33" spans="1:7" ht="13.5" customHeight="1">
      <c r="A33" s="282">
        <f t="shared" si="1"/>
        <v>21</v>
      </c>
      <c r="B33" s="264" t="s">
        <v>1087</v>
      </c>
      <c r="C33" s="334" t="s">
        <v>1203</v>
      </c>
      <c r="D33" s="334" t="s">
        <v>358</v>
      </c>
      <c r="E33" s="335">
        <v>2</v>
      </c>
      <c r="F33" s="447"/>
      <c r="G33" s="405">
        <f t="shared" si="0"/>
        <v>0</v>
      </c>
    </row>
    <row r="34" spans="1:7" ht="13.5" customHeight="1">
      <c r="A34" s="282">
        <f t="shared" si="1"/>
        <v>22</v>
      </c>
      <c r="B34" s="264" t="s">
        <v>1088</v>
      </c>
      <c r="C34" s="334" t="s">
        <v>1204</v>
      </c>
      <c r="D34" s="334" t="s">
        <v>358</v>
      </c>
      <c r="E34" s="335">
        <v>1</v>
      </c>
      <c r="F34" s="447"/>
      <c r="G34" s="405">
        <f t="shared" si="0"/>
        <v>0</v>
      </c>
    </row>
    <row r="35" spans="1:7" ht="13.5" customHeight="1">
      <c r="A35" s="282">
        <f t="shared" si="1"/>
        <v>23</v>
      </c>
      <c r="B35" s="264" t="s">
        <v>1089</v>
      </c>
      <c r="C35" s="334" t="s">
        <v>1205</v>
      </c>
      <c r="D35" s="334" t="s">
        <v>358</v>
      </c>
      <c r="E35" s="335">
        <v>1</v>
      </c>
      <c r="F35" s="447"/>
      <c r="G35" s="405">
        <f t="shared" si="0"/>
        <v>0</v>
      </c>
    </row>
    <row r="36" spans="1:7" ht="13.5" customHeight="1">
      <c r="A36" s="282">
        <f t="shared" si="1"/>
        <v>24</v>
      </c>
      <c r="B36" s="264" t="s">
        <v>1090</v>
      </c>
      <c r="C36" s="334" t="s">
        <v>1206</v>
      </c>
      <c r="D36" s="334" t="s">
        <v>358</v>
      </c>
      <c r="E36" s="335">
        <v>1</v>
      </c>
      <c r="F36" s="447"/>
      <c r="G36" s="405">
        <f t="shared" si="0"/>
        <v>0</v>
      </c>
    </row>
    <row r="37" spans="1:7" ht="13.5" customHeight="1">
      <c r="A37" s="282">
        <f t="shared" si="1"/>
        <v>25</v>
      </c>
      <c r="B37" s="264" t="s">
        <v>1091</v>
      </c>
      <c r="C37" s="334" t="s">
        <v>1207</v>
      </c>
      <c r="D37" s="334" t="s">
        <v>358</v>
      </c>
      <c r="E37" s="335">
        <v>2</v>
      </c>
      <c r="F37" s="447"/>
      <c r="G37" s="405">
        <f t="shared" si="0"/>
        <v>0</v>
      </c>
    </row>
    <row r="38" spans="1:7" ht="13.5" customHeight="1">
      <c r="A38" s="282">
        <f>SUM(A37+1)</f>
        <v>26</v>
      </c>
      <c r="B38" s="264" t="s">
        <v>1166</v>
      </c>
      <c r="C38" s="334" t="s">
        <v>1208</v>
      </c>
      <c r="D38" s="334" t="s">
        <v>358</v>
      </c>
      <c r="E38" s="335">
        <v>1</v>
      </c>
      <c r="F38" s="488"/>
      <c r="G38" s="405">
        <f t="shared" si="0"/>
        <v>0</v>
      </c>
    </row>
    <row r="39" spans="1:7" ht="13.5" customHeight="1">
      <c r="A39" s="282">
        <f>SUM(A38+1)</f>
        <v>27</v>
      </c>
      <c r="B39" s="264" t="s">
        <v>1167</v>
      </c>
      <c r="C39" s="334" t="s">
        <v>1209</v>
      </c>
      <c r="D39" s="334" t="s">
        <v>358</v>
      </c>
      <c r="E39" s="335">
        <v>1</v>
      </c>
      <c r="F39" s="447"/>
      <c r="G39" s="405">
        <f t="shared" si="0"/>
        <v>0</v>
      </c>
    </row>
    <row r="40" spans="1:7" ht="13.5" customHeight="1" thickBot="1">
      <c r="A40" s="286">
        <f>SUM(A39+1)</f>
        <v>28</v>
      </c>
      <c r="B40" s="331" t="s">
        <v>1168</v>
      </c>
      <c r="C40" s="338" t="s">
        <v>1210</v>
      </c>
      <c r="D40" s="338" t="s">
        <v>358</v>
      </c>
      <c r="E40" s="339">
        <v>1</v>
      </c>
      <c r="F40" s="448"/>
      <c r="G40" s="406">
        <f>ROUND(E40*F40,2)</f>
        <v>0</v>
      </c>
    </row>
    <row r="41" spans="1:7" ht="21" customHeight="1" thickBot="1">
      <c r="A41" s="275"/>
      <c r="B41" s="276">
        <v>2</v>
      </c>
      <c r="C41" s="263" t="s">
        <v>39</v>
      </c>
      <c r="D41" s="263"/>
      <c r="E41" s="277"/>
      <c r="F41" s="278"/>
      <c r="G41" s="278">
        <f>SUM(G42)</f>
        <v>0</v>
      </c>
    </row>
    <row r="42" spans="1:7" ht="26.25" customHeight="1" thickBot="1">
      <c r="A42" s="305">
        <v>29</v>
      </c>
      <c r="B42" s="340" t="s">
        <v>1067</v>
      </c>
      <c r="C42" s="341" t="s">
        <v>1211</v>
      </c>
      <c r="D42" s="342" t="s">
        <v>309</v>
      </c>
      <c r="E42" s="342">
        <v>1</v>
      </c>
      <c r="F42" s="489"/>
      <c r="G42" s="407">
        <f>ROUND(E42*F42,2)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tabSelected="1" zoomScalePageLayoutView="0" workbookViewId="0" topLeftCell="A1">
      <selection activeCell="G24" sqref="G24"/>
    </sheetView>
  </sheetViews>
  <sheetFormatPr defaultColWidth="10.5" defaultRowHeight="12" customHeight="1"/>
  <cols>
    <col min="1" max="1" width="3.83203125" style="311" customWidth="1"/>
    <col min="2" max="2" width="12" style="312" customWidth="1"/>
    <col min="3" max="3" width="82.83203125" style="314" customWidth="1"/>
    <col min="4" max="4" width="5.5" style="314" customWidth="1"/>
    <col min="5" max="5" width="11.33203125" style="315" customWidth="1"/>
    <col min="6" max="6" width="11.5" style="313" customWidth="1"/>
    <col min="7" max="7" width="13.83203125" style="313" customWidth="1"/>
    <col min="8" max="16384" width="10.5" style="269" customWidth="1"/>
  </cols>
  <sheetData>
    <row r="1" spans="1:7" ht="17.25" customHeight="1">
      <c r="A1" s="266" t="s">
        <v>129</v>
      </c>
      <c r="B1" s="267"/>
      <c r="C1" s="268"/>
      <c r="D1" s="268"/>
      <c r="E1" s="268"/>
      <c r="F1" s="268"/>
      <c r="G1" s="268"/>
    </row>
    <row r="2" spans="1:7" ht="12.75" customHeight="1">
      <c r="A2" s="270" t="s">
        <v>130</v>
      </c>
      <c r="B2" s="267"/>
      <c r="C2" s="268"/>
      <c r="D2" s="268"/>
      <c r="E2" s="268"/>
      <c r="F2" s="268"/>
      <c r="G2" s="268"/>
    </row>
    <row r="3" spans="1:7" ht="12.75" customHeight="1">
      <c r="A3" s="270" t="s">
        <v>1212</v>
      </c>
      <c r="B3" s="267"/>
      <c r="C3" s="268"/>
      <c r="D3" s="268"/>
      <c r="E3" s="271" t="s">
        <v>132</v>
      </c>
      <c r="F3" s="268"/>
      <c r="G3" s="268"/>
    </row>
    <row r="4" spans="1:7" ht="12.75" customHeight="1">
      <c r="A4" s="270"/>
      <c r="B4" s="267"/>
      <c r="C4" s="270"/>
      <c r="D4" s="268"/>
      <c r="E4" s="271" t="s">
        <v>133</v>
      </c>
      <c r="F4" s="268"/>
      <c r="G4" s="268"/>
    </row>
    <row r="5" spans="1:7" ht="12.75" customHeight="1">
      <c r="A5" s="271" t="s">
        <v>134</v>
      </c>
      <c r="B5" s="267"/>
      <c r="C5" s="268"/>
      <c r="D5" s="268"/>
      <c r="E5" s="271" t="s">
        <v>135</v>
      </c>
      <c r="F5" s="268"/>
      <c r="G5" s="268"/>
    </row>
    <row r="6" spans="1:7" ht="12.75" customHeight="1">
      <c r="A6" s="271" t="s">
        <v>136</v>
      </c>
      <c r="B6" s="267"/>
      <c r="C6" s="268"/>
      <c r="D6" s="268"/>
      <c r="E6" s="271" t="s">
        <v>287</v>
      </c>
      <c r="F6" s="268"/>
      <c r="G6" s="268"/>
    </row>
    <row r="7" spans="1:7" ht="6" customHeight="1" thickBot="1">
      <c r="A7" s="268"/>
      <c r="B7" s="267"/>
      <c r="C7" s="268"/>
      <c r="D7" s="268"/>
      <c r="E7" s="268"/>
      <c r="F7" s="268"/>
      <c r="G7" s="268"/>
    </row>
    <row r="8" spans="1:7" ht="28.5" customHeight="1" thickBot="1">
      <c r="A8" s="272" t="s">
        <v>138</v>
      </c>
      <c r="B8" s="272" t="s">
        <v>139</v>
      </c>
      <c r="C8" s="272" t="s">
        <v>140</v>
      </c>
      <c r="D8" s="272" t="s">
        <v>141</v>
      </c>
      <c r="E8" s="272" t="s">
        <v>142</v>
      </c>
      <c r="F8" s="272" t="s">
        <v>143</v>
      </c>
      <c r="G8" s="272" t="s">
        <v>144</v>
      </c>
    </row>
    <row r="9" spans="1:7" ht="12.75" customHeight="1" thickBot="1">
      <c r="A9" s="272" t="s">
        <v>31</v>
      </c>
      <c r="B9" s="272" t="s">
        <v>38</v>
      </c>
      <c r="C9" s="272" t="s">
        <v>44</v>
      </c>
      <c r="D9" s="272" t="s">
        <v>50</v>
      </c>
      <c r="E9" s="272" t="s">
        <v>54</v>
      </c>
      <c r="F9" s="272" t="s">
        <v>58</v>
      </c>
      <c r="G9" s="272" t="s">
        <v>61</v>
      </c>
    </row>
    <row r="10" spans="1:7" ht="9.75" customHeight="1">
      <c r="A10" s="273"/>
      <c r="B10" s="274"/>
      <c r="C10" s="273"/>
      <c r="D10" s="273"/>
      <c r="E10" s="273"/>
      <c r="F10" s="273"/>
      <c r="G10" s="273"/>
    </row>
    <row r="11" spans="1:7" ht="21" customHeight="1" thickBot="1">
      <c r="A11" s="275"/>
      <c r="B11" s="276" t="s">
        <v>943</v>
      </c>
      <c r="C11" s="263" t="s">
        <v>1213</v>
      </c>
      <c r="D11" s="263"/>
      <c r="E11" s="277"/>
      <c r="F11" s="278"/>
      <c r="G11" s="278">
        <f>SUM(G12:G17)</f>
        <v>0</v>
      </c>
    </row>
    <row r="12" spans="1:7" ht="13.5" customHeight="1">
      <c r="A12" s="279">
        <v>1</v>
      </c>
      <c r="B12" s="265" t="s">
        <v>1067</v>
      </c>
      <c r="C12" s="328" t="s">
        <v>1214</v>
      </c>
      <c r="D12" s="319" t="s">
        <v>358</v>
      </c>
      <c r="E12" s="319">
        <v>1</v>
      </c>
      <c r="F12" s="446"/>
      <c r="G12" s="404">
        <f aca="true" t="shared" si="0" ref="G12:G17">ROUND(E12*F12,2)</f>
        <v>0</v>
      </c>
    </row>
    <row r="13" spans="1:7" ht="13.5" customHeight="1">
      <c r="A13" s="282">
        <f>SUM(A12+1)</f>
        <v>2</v>
      </c>
      <c r="B13" s="264" t="s">
        <v>1068</v>
      </c>
      <c r="C13" s="316" t="s">
        <v>1215</v>
      </c>
      <c r="D13" s="317" t="s">
        <v>358</v>
      </c>
      <c r="E13" s="317">
        <v>36</v>
      </c>
      <c r="F13" s="447"/>
      <c r="G13" s="405">
        <f t="shared" si="0"/>
        <v>0</v>
      </c>
    </row>
    <row r="14" spans="1:7" ht="13.5" customHeight="1">
      <c r="A14" s="282">
        <f>SUM(A13+1)</f>
        <v>3</v>
      </c>
      <c r="B14" s="264" t="s">
        <v>1069</v>
      </c>
      <c r="C14" s="316" t="s">
        <v>1216</v>
      </c>
      <c r="D14" s="317" t="s">
        <v>257</v>
      </c>
      <c r="E14" s="317">
        <v>250</v>
      </c>
      <c r="F14" s="447"/>
      <c r="G14" s="405">
        <f t="shared" si="0"/>
        <v>0</v>
      </c>
    </row>
    <row r="15" spans="1:7" ht="13.5" customHeight="1">
      <c r="A15" s="282">
        <f>SUM(A14+1)</f>
        <v>4</v>
      </c>
      <c r="B15" s="264" t="s">
        <v>1070</v>
      </c>
      <c r="C15" s="316" t="s">
        <v>39</v>
      </c>
      <c r="D15" s="317" t="s">
        <v>309</v>
      </c>
      <c r="E15" s="317">
        <v>1</v>
      </c>
      <c r="F15" s="447"/>
      <c r="G15" s="405">
        <f t="shared" si="0"/>
        <v>0</v>
      </c>
    </row>
    <row r="16" spans="1:7" ht="13.5" customHeight="1">
      <c r="A16" s="282">
        <f>SUM(A15+1)</f>
        <v>5</v>
      </c>
      <c r="B16" s="264" t="s">
        <v>1071</v>
      </c>
      <c r="C16" s="316" t="s">
        <v>1217</v>
      </c>
      <c r="D16" s="317" t="s">
        <v>309</v>
      </c>
      <c r="E16" s="317">
        <v>1</v>
      </c>
      <c r="F16" s="447"/>
      <c r="G16" s="405">
        <f t="shared" si="0"/>
        <v>0</v>
      </c>
    </row>
    <row r="17" spans="1:7" ht="13.5" customHeight="1" thickBot="1">
      <c r="A17" s="286">
        <f>SUM(A16+1)</f>
        <v>6</v>
      </c>
      <c r="B17" s="331" t="s">
        <v>1072</v>
      </c>
      <c r="C17" s="321" t="s">
        <v>1218</v>
      </c>
      <c r="D17" s="322" t="s">
        <v>309</v>
      </c>
      <c r="E17" s="322">
        <v>1</v>
      </c>
      <c r="F17" s="448"/>
      <c r="G17" s="406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zoomScalePageLayoutView="0" workbookViewId="0" topLeftCell="A1">
      <selection activeCell="E200" sqref="E200"/>
    </sheetView>
  </sheetViews>
  <sheetFormatPr defaultColWidth="9.33203125" defaultRowHeight="10.5"/>
  <cols>
    <col min="1" max="1" width="6.83203125" style="367" bestFit="1" customWidth="1"/>
    <col min="2" max="2" width="94.5" style="368" customWidth="1"/>
    <col min="3" max="3" width="4.16015625" style="369" bestFit="1" customWidth="1"/>
    <col min="4" max="4" width="6.16015625" style="370" bestFit="1" customWidth="1"/>
    <col min="5" max="5" width="11.33203125" style="370" customWidth="1"/>
    <col min="6" max="6" width="17.16015625" style="370" bestFit="1" customWidth="1"/>
    <col min="7" max="7" width="11" style="370" customWidth="1"/>
    <col min="8" max="8" width="14.83203125" style="370" bestFit="1" customWidth="1"/>
    <col min="9" max="9" width="13.83203125" style="370" customWidth="1"/>
    <col min="10" max="10" width="17.16015625" style="370" bestFit="1" customWidth="1"/>
    <col min="11" max="11" width="10.16015625" style="370" bestFit="1" customWidth="1"/>
    <col min="12" max="12" width="17.16015625" style="370" bestFit="1" customWidth="1"/>
    <col min="13" max="16384" width="9.33203125" style="347" customWidth="1"/>
  </cols>
  <sheetData>
    <row r="1" spans="1:12" ht="12">
      <c r="A1" s="343" t="s">
        <v>1219</v>
      </c>
      <c r="B1" s="344" t="s">
        <v>1220</v>
      </c>
      <c r="C1" s="345" t="s">
        <v>1221</v>
      </c>
      <c r="D1" s="346" t="s">
        <v>1222</v>
      </c>
      <c r="E1" s="346" t="s">
        <v>1182</v>
      </c>
      <c r="F1" s="346" t="s">
        <v>1223</v>
      </c>
      <c r="G1" s="346" t="s">
        <v>39</v>
      </c>
      <c r="H1" s="346" t="s">
        <v>1224</v>
      </c>
      <c r="I1" s="346" t="s">
        <v>1225</v>
      </c>
      <c r="J1" s="346" t="s">
        <v>144</v>
      </c>
      <c r="K1" s="346" t="s">
        <v>1226</v>
      </c>
      <c r="L1" s="346" t="s">
        <v>145</v>
      </c>
    </row>
    <row r="2" spans="1:12" ht="16.5">
      <c r="A2" s="348" t="s">
        <v>1227</v>
      </c>
      <c r="B2" s="349" t="s">
        <v>1228</v>
      </c>
      <c r="C2" s="350" t="s">
        <v>1227</v>
      </c>
      <c r="D2" s="351"/>
      <c r="E2" s="351"/>
      <c r="F2" s="351"/>
      <c r="G2" s="351"/>
      <c r="H2" s="351"/>
      <c r="I2" s="351"/>
      <c r="J2" s="351"/>
      <c r="K2" s="351"/>
      <c r="L2" s="351"/>
    </row>
    <row r="3" spans="1:12" ht="28.5">
      <c r="A3" s="352" t="s">
        <v>1227</v>
      </c>
      <c r="B3" s="353" t="s">
        <v>1229</v>
      </c>
      <c r="C3" s="354" t="s">
        <v>1227</v>
      </c>
      <c r="D3" s="355"/>
      <c r="E3" s="355"/>
      <c r="F3" s="355"/>
      <c r="G3" s="355"/>
      <c r="H3" s="355"/>
      <c r="I3" s="355"/>
      <c r="J3" s="355"/>
      <c r="K3" s="355"/>
      <c r="L3" s="355"/>
    </row>
    <row r="4" spans="1:12" ht="12">
      <c r="A4" s="356" t="s">
        <v>1230</v>
      </c>
      <c r="B4" s="357" t="s">
        <v>1231</v>
      </c>
      <c r="C4" s="358" t="s">
        <v>358</v>
      </c>
      <c r="D4" s="359">
        <v>1</v>
      </c>
      <c r="E4" s="490"/>
      <c r="F4" s="359">
        <f>SUM(D4*E4)</f>
        <v>0</v>
      </c>
      <c r="G4" s="490"/>
      <c r="H4" s="359">
        <f>SUM(D4*G4)</f>
        <v>0</v>
      </c>
      <c r="I4" s="359">
        <f>SUM(E4+G4)</f>
        <v>0</v>
      </c>
      <c r="J4" s="359">
        <f>SUM(F4+H4)</f>
        <v>0</v>
      </c>
      <c r="K4" s="359">
        <v>0</v>
      </c>
      <c r="L4" s="359">
        <v>0</v>
      </c>
    </row>
    <row r="5" spans="1:12" ht="14.25">
      <c r="A5" s="352" t="s">
        <v>1227</v>
      </c>
      <c r="B5" s="353" t="s">
        <v>1232</v>
      </c>
      <c r="C5" s="354" t="s">
        <v>1227</v>
      </c>
      <c r="D5" s="355"/>
      <c r="E5" s="355"/>
      <c r="F5" s="355"/>
      <c r="G5" s="355"/>
      <c r="H5" s="355"/>
      <c r="I5" s="355"/>
      <c r="J5" s="355"/>
      <c r="K5" s="355"/>
      <c r="L5" s="355"/>
    </row>
    <row r="6" spans="1:12" ht="24">
      <c r="A6" s="356" t="s">
        <v>1233</v>
      </c>
      <c r="B6" s="357" t="s">
        <v>1234</v>
      </c>
      <c r="C6" s="358" t="s">
        <v>358</v>
      </c>
      <c r="D6" s="359">
        <v>1</v>
      </c>
      <c r="E6" s="490"/>
      <c r="F6" s="359">
        <f>SUM(D6*E6)</f>
        <v>0</v>
      </c>
      <c r="G6" s="490"/>
      <c r="H6" s="359">
        <f>SUM(D6*G6)</f>
        <v>0</v>
      </c>
      <c r="I6" s="359">
        <f>SUM(E6+G6)</f>
        <v>0</v>
      </c>
      <c r="J6" s="359">
        <f>SUM(F6+H6)</f>
        <v>0</v>
      </c>
      <c r="K6" s="359">
        <v>0</v>
      </c>
      <c r="L6" s="359">
        <v>0</v>
      </c>
    </row>
    <row r="7" spans="1:12" ht="14.25">
      <c r="A7" s="352" t="s">
        <v>1227</v>
      </c>
      <c r="B7" s="353" t="s">
        <v>1235</v>
      </c>
      <c r="C7" s="354" t="s">
        <v>1227</v>
      </c>
      <c r="D7" s="355"/>
      <c r="E7" s="355"/>
      <c r="F7" s="355"/>
      <c r="G7" s="355"/>
      <c r="H7" s="355"/>
      <c r="I7" s="355"/>
      <c r="J7" s="355"/>
      <c r="K7" s="355"/>
      <c r="L7" s="355"/>
    </row>
    <row r="8" spans="1:12" ht="12">
      <c r="A8" s="356" t="s">
        <v>1236</v>
      </c>
      <c r="B8" s="357" t="s">
        <v>1237</v>
      </c>
      <c r="C8" s="358" t="s">
        <v>358</v>
      </c>
      <c r="D8" s="359">
        <v>1</v>
      </c>
      <c r="E8" s="490"/>
      <c r="F8" s="359">
        <f>SUM(D8*E8)</f>
        <v>0</v>
      </c>
      <c r="G8" s="490"/>
      <c r="H8" s="359">
        <f>SUM(D8*G8)</f>
        <v>0</v>
      </c>
      <c r="I8" s="359">
        <f>SUM(E8+G8)</f>
        <v>0</v>
      </c>
      <c r="J8" s="359">
        <f>SUM(F8+H8)</f>
        <v>0</v>
      </c>
      <c r="K8" s="359"/>
      <c r="L8" s="359">
        <v>0</v>
      </c>
    </row>
    <row r="9" spans="1:12" ht="14.25">
      <c r="A9" s="352" t="s">
        <v>1227</v>
      </c>
      <c r="B9" s="353" t="s">
        <v>1238</v>
      </c>
      <c r="C9" s="354" t="s">
        <v>1227</v>
      </c>
      <c r="D9" s="355"/>
      <c r="E9" s="355"/>
      <c r="F9" s="355"/>
      <c r="G9" s="355"/>
      <c r="H9" s="355"/>
      <c r="I9" s="355"/>
      <c r="J9" s="355"/>
      <c r="K9" s="355"/>
      <c r="L9" s="355"/>
    </row>
    <row r="10" spans="1:12" ht="12">
      <c r="A10" s="356" t="s">
        <v>1239</v>
      </c>
      <c r="B10" s="357" t="s">
        <v>1240</v>
      </c>
      <c r="C10" s="358" t="s">
        <v>358</v>
      </c>
      <c r="D10" s="359">
        <v>2</v>
      </c>
      <c r="E10" s="490"/>
      <c r="F10" s="359">
        <f>SUM(D10*E10)</f>
        <v>0</v>
      </c>
      <c r="G10" s="490"/>
      <c r="H10" s="359">
        <f>SUM(D10*G10)</f>
        <v>0</v>
      </c>
      <c r="I10" s="359">
        <f>SUM(E10+G10)</f>
        <v>0</v>
      </c>
      <c r="J10" s="359">
        <f>SUM(F10+H10)</f>
        <v>0</v>
      </c>
      <c r="K10" s="359">
        <v>0</v>
      </c>
      <c r="L10" s="359">
        <v>0</v>
      </c>
    </row>
    <row r="11" spans="1:12" ht="14.25">
      <c r="A11" s="352" t="s">
        <v>1227</v>
      </c>
      <c r="B11" s="353" t="s">
        <v>1241</v>
      </c>
      <c r="C11" s="354" t="s">
        <v>1227</v>
      </c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ht="12">
      <c r="A12" s="356" t="s">
        <v>1242</v>
      </c>
      <c r="B12" s="357" t="s">
        <v>1243</v>
      </c>
      <c r="C12" s="358" t="s">
        <v>358</v>
      </c>
      <c r="D12" s="359">
        <v>2</v>
      </c>
      <c r="E12" s="490"/>
      <c r="F12" s="359">
        <f>SUM(D12*E12)</f>
        <v>0</v>
      </c>
      <c r="G12" s="490"/>
      <c r="H12" s="359">
        <f>SUM(D12*G12)</f>
        <v>0</v>
      </c>
      <c r="I12" s="359">
        <f>SUM(E12+G12)</f>
        <v>0</v>
      </c>
      <c r="J12" s="359">
        <f>SUM(F12+H12)</f>
        <v>0</v>
      </c>
      <c r="K12" s="359">
        <v>0</v>
      </c>
      <c r="L12" s="359">
        <v>0</v>
      </c>
    </row>
    <row r="13" spans="1:12" ht="14.25">
      <c r="A13" s="352" t="s">
        <v>1227</v>
      </c>
      <c r="B13" s="353" t="s">
        <v>1244</v>
      </c>
      <c r="C13" s="354" t="s">
        <v>1227</v>
      </c>
      <c r="D13" s="355"/>
      <c r="E13" s="355"/>
      <c r="F13" s="355"/>
      <c r="G13" s="355"/>
      <c r="H13" s="355"/>
      <c r="I13" s="355"/>
      <c r="J13" s="355"/>
      <c r="K13" s="355"/>
      <c r="L13" s="355"/>
    </row>
    <row r="14" spans="1:12" ht="24">
      <c r="A14" s="356" t="s">
        <v>1245</v>
      </c>
      <c r="B14" s="357" t="s">
        <v>1246</v>
      </c>
      <c r="C14" s="358" t="s">
        <v>358</v>
      </c>
      <c r="D14" s="359">
        <v>1</v>
      </c>
      <c r="E14" s="490"/>
      <c r="F14" s="359">
        <f>SUM(D14*E14)</f>
        <v>0</v>
      </c>
      <c r="G14" s="490"/>
      <c r="H14" s="359">
        <f>SUM(D14*G14)</f>
        <v>0</v>
      </c>
      <c r="I14" s="359">
        <f>SUM(E14+G14)</f>
        <v>0</v>
      </c>
      <c r="J14" s="359">
        <f>SUM(F14+H14)</f>
        <v>0</v>
      </c>
      <c r="K14" s="359">
        <v>0</v>
      </c>
      <c r="L14" s="359">
        <v>0</v>
      </c>
    </row>
    <row r="15" spans="1:12" ht="14.25">
      <c r="A15" s="352" t="s">
        <v>1227</v>
      </c>
      <c r="B15" s="353" t="s">
        <v>1247</v>
      </c>
      <c r="C15" s="354" t="s">
        <v>1227</v>
      </c>
      <c r="D15" s="355"/>
      <c r="E15" s="355"/>
      <c r="F15" s="355"/>
      <c r="G15" s="355"/>
      <c r="H15" s="355"/>
      <c r="I15" s="355"/>
      <c r="J15" s="355"/>
      <c r="K15" s="355"/>
      <c r="L15" s="355"/>
    </row>
    <row r="16" spans="1:12" ht="12">
      <c r="A16" s="356" t="s">
        <v>1248</v>
      </c>
      <c r="B16" s="357" t="s">
        <v>1249</v>
      </c>
      <c r="C16" s="358" t="s">
        <v>358</v>
      </c>
      <c r="D16" s="359">
        <v>1</v>
      </c>
      <c r="E16" s="490"/>
      <c r="F16" s="359">
        <f>SUM(D16*E16)</f>
        <v>0</v>
      </c>
      <c r="G16" s="490"/>
      <c r="H16" s="359">
        <f>SUM(D16*G16)</f>
        <v>0</v>
      </c>
      <c r="I16" s="359">
        <f>SUM(E16+G16)</f>
        <v>0</v>
      </c>
      <c r="J16" s="359">
        <f>SUM(F16+H16)</f>
        <v>0</v>
      </c>
      <c r="K16" s="359">
        <v>0</v>
      </c>
      <c r="L16" s="359">
        <v>0</v>
      </c>
    </row>
    <row r="17" spans="1:12" ht="42.75">
      <c r="A17" s="352" t="s">
        <v>1227</v>
      </c>
      <c r="B17" s="353" t="s">
        <v>1250</v>
      </c>
      <c r="C17" s="354" t="s">
        <v>1227</v>
      </c>
      <c r="D17" s="355"/>
      <c r="E17" s="355"/>
      <c r="F17" s="355"/>
      <c r="G17" s="355"/>
      <c r="H17" s="355"/>
      <c r="I17" s="355"/>
      <c r="J17" s="355"/>
      <c r="K17" s="355"/>
      <c r="L17" s="355"/>
    </row>
    <row r="18" spans="1:12" ht="12">
      <c r="A18" s="356" t="s">
        <v>1251</v>
      </c>
      <c r="B18" s="357" t="s">
        <v>1252</v>
      </c>
      <c r="C18" s="358" t="s">
        <v>358</v>
      </c>
      <c r="D18" s="359">
        <v>4</v>
      </c>
      <c r="E18" s="490"/>
      <c r="F18" s="359">
        <f>SUM(D18*E18)</f>
        <v>0</v>
      </c>
      <c r="G18" s="490"/>
      <c r="H18" s="359">
        <f>SUM(D18*G18)</f>
        <v>0</v>
      </c>
      <c r="I18" s="359">
        <f>SUM(E18+G18)</f>
        <v>0</v>
      </c>
      <c r="J18" s="359">
        <f>SUM(F18+H18)</f>
        <v>0</v>
      </c>
      <c r="K18" s="359">
        <v>0</v>
      </c>
      <c r="L18" s="359">
        <v>0</v>
      </c>
    </row>
    <row r="19" spans="1:12" ht="14.25">
      <c r="A19" s="352" t="s">
        <v>1227</v>
      </c>
      <c r="B19" s="353" t="s">
        <v>1253</v>
      </c>
      <c r="C19" s="354" t="s">
        <v>1227</v>
      </c>
      <c r="D19" s="355"/>
      <c r="E19" s="355"/>
      <c r="F19" s="355"/>
      <c r="G19" s="355"/>
      <c r="H19" s="355"/>
      <c r="I19" s="355"/>
      <c r="J19" s="355"/>
      <c r="K19" s="355"/>
      <c r="L19" s="355"/>
    </row>
    <row r="20" spans="1:12" ht="12">
      <c r="A20" s="356" t="s">
        <v>1254</v>
      </c>
      <c r="B20" s="357" t="s">
        <v>1255</v>
      </c>
      <c r="C20" s="358" t="s">
        <v>358</v>
      </c>
      <c r="D20" s="359">
        <v>4</v>
      </c>
      <c r="E20" s="490"/>
      <c r="F20" s="359">
        <f aca="true" t="shared" si="0" ref="F20:F25">SUM(D20*E20)</f>
        <v>0</v>
      </c>
      <c r="G20" s="490"/>
      <c r="H20" s="359">
        <f aca="true" t="shared" si="1" ref="H20:H25">SUM(D20*G20)</f>
        <v>0</v>
      </c>
      <c r="I20" s="359">
        <f aca="true" t="shared" si="2" ref="I20:J25">SUM(E20+G20)</f>
        <v>0</v>
      </c>
      <c r="J20" s="359">
        <f t="shared" si="2"/>
        <v>0</v>
      </c>
      <c r="K20" s="359">
        <v>3.5</v>
      </c>
      <c r="L20" s="359">
        <v>14</v>
      </c>
    </row>
    <row r="21" spans="1:12" ht="12">
      <c r="A21" s="356" t="s">
        <v>1256</v>
      </c>
      <c r="B21" s="357" t="s">
        <v>1257</v>
      </c>
      <c r="C21" s="358" t="s">
        <v>358</v>
      </c>
      <c r="D21" s="359">
        <v>3</v>
      </c>
      <c r="E21" s="490"/>
      <c r="F21" s="359">
        <f t="shared" si="0"/>
        <v>0</v>
      </c>
      <c r="G21" s="490"/>
      <c r="H21" s="359">
        <f t="shared" si="1"/>
        <v>0</v>
      </c>
      <c r="I21" s="359">
        <f t="shared" si="2"/>
        <v>0</v>
      </c>
      <c r="J21" s="359">
        <f t="shared" si="2"/>
        <v>0</v>
      </c>
      <c r="K21" s="359">
        <v>3.5</v>
      </c>
      <c r="L21" s="359">
        <v>10.5</v>
      </c>
    </row>
    <row r="22" spans="1:12" ht="12">
      <c r="A22" s="356" t="s">
        <v>1258</v>
      </c>
      <c r="B22" s="357" t="s">
        <v>1259</v>
      </c>
      <c r="C22" s="358" t="s">
        <v>358</v>
      </c>
      <c r="D22" s="359">
        <v>1</v>
      </c>
      <c r="E22" s="490"/>
      <c r="F22" s="359">
        <f t="shared" si="0"/>
        <v>0</v>
      </c>
      <c r="G22" s="490"/>
      <c r="H22" s="359">
        <f t="shared" si="1"/>
        <v>0</v>
      </c>
      <c r="I22" s="359">
        <f t="shared" si="2"/>
        <v>0</v>
      </c>
      <c r="J22" s="359">
        <f t="shared" si="2"/>
        <v>0</v>
      </c>
      <c r="K22" s="359">
        <v>4.5</v>
      </c>
      <c r="L22" s="359">
        <v>4.5</v>
      </c>
    </row>
    <row r="23" spans="1:12" ht="12">
      <c r="A23" s="356" t="s">
        <v>1260</v>
      </c>
      <c r="B23" s="357" t="s">
        <v>1261</v>
      </c>
      <c r="C23" s="358" t="s">
        <v>358</v>
      </c>
      <c r="D23" s="359">
        <v>3</v>
      </c>
      <c r="E23" s="490"/>
      <c r="F23" s="359">
        <f t="shared" si="0"/>
        <v>0</v>
      </c>
      <c r="G23" s="490"/>
      <c r="H23" s="359">
        <f t="shared" si="1"/>
        <v>0</v>
      </c>
      <c r="I23" s="359">
        <f t="shared" si="2"/>
        <v>0</v>
      </c>
      <c r="J23" s="359">
        <f t="shared" si="2"/>
        <v>0</v>
      </c>
      <c r="K23" s="359">
        <v>5.5</v>
      </c>
      <c r="L23" s="359">
        <v>16.5</v>
      </c>
    </row>
    <row r="24" spans="1:12" ht="12">
      <c r="A24" s="356" t="s">
        <v>1262</v>
      </c>
      <c r="B24" s="357" t="s">
        <v>1263</v>
      </c>
      <c r="C24" s="358" t="s">
        <v>358</v>
      </c>
      <c r="D24" s="359">
        <v>2</v>
      </c>
      <c r="E24" s="490"/>
      <c r="F24" s="359">
        <f t="shared" si="0"/>
        <v>0</v>
      </c>
      <c r="G24" s="490"/>
      <c r="H24" s="359">
        <f t="shared" si="1"/>
        <v>0</v>
      </c>
      <c r="I24" s="359">
        <f t="shared" si="2"/>
        <v>0</v>
      </c>
      <c r="J24" s="359">
        <f t="shared" si="2"/>
        <v>0</v>
      </c>
      <c r="K24" s="359">
        <v>10</v>
      </c>
      <c r="L24" s="359">
        <v>20</v>
      </c>
    </row>
    <row r="25" spans="1:12" ht="12">
      <c r="A25" s="356" t="s">
        <v>1264</v>
      </c>
      <c r="B25" s="357" t="s">
        <v>1265</v>
      </c>
      <c r="C25" s="358" t="s">
        <v>358</v>
      </c>
      <c r="D25" s="359">
        <v>1</v>
      </c>
      <c r="E25" s="490"/>
      <c r="F25" s="359">
        <f t="shared" si="0"/>
        <v>0</v>
      </c>
      <c r="G25" s="490"/>
      <c r="H25" s="359">
        <f t="shared" si="1"/>
        <v>0</v>
      </c>
      <c r="I25" s="359">
        <f t="shared" si="2"/>
        <v>0</v>
      </c>
      <c r="J25" s="359">
        <f t="shared" si="2"/>
        <v>0</v>
      </c>
      <c r="K25" s="359">
        <v>10</v>
      </c>
      <c r="L25" s="359">
        <v>10</v>
      </c>
    </row>
    <row r="26" spans="1:12" ht="28.5">
      <c r="A26" s="352" t="s">
        <v>1227</v>
      </c>
      <c r="B26" s="353" t="s">
        <v>1266</v>
      </c>
      <c r="C26" s="354" t="s">
        <v>1227</v>
      </c>
      <c r="D26" s="355"/>
      <c r="E26" s="355"/>
      <c r="F26" s="355"/>
      <c r="G26" s="355"/>
      <c r="H26" s="355"/>
      <c r="I26" s="355"/>
      <c r="J26" s="355"/>
      <c r="K26" s="355"/>
      <c r="L26" s="355"/>
    </row>
    <row r="27" spans="1:12" ht="12">
      <c r="A27" s="356" t="s">
        <v>1267</v>
      </c>
      <c r="B27" s="357" t="s">
        <v>1268</v>
      </c>
      <c r="C27" s="358" t="s">
        <v>358</v>
      </c>
      <c r="D27" s="359">
        <v>4</v>
      </c>
      <c r="E27" s="490"/>
      <c r="F27" s="359">
        <f>SUM(D27*E27)</f>
        <v>0</v>
      </c>
      <c r="G27" s="490"/>
      <c r="H27" s="359">
        <f>SUM(D27*G27)</f>
        <v>0</v>
      </c>
      <c r="I27" s="359">
        <f>SUM(E27+G27)</f>
        <v>0</v>
      </c>
      <c r="J27" s="359">
        <f>SUM(F27+H27)</f>
        <v>0</v>
      </c>
      <c r="K27" s="359">
        <v>14</v>
      </c>
      <c r="L27" s="359">
        <v>56</v>
      </c>
    </row>
    <row r="28" spans="1:12" ht="12">
      <c r="A28" s="356" t="s">
        <v>1269</v>
      </c>
      <c r="B28" s="357" t="s">
        <v>1270</v>
      </c>
      <c r="C28" s="358" t="s">
        <v>358</v>
      </c>
      <c r="D28" s="359">
        <v>5</v>
      </c>
      <c r="E28" s="490"/>
      <c r="F28" s="359">
        <f>SUM(D28*E28)</f>
        <v>0</v>
      </c>
      <c r="G28" s="490"/>
      <c r="H28" s="359">
        <f>SUM(D28*G28)</f>
        <v>0</v>
      </c>
      <c r="I28" s="359">
        <f>SUM(E28+G28)</f>
        <v>0</v>
      </c>
      <c r="J28" s="359">
        <f>SUM(F28+H28)</f>
        <v>0</v>
      </c>
      <c r="K28" s="359">
        <v>21</v>
      </c>
      <c r="L28" s="359">
        <v>105</v>
      </c>
    </row>
    <row r="29" spans="1:12" ht="28.5">
      <c r="A29" s="352" t="s">
        <v>1227</v>
      </c>
      <c r="B29" s="353" t="s">
        <v>1271</v>
      </c>
      <c r="C29" s="354" t="s">
        <v>1227</v>
      </c>
      <c r="D29" s="355"/>
      <c r="E29" s="355"/>
      <c r="F29" s="355"/>
      <c r="G29" s="355"/>
      <c r="H29" s="355"/>
      <c r="I29" s="355"/>
      <c r="J29" s="355"/>
      <c r="K29" s="355"/>
      <c r="L29" s="355"/>
    </row>
    <row r="30" spans="1:12" ht="12">
      <c r="A30" s="356" t="s">
        <v>1272</v>
      </c>
      <c r="B30" s="357" t="s">
        <v>1273</v>
      </c>
      <c r="C30" s="358" t="s">
        <v>358</v>
      </c>
      <c r="D30" s="359">
        <v>3</v>
      </c>
      <c r="E30" s="490"/>
      <c r="F30" s="359">
        <f>SUM(D30*E30)</f>
        <v>0</v>
      </c>
      <c r="G30" s="490"/>
      <c r="H30" s="359">
        <f>SUM(D30*G30)</f>
        <v>0</v>
      </c>
      <c r="I30" s="359">
        <f>SUM(E30+G30)</f>
        <v>0</v>
      </c>
      <c r="J30" s="359">
        <f>SUM(F30+H30)</f>
        <v>0</v>
      </c>
      <c r="K30" s="359">
        <v>0.3</v>
      </c>
      <c r="L30" s="359">
        <v>0.9</v>
      </c>
    </row>
    <row r="31" spans="1:12" ht="12">
      <c r="A31" s="356" t="s">
        <v>1274</v>
      </c>
      <c r="B31" s="357" t="s">
        <v>1275</v>
      </c>
      <c r="C31" s="358" t="s">
        <v>1227</v>
      </c>
      <c r="D31" s="359"/>
      <c r="E31" s="359"/>
      <c r="F31" s="359"/>
      <c r="G31" s="359"/>
      <c r="H31" s="359"/>
      <c r="I31" s="359"/>
      <c r="J31" s="359"/>
      <c r="K31" s="359"/>
      <c r="L31" s="359"/>
    </row>
    <row r="32" spans="1:12" ht="42.75">
      <c r="A32" s="352" t="s">
        <v>1227</v>
      </c>
      <c r="B32" s="353" t="s">
        <v>1276</v>
      </c>
      <c r="C32" s="354" t="s">
        <v>1227</v>
      </c>
      <c r="D32" s="355"/>
      <c r="E32" s="355"/>
      <c r="F32" s="355"/>
      <c r="G32" s="355"/>
      <c r="H32" s="355"/>
      <c r="I32" s="355"/>
      <c r="J32" s="355"/>
      <c r="K32" s="355"/>
      <c r="L32" s="355"/>
    </row>
    <row r="33" spans="1:12" ht="12">
      <c r="A33" s="356" t="s">
        <v>1277</v>
      </c>
      <c r="B33" s="357" t="s">
        <v>1278</v>
      </c>
      <c r="C33" s="358" t="s">
        <v>1279</v>
      </c>
      <c r="D33" s="359">
        <v>6</v>
      </c>
      <c r="E33" s="490"/>
      <c r="F33" s="359">
        <f>SUM(D33*E33)</f>
        <v>0</v>
      </c>
      <c r="G33" s="490"/>
      <c r="H33" s="359">
        <f>SUM(D33*G33)</f>
        <v>0</v>
      </c>
      <c r="I33" s="359">
        <f aca="true" t="shared" si="3" ref="I33:J35">SUM(E33+G33)</f>
        <v>0</v>
      </c>
      <c r="J33" s="359">
        <f t="shared" si="3"/>
        <v>0</v>
      </c>
      <c r="K33" s="359">
        <v>0</v>
      </c>
      <c r="L33" s="359">
        <v>0</v>
      </c>
    </row>
    <row r="34" spans="1:12" ht="12">
      <c r="A34" s="356" t="s">
        <v>1280</v>
      </c>
      <c r="B34" s="357" t="s">
        <v>1281</v>
      </c>
      <c r="C34" s="358" t="s">
        <v>1279</v>
      </c>
      <c r="D34" s="359">
        <v>5</v>
      </c>
      <c r="E34" s="490"/>
      <c r="F34" s="359">
        <f>SUM(D34*E34)</f>
        <v>0</v>
      </c>
      <c r="G34" s="490"/>
      <c r="H34" s="359">
        <f>SUM(D34*G34)</f>
        <v>0</v>
      </c>
      <c r="I34" s="359">
        <f t="shared" si="3"/>
        <v>0</v>
      </c>
      <c r="J34" s="359">
        <f t="shared" si="3"/>
        <v>0</v>
      </c>
      <c r="K34" s="359">
        <v>0</v>
      </c>
      <c r="L34" s="359">
        <v>0</v>
      </c>
    </row>
    <row r="35" spans="1:12" ht="12">
      <c r="A35" s="356" t="s">
        <v>1282</v>
      </c>
      <c r="B35" s="357" t="s">
        <v>1283</v>
      </c>
      <c r="C35" s="358" t="s">
        <v>1279</v>
      </c>
      <c r="D35" s="359">
        <v>5</v>
      </c>
      <c r="E35" s="490"/>
      <c r="F35" s="359">
        <f>SUM(D35*E35)</f>
        <v>0</v>
      </c>
      <c r="G35" s="490"/>
      <c r="H35" s="359">
        <f>SUM(D35*G35)</f>
        <v>0</v>
      </c>
      <c r="I35" s="359">
        <f t="shared" si="3"/>
        <v>0</v>
      </c>
      <c r="J35" s="359">
        <f t="shared" si="3"/>
        <v>0</v>
      </c>
      <c r="K35" s="359">
        <v>0</v>
      </c>
      <c r="L35" s="359">
        <v>0</v>
      </c>
    </row>
    <row r="36" spans="1:12" ht="14.25">
      <c r="A36" s="352" t="s">
        <v>1227</v>
      </c>
      <c r="B36" s="353" t="s">
        <v>1284</v>
      </c>
      <c r="C36" s="354" t="s">
        <v>1227</v>
      </c>
      <c r="D36" s="355"/>
      <c r="E36" s="355"/>
      <c r="F36" s="355"/>
      <c r="G36" s="355"/>
      <c r="H36" s="355"/>
      <c r="I36" s="355"/>
      <c r="J36" s="355"/>
      <c r="K36" s="355"/>
      <c r="L36" s="355"/>
    </row>
    <row r="37" spans="1:12" ht="12">
      <c r="A37" s="356" t="s">
        <v>1285</v>
      </c>
      <c r="B37" s="357" t="s">
        <v>1286</v>
      </c>
      <c r="C37" s="358" t="s">
        <v>358</v>
      </c>
      <c r="D37" s="359">
        <v>8</v>
      </c>
      <c r="E37" s="490"/>
      <c r="F37" s="359">
        <f>SUM(D37*E37)</f>
        <v>0</v>
      </c>
      <c r="G37" s="490"/>
      <c r="H37" s="359">
        <f>SUM(D37*G37)</f>
        <v>0</v>
      </c>
      <c r="I37" s="359">
        <f>SUM(E37+G37)</f>
        <v>0</v>
      </c>
      <c r="J37" s="359">
        <f>SUM(F37+H37)</f>
        <v>0</v>
      </c>
      <c r="K37" s="359">
        <v>0</v>
      </c>
      <c r="L37" s="359">
        <v>0</v>
      </c>
    </row>
    <row r="38" spans="1:12" ht="14.25">
      <c r="A38" s="352" t="s">
        <v>1227</v>
      </c>
      <c r="B38" s="353" t="s">
        <v>1287</v>
      </c>
      <c r="C38" s="354" t="s">
        <v>1227</v>
      </c>
      <c r="D38" s="355"/>
      <c r="E38" s="355"/>
      <c r="F38" s="355"/>
      <c r="G38" s="355"/>
      <c r="H38" s="355"/>
      <c r="I38" s="355"/>
      <c r="J38" s="355"/>
      <c r="K38" s="355"/>
      <c r="L38" s="355"/>
    </row>
    <row r="39" spans="1:12" ht="12">
      <c r="A39" s="356" t="s">
        <v>1288</v>
      </c>
      <c r="B39" s="357" t="s">
        <v>1289</v>
      </c>
      <c r="C39" s="358" t="s">
        <v>358</v>
      </c>
      <c r="D39" s="359">
        <v>2</v>
      </c>
      <c r="E39" s="490"/>
      <c r="F39" s="359">
        <f>SUM(D39*E39)</f>
        <v>0</v>
      </c>
      <c r="G39" s="490"/>
      <c r="H39" s="359">
        <f>SUM(D39*G39)</f>
        <v>0</v>
      </c>
      <c r="I39" s="359">
        <f>SUM(E39+G39)</f>
        <v>0</v>
      </c>
      <c r="J39" s="359">
        <f>SUM(F39+H39)</f>
        <v>0</v>
      </c>
      <c r="K39" s="359">
        <v>0</v>
      </c>
      <c r="L39" s="359">
        <v>0</v>
      </c>
    </row>
    <row r="40" spans="1:12" ht="71.25">
      <c r="A40" s="352" t="s">
        <v>1227</v>
      </c>
      <c r="B40" s="353" t="s">
        <v>1290</v>
      </c>
      <c r="C40" s="354" t="s">
        <v>1227</v>
      </c>
      <c r="D40" s="355"/>
      <c r="E40" s="355"/>
      <c r="F40" s="355"/>
      <c r="G40" s="355"/>
      <c r="H40" s="355"/>
      <c r="I40" s="355"/>
      <c r="J40" s="355"/>
      <c r="K40" s="355"/>
      <c r="L40" s="355"/>
    </row>
    <row r="41" spans="1:12" ht="12">
      <c r="A41" s="356" t="s">
        <v>1291</v>
      </c>
      <c r="B41" s="357" t="s">
        <v>1292</v>
      </c>
      <c r="C41" s="358" t="s">
        <v>184</v>
      </c>
      <c r="D41" s="359">
        <v>70</v>
      </c>
      <c r="E41" s="490"/>
      <c r="F41" s="359">
        <f>SUM(D41*E41)</f>
        <v>0</v>
      </c>
      <c r="G41" s="490"/>
      <c r="H41" s="359">
        <f>SUM(D41*G41)</f>
        <v>0</v>
      </c>
      <c r="I41" s="359">
        <f>SUM(E41+G41)</f>
        <v>0</v>
      </c>
      <c r="J41" s="359">
        <f>SUM(F41+H41)</f>
        <v>0</v>
      </c>
      <c r="K41" s="359">
        <v>0</v>
      </c>
      <c r="L41" s="359">
        <v>0</v>
      </c>
    </row>
    <row r="42" spans="1:12" ht="57">
      <c r="A42" s="352" t="s">
        <v>1227</v>
      </c>
      <c r="B42" s="353" t="s">
        <v>1293</v>
      </c>
      <c r="C42" s="354" t="s">
        <v>1227</v>
      </c>
      <c r="D42" s="355"/>
      <c r="E42" s="355"/>
      <c r="F42" s="355"/>
      <c r="G42" s="355"/>
      <c r="H42" s="355"/>
      <c r="I42" s="355"/>
      <c r="J42" s="355"/>
      <c r="K42" s="355"/>
      <c r="L42" s="355"/>
    </row>
    <row r="43" spans="1:12" ht="12">
      <c r="A43" s="356" t="s">
        <v>1294</v>
      </c>
      <c r="B43" s="357" t="s">
        <v>1292</v>
      </c>
      <c r="C43" s="358" t="s">
        <v>184</v>
      </c>
      <c r="D43" s="359">
        <v>15</v>
      </c>
      <c r="E43" s="490"/>
      <c r="F43" s="359">
        <f>SUM(D43*E43)</f>
        <v>0</v>
      </c>
      <c r="G43" s="490"/>
      <c r="H43" s="359">
        <f>SUM(D43*G43)</f>
        <v>0</v>
      </c>
      <c r="I43" s="359">
        <f>SUM(E43+G43)</f>
        <v>0</v>
      </c>
      <c r="J43" s="359">
        <f>SUM(F43+H43)</f>
        <v>0</v>
      </c>
      <c r="K43" s="359">
        <v>0</v>
      </c>
      <c r="L43" s="359">
        <v>0</v>
      </c>
    </row>
    <row r="44" spans="1:12" ht="14.25">
      <c r="A44" s="352" t="s">
        <v>1227</v>
      </c>
      <c r="B44" s="353" t="s">
        <v>1295</v>
      </c>
      <c r="C44" s="354" t="s">
        <v>1227</v>
      </c>
      <c r="D44" s="355"/>
      <c r="E44" s="355"/>
      <c r="F44" s="355"/>
      <c r="G44" s="355"/>
      <c r="H44" s="355"/>
      <c r="I44" s="355"/>
      <c r="J44" s="355"/>
      <c r="K44" s="355"/>
      <c r="L44" s="355"/>
    </row>
    <row r="45" spans="1:12" ht="12">
      <c r="A45" s="356" t="s">
        <v>1227</v>
      </c>
      <c r="B45" s="357" t="s">
        <v>1296</v>
      </c>
      <c r="C45" s="358" t="s">
        <v>1279</v>
      </c>
      <c r="D45" s="359">
        <v>10</v>
      </c>
      <c r="E45" s="490"/>
      <c r="F45" s="359">
        <f>SUM(D45*E45)</f>
        <v>0</v>
      </c>
      <c r="G45" s="490"/>
      <c r="H45" s="359">
        <f>SUM(D45*G45)</f>
        <v>0</v>
      </c>
      <c r="I45" s="359">
        <f>SUM(E45+G45)</f>
        <v>0</v>
      </c>
      <c r="J45" s="359">
        <f>SUM(F45+H45)</f>
        <v>0</v>
      </c>
      <c r="K45" s="359">
        <v>0</v>
      </c>
      <c r="L45" s="359">
        <v>0</v>
      </c>
    </row>
    <row r="46" spans="1:12" ht="28.5">
      <c r="A46" s="352" t="s">
        <v>1227</v>
      </c>
      <c r="B46" s="353" t="s">
        <v>1297</v>
      </c>
      <c r="C46" s="354" t="s">
        <v>1227</v>
      </c>
      <c r="D46" s="355"/>
      <c r="E46" s="355"/>
      <c r="F46" s="355"/>
      <c r="G46" s="355"/>
      <c r="H46" s="355"/>
      <c r="I46" s="355"/>
      <c r="J46" s="355"/>
      <c r="K46" s="355"/>
      <c r="L46" s="355"/>
    </row>
    <row r="47" spans="1:12" ht="12">
      <c r="A47" s="356" t="s">
        <v>1227</v>
      </c>
      <c r="B47" s="357" t="s">
        <v>1298</v>
      </c>
      <c r="C47" s="358" t="s">
        <v>1279</v>
      </c>
      <c r="D47" s="359">
        <v>27</v>
      </c>
      <c r="E47" s="490"/>
      <c r="F47" s="359">
        <f>SUM(D47*E47)</f>
        <v>0</v>
      </c>
      <c r="G47" s="490"/>
      <c r="H47" s="359">
        <f>SUM(D47*G47)</f>
        <v>0</v>
      </c>
      <c r="I47" s="359">
        <f aca="true" t="shared" si="4" ref="I47:J51">SUM(E47+G47)</f>
        <v>0</v>
      </c>
      <c r="J47" s="359">
        <f t="shared" si="4"/>
        <v>0</v>
      </c>
      <c r="K47" s="359">
        <v>5</v>
      </c>
      <c r="L47" s="359">
        <v>135</v>
      </c>
    </row>
    <row r="48" spans="1:12" ht="12">
      <c r="A48" s="356" t="s">
        <v>1227</v>
      </c>
      <c r="B48" s="357" t="s">
        <v>1299</v>
      </c>
      <c r="C48" s="358" t="s">
        <v>1279</v>
      </c>
      <c r="D48" s="359">
        <v>15</v>
      </c>
      <c r="E48" s="490"/>
      <c r="F48" s="359">
        <f>SUM(D48*E48)</f>
        <v>0</v>
      </c>
      <c r="G48" s="490"/>
      <c r="H48" s="359">
        <f>SUM(D48*G48)</f>
        <v>0</v>
      </c>
      <c r="I48" s="359">
        <f t="shared" si="4"/>
        <v>0</v>
      </c>
      <c r="J48" s="359">
        <f t="shared" si="4"/>
        <v>0</v>
      </c>
      <c r="K48" s="359">
        <v>10</v>
      </c>
      <c r="L48" s="359">
        <v>150</v>
      </c>
    </row>
    <row r="49" spans="1:12" ht="12">
      <c r="A49" s="356" t="s">
        <v>1227</v>
      </c>
      <c r="B49" s="357" t="s">
        <v>1300</v>
      </c>
      <c r="C49" s="358" t="s">
        <v>1279</v>
      </c>
      <c r="D49" s="359">
        <v>37</v>
      </c>
      <c r="E49" s="490"/>
      <c r="F49" s="359">
        <f>SUM(D49*E49)</f>
        <v>0</v>
      </c>
      <c r="G49" s="490"/>
      <c r="H49" s="359">
        <f>SUM(D49*G49)</f>
        <v>0</v>
      </c>
      <c r="I49" s="359">
        <f t="shared" si="4"/>
        <v>0</v>
      </c>
      <c r="J49" s="359">
        <f t="shared" si="4"/>
        <v>0</v>
      </c>
      <c r="K49" s="359">
        <v>15</v>
      </c>
      <c r="L49" s="359">
        <v>555</v>
      </c>
    </row>
    <row r="50" spans="1:12" ht="12">
      <c r="A50" s="356" t="s">
        <v>1227</v>
      </c>
      <c r="B50" s="357" t="s">
        <v>1301</v>
      </c>
      <c r="C50" s="358" t="s">
        <v>1279</v>
      </c>
      <c r="D50" s="359">
        <v>14</v>
      </c>
      <c r="E50" s="490"/>
      <c r="F50" s="359">
        <f>SUM(D50*E50)</f>
        <v>0</v>
      </c>
      <c r="G50" s="490"/>
      <c r="H50" s="359">
        <f>SUM(D50*G50)</f>
        <v>0</v>
      </c>
      <c r="I50" s="359">
        <f t="shared" si="4"/>
        <v>0</v>
      </c>
      <c r="J50" s="359">
        <f t="shared" si="4"/>
        <v>0</v>
      </c>
      <c r="K50" s="359">
        <v>19</v>
      </c>
      <c r="L50" s="359">
        <v>266</v>
      </c>
    </row>
    <row r="51" spans="1:12" ht="12">
      <c r="A51" s="356" t="s">
        <v>1227</v>
      </c>
      <c r="B51" s="357" t="s">
        <v>1302</v>
      </c>
      <c r="C51" s="358" t="s">
        <v>1279</v>
      </c>
      <c r="D51" s="359">
        <v>9</v>
      </c>
      <c r="E51" s="490"/>
      <c r="F51" s="359">
        <f>SUM(D51*E51)</f>
        <v>0</v>
      </c>
      <c r="G51" s="490"/>
      <c r="H51" s="359">
        <f>SUM(D51*G51)</f>
        <v>0</v>
      </c>
      <c r="I51" s="359">
        <f t="shared" si="4"/>
        <v>0</v>
      </c>
      <c r="J51" s="359">
        <f t="shared" si="4"/>
        <v>0</v>
      </c>
      <c r="K51" s="359">
        <v>29</v>
      </c>
      <c r="L51" s="359">
        <v>261</v>
      </c>
    </row>
    <row r="52" spans="1:12" ht="28.5">
      <c r="A52" s="352" t="s">
        <v>1227</v>
      </c>
      <c r="B52" s="353" t="s">
        <v>1303</v>
      </c>
      <c r="C52" s="354" t="s">
        <v>1227</v>
      </c>
      <c r="D52" s="355"/>
      <c r="E52" s="355"/>
      <c r="F52" s="355"/>
      <c r="G52" s="355"/>
      <c r="H52" s="355"/>
      <c r="I52" s="355"/>
      <c r="J52" s="355"/>
      <c r="K52" s="355"/>
      <c r="L52" s="355"/>
    </row>
    <row r="53" spans="1:12" ht="12">
      <c r="A53" s="356" t="s">
        <v>1227</v>
      </c>
      <c r="B53" s="357" t="s">
        <v>1304</v>
      </c>
      <c r="C53" s="358" t="s">
        <v>358</v>
      </c>
      <c r="D53" s="359">
        <v>3</v>
      </c>
      <c r="E53" s="490"/>
      <c r="F53" s="359">
        <f>SUM(D53*E53)</f>
        <v>0</v>
      </c>
      <c r="G53" s="490"/>
      <c r="H53" s="359">
        <f>SUM(D53*G53)</f>
        <v>0</v>
      </c>
      <c r="I53" s="359">
        <f>SUM(E53+G53)</f>
        <v>0</v>
      </c>
      <c r="J53" s="359">
        <f>SUM(F53+H53)</f>
        <v>0</v>
      </c>
      <c r="K53" s="359">
        <v>0</v>
      </c>
      <c r="L53" s="359">
        <v>0</v>
      </c>
    </row>
    <row r="54" spans="1:12" ht="14.25">
      <c r="A54" s="352" t="s">
        <v>1227</v>
      </c>
      <c r="B54" s="353" t="s">
        <v>1305</v>
      </c>
      <c r="C54" s="354" t="s">
        <v>1227</v>
      </c>
      <c r="D54" s="355"/>
      <c r="E54" s="355"/>
      <c r="F54" s="355"/>
      <c r="G54" s="355"/>
      <c r="H54" s="355"/>
      <c r="I54" s="355"/>
      <c r="J54" s="355"/>
      <c r="K54" s="355"/>
      <c r="L54" s="355"/>
    </row>
    <row r="55" spans="1:12" ht="12">
      <c r="A55" s="356" t="s">
        <v>1227</v>
      </c>
      <c r="B55" s="357" t="s">
        <v>1306</v>
      </c>
      <c r="C55" s="358" t="s">
        <v>1279</v>
      </c>
      <c r="D55" s="359">
        <v>2</v>
      </c>
      <c r="E55" s="490"/>
      <c r="F55" s="359">
        <f>SUM(D55*E55)</f>
        <v>0</v>
      </c>
      <c r="G55" s="490"/>
      <c r="H55" s="359">
        <f>SUM(D55*G55)</f>
        <v>0</v>
      </c>
      <c r="I55" s="359">
        <f>SUM(E55+G55)</f>
        <v>0</v>
      </c>
      <c r="J55" s="359">
        <f>SUM(F55+H55)</f>
        <v>0</v>
      </c>
      <c r="K55" s="359">
        <v>3</v>
      </c>
      <c r="L55" s="359">
        <v>6</v>
      </c>
    </row>
    <row r="56" spans="1:12" ht="16.5">
      <c r="A56" s="348" t="s">
        <v>1227</v>
      </c>
      <c r="B56" s="349" t="s">
        <v>1307</v>
      </c>
      <c r="C56" s="350" t="s">
        <v>1227</v>
      </c>
      <c r="D56" s="351"/>
      <c r="E56" s="351"/>
      <c r="F56" s="351">
        <f>SUM(F3:F55)</f>
        <v>0</v>
      </c>
      <c r="G56" s="351"/>
      <c r="H56" s="351">
        <f>SUM(H4:H55)</f>
        <v>0</v>
      </c>
      <c r="I56" s="351"/>
      <c r="J56" s="351">
        <f>SUM(F56+H56)</f>
        <v>0</v>
      </c>
      <c r="K56" s="351"/>
      <c r="L56" s="351">
        <v>1610.4</v>
      </c>
    </row>
    <row r="57" spans="1:12" ht="12">
      <c r="A57" s="356" t="s">
        <v>1227</v>
      </c>
      <c r="B57" s="357" t="s">
        <v>1227</v>
      </c>
      <c r="C57" s="358" t="s">
        <v>1227</v>
      </c>
      <c r="D57" s="359"/>
      <c r="E57" s="359"/>
      <c r="F57" s="359"/>
      <c r="G57" s="359"/>
      <c r="H57" s="359"/>
      <c r="I57" s="359"/>
      <c r="J57" s="359"/>
      <c r="K57" s="359"/>
      <c r="L57" s="359"/>
    </row>
    <row r="58" spans="1:12" ht="16.5">
      <c r="A58" s="348" t="s">
        <v>1227</v>
      </c>
      <c r="B58" s="349" t="s">
        <v>1308</v>
      </c>
      <c r="C58" s="350" t="s">
        <v>1227</v>
      </c>
      <c r="D58" s="351"/>
      <c r="E58" s="351"/>
      <c r="F58" s="351"/>
      <c r="G58" s="351"/>
      <c r="H58" s="351"/>
      <c r="I58" s="351"/>
      <c r="J58" s="351"/>
      <c r="K58" s="351"/>
      <c r="L58" s="351"/>
    </row>
    <row r="59" spans="1:12" ht="28.5">
      <c r="A59" s="352" t="s">
        <v>1227</v>
      </c>
      <c r="B59" s="353" t="s">
        <v>1229</v>
      </c>
      <c r="C59" s="354" t="s">
        <v>1227</v>
      </c>
      <c r="D59" s="355"/>
      <c r="E59" s="355"/>
      <c r="F59" s="355"/>
      <c r="G59" s="355"/>
      <c r="H59" s="355"/>
      <c r="I59" s="355"/>
      <c r="J59" s="355"/>
      <c r="K59" s="355"/>
      <c r="L59" s="355"/>
    </row>
    <row r="60" spans="1:12" ht="12">
      <c r="A60" s="356" t="s">
        <v>1309</v>
      </c>
      <c r="B60" s="357" t="s">
        <v>1231</v>
      </c>
      <c r="C60" s="358" t="s">
        <v>358</v>
      </c>
      <c r="D60" s="359">
        <v>1</v>
      </c>
      <c r="E60" s="490"/>
      <c r="F60" s="359">
        <f>SUM(D60*E60)</f>
        <v>0</v>
      </c>
      <c r="G60" s="490"/>
      <c r="H60" s="359">
        <f>SUM(D60*G60)</f>
        <v>0</v>
      </c>
      <c r="I60" s="359">
        <f>SUM(E60+G60)</f>
        <v>0</v>
      </c>
      <c r="J60" s="359">
        <f>SUM(F60+H60)</f>
        <v>0</v>
      </c>
      <c r="K60" s="359">
        <v>0</v>
      </c>
      <c r="L60" s="359">
        <v>0</v>
      </c>
    </row>
    <row r="61" spans="1:12" ht="14.25">
      <c r="A61" s="352" t="s">
        <v>1227</v>
      </c>
      <c r="B61" s="353" t="s">
        <v>1232</v>
      </c>
      <c r="C61" s="354" t="s">
        <v>1227</v>
      </c>
      <c r="D61" s="355"/>
      <c r="E61" s="355"/>
      <c r="F61" s="355"/>
      <c r="G61" s="355"/>
      <c r="H61" s="355"/>
      <c r="I61" s="355"/>
      <c r="J61" s="355"/>
      <c r="K61" s="355"/>
      <c r="L61" s="355"/>
    </row>
    <row r="62" spans="1:12" ht="24">
      <c r="A62" s="356" t="s">
        <v>1310</v>
      </c>
      <c r="B62" s="357" t="s">
        <v>1234</v>
      </c>
      <c r="C62" s="358" t="s">
        <v>358</v>
      </c>
      <c r="D62" s="359">
        <v>1</v>
      </c>
      <c r="E62" s="490"/>
      <c r="F62" s="359">
        <f>SUM(D62*E62)</f>
        <v>0</v>
      </c>
      <c r="G62" s="490"/>
      <c r="H62" s="359">
        <f>SUM(D62*G62)</f>
        <v>0</v>
      </c>
      <c r="I62" s="359">
        <f>SUM(E62+G62)</f>
        <v>0</v>
      </c>
      <c r="J62" s="359">
        <f>SUM(F62+H62)</f>
        <v>0</v>
      </c>
      <c r="K62" s="359">
        <v>0</v>
      </c>
      <c r="L62" s="359">
        <v>0</v>
      </c>
    </row>
    <row r="63" spans="1:12" ht="14.25">
      <c r="A63" s="352" t="s">
        <v>1227</v>
      </c>
      <c r="B63" s="353" t="s">
        <v>1235</v>
      </c>
      <c r="C63" s="354" t="s">
        <v>1227</v>
      </c>
      <c r="D63" s="360"/>
      <c r="E63" s="360"/>
      <c r="F63" s="360"/>
      <c r="G63" s="360"/>
      <c r="H63" s="360"/>
      <c r="I63" s="360"/>
      <c r="J63" s="360"/>
      <c r="K63" s="360"/>
      <c r="L63" s="360"/>
    </row>
    <row r="64" spans="1:12" ht="12">
      <c r="A64" s="356" t="s">
        <v>1311</v>
      </c>
      <c r="B64" s="357" t="s">
        <v>1237</v>
      </c>
      <c r="C64" s="358" t="s">
        <v>358</v>
      </c>
      <c r="D64" s="359">
        <v>1</v>
      </c>
      <c r="E64" s="490"/>
      <c r="F64" s="359">
        <f>SUM(D64*E64)</f>
        <v>0</v>
      </c>
      <c r="G64" s="490"/>
      <c r="H64" s="359">
        <f>SUM(D64*G64)</f>
        <v>0</v>
      </c>
      <c r="I64" s="359">
        <f>SUM(E64+G64)</f>
        <v>0</v>
      </c>
      <c r="J64" s="359">
        <f>SUM(F64+H64)</f>
        <v>0</v>
      </c>
      <c r="K64" s="361"/>
      <c r="L64" s="359">
        <v>0</v>
      </c>
    </row>
    <row r="65" spans="1:12" ht="14.25">
      <c r="A65" s="352" t="s">
        <v>1227</v>
      </c>
      <c r="B65" s="353" t="s">
        <v>1238</v>
      </c>
      <c r="C65" s="354" t="s">
        <v>1227</v>
      </c>
      <c r="D65" s="355"/>
      <c r="E65" s="355"/>
      <c r="F65" s="355"/>
      <c r="G65" s="355"/>
      <c r="H65" s="355"/>
      <c r="I65" s="355"/>
      <c r="J65" s="355"/>
      <c r="K65" s="355"/>
      <c r="L65" s="355"/>
    </row>
    <row r="66" spans="1:12" ht="12">
      <c r="A66" s="356" t="s">
        <v>1312</v>
      </c>
      <c r="B66" s="357" t="s">
        <v>1240</v>
      </c>
      <c r="C66" s="358" t="s">
        <v>358</v>
      </c>
      <c r="D66" s="359">
        <v>2</v>
      </c>
      <c r="E66" s="490"/>
      <c r="F66" s="359">
        <f>SUM(D66*E66)</f>
        <v>0</v>
      </c>
      <c r="G66" s="490"/>
      <c r="H66" s="359">
        <f>SUM(D66*G66)</f>
        <v>0</v>
      </c>
      <c r="I66" s="359">
        <f>SUM(E66+G66)</f>
        <v>0</v>
      </c>
      <c r="J66" s="359">
        <f>SUM(F66+H66)</f>
        <v>0</v>
      </c>
      <c r="K66" s="359">
        <v>0</v>
      </c>
      <c r="L66" s="359">
        <v>0</v>
      </c>
    </row>
    <row r="67" spans="1:12" ht="14.25">
      <c r="A67" s="352" t="s">
        <v>1227</v>
      </c>
      <c r="B67" s="353" t="s">
        <v>1241</v>
      </c>
      <c r="C67" s="354" t="s">
        <v>1227</v>
      </c>
      <c r="D67" s="355"/>
      <c r="E67" s="355"/>
      <c r="F67" s="355"/>
      <c r="G67" s="355"/>
      <c r="H67" s="355"/>
      <c r="I67" s="355"/>
      <c r="J67" s="355"/>
      <c r="K67" s="355"/>
      <c r="L67" s="355"/>
    </row>
    <row r="68" spans="1:12" ht="12">
      <c r="A68" s="356" t="s">
        <v>1313</v>
      </c>
      <c r="B68" s="357" t="s">
        <v>1243</v>
      </c>
      <c r="C68" s="358" t="s">
        <v>358</v>
      </c>
      <c r="D68" s="359">
        <v>2</v>
      </c>
      <c r="E68" s="490"/>
      <c r="F68" s="359">
        <f>SUM(D68*E68)</f>
        <v>0</v>
      </c>
      <c r="G68" s="490"/>
      <c r="H68" s="359">
        <f>SUM(D68*G68)</f>
        <v>0</v>
      </c>
      <c r="I68" s="359">
        <f>SUM(E68+G68)</f>
        <v>0</v>
      </c>
      <c r="J68" s="359">
        <f>SUM(F68+H68)</f>
        <v>0</v>
      </c>
      <c r="K68" s="359">
        <v>0</v>
      </c>
      <c r="L68" s="359">
        <v>0</v>
      </c>
    </row>
    <row r="69" spans="1:12" ht="42.75">
      <c r="A69" s="352" t="s">
        <v>1227</v>
      </c>
      <c r="B69" s="353" t="s">
        <v>1250</v>
      </c>
      <c r="C69" s="354" t="s">
        <v>1227</v>
      </c>
      <c r="D69" s="355"/>
      <c r="E69" s="355"/>
      <c r="F69" s="355"/>
      <c r="G69" s="355"/>
      <c r="H69" s="355"/>
      <c r="I69" s="355"/>
      <c r="J69" s="355"/>
      <c r="K69" s="355"/>
      <c r="L69" s="355"/>
    </row>
    <row r="70" spans="1:12" ht="12">
      <c r="A70" s="356" t="s">
        <v>1314</v>
      </c>
      <c r="B70" s="357" t="s">
        <v>1315</v>
      </c>
      <c r="C70" s="358" t="s">
        <v>358</v>
      </c>
      <c r="D70" s="359">
        <v>4</v>
      </c>
      <c r="E70" s="490"/>
      <c r="F70" s="359">
        <f>SUM(D70*E70)</f>
        <v>0</v>
      </c>
      <c r="G70" s="490"/>
      <c r="H70" s="359">
        <f>SUM(D70*G70)</f>
        <v>0</v>
      </c>
      <c r="I70" s="359">
        <f>SUM(E70+G70)</f>
        <v>0</v>
      </c>
      <c r="J70" s="359">
        <f>SUM(F70+H70)</f>
        <v>0</v>
      </c>
      <c r="K70" s="359">
        <v>0</v>
      </c>
      <c r="L70" s="359">
        <v>0</v>
      </c>
    </row>
    <row r="71" spans="1:12" ht="28.5">
      <c r="A71" s="352" t="s">
        <v>1227</v>
      </c>
      <c r="B71" s="353" t="s">
        <v>1316</v>
      </c>
      <c r="C71" s="354" t="s">
        <v>1227</v>
      </c>
      <c r="D71" s="355"/>
      <c r="E71" s="355"/>
      <c r="F71" s="355"/>
      <c r="G71" s="355"/>
      <c r="H71" s="355"/>
      <c r="I71" s="355"/>
      <c r="J71" s="355"/>
      <c r="K71" s="355"/>
      <c r="L71" s="355"/>
    </row>
    <row r="72" spans="1:12" ht="12">
      <c r="A72" s="356" t="s">
        <v>1317</v>
      </c>
      <c r="B72" s="357" t="s">
        <v>1318</v>
      </c>
      <c r="C72" s="358" t="s">
        <v>358</v>
      </c>
      <c r="D72" s="359">
        <v>1</v>
      </c>
      <c r="E72" s="490"/>
      <c r="F72" s="359">
        <f>SUM(D72*E72)</f>
        <v>0</v>
      </c>
      <c r="G72" s="490"/>
      <c r="H72" s="359">
        <f>SUM(D72*G72)</f>
        <v>0</v>
      </c>
      <c r="I72" s="359">
        <f>SUM(E72+G72)</f>
        <v>0</v>
      </c>
      <c r="J72" s="359">
        <f>SUM(F72+H72)</f>
        <v>0</v>
      </c>
      <c r="K72" s="359">
        <v>0</v>
      </c>
      <c r="L72" s="359">
        <v>0</v>
      </c>
    </row>
    <row r="73" spans="1:12" ht="28.5">
      <c r="A73" s="352" t="s">
        <v>1227</v>
      </c>
      <c r="B73" s="353" t="s">
        <v>1319</v>
      </c>
      <c r="C73" s="354" t="s">
        <v>1227</v>
      </c>
      <c r="D73" s="355"/>
      <c r="E73" s="355"/>
      <c r="F73" s="355"/>
      <c r="G73" s="355"/>
      <c r="H73" s="355"/>
      <c r="I73" s="355"/>
      <c r="J73" s="355"/>
      <c r="K73" s="355"/>
      <c r="L73" s="355"/>
    </row>
    <row r="74" spans="1:12" ht="12">
      <c r="A74" s="356" t="s">
        <v>1320</v>
      </c>
      <c r="B74" s="357" t="s">
        <v>1321</v>
      </c>
      <c r="C74" s="358" t="s">
        <v>358</v>
      </c>
      <c r="D74" s="359">
        <v>2</v>
      </c>
      <c r="E74" s="490"/>
      <c r="F74" s="359">
        <f>SUM(D74*E74)</f>
        <v>0</v>
      </c>
      <c r="G74" s="490"/>
      <c r="H74" s="359">
        <f>SUM(D74*G74)</f>
        <v>0</v>
      </c>
      <c r="I74" s="359">
        <f>SUM(E74+G74)</f>
        <v>0</v>
      </c>
      <c r="J74" s="359">
        <f>SUM(F74+H74)</f>
        <v>0</v>
      </c>
      <c r="K74" s="359">
        <v>21</v>
      </c>
      <c r="L74" s="359">
        <v>42</v>
      </c>
    </row>
    <row r="75" spans="1:12" ht="12">
      <c r="A75" s="356" t="s">
        <v>1322</v>
      </c>
      <c r="B75" s="357" t="s">
        <v>1323</v>
      </c>
      <c r="C75" s="358" t="s">
        <v>358</v>
      </c>
      <c r="D75" s="359">
        <v>1</v>
      </c>
      <c r="E75" s="490"/>
      <c r="F75" s="359">
        <f>SUM(D75*E75)</f>
        <v>0</v>
      </c>
      <c r="G75" s="490"/>
      <c r="H75" s="359">
        <f>SUM(D75*G75)</f>
        <v>0</v>
      </c>
      <c r="I75" s="359">
        <f>SUM(E75+G75)</f>
        <v>0</v>
      </c>
      <c r="J75" s="359">
        <f>SUM(F75+H75)</f>
        <v>0</v>
      </c>
      <c r="K75" s="359">
        <v>21</v>
      </c>
      <c r="L75" s="359">
        <v>21</v>
      </c>
    </row>
    <row r="76" spans="1:12" ht="28.5">
      <c r="A76" s="352" t="s">
        <v>1227</v>
      </c>
      <c r="B76" s="353" t="s">
        <v>1271</v>
      </c>
      <c r="C76" s="354" t="s">
        <v>1227</v>
      </c>
      <c r="D76" s="355"/>
      <c r="E76" s="491"/>
      <c r="F76" s="355"/>
      <c r="G76" s="355"/>
      <c r="H76" s="355"/>
      <c r="I76" s="355"/>
      <c r="J76" s="355"/>
      <c r="K76" s="355"/>
      <c r="L76" s="355"/>
    </row>
    <row r="77" spans="1:12" ht="12">
      <c r="A77" s="356" t="s">
        <v>1324</v>
      </c>
      <c r="B77" s="357" t="s">
        <v>1325</v>
      </c>
      <c r="C77" s="358" t="s">
        <v>358</v>
      </c>
      <c r="D77" s="359">
        <v>2</v>
      </c>
      <c r="E77" s="490"/>
      <c r="F77" s="359">
        <f>SUM(D77*E77)</f>
        <v>0</v>
      </c>
      <c r="G77" s="490"/>
      <c r="H77" s="359">
        <f>SUM(D77*G77)</f>
        <v>0</v>
      </c>
      <c r="I77" s="359">
        <f>SUM(E77+G77)</f>
        <v>0</v>
      </c>
      <c r="J77" s="359">
        <f>SUM(F77+H77)</f>
        <v>0</v>
      </c>
      <c r="K77" s="359">
        <v>0.2</v>
      </c>
      <c r="L77" s="359">
        <v>0.4</v>
      </c>
    </row>
    <row r="78" spans="1:12" ht="12">
      <c r="A78" s="356" t="s">
        <v>1326</v>
      </c>
      <c r="B78" s="357" t="s">
        <v>1327</v>
      </c>
      <c r="C78" s="358" t="s">
        <v>358</v>
      </c>
      <c r="D78" s="359">
        <v>1</v>
      </c>
      <c r="E78" s="490"/>
      <c r="F78" s="359">
        <f>SUM(D78*E78)</f>
        <v>0</v>
      </c>
      <c r="G78" s="490"/>
      <c r="H78" s="359">
        <f>SUM(D78*G78)</f>
        <v>0</v>
      </c>
      <c r="I78" s="359">
        <f>SUM(E78+G78)</f>
        <v>0</v>
      </c>
      <c r="J78" s="359">
        <f>SUM(F78+H78)</f>
        <v>0</v>
      </c>
      <c r="K78" s="359">
        <v>0.7</v>
      </c>
      <c r="L78" s="359">
        <v>0.7</v>
      </c>
    </row>
    <row r="79" spans="1:12" ht="14.25">
      <c r="A79" s="352" t="s">
        <v>1227</v>
      </c>
      <c r="B79" s="353" t="s">
        <v>1253</v>
      </c>
      <c r="C79" s="354" t="s">
        <v>1227</v>
      </c>
      <c r="D79" s="355"/>
      <c r="E79" s="355"/>
      <c r="F79" s="355"/>
      <c r="G79" s="355"/>
      <c r="H79" s="355"/>
      <c r="I79" s="355"/>
      <c r="J79" s="355"/>
      <c r="K79" s="355"/>
      <c r="L79" s="355"/>
    </row>
    <row r="80" spans="1:12" ht="12">
      <c r="A80" s="356" t="s">
        <v>1328</v>
      </c>
      <c r="B80" s="357" t="s">
        <v>1257</v>
      </c>
      <c r="C80" s="358" t="s">
        <v>358</v>
      </c>
      <c r="D80" s="359">
        <v>3</v>
      </c>
      <c r="E80" s="490"/>
      <c r="F80" s="359">
        <f>SUM(D80*E80)</f>
        <v>0</v>
      </c>
      <c r="G80" s="490"/>
      <c r="H80" s="359">
        <f>SUM(D80*G80)</f>
        <v>0</v>
      </c>
      <c r="I80" s="359">
        <f aca="true" t="shared" si="5" ref="I80:J84">SUM(E80+G80)</f>
        <v>0</v>
      </c>
      <c r="J80" s="359">
        <f t="shared" si="5"/>
        <v>0</v>
      </c>
      <c r="K80" s="359">
        <v>3.5</v>
      </c>
      <c r="L80" s="359">
        <v>10.5</v>
      </c>
    </row>
    <row r="81" spans="1:12" ht="12">
      <c r="A81" s="356" t="s">
        <v>1329</v>
      </c>
      <c r="B81" s="357" t="s">
        <v>1255</v>
      </c>
      <c r="C81" s="358" t="s">
        <v>358</v>
      </c>
      <c r="D81" s="359">
        <v>5</v>
      </c>
      <c r="E81" s="490"/>
      <c r="F81" s="359">
        <f>SUM(D81*E81)</f>
        <v>0</v>
      </c>
      <c r="G81" s="490"/>
      <c r="H81" s="359">
        <f>SUM(D81*G81)</f>
        <v>0</v>
      </c>
      <c r="I81" s="359">
        <f t="shared" si="5"/>
        <v>0</v>
      </c>
      <c r="J81" s="359">
        <f t="shared" si="5"/>
        <v>0</v>
      </c>
      <c r="K81" s="359">
        <v>3.5</v>
      </c>
      <c r="L81" s="359">
        <v>17.5</v>
      </c>
    </row>
    <row r="82" spans="1:12" ht="12">
      <c r="A82" s="356" t="s">
        <v>1330</v>
      </c>
      <c r="B82" s="357" t="s">
        <v>1331</v>
      </c>
      <c r="C82" s="358" t="s">
        <v>358</v>
      </c>
      <c r="D82" s="359">
        <v>6</v>
      </c>
      <c r="E82" s="490"/>
      <c r="F82" s="359">
        <f>SUM(D82*E82)</f>
        <v>0</v>
      </c>
      <c r="G82" s="490"/>
      <c r="H82" s="359">
        <f>SUM(D82*G82)</f>
        <v>0</v>
      </c>
      <c r="I82" s="359">
        <f t="shared" si="5"/>
        <v>0</v>
      </c>
      <c r="J82" s="359">
        <f t="shared" si="5"/>
        <v>0</v>
      </c>
      <c r="K82" s="359">
        <v>4.5</v>
      </c>
      <c r="L82" s="359">
        <v>27</v>
      </c>
    </row>
    <row r="83" spans="1:12" ht="12">
      <c r="A83" s="356" t="s">
        <v>1332</v>
      </c>
      <c r="B83" s="357" t="s">
        <v>1259</v>
      </c>
      <c r="C83" s="358" t="s">
        <v>358</v>
      </c>
      <c r="D83" s="359">
        <v>1</v>
      </c>
      <c r="E83" s="490"/>
      <c r="F83" s="359">
        <f>SUM(D83*E83)</f>
        <v>0</v>
      </c>
      <c r="G83" s="490"/>
      <c r="H83" s="359">
        <f>SUM(D83*G83)</f>
        <v>0</v>
      </c>
      <c r="I83" s="359">
        <f t="shared" si="5"/>
        <v>0</v>
      </c>
      <c r="J83" s="359">
        <f t="shared" si="5"/>
        <v>0</v>
      </c>
      <c r="K83" s="359">
        <v>4.5</v>
      </c>
      <c r="L83" s="359">
        <v>4.5</v>
      </c>
    </row>
    <row r="84" spans="1:12" ht="12">
      <c r="A84" s="356" t="s">
        <v>1333</v>
      </c>
      <c r="B84" s="357" t="s">
        <v>1334</v>
      </c>
      <c r="C84" s="358" t="s">
        <v>358</v>
      </c>
      <c r="D84" s="359">
        <v>1</v>
      </c>
      <c r="E84" s="490"/>
      <c r="F84" s="359">
        <f>SUM(D84*E84)</f>
        <v>0</v>
      </c>
      <c r="G84" s="490"/>
      <c r="H84" s="359">
        <f>SUM(D84*G84)</f>
        <v>0</v>
      </c>
      <c r="I84" s="359">
        <f t="shared" si="5"/>
        <v>0</v>
      </c>
      <c r="J84" s="359">
        <f t="shared" si="5"/>
        <v>0</v>
      </c>
      <c r="K84" s="359">
        <v>5.5</v>
      </c>
      <c r="L84" s="359">
        <v>5.5</v>
      </c>
    </row>
    <row r="85" spans="1:12" ht="42.75">
      <c r="A85" s="352" t="s">
        <v>1227</v>
      </c>
      <c r="B85" s="353" t="s">
        <v>1276</v>
      </c>
      <c r="C85" s="354" t="s">
        <v>1227</v>
      </c>
      <c r="D85" s="355"/>
      <c r="E85" s="355"/>
      <c r="F85" s="355"/>
      <c r="G85" s="355"/>
      <c r="H85" s="355"/>
      <c r="I85" s="355"/>
      <c r="J85" s="355"/>
      <c r="K85" s="355"/>
      <c r="L85" s="355"/>
    </row>
    <row r="86" spans="1:12" ht="12">
      <c r="A86" s="356" t="s">
        <v>1335</v>
      </c>
      <c r="B86" s="357" t="s">
        <v>1336</v>
      </c>
      <c r="C86" s="358" t="s">
        <v>1279</v>
      </c>
      <c r="D86" s="359">
        <v>1.4</v>
      </c>
      <c r="E86" s="490"/>
      <c r="F86" s="359">
        <f>SUM(D86*E86)</f>
        <v>0</v>
      </c>
      <c r="G86" s="490"/>
      <c r="H86" s="359">
        <f>SUM(D86*G86)</f>
        <v>0</v>
      </c>
      <c r="I86" s="359">
        <f aca="true" t="shared" si="6" ref="I86:J88">SUM(E86+G86)</f>
        <v>0</v>
      </c>
      <c r="J86" s="359">
        <f t="shared" si="6"/>
        <v>0</v>
      </c>
      <c r="K86" s="359">
        <v>0</v>
      </c>
      <c r="L86" s="359">
        <v>0</v>
      </c>
    </row>
    <row r="87" spans="1:12" ht="12">
      <c r="A87" s="356" t="s">
        <v>1337</v>
      </c>
      <c r="B87" s="357" t="s">
        <v>1278</v>
      </c>
      <c r="C87" s="358" t="s">
        <v>1279</v>
      </c>
      <c r="D87" s="359">
        <v>8.4</v>
      </c>
      <c r="E87" s="490"/>
      <c r="F87" s="359">
        <f>SUM(D87*E87)</f>
        <v>0</v>
      </c>
      <c r="G87" s="490"/>
      <c r="H87" s="359">
        <f>SUM(D87*G87)</f>
        <v>0</v>
      </c>
      <c r="I87" s="359">
        <f t="shared" si="6"/>
        <v>0</v>
      </c>
      <c r="J87" s="359">
        <f t="shared" si="6"/>
        <v>0</v>
      </c>
      <c r="K87" s="359">
        <v>0</v>
      </c>
      <c r="L87" s="359">
        <v>0</v>
      </c>
    </row>
    <row r="88" spans="1:12" ht="12">
      <c r="A88" s="356" t="s">
        <v>1338</v>
      </c>
      <c r="B88" s="357" t="s">
        <v>1339</v>
      </c>
      <c r="C88" s="358" t="s">
        <v>1279</v>
      </c>
      <c r="D88" s="359">
        <v>4.4</v>
      </c>
      <c r="E88" s="490"/>
      <c r="F88" s="359">
        <f>SUM(D88*E88)</f>
        <v>0</v>
      </c>
      <c r="G88" s="490"/>
      <c r="H88" s="359">
        <f>SUM(D88*G88)</f>
        <v>0</v>
      </c>
      <c r="I88" s="359">
        <f t="shared" si="6"/>
        <v>0</v>
      </c>
      <c r="J88" s="359">
        <f t="shared" si="6"/>
        <v>0</v>
      </c>
      <c r="K88" s="359">
        <v>0</v>
      </c>
      <c r="L88" s="359">
        <v>0</v>
      </c>
    </row>
    <row r="89" spans="1:12" ht="14.25">
      <c r="A89" s="352" t="s">
        <v>1227</v>
      </c>
      <c r="B89" s="353" t="s">
        <v>1287</v>
      </c>
      <c r="C89" s="354" t="s">
        <v>1227</v>
      </c>
      <c r="D89" s="355"/>
      <c r="E89" s="355"/>
      <c r="F89" s="355"/>
      <c r="G89" s="355"/>
      <c r="H89" s="355"/>
      <c r="I89" s="355"/>
      <c r="J89" s="355"/>
      <c r="K89" s="355"/>
      <c r="L89" s="355"/>
    </row>
    <row r="90" spans="1:12" ht="12">
      <c r="A90" s="356" t="s">
        <v>1340</v>
      </c>
      <c r="B90" s="357" t="s">
        <v>1289</v>
      </c>
      <c r="C90" s="358" t="s">
        <v>358</v>
      </c>
      <c r="D90" s="359">
        <v>2</v>
      </c>
      <c r="E90" s="490"/>
      <c r="F90" s="359">
        <f>SUM(D90*E90)</f>
        <v>0</v>
      </c>
      <c r="G90" s="490"/>
      <c r="H90" s="359">
        <f>SUM(D90*G90)</f>
        <v>0</v>
      </c>
      <c r="I90" s="359">
        <f>SUM(E90+G90)</f>
        <v>0</v>
      </c>
      <c r="J90" s="359">
        <f>SUM(F90+H90)</f>
        <v>0</v>
      </c>
      <c r="K90" s="359">
        <v>0</v>
      </c>
      <c r="L90" s="359">
        <v>0</v>
      </c>
    </row>
    <row r="91" spans="1:12" ht="14.25">
      <c r="A91" s="352" t="s">
        <v>1227</v>
      </c>
      <c r="B91" s="353" t="s">
        <v>1284</v>
      </c>
      <c r="C91" s="354" t="s">
        <v>1227</v>
      </c>
      <c r="D91" s="355"/>
      <c r="E91" s="355"/>
      <c r="F91" s="355"/>
      <c r="G91" s="355"/>
      <c r="H91" s="355"/>
      <c r="I91" s="355"/>
      <c r="J91" s="355"/>
      <c r="K91" s="355"/>
      <c r="L91" s="355"/>
    </row>
    <row r="92" spans="1:12" ht="12">
      <c r="A92" s="356" t="s">
        <v>1341</v>
      </c>
      <c r="B92" s="357" t="s">
        <v>1286</v>
      </c>
      <c r="C92" s="358" t="s">
        <v>358</v>
      </c>
      <c r="D92" s="359">
        <v>6</v>
      </c>
      <c r="E92" s="490"/>
      <c r="F92" s="359">
        <f>SUM(D92*E92)</f>
        <v>0</v>
      </c>
      <c r="G92" s="490"/>
      <c r="H92" s="359">
        <f>SUM(D92*G92)</f>
        <v>0</v>
      </c>
      <c r="I92" s="359">
        <f>SUM(E92+G92)</f>
        <v>0</v>
      </c>
      <c r="J92" s="359">
        <f>SUM(F92+H92)</f>
        <v>0</v>
      </c>
      <c r="K92" s="359">
        <v>0</v>
      </c>
      <c r="L92" s="359">
        <v>0</v>
      </c>
    </row>
    <row r="93" spans="1:12" ht="28.5">
      <c r="A93" s="352" t="s">
        <v>1227</v>
      </c>
      <c r="B93" s="353" t="s">
        <v>1342</v>
      </c>
      <c r="C93" s="354" t="s">
        <v>1227</v>
      </c>
      <c r="D93" s="355"/>
      <c r="E93" s="355"/>
      <c r="F93" s="355"/>
      <c r="G93" s="355"/>
      <c r="H93" s="355"/>
      <c r="I93" s="355"/>
      <c r="J93" s="355"/>
      <c r="K93" s="355"/>
      <c r="L93" s="355"/>
    </row>
    <row r="94" spans="1:12" ht="12">
      <c r="A94" s="356" t="s">
        <v>1343</v>
      </c>
      <c r="B94" s="357" t="s">
        <v>1270</v>
      </c>
      <c r="C94" s="358" t="s">
        <v>358</v>
      </c>
      <c r="D94" s="359">
        <v>4</v>
      </c>
      <c r="E94" s="490"/>
      <c r="F94" s="359">
        <f>SUM(D94*E94)</f>
        <v>0</v>
      </c>
      <c r="G94" s="490"/>
      <c r="H94" s="359">
        <f>SUM(D94*G94)</f>
        <v>0</v>
      </c>
      <c r="I94" s="359">
        <f>SUM(E94+G94)</f>
        <v>0</v>
      </c>
      <c r="J94" s="359">
        <f>SUM(F94+H94)</f>
        <v>0</v>
      </c>
      <c r="K94" s="359">
        <v>21</v>
      </c>
      <c r="L94" s="359">
        <v>84</v>
      </c>
    </row>
    <row r="95" spans="1:12" ht="71.25">
      <c r="A95" s="352" t="s">
        <v>1227</v>
      </c>
      <c r="B95" s="353" t="s">
        <v>1290</v>
      </c>
      <c r="C95" s="354" t="s">
        <v>1227</v>
      </c>
      <c r="D95" s="355"/>
      <c r="E95" s="355"/>
      <c r="F95" s="355"/>
      <c r="G95" s="355"/>
      <c r="H95" s="355"/>
      <c r="I95" s="355"/>
      <c r="J95" s="355"/>
      <c r="K95" s="355"/>
      <c r="L95" s="355"/>
    </row>
    <row r="96" spans="1:12" ht="12">
      <c r="A96" s="356" t="s">
        <v>1291</v>
      </c>
      <c r="B96" s="357" t="s">
        <v>1292</v>
      </c>
      <c r="C96" s="358" t="s">
        <v>184</v>
      </c>
      <c r="D96" s="359">
        <v>95</v>
      </c>
      <c r="E96" s="490"/>
      <c r="F96" s="359">
        <f>SUM(D96*E96)</f>
        <v>0</v>
      </c>
      <c r="G96" s="490"/>
      <c r="H96" s="359">
        <f>SUM(D96*G96)</f>
        <v>0</v>
      </c>
      <c r="I96" s="359">
        <f>SUM(E96+G96)</f>
        <v>0</v>
      </c>
      <c r="J96" s="359">
        <f>SUM(F96+H96)</f>
        <v>0</v>
      </c>
      <c r="K96" s="359">
        <v>0</v>
      </c>
      <c r="L96" s="359">
        <v>0</v>
      </c>
    </row>
    <row r="97" spans="1:12" ht="57">
      <c r="A97" s="352" t="s">
        <v>1227</v>
      </c>
      <c r="B97" s="353" t="s">
        <v>1293</v>
      </c>
      <c r="C97" s="354" t="s">
        <v>1227</v>
      </c>
      <c r="D97" s="355"/>
      <c r="E97" s="355"/>
      <c r="F97" s="355"/>
      <c r="G97" s="355"/>
      <c r="H97" s="355"/>
      <c r="I97" s="355"/>
      <c r="J97" s="355"/>
      <c r="K97" s="355"/>
      <c r="L97" s="355"/>
    </row>
    <row r="98" spans="1:12" ht="12">
      <c r="A98" s="356" t="s">
        <v>1294</v>
      </c>
      <c r="B98" s="357" t="s">
        <v>1292</v>
      </c>
      <c r="C98" s="358" t="s">
        <v>184</v>
      </c>
      <c r="D98" s="359">
        <v>15</v>
      </c>
      <c r="E98" s="490"/>
      <c r="F98" s="359">
        <f>SUM(D98*E98)</f>
        <v>0</v>
      </c>
      <c r="G98" s="490"/>
      <c r="H98" s="359">
        <f>SUM(D98*G98)</f>
        <v>0</v>
      </c>
      <c r="I98" s="359">
        <f>SUM(E98+G98)</f>
        <v>0</v>
      </c>
      <c r="J98" s="359">
        <f>SUM(F98+H98)</f>
        <v>0</v>
      </c>
      <c r="K98" s="359">
        <v>0</v>
      </c>
      <c r="L98" s="359">
        <v>0</v>
      </c>
    </row>
    <row r="99" spans="1:12" ht="14.25">
      <c r="A99" s="352" t="s">
        <v>1227</v>
      </c>
      <c r="B99" s="353" t="s">
        <v>1295</v>
      </c>
      <c r="C99" s="354" t="s">
        <v>1227</v>
      </c>
      <c r="D99" s="355"/>
      <c r="E99" s="355"/>
      <c r="F99" s="355"/>
      <c r="G99" s="355"/>
      <c r="H99" s="355"/>
      <c r="I99" s="355"/>
      <c r="J99" s="355"/>
      <c r="K99" s="355"/>
      <c r="L99" s="355"/>
    </row>
    <row r="100" spans="1:12" ht="12">
      <c r="A100" s="356" t="s">
        <v>1227</v>
      </c>
      <c r="B100" s="357" t="s">
        <v>1296</v>
      </c>
      <c r="C100" s="358" t="s">
        <v>1279</v>
      </c>
      <c r="D100" s="359">
        <v>18</v>
      </c>
      <c r="E100" s="490"/>
      <c r="F100" s="359">
        <f>SUM(D100*E100)</f>
        <v>0</v>
      </c>
      <c r="G100" s="490"/>
      <c r="H100" s="359">
        <f>SUM(D100*G100)</f>
        <v>0</v>
      </c>
      <c r="I100" s="359">
        <f>SUM(E100+G100)</f>
        <v>0</v>
      </c>
      <c r="J100" s="359">
        <f>SUM(F100+H100)</f>
        <v>0</v>
      </c>
      <c r="K100" s="359">
        <v>0</v>
      </c>
      <c r="L100" s="359">
        <v>0</v>
      </c>
    </row>
    <row r="101" spans="1:12" ht="28.5">
      <c r="A101" s="352" t="s">
        <v>1227</v>
      </c>
      <c r="B101" s="353" t="s">
        <v>1297</v>
      </c>
      <c r="C101" s="354" t="s">
        <v>1227</v>
      </c>
      <c r="D101" s="355"/>
      <c r="E101" s="355"/>
      <c r="F101" s="355"/>
      <c r="G101" s="355"/>
      <c r="H101" s="355"/>
      <c r="I101" s="355"/>
      <c r="J101" s="355"/>
      <c r="K101" s="355"/>
      <c r="L101" s="355"/>
    </row>
    <row r="102" spans="1:12" ht="12">
      <c r="A102" s="356" t="s">
        <v>1227</v>
      </c>
      <c r="B102" s="357" t="s">
        <v>1344</v>
      </c>
      <c r="C102" s="358" t="s">
        <v>1279</v>
      </c>
      <c r="D102" s="359">
        <v>38</v>
      </c>
      <c r="E102" s="490"/>
      <c r="F102" s="359">
        <f>SUM(D102*E102)</f>
        <v>0</v>
      </c>
      <c r="G102" s="490"/>
      <c r="H102" s="359">
        <f>SUM(D102*G102)</f>
        <v>0</v>
      </c>
      <c r="I102" s="359">
        <f aca="true" t="shared" si="7" ref="I102:J106">SUM(E102+G102)</f>
        <v>0</v>
      </c>
      <c r="J102" s="359">
        <f t="shared" si="7"/>
        <v>0</v>
      </c>
      <c r="K102" s="359">
        <v>5</v>
      </c>
      <c r="L102" s="359">
        <v>190</v>
      </c>
    </row>
    <row r="103" spans="1:12" ht="12">
      <c r="A103" s="356" t="s">
        <v>1227</v>
      </c>
      <c r="B103" s="357" t="s">
        <v>1345</v>
      </c>
      <c r="C103" s="358" t="s">
        <v>1279</v>
      </c>
      <c r="D103" s="359">
        <v>36</v>
      </c>
      <c r="E103" s="490"/>
      <c r="F103" s="359">
        <f>SUM(D103*E103)</f>
        <v>0</v>
      </c>
      <c r="G103" s="490"/>
      <c r="H103" s="359">
        <f>SUM(D103*G103)</f>
        <v>0</v>
      </c>
      <c r="I103" s="359">
        <f t="shared" si="7"/>
        <v>0</v>
      </c>
      <c r="J103" s="359">
        <f t="shared" si="7"/>
        <v>0</v>
      </c>
      <c r="K103" s="359">
        <v>10</v>
      </c>
      <c r="L103" s="359">
        <v>360</v>
      </c>
    </row>
    <row r="104" spans="1:12" ht="12">
      <c r="A104" s="356" t="s">
        <v>1227</v>
      </c>
      <c r="B104" s="357" t="s">
        <v>1300</v>
      </c>
      <c r="C104" s="358" t="s">
        <v>1279</v>
      </c>
      <c r="D104" s="359">
        <v>32</v>
      </c>
      <c r="E104" s="490"/>
      <c r="F104" s="359">
        <f>SUM(D104*E104)</f>
        <v>0</v>
      </c>
      <c r="G104" s="490"/>
      <c r="H104" s="359">
        <f>SUM(D104*G104)</f>
        <v>0</v>
      </c>
      <c r="I104" s="359">
        <f t="shared" si="7"/>
        <v>0</v>
      </c>
      <c r="J104" s="359">
        <f t="shared" si="7"/>
        <v>0</v>
      </c>
      <c r="K104" s="359">
        <v>15</v>
      </c>
      <c r="L104" s="359">
        <v>480</v>
      </c>
    </row>
    <row r="105" spans="1:12" ht="12">
      <c r="A105" s="356" t="s">
        <v>1227</v>
      </c>
      <c r="B105" s="357" t="s">
        <v>1346</v>
      </c>
      <c r="C105" s="358" t="s">
        <v>1279</v>
      </c>
      <c r="D105" s="359">
        <v>8</v>
      </c>
      <c r="E105" s="490"/>
      <c r="F105" s="359">
        <f>SUM(D105*E105)</f>
        <v>0</v>
      </c>
      <c r="G105" s="490"/>
      <c r="H105" s="359">
        <f>SUM(D105*G105)</f>
        <v>0</v>
      </c>
      <c r="I105" s="359">
        <f t="shared" si="7"/>
        <v>0</v>
      </c>
      <c r="J105" s="359">
        <f t="shared" si="7"/>
        <v>0</v>
      </c>
      <c r="K105" s="359">
        <v>19</v>
      </c>
      <c r="L105" s="359">
        <v>152</v>
      </c>
    </row>
    <row r="106" spans="1:12" ht="12">
      <c r="A106" s="356" t="s">
        <v>1227</v>
      </c>
      <c r="B106" s="357" t="s">
        <v>1302</v>
      </c>
      <c r="C106" s="358" t="s">
        <v>1279</v>
      </c>
      <c r="D106" s="359">
        <v>9</v>
      </c>
      <c r="E106" s="490"/>
      <c r="F106" s="359">
        <f>SUM(D106*E106)</f>
        <v>0</v>
      </c>
      <c r="G106" s="490"/>
      <c r="H106" s="359">
        <f>SUM(D106*G106)</f>
        <v>0</v>
      </c>
      <c r="I106" s="359">
        <f t="shared" si="7"/>
        <v>0</v>
      </c>
      <c r="J106" s="359">
        <f t="shared" si="7"/>
        <v>0</v>
      </c>
      <c r="K106" s="359">
        <v>29</v>
      </c>
      <c r="L106" s="359">
        <v>261</v>
      </c>
    </row>
    <row r="107" spans="1:12" ht="14.25">
      <c r="A107" s="352" t="s">
        <v>1227</v>
      </c>
      <c r="B107" s="353" t="s">
        <v>1305</v>
      </c>
      <c r="C107" s="354" t="s">
        <v>1227</v>
      </c>
      <c r="D107" s="355"/>
      <c r="E107" s="355"/>
      <c r="F107" s="355"/>
      <c r="G107" s="355"/>
      <c r="H107" s="355"/>
      <c r="I107" s="355"/>
      <c r="J107" s="355"/>
      <c r="K107" s="355"/>
      <c r="L107" s="355"/>
    </row>
    <row r="108" spans="1:12" ht="12">
      <c r="A108" s="356" t="s">
        <v>1227</v>
      </c>
      <c r="B108" s="357" t="s">
        <v>1347</v>
      </c>
      <c r="C108" s="358" t="s">
        <v>1279</v>
      </c>
      <c r="D108" s="359">
        <v>10</v>
      </c>
      <c r="E108" s="490"/>
      <c r="F108" s="359">
        <f>SUM(D108*E108)</f>
        <v>0</v>
      </c>
      <c r="G108" s="490"/>
      <c r="H108" s="359">
        <f>SUM(D108*G108)</f>
        <v>0</v>
      </c>
      <c r="I108" s="359">
        <f>SUM(E108+G108)</f>
        <v>0</v>
      </c>
      <c r="J108" s="359">
        <f>SUM(F108+H108)</f>
        <v>0</v>
      </c>
      <c r="K108" s="359">
        <v>2</v>
      </c>
      <c r="L108" s="359">
        <v>20</v>
      </c>
    </row>
    <row r="109" spans="1:12" ht="16.5">
      <c r="A109" s="348" t="s">
        <v>1227</v>
      </c>
      <c r="B109" s="349" t="s">
        <v>1348</v>
      </c>
      <c r="C109" s="350" t="s">
        <v>1227</v>
      </c>
      <c r="D109" s="351"/>
      <c r="E109" s="351"/>
      <c r="F109" s="351">
        <f>SUM(F59:F108)</f>
        <v>0</v>
      </c>
      <c r="G109" s="351"/>
      <c r="H109" s="351">
        <f>SUM(H59:H108)</f>
        <v>0</v>
      </c>
      <c r="I109" s="351"/>
      <c r="J109" s="351">
        <f>SUM(F109+H109)</f>
        <v>0</v>
      </c>
      <c r="K109" s="351"/>
      <c r="L109" s="351">
        <v>1676.1</v>
      </c>
    </row>
    <row r="110" spans="1:12" ht="12">
      <c r="A110" s="356" t="s">
        <v>1227</v>
      </c>
      <c r="B110" s="357" t="s">
        <v>1227</v>
      </c>
      <c r="C110" s="358" t="s">
        <v>1227</v>
      </c>
      <c r="D110" s="359"/>
      <c r="E110" s="359"/>
      <c r="F110" s="359"/>
      <c r="G110" s="359"/>
      <c r="H110" s="359"/>
      <c r="I110" s="359"/>
      <c r="J110" s="359"/>
      <c r="K110" s="359"/>
      <c r="L110" s="359"/>
    </row>
    <row r="111" spans="1:12" ht="16.5">
      <c r="A111" s="348" t="s">
        <v>1227</v>
      </c>
      <c r="B111" s="349" t="s">
        <v>1349</v>
      </c>
      <c r="C111" s="350" t="s">
        <v>1227</v>
      </c>
      <c r="D111" s="351"/>
      <c r="E111" s="351"/>
      <c r="F111" s="351"/>
      <c r="G111" s="351"/>
      <c r="H111" s="351"/>
      <c r="I111" s="351"/>
      <c r="J111" s="351"/>
      <c r="K111" s="351"/>
      <c r="L111" s="351"/>
    </row>
    <row r="112" spans="1:12" ht="14.25">
      <c r="A112" s="352" t="s">
        <v>1227</v>
      </c>
      <c r="B112" s="353" t="s">
        <v>1350</v>
      </c>
      <c r="C112" s="354" t="s">
        <v>1227</v>
      </c>
      <c r="D112" s="355"/>
      <c r="E112" s="355"/>
      <c r="F112" s="355"/>
      <c r="G112" s="355"/>
      <c r="H112" s="355"/>
      <c r="I112" s="355"/>
      <c r="J112" s="355"/>
      <c r="K112" s="355"/>
      <c r="L112" s="355"/>
    </row>
    <row r="113" spans="1:12" ht="12">
      <c r="A113" s="356" t="s">
        <v>1351</v>
      </c>
      <c r="B113" s="357" t="s">
        <v>1352</v>
      </c>
      <c r="C113" s="358" t="s">
        <v>358</v>
      </c>
      <c r="D113" s="359">
        <v>15</v>
      </c>
      <c r="E113" s="490"/>
      <c r="F113" s="359">
        <f>SUM(D113*E113)</f>
        <v>0</v>
      </c>
      <c r="G113" s="490"/>
      <c r="H113" s="359">
        <f>SUM(D113*G113)</f>
        <v>0</v>
      </c>
      <c r="I113" s="359">
        <f>SUM(E113+G113)</f>
        <v>0</v>
      </c>
      <c r="J113" s="359">
        <f>SUM(F113+H113)</f>
        <v>0</v>
      </c>
      <c r="K113" s="359">
        <v>0</v>
      </c>
      <c r="L113" s="359">
        <v>0</v>
      </c>
    </row>
    <row r="114" spans="1:12" ht="12">
      <c r="A114" s="356" t="s">
        <v>1353</v>
      </c>
      <c r="B114" s="357" t="s">
        <v>1354</v>
      </c>
      <c r="C114" s="358" t="s">
        <v>358</v>
      </c>
      <c r="D114" s="359">
        <v>5</v>
      </c>
      <c r="E114" s="490"/>
      <c r="F114" s="359">
        <f>SUM(D114*E114)</f>
        <v>0</v>
      </c>
      <c r="G114" s="490"/>
      <c r="H114" s="359">
        <f>SUM(D114*G114)</f>
        <v>0</v>
      </c>
      <c r="I114" s="359">
        <f>SUM(E114+G114)</f>
        <v>0</v>
      </c>
      <c r="J114" s="359">
        <f>SUM(F114+H114)</f>
        <v>0</v>
      </c>
      <c r="K114" s="359">
        <v>0</v>
      </c>
      <c r="L114" s="359">
        <v>0</v>
      </c>
    </row>
    <row r="115" spans="1:12" ht="14.25">
      <c r="A115" s="352" t="s">
        <v>1227</v>
      </c>
      <c r="B115" s="353" t="s">
        <v>1355</v>
      </c>
      <c r="C115" s="354" t="s">
        <v>1227</v>
      </c>
      <c r="D115" s="355"/>
      <c r="E115" s="355"/>
      <c r="F115" s="355"/>
      <c r="G115" s="355"/>
      <c r="H115" s="355"/>
      <c r="I115" s="355"/>
      <c r="J115" s="355"/>
      <c r="K115" s="355"/>
      <c r="L115" s="355"/>
    </row>
    <row r="116" spans="1:12" ht="12">
      <c r="A116" s="356" t="s">
        <v>1356</v>
      </c>
      <c r="B116" s="357" t="s">
        <v>1357</v>
      </c>
      <c r="C116" s="358" t="s">
        <v>358</v>
      </c>
      <c r="D116" s="359">
        <v>1</v>
      </c>
      <c r="E116" s="490"/>
      <c r="F116" s="359">
        <f>SUM(D116*E116)</f>
        <v>0</v>
      </c>
      <c r="G116" s="490"/>
      <c r="H116" s="359">
        <f>SUM(D116*G116)</f>
        <v>0</v>
      </c>
      <c r="I116" s="359">
        <f>SUM(E116+G116)</f>
        <v>0</v>
      </c>
      <c r="J116" s="359">
        <f>SUM(F116+H116)</f>
        <v>0</v>
      </c>
      <c r="K116" s="359">
        <v>2</v>
      </c>
      <c r="L116" s="359">
        <v>2</v>
      </c>
    </row>
    <row r="117" spans="1:12" ht="12">
      <c r="A117" s="356" t="s">
        <v>1358</v>
      </c>
      <c r="B117" s="357" t="s">
        <v>1278</v>
      </c>
      <c r="C117" s="358" t="s">
        <v>358</v>
      </c>
      <c r="D117" s="359">
        <v>3</v>
      </c>
      <c r="E117" s="490"/>
      <c r="F117" s="359">
        <f>SUM(D117*E117)</f>
        <v>0</v>
      </c>
      <c r="G117" s="490"/>
      <c r="H117" s="359">
        <f>SUM(D117*G117)</f>
        <v>0</v>
      </c>
      <c r="I117" s="359">
        <f>SUM(E117+G117)</f>
        <v>0</v>
      </c>
      <c r="J117" s="359">
        <f>SUM(F117+H117)</f>
        <v>0</v>
      </c>
      <c r="K117" s="359">
        <v>3</v>
      </c>
      <c r="L117" s="359">
        <v>9</v>
      </c>
    </row>
    <row r="118" spans="1:12" ht="12">
      <c r="A118" s="356" t="s">
        <v>1359</v>
      </c>
      <c r="B118" s="357" t="s">
        <v>1275</v>
      </c>
      <c r="C118" s="358" t="s">
        <v>1227</v>
      </c>
      <c r="D118" s="359"/>
      <c r="E118" s="359"/>
      <c r="F118" s="359"/>
      <c r="G118" s="359"/>
      <c r="H118" s="359"/>
      <c r="I118" s="359"/>
      <c r="J118" s="359"/>
      <c r="K118" s="359"/>
      <c r="L118" s="359"/>
    </row>
    <row r="119" spans="1:12" ht="12">
      <c r="A119" s="356" t="s">
        <v>1360</v>
      </c>
      <c r="B119" s="357" t="s">
        <v>1339</v>
      </c>
      <c r="C119" s="358" t="s">
        <v>358</v>
      </c>
      <c r="D119" s="359">
        <v>2</v>
      </c>
      <c r="E119" s="490"/>
      <c r="F119" s="359">
        <f>SUM(D119*E119)</f>
        <v>0</v>
      </c>
      <c r="G119" s="490"/>
      <c r="H119" s="359">
        <f>SUM(D119*G119)</f>
        <v>0</v>
      </c>
      <c r="I119" s="359">
        <f>SUM(E119+G119)</f>
        <v>0</v>
      </c>
      <c r="J119" s="359">
        <f>SUM(F119+H119)</f>
        <v>0</v>
      </c>
      <c r="K119" s="359">
        <v>6</v>
      </c>
      <c r="L119" s="359">
        <v>12</v>
      </c>
    </row>
    <row r="120" spans="1:12" ht="42.75">
      <c r="A120" s="352" t="s">
        <v>1227</v>
      </c>
      <c r="B120" s="353" t="s">
        <v>1276</v>
      </c>
      <c r="C120" s="354" t="s">
        <v>1227</v>
      </c>
      <c r="D120" s="355"/>
      <c r="E120" s="355"/>
      <c r="F120" s="355"/>
      <c r="G120" s="355"/>
      <c r="H120" s="355"/>
      <c r="I120" s="355"/>
      <c r="J120" s="355"/>
      <c r="K120" s="355"/>
      <c r="L120" s="355"/>
    </row>
    <row r="121" spans="1:12" ht="12">
      <c r="A121" s="356" t="s">
        <v>1361</v>
      </c>
      <c r="B121" s="357" t="s">
        <v>1336</v>
      </c>
      <c r="C121" s="358" t="s">
        <v>1279</v>
      </c>
      <c r="D121" s="359">
        <v>13</v>
      </c>
      <c r="E121" s="490"/>
      <c r="F121" s="359">
        <f>SUM(D121*E121)</f>
        <v>0</v>
      </c>
      <c r="G121" s="490"/>
      <c r="H121" s="359">
        <f>SUM(D121*G121)</f>
        <v>0</v>
      </c>
      <c r="I121" s="359">
        <f>SUM(E121+G121)</f>
        <v>0</v>
      </c>
      <c r="J121" s="359">
        <f>SUM(F121+H121)</f>
        <v>0</v>
      </c>
      <c r="K121" s="359">
        <v>0</v>
      </c>
      <c r="L121" s="359">
        <v>0</v>
      </c>
    </row>
    <row r="122" spans="1:12" ht="14.25">
      <c r="A122" s="352" t="s">
        <v>1227</v>
      </c>
      <c r="B122" s="353" t="s">
        <v>1362</v>
      </c>
      <c r="C122" s="354" t="s">
        <v>1227</v>
      </c>
      <c r="D122" s="355"/>
      <c r="E122" s="355"/>
      <c r="F122" s="355"/>
      <c r="G122" s="355"/>
      <c r="H122" s="355"/>
      <c r="I122" s="355"/>
      <c r="J122" s="355"/>
      <c r="K122" s="355"/>
      <c r="L122" s="355"/>
    </row>
    <row r="123" spans="1:12" ht="12">
      <c r="A123" s="356" t="s">
        <v>1363</v>
      </c>
      <c r="B123" s="357" t="s">
        <v>1364</v>
      </c>
      <c r="C123" s="358" t="s">
        <v>358</v>
      </c>
      <c r="D123" s="359">
        <v>42</v>
      </c>
      <c r="E123" s="490"/>
      <c r="F123" s="359">
        <f>SUM(D123*E123)</f>
        <v>0</v>
      </c>
      <c r="G123" s="490"/>
      <c r="H123" s="359">
        <f>SUM(D123*G123)</f>
        <v>0</v>
      </c>
      <c r="I123" s="359">
        <f>SUM(E123+G123)</f>
        <v>0</v>
      </c>
      <c r="J123" s="359">
        <f>SUM(F123+H123)</f>
        <v>0</v>
      </c>
      <c r="K123" s="359">
        <v>0</v>
      </c>
      <c r="L123" s="359">
        <v>0</v>
      </c>
    </row>
    <row r="124" spans="1:12" ht="14.25">
      <c r="A124" s="352" t="s">
        <v>1227</v>
      </c>
      <c r="B124" s="353" t="s">
        <v>1305</v>
      </c>
      <c r="C124" s="354" t="s">
        <v>1227</v>
      </c>
      <c r="D124" s="355"/>
      <c r="E124" s="355"/>
      <c r="F124" s="355"/>
      <c r="G124" s="355"/>
      <c r="H124" s="355"/>
      <c r="I124" s="355"/>
      <c r="J124" s="355"/>
      <c r="K124" s="355"/>
      <c r="L124" s="355"/>
    </row>
    <row r="125" spans="1:12" ht="12">
      <c r="A125" s="356" t="s">
        <v>1227</v>
      </c>
      <c r="B125" s="357" t="s">
        <v>1347</v>
      </c>
      <c r="C125" s="358" t="s">
        <v>1279</v>
      </c>
      <c r="D125" s="359">
        <v>38</v>
      </c>
      <c r="E125" s="490"/>
      <c r="F125" s="359">
        <f>SUM(D125*E125)</f>
        <v>0</v>
      </c>
      <c r="G125" s="490"/>
      <c r="H125" s="359">
        <f>SUM(D125*G125)</f>
        <v>0</v>
      </c>
      <c r="I125" s="359">
        <f aca="true" t="shared" si="8" ref="I125:J127">SUM(E125+G125)</f>
        <v>0</v>
      </c>
      <c r="J125" s="359">
        <f t="shared" si="8"/>
        <v>0</v>
      </c>
      <c r="K125" s="359">
        <v>2</v>
      </c>
      <c r="L125" s="359">
        <v>76</v>
      </c>
    </row>
    <row r="126" spans="1:12" ht="12">
      <c r="A126" s="356" t="s">
        <v>1227</v>
      </c>
      <c r="B126" s="357" t="s">
        <v>1365</v>
      </c>
      <c r="C126" s="358" t="s">
        <v>1279</v>
      </c>
      <c r="D126" s="359">
        <v>4</v>
      </c>
      <c r="E126" s="490"/>
      <c r="F126" s="359">
        <f>SUM(D126*E126)</f>
        <v>0</v>
      </c>
      <c r="G126" s="490"/>
      <c r="H126" s="359">
        <f>SUM(D126*G126)</f>
        <v>0</v>
      </c>
      <c r="I126" s="359">
        <f t="shared" si="8"/>
        <v>0</v>
      </c>
      <c r="J126" s="359">
        <f t="shared" si="8"/>
        <v>0</v>
      </c>
      <c r="K126" s="359">
        <v>3</v>
      </c>
      <c r="L126" s="359">
        <v>12</v>
      </c>
    </row>
    <row r="127" spans="1:12" ht="12">
      <c r="A127" s="356" t="s">
        <v>1227</v>
      </c>
      <c r="B127" s="357" t="s">
        <v>1366</v>
      </c>
      <c r="C127" s="358" t="s">
        <v>1279</v>
      </c>
      <c r="D127" s="359">
        <v>52</v>
      </c>
      <c r="E127" s="490"/>
      <c r="F127" s="359">
        <f>SUM(D127*E127)</f>
        <v>0</v>
      </c>
      <c r="G127" s="490"/>
      <c r="H127" s="359">
        <f>SUM(D127*G127)</f>
        <v>0</v>
      </c>
      <c r="I127" s="359">
        <f t="shared" si="8"/>
        <v>0</v>
      </c>
      <c r="J127" s="359">
        <f t="shared" si="8"/>
        <v>0</v>
      </c>
      <c r="K127" s="359">
        <v>5</v>
      </c>
      <c r="L127" s="359">
        <v>260</v>
      </c>
    </row>
    <row r="128" spans="1:12" ht="16.5">
      <c r="A128" s="348" t="s">
        <v>1227</v>
      </c>
      <c r="B128" s="349" t="s">
        <v>1367</v>
      </c>
      <c r="C128" s="350" t="s">
        <v>1227</v>
      </c>
      <c r="D128" s="351"/>
      <c r="E128" s="351"/>
      <c r="F128" s="351">
        <f>SUM(F113:F127)</f>
        <v>0</v>
      </c>
      <c r="G128" s="351"/>
      <c r="H128" s="351">
        <f>SUM(H113:H127)</f>
        <v>0</v>
      </c>
      <c r="I128" s="351"/>
      <c r="J128" s="351">
        <f>SUM(F128+H128)</f>
        <v>0</v>
      </c>
      <c r="K128" s="351"/>
      <c r="L128" s="351">
        <v>371</v>
      </c>
    </row>
    <row r="129" spans="1:12" ht="12">
      <c r="A129" s="356" t="s">
        <v>1227</v>
      </c>
      <c r="B129" s="357" t="s">
        <v>1227</v>
      </c>
      <c r="C129" s="358" t="s">
        <v>1227</v>
      </c>
      <c r="D129" s="359"/>
      <c r="E129" s="359"/>
      <c r="F129" s="359"/>
      <c r="G129" s="359"/>
      <c r="H129" s="359"/>
      <c r="I129" s="359"/>
      <c r="J129" s="359"/>
      <c r="K129" s="359"/>
      <c r="L129" s="359"/>
    </row>
    <row r="130" spans="1:12" ht="16.5">
      <c r="A130" s="348" t="s">
        <v>1227</v>
      </c>
      <c r="B130" s="349" t="s">
        <v>1368</v>
      </c>
      <c r="C130" s="350" t="s">
        <v>1227</v>
      </c>
      <c r="D130" s="351"/>
      <c r="E130" s="351"/>
      <c r="F130" s="351"/>
      <c r="G130" s="351"/>
      <c r="H130" s="351"/>
      <c r="I130" s="351"/>
      <c r="J130" s="351"/>
      <c r="K130" s="351"/>
      <c r="L130" s="351"/>
    </row>
    <row r="131" spans="1:12" ht="14.25">
      <c r="A131" s="352" t="s">
        <v>1227</v>
      </c>
      <c r="B131" s="353" t="s">
        <v>1369</v>
      </c>
      <c r="C131" s="354" t="s">
        <v>1227</v>
      </c>
      <c r="D131" s="355"/>
      <c r="E131" s="355"/>
      <c r="F131" s="355"/>
      <c r="G131" s="355"/>
      <c r="H131" s="355"/>
      <c r="I131" s="355"/>
      <c r="J131" s="355"/>
      <c r="K131" s="355"/>
      <c r="L131" s="355"/>
    </row>
    <row r="132" spans="1:12" ht="12">
      <c r="A132" s="356" t="s">
        <v>1370</v>
      </c>
      <c r="B132" s="357" t="s">
        <v>1371</v>
      </c>
      <c r="C132" s="358" t="s">
        <v>358</v>
      </c>
      <c r="D132" s="359">
        <v>1</v>
      </c>
      <c r="E132" s="490"/>
      <c r="F132" s="359">
        <f>SUM(D132*E132)</f>
        <v>0</v>
      </c>
      <c r="G132" s="490"/>
      <c r="H132" s="359">
        <f>SUM(D132*G132)</f>
        <v>0</v>
      </c>
      <c r="I132" s="359">
        <f>SUM(E132+G132)</f>
        <v>0</v>
      </c>
      <c r="J132" s="359">
        <f>SUM(F132+H132)</f>
        <v>0</v>
      </c>
      <c r="K132" s="359">
        <v>0</v>
      </c>
      <c r="L132" s="359">
        <v>0</v>
      </c>
    </row>
    <row r="133" spans="1:12" ht="14.25">
      <c r="A133" s="352" t="s">
        <v>1227</v>
      </c>
      <c r="B133" s="353" t="s">
        <v>1372</v>
      </c>
      <c r="C133" s="354" t="s">
        <v>1227</v>
      </c>
      <c r="D133" s="355"/>
      <c r="E133" s="355"/>
      <c r="F133" s="355"/>
      <c r="G133" s="355"/>
      <c r="H133" s="355"/>
      <c r="I133" s="355"/>
      <c r="J133" s="355"/>
      <c r="K133" s="355"/>
      <c r="L133" s="355"/>
    </row>
    <row r="134" spans="1:12" ht="12">
      <c r="A134" s="356" t="s">
        <v>1373</v>
      </c>
      <c r="B134" s="357" t="s">
        <v>1374</v>
      </c>
      <c r="C134" s="358" t="s">
        <v>358</v>
      </c>
      <c r="D134" s="359">
        <v>1</v>
      </c>
      <c r="E134" s="490"/>
      <c r="F134" s="359">
        <f>SUM(D134*E134)</f>
        <v>0</v>
      </c>
      <c r="G134" s="490"/>
      <c r="H134" s="359">
        <f>SUM(D134*G134)</f>
        <v>0</v>
      </c>
      <c r="I134" s="359">
        <f>SUM(E134+G134)</f>
        <v>0</v>
      </c>
      <c r="J134" s="359">
        <f>SUM(F134+H134)</f>
        <v>0</v>
      </c>
      <c r="K134" s="359">
        <v>14.9</v>
      </c>
      <c r="L134" s="359">
        <v>14.9</v>
      </c>
    </row>
    <row r="135" spans="1:12" ht="14.25">
      <c r="A135" s="352" t="s">
        <v>1227</v>
      </c>
      <c r="B135" s="353" t="s">
        <v>1287</v>
      </c>
      <c r="C135" s="354" t="s">
        <v>1227</v>
      </c>
      <c r="D135" s="355"/>
      <c r="E135" s="355"/>
      <c r="F135" s="355"/>
      <c r="G135" s="355"/>
      <c r="H135" s="355"/>
      <c r="I135" s="355"/>
      <c r="J135" s="355"/>
      <c r="K135" s="355"/>
      <c r="L135" s="355"/>
    </row>
    <row r="136" spans="1:12" ht="12">
      <c r="A136" s="356" t="s">
        <v>1375</v>
      </c>
      <c r="B136" s="357" t="s">
        <v>1376</v>
      </c>
      <c r="C136" s="358" t="s">
        <v>358</v>
      </c>
      <c r="D136" s="359">
        <v>1</v>
      </c>
      <c r="E136" s="490"/>
      <c r="F136" s="359">
        <f>SUM(D136*E136)</f>
        <v>0</v>
      </c>
      <c r="G136" s="490"/>
      <c r="H136" s="359">
        <f>SUM(D136*G136)</f>
        <v>0</v>
      </c>
      <c r="I136" s="359">
        <f>SUM(E136+G136)</f>
        <v>0</v>
      </c>
      <c r="J136" s="359">
        <f>SUM(F136+H136)</f>
        <v>0</v>
      </c>
      <c r="K136" s="359">
        <v>0</v>
      </c>
      <c r="L136" s="359">
        <v>0</v>
      </c>
    </row>
    <row r="137" spans="1:12" ht="14.25">
      <c r="A137" s="352" t="s">
        <v>1227</v>
      </c>
      <c r="B137" s="353" t="s">
        <v>1377</v>
      </c>
      <c r="C137" s="354" t="s">
        <v>1227</v>
      </c>
      <c r="D137" s="355"/>
      <c r="E137" s="355"/>
      <c r="F137" s="355"/>
      <c r="G137" s="355"/>
      <c r="H137" s="355"/>
      <c r="I137" s="355"/>
      <c r="J137" s="355"/>
      <c r="K137" s="355"/>
      <c r="L137" s="355"/>
    </row>
    <row r="138" spans="1:12" ht="12">
      <c r="A138" s="356" t="s">
        <v>1378</v>
      </c>
      <c r="B138" s="357" t="s">
        <v>1379</v>
      </c>
      <c r="C138" s="358" t="s">
        <v>358</v>
      </c>
      <c r="D138" s="359">
        <v>1</v>
      </c>
      <c r="E138" s="490"/>
      <c r="F138" s="359">
        <f>SUM(D138*E138)</f>
        <v>0</v>
      </c>
      <c r="G138" s="490"/>
      <c r="H138" s="359">
        <f>SUM(D138*G138)</f>
        <v>0</v>
      </c>
      <c r="I138" s="359">
        <f>SUM(E138+G138)</f>
        <v>0</v>
      </c>
      <c r="J138" s="359">
        <f>SUM(F138+H138)</f>
        <v>0</v>
      </c>
      <c r="K138" s="359">
        <v>0</v>
      </c>
      <c r="L138" s="359">
        <v>0</v>
      </c>
    </row>
    <row r="139" spans="1:12" ht="14.25">
      <c r="A139" s="352" t="s">
        <v>1227</v>
      </c>
      <c r="B139" s="353" t="s">
        <v>1380</v>
      </c>
      <c r="C139" s="354" t="s">
        <v>1227</v>
      </c>
      <c r="D139" s="355"/>
      <c r="E139" s="355"/>
      <c r="F139" s="355"/>
      <c r="G139" s="355"/>
      <c r="H139" s="355"/>
      <c r="I139" s="355"/>
      <c r="J139" s="355"/>
      <c r="K139" s="355"/>
      <c r="L139" s="355"/>
    </row>
    <row r="140" spans="1:12" ht="12">
      <c r="A140" s="356" t="s">
        <v>1381</v>
      </c>
      <c r="B140" s="357" t="s">
        <v>1382</v>
      </c>
      <c r="C140" s="358" t="s">
        <v>358</v>
      </c>
      <c r="D140" s="359">
        <v>1</v>
      </c>
      <c r="E140" s="490"/>
      <c r="F140" s="359">
        <f>SUM(D140*E140)</f>
        <v>0</v>
      </c>
      <c r="G140" s="490"/>
      <c r="H140" s="359">
        <f>SUM(D140*G140)</f>
        <v>0</v>
      </c>
      <c r="I140" s="359">
        <f>SUM(E140+G140)</f>
        <v>0</v>
      </c>
      <c r="J140" s="359">
        <f>SUM(F140+H140)</f>
        <v>0</v>
      </c>
      <c r="K140" s="359">
        <v>0</v>
      </c>
      <c r="L140" s="359">
        <v>0</v>
      </c>
    </row>
    <row r="141" spans="1:12" ht="14.25">
      <c r="A141" s="352" t="s">
        <v>1227</v>
      </c>
      <c r="B141" s="353" t="s">
        <v>1383</v>
      </c>
      <c r="C141" s="354" t="s">
        <v>1227</v>
      </c>
      <c r="D141" s="355"/>
      <c r="E141" s="355"/>
      <c r="F141" s="355"/>
      <c r="G141" s="355"/>
      <c r="H141" s="355"/>
      <c r="I141" s="355"/>
      <c r="J141" s="355"/>
      <c r="K141" s="355"/>
      <c r="L141" s="355"/>
    </row>
    <row r="142" spans="1:12" ht="12">
      <c r="A142" s="356" t="s">
        <v>1384</v>
      </c>
      <c r="B142" s="357" t="s">
        <v>1385</v>
      </c>
      <c r="C142" s="358" t="s">
        <v>358</v>
      </c>
      <c r="D142" s="359">
        <v>1</v>
      </c>
      <c r="E142" s="490"/>
      <c r="F142" s="359">
        <f>SUM(D142*E142)</f>
        <v>0</v>
      </c>
      <c r="G142" s="490"/>
      <c r="H142" s="359">
        <f>SUM(D142*G142)</f>
        <v>0</v>
      </c>
      <c r="I142" s="359">
        <f>SUM(E142+G142)</f>
        <v>0</v>
      </c>
      <c r="J142" s="359">
        <f>SUM(F142+H142)</f>
        <v>0</v>
      </c>
      <c r="K142" s="359">
        <v>28</v>
      </c>
      <c r="L142" s="359">
        <v>28</v>
      </c>
    </row>
    <row r="143" spans="1:12" ht="14.25">
      <c r="A143" s="352" t="s">
        <v>1227</v>
      </c>
      <c r="B143" s="353" t="s">
        <v>1386</v>
      </c>
      <c r="C143" s="354" t="s">
        <v>1227</v>
      </c>
      <c r="D143" s="355"/>
      <c r="E143" s="355"/>
      <c r="F143" s="355"/>
      <c r="G143" s="355"/>
      <c r="H143" s="355"/>
      <c r="I143" s="355"/>
      <c r="J143" s="355"/>
      <c r="K143" s="355"/>
      <c r="L143" s="355"/>
    </row>
    <row r="144" spans="1:12" ht="12">
      <c r="A144" s="356" t="s">
        <v>1387</v>
      </c>
      <c r="B144" s="357" t="s">
        <v>1388</v>
      </c>
      <c r="C144" s="358" t="s">
        <v>358</v>
      </c>
      <c r="D144" s="359">
        <v>1</v>
      </c>
      <c r="E144" s="490"/>
      <c r="F144" s="359">
        <f>SUM(D144*E144)</f>
        <v>0</v>
      </c>
      <c r="G144" s="490"/>
      <c r="H144" s="359">
        <f>SUM(D144*G144)</f>
        <v>0</v>
      </c>
      <c r="I144" s="359">
        <f>SUM(E144+G144)</f>
        <v>0</v>
      </c>
      <c r="J144" s="359">
        <f>SUM(F144+H144)</f>
        <v>0</v>
      </c>
      <c r="K144" s="359">
        <v>0</v>
      </c>
      <c r="L144" s="359">
        <v>0</v>
      </c>
    </row>
    <row r="145" spans="1:12" ht="57">
      <c r="A145" s="352" t="s">
        <v>1227</v>
      </c>
      <c r="B145" s="353" t="s">
        <v>1389</v>
      </c>
      <c r="C145" s="354" t="s">
        <v>1227</v>
      </c>
      <c r="D145" s="355"/>
      <c r="E145" s="355"/>
      <c r="F145" s="355"/>
      <c r="G145" s="355"/>
      <c r="H145" s="355"/>
      <c r="I145" s="355"/>
      <c r="J145" s="355"/>
      <c r="K145" s="355"/>
      <c r="L145" s="355"/>
    </row>
    <row r="146" spans="1:12" ht="12">
      <c r="A146" s="356" t="s">
        <v>1390</v>
      </c>
      <c r="B146" s="357" t="s">
        <v>1391</v>
      </c>
      <c r="C146" s="358" t="s">
        <v>184</v>
      </c>
      <c r="D146" s="359">
        <v>6</v>
      </c>
      <c r="E146" s="490"/>
      <c r="F146" s="359">
        <f>SUM(D146*E146)</f>
        <v>0</v>
      </c>
      <c r="G146" s="490"/>
      <c r="H146" s="359">
        <f>SUM(D146*G146)</f>
        <v>0</v>
      </c>
      <c r="I146" s="359">
        <f>SUM(E146+G146)</f>
        <v>0</v>
      </c>
      <c r="J146" s="359">
        <f>SUM(F146+H146)</f>
        <v>0</v>
      </c>
      <c r="K146" s="359">
        <v>0</v>
      </c>
      <c r="L146" s="359">
        <v>0</v>
      </c>
    </row>
    <row r="147" spans="1:12" ht="28.5">
      <c r="A147" s="352" t="s">
        <v>1227</v>
      </c>
      <c r="B147" s="353" t="s">
        <v>1297</v>
      </c>
      <c r="C147" s="354" t="s">
        <v>1227</v>
      </c>
      <c r="D147" s="355"/>
      <c r="E147" s="355"/>
      <c r="F147" s="355"/>
      <c r="G147" s="355"/>
      <c r="H147" s="355"/>
      <c r="I147" s="355"/>
      <c r="J147" s="355"/>
      <c r="K147" s="355"/>
      <c r="L147" s="355"/>
    </row>
    <row r="148" spans="1:12" ht="12">
      <c r="A148" s="356" t="s">
        <v>1227</v>
      </c>
      <c r="B148" s="357" t="s">
        <v>1392</v>
      </c>
      <c r="C148" s="358" t="s">
        <v>1279</v>
      </c>
      <c r="D148" s="359">
        <v>3</v>
      </c>
      <c r="E148" s="490"/>
      <c r="F148" s="359">
        <f>SUM(D148*E148)</f>
        <v>0</v>
      </c>
      <c r="G148" s="490"/>
      <c r="H148" s="359">
        <f>SUM(D148*G148)</f>
        <v>0</v>
      </c>
      <c r="I148" s="359">
        <f>SUM(E148+G148)</f>
        <v>0</v>
      </c>
      <c r="J148" s="359">
        <f>SUM(F148+H148)</f>
        <v>0</v>
      </c>
      <c r="K148" s="359">
        <v>29</v>
      </c>
      <c r="L148" s="359">
        <v>87</v>
      </c>
    </row>
    <row r="149" spans="1:12" ht="12">
      <c r="A149" s="356" t="s">
        <v>1227</v>
      </c>
      <c r="B149" s="357" t="s">
        <v>1393</v>
      </c>
      <c r="C149" s="358" t="s">
        <v>1279</v>
      </c>
      <c r="D149" s="359">
        <v>3</v>
      </c>
      <c r="E149" s="490"/>
      <c r="F149" s="359">
        <f>SUM(D149*E149)</f>
        <v>0</v>
      </c>
      <c r="G149" s="490"/>
      <c r="H149" s="359">
        <f>SUM(D149*G149)</f>
        <v>0</v>
      </c>
      <c r="I149" s="359">
        <f>SUM(E149+G149)</f>
        <v>0</v>
      </c>
      <c r="J149" s="359">
        <f>SUM(F149+H149)</f>
        <v>0</v>
      </c>
      <c r="K149" s="359">
        <v>38</v>
      </c>
      <c r="L149" s="359">
        <v>114</v>
      </c>
    </row>
    <row r="150" spans="1:12" ht="14.25">
      <c r="A150" s="352" t="s">
        <v>1227</v>
      </c>
      <c r="B150" s="353" t="s">
        <v>1305</v>
      </c>
      <c r="C150" s="354" t="s">
        <v>1227</v>
      </c>
      <c r="D150" s="355"/>
      <c r="E150" s="355"/>
      <c r="F150" s="355"/>
      <c r="G150" s="355"/>
      <c r="H150" s="355"/>
      <c r="I150" s="355"/>
      <c r="J150" s="355"/>
      <c r="K150" s="355"/>
      <c r="L150" s="355"/>
    </row>
    <row r="151" spans="1:12" ht="12">
      <c r="A151" s="356" t="s">
        <v>1227</v>
      </c>
      <c r="B151" s="357" t="s">
        <v>1394</v>
      </c>
      <c r="C151" s="358" t="s">
        <v>1279</v>
      </c>
      <c r="D151" s="359">
        <v>1</v>
      </c>
      <c r="E151" s="490"/>
      <c r="F151" s="359">
        <f>SUM(D151*E151)</f>
        <v>0</v>
      </c>
      <c r="G151" s="490"/>
      <c r="H151" s="359">
        <f>SUM(D151*G151)</f>
        <v>0</v>
      </c>
      <c r="I151" s="359">
        <f>SUM(E151+G151)</f>
        <v>0</v>
      </c>
      <c r="J151" s="359">
        <f>SUM(F151+H151)</f>
        <v>0</v>
      </c>
      <c r="K151" s="359">
        <v>16</v>
      </c>
      <c r="L151" s="359">
        <v>16</v>
      </c>
    </row>
    <row r="152" spans="1:12" ht="16.5">
      <c r="A152" s="348" t="s">
        <v>1227</v>
      </c>
      <c r="B152" s="349" t="s">
        <v>1395</v>
      </c>
      <c r="C152" s="350" t="s">
        <v>1227</v>
      </c>
      <c r="D152" s="351"/>
      <c r="E152" s="351"/>
      <c r="F152" s="351">
        <f>SUM(F132:F151)</f>
        <v>0</v>
      </c>
      <c r="G152" s="351"/>
      <c r="H152" s="351">
        <f>SUM(H132:H151)</f>
        <v>0</v>
      </c>
      <c r="I152" s="351"/>
      <c r="J152" s="351">
        <f>SUM(F152+H152)</f>
        <v>0</v>
      </c>
      <c r="K152" s="351"/>
      <c r="L152" s="351">
        <v>259.9</v>
      </c>
    </row>
    <row r="153" spans="1:12" ht="12">
      <c r="A153" s="356" t="s">
        <v>1227</v>
      </c>
      <c r="B153" s="357" t="s">
        <v>1227</v>
      </c>
      <c r="C153" s="358" t="s">
        <v>1227</v>
      </c>
      <c r="D153" s="359"/>
      <c r="E153" s="359"/>
      <c r="F153" s="359"/>
      <c r="G153" s="359"/>
      <c r="H153" s="359"/>
      <c r="I153" s="359"/>
      <c r="J153" s="359"/>
      <c r="K153" s="359"/>
      <c r="L153" s="359"/>
    </row>
    <row r="154" spans="1:12" ht="16.5">
      <c r="A154" s="348" t="s">
        <v>1227</v>
      </c>
      <c r="B154" s="349" t="s">
        <v>1396</v>
      </c>
      <c r="C154" s="350" t="s">
        <v>1227</v>
      </c>
      <c r="D154" s="351"/>
      <c r="E154" s="351"/>
      <c r="F154" s="351"/>
      <c r="G154" s="351"/>
      <c r="H154" s="351"/>
      <c r="I154" s="351"/>
      <c r="J154" s="351"/>
      <c r="K154" s="351"/>
      <c r="L154" s="351"/>
    </row>
    <row r="155" spans="1:12" ht="14.25">
      <c r="A155" s="352" t="s">
        <v>1227</v>
      </c>
      <c r="B155" s="353" t="s">
        <v>1397</v>
      </c>
      <c r="C155" s="354" t="s">
        <v>1227</v>
      </c>
      <c r="D155" s="355"/>
      <c r="E155" s="355"/>
      <c r="F155" s="355"/>
      <c r="G155" s="355"/>
      <c r="H155" s="355"/>
      <c r="I155" s="355"/>
      <c r="J155" s="355"/>
      <c r="K155" s="355"/>
      <c r="L155" s="355"/>
    </row>
    <row r="156" spans="1:12" ht="12">
      <c r="A156" s="356" t="s">
        <v>1398</v>
      </c>
      <c r="B156" s="357" t="s">
        <v>1399</v>
      </c>
      <c r="C156" s="358" t="s">
        <v>358</v>
      </c>
      <c r="D156" s="359">
        <v>1</v>
      </c>
      <c r="E156" s="490"/>
      <c r="F156" s="359">
        <f>SUM(D156*E156)</f>
        <v>0</v>
      </c>
      <c r="G156" s="490"/>
      <c r="H156" s="359">
        <f>SUM(D156*G156)</f>
        <v>0</v>
      </c>
      <c r="I156" s="359">
        <f>SUM(E156+G156)</f>
        <v>0</v>
      </c>
      <c r="J156" s="359">
        <f>SUM(F156+H156)</f>
        <v>0</v>
      </c>
      <c r="K156" s="359">
        <v>0</v>
      </c>
      <c r="L156" s="359">
        <v>0</v>
      </c>
    </row>
    <row r="157" spans="1:12" ht="12">
      <c r="A157" s="356" t="s">
        <v>1165</v>
      </c>
      <c r="B157" s="357" t="s">
        <v>1400</v>
      </c>
      <c r="C157" s="358" t="s">
        <v>1227</v>
      </c>
      <c r="D157" s="359"/>
      <c r="E157" s="359"/>
      <c r="F157" s="359"/>
      <c r="G157" s="359"/>
      <c r="H157" s="359"/>
      <c r="I157" s="359"/>
      <c r="J157" s="359"/>
      <c r="K157" s="359"/>
      <c r="L157" s="359"/>
    </row>
    <row r="158" spans="1:12" ht="14.25">
      <c r="A158" s="352" t="s">
        <v>1227</v>
      </c>
      <c r="B158" s="353" t="s">
        <v>1401</v>
      </c>
      <c r="C158" s="354" t="s">
        <v>1227</v>
      </c>
      <c r="D158" s="355"/>
      <c r="E158" s="355"/>
      <c r="F158" s="355"/>
      <c r="G158" s="355"/>
      <c r="H158" s="355"/>
      <c r="I158" s="355"/>
      <c r="J158" s="355"/>
      <c r="K158" s="355"/>
      <c r="L158" s="355"/>
    </row>
    <row r="159" spans="1:12" ht="12">
      <c r="A159" s="356" t="s">
        <v>1402</v>
      </c>
      <c r="B159" s="357" t="s">
        <v>1403</v>
      </c>
      <c r="C159" s="358" t="s">
        <v>358</v>
      </c>
      <c r="D159" s="359">
        <v>2</v>
      </c>
      <c r="E159" s="490"/>
      <c r="F159" s="359">
        <f>SUM(D159*E159)</f>
        <v>0</v>
      </c>
      <c r="G159" s="490"/>
      <c r="H159" s="359">
        <f>SUM(D159*G159)</f>
        <v>0</v>
      </c>
      <c r="I159" s="359">
        <f>SUM(E159+G159)</f>
        <v>0</v>
      </c>
      <c r="J159" s="359">
        <f>SUM(F159+H159)</f>
        <v>0</v>
      </c>
      <c r="K159" s="359">
        <v>0</v>
      </c>
      <c r="L159" s="359">
        <v>0</v>
      </c>
    </row>
    <row r="160" spans="1:12" ht="14.25">
      <c r="A160" s="352" t="s">
        <v>1227</v>
      </c>
      <c r="B160" s="353" t="s">
        <v>1383</v>
      </c>
      <c r="C160" s="354" t="s">
        <v>1227</v>
      </c>
      <c r="D160" s="355"/>
      <c r="E160" s="355"/>
      <c r="F160" s="355"/>
      <c r="G160" s="355"/>
      <c r="H160" s="355"/>
      <c r="I160" s="355"/>
      <c r="J160" s="355"/>
      <c r="K160" s="355"/>
      <c r="L160" s="355"/>
    </row>
    <row r="161" spans="1:12" ht="12">
      <c r="A161" s="356" t="s">
        <v>1404</v>
      </c>
      <c r="B161" s="357" t="s">
        <v>1278</v>
      </c>
      <c r="C161" s="358" t="s">
        <v>358</v>
      </c>
      <c r="D161" s="359">
        <v>1</v>
      </c>
      <c r="E161" s="490"/>
      <c r="F161" s="359">
        <f>SUM(D161*E161)</f>
        <v>0</v>
      </c>
      <c r="G161" s="490"/>
      <c r="H161" s="359">
        <f>SUM(D161*G161)</f>
        <v>0</v>
      </c>
      <c r="I161" s="359">
        <f>SUM(E161+G161)</f>
        <v>0</v>
      </c>
      <c r="J161" s="359">
        <f>SUM(F161+H161)</f>
        <v>0</v>
      </c>
      <c r="K161" s="359">
        <v>3</v>
      </c>
      <c r="L161" s="359">
        <v>3</v>
      </c>
    </row>
    <row r="162" spans="1:12" ht="14.25">
      <c r="A162" s="352" t="s">
        <v>1227</v>
      </c>
      <c r="B162" s="353" t="s">
        <v>1405</v>
      </c>
      <c r="C162" s="354" t="s">
        <v>1227</v>
      </c>
      <c r="D162" s="355"/>
      <c r="E162" s="355"/>
      <c r="F162" s="355"/>
      <c r="G162" s="355"/>
      <c r="H162" s="355"/>
      <c r="I162" s="355"/>
      <c r="J162" s="355"/>
      <c r="K162" s="355"/>
      <c r="L162" s="355"/>
    </row>
    <row r="163" spans="1:12" ht="12">
      <c r="A163" s="356" t="s">
        <v>1406</v>
      </c>
      <c r="B163" s="357" t="s">
        <v>1339</v>
      </c>
      <c r="C163" s="358" t="s">
        <v>358</v>
      </c>
      <c r="D163" s="359">
        <v>1</v>
      </c>
      <c r="E163" s="490"/>
      <c r="F163" s="359">
        <f>SUM(D163*E163)</f>
        <v>0</v>
      </c>
      <c r="G163" s="490"/>
      <c r="H163" s="359">
        <f>SUM(D163*G163)</f>
        <v>0</v>
      </c>
      <c r="I163" s="359">
        <f>SUM(E163+G163)</f>
        <v>0</v>
      </c>
      <c r="J163" s="359">
        <f>SUM(F163+H163)</f>
        <v>0</v>
      </c>
      <c r="K163" s="359">
        <v>0</v>
      </c>
      <c r="L163" s="359">
        <v>0</v>
      </c>
    </row>
    <row r="164" spans="1:12" ht="14.25">
      <c r="A164" s="352" t="s">
        <v>1227</v>
      </c>
      <c r="B164" s="353" t="s">
        <v>1284</v>
      </c>
      <c r="C164" s="354" t="s">
        <v>1227</v>
      </c>
      <c r="D164" s="355"/>
      <c r="E164" s="355"/>
      <c r="F164" s="355"/>
      <c r="G164" s="355"/>
      <c r="H164" s="355"/>
      <c r="I164" s="355"/>
      <c r="J164" s="355"/>
      <c r="K164" s="355"/>
      <c r="L164" s="355"/>
    </row>
    <row r="165" spans="1:12" ht="12">
      <c r="A165" s="356" t="s">
        <v>1407</v>
      </c>
      <c r="B165" s="357" t="s">
        <v>1286</v>
      </c>
      <c r="C165" s="358" t="s">
        <v>358</v>
      </c>
      <c r="D165" s="359">
        <v>2</v>
      </c>
      <c r="E165" s="490"/>
      <c r="F165" s="359">
        <f>SUM(D165*E165)</f>
        <v>0</v>
      </c>
      <c r="G165" s="490"/>
      <c r="H165" s="359">
        <f>SUM(D165*G165)</f>
        <v>0</v>
      </c>
      <c r="I165" s="359">
        <f>SUM(E165+G165)</f>
        <v>0</v>
      </c>
      <c r="J165" s="359">
        <f>SUM(F165+H165)</f>
        <v>0</v>
      </c>
      <c r="K165" s="359">
        <v>0</v>
      </c>
      <c r="L165" s="359">
        <v>0</v>
      </c>
    </row>
    <row r="166" spans="1:12" ht="14.25">
      <c r="A166" s="352" t="s">
        <v>1227</v>
      </c>
      <c r="B166" s="353" t="s">
        <v>1305</v>
      </c>
      <c r="C166" s="354" t="s">
        <v>1227</v>
      </c>
      <c r="D166" s="355"/>
      <c r="E166" s="355"/>
      <c r="F166" s="355"/>
      <c r="G166" s="355"/>
      <c r="H166" s="355"/>
      <c r="I166" s="355"/>
      <c r="J166" s="355"/>
      <c r="K166" s="355"/>
      <c r="L166" s="355"/>
    </row>
    <row r="167" spans="1:12" ht="12">
      <c r="A167" s="356" t="s">
        <v>1227</v>
      </c>
      <c r="B167" s="357" t="s">
        <v>1408</v>
      </c>
      <c r="C167" s="358" t="s">
        <v>1279</v>
      </c>
      <c r="D167" s="359">
        <v>6</v>
      </c>
      <c r="E167" s="490"/>
      <c r="F167" s="359">
        <f>SUM(D167*E167)</f>
        <v>0</v>
      </c>
      <c r="G167" s="490"/>
      <c r="H167" s="359">
        <f>SUM(D167*G167)</f>
        <v>0</v>
      </c>
      <c r="I167" s="359">
        <f>SUM(E167+G167)</f>
        <v>0</v>
      </c>
      <c r="J167" s="359">
        <f>SUM(F167+H167)</f>
        <v>0</v>
      </c>
      <c r="K167" s="359">
        <v>5</v>
      </c>
      <c r="L167" s="359">
        <v>30</v>
      </c>
    </row>
    <row r="168" spans="1:12" ht="16.5">
      <c r="A168" s="348" t="s">
        <v>1227</v>
      </c>
      <c r="B168" s="349" t="s">
        <v>1409</v>
      </c>
      <c r="C168" s="350" t="s">
        <v>1227</v>
      </c>
      <c r="D168" s="351"/>
      <c r="E168" s="351"/>
      <c r="F168" s="351">
        <f>SUM(F156:F167)</f>
        <v>0</v>
      </c>
      <c r="G168" s="351"/>
      <c r="H168" s="351">
        <f>SUM(H156:H167)</f>
        <v>0</v>
      </c>
      <c r="I168" s="351"/>
      <c r="J168" s="351">
        <f>SUM(F168+H168)</f>
        <v>0</v>
      </c>
      <c r="K168" s="351"/>
      <c r="L168" s="351">
        <v>33</v>
      </c>
    </row>
    <row r="169" spans="1:12" ht="12">
      <c r="A169" s="356" t="s">
        <v>1227</v>
      </c>
      <c r="B169" s="357" t="s">
        <v>1227</v>
      </c>
      <c r="C169" s="358" t="s">
        <v>1227</v>
      </c>
      <c r="D169" s="359"/>
      <c r="E169" s="359"/>
      <c r="F169" s="359"/>
      <c r="G169" s="359"/>
      <c r="H169" s="359"/>
      <c r="I169" s="359"/>
      <c r="J169" s="359"/>
      <c r="K169" s="359"/>
      <c r="L169" s="359"/>
    </row>
    <row r="170" spans="1:12" ht="16.5">
      <c r="A170" s="348" t="s">
        <v>1227</v>
      </c>
      <c r="B170" s="349" t="s">
        <v>1410</v>
      </c>
      <c r="C170" s="350" t="s">
        <v>1227</v>
      </c>
      <c r="D170" s="351"/>
      <c r="E170" s="351"/>
      <c r="F170" s="351"/>
      <c r="G170" s="351"/>
      <c r="H170" s="351"/>
      <c r="I170" s="351"/>
      <c r="J170" s="351"/>
      <c r="K170" s="351"/>
      <c r="L170" s="351"/>
    </row>
    <row r="171" spans="1:12" ht="12">
      <c r="A171" s="356" t="s">
        <v>1227</v>
      </c>
      <c r="B171" s="357" t="s">
        <v>1411</v>
      </c>
      <c r="C171" s="358" t="s">
        <v>1227</v>
      </c>
      <c r="D171" s="359"/>
      <c r="E171" s="359"/>
      <c r="F171" s="359"/>
      <c r="G171" s="359"/>
      <c r="H171" s="359"/>
      <c r="I171" s="359"/>
      <c r="J171" s="359"/>
      <c r="K171" s="359"/>
      <c r="L171" s="359"/>
    </row>
    <row r="172" spans="1:12" ht="12">
      <c r="A172" s="356" t="s">
        <v>1227</v>
      </c>
      <c r="B172" s="357" t="s">
        <v>1412</v>
      </c>
      <c r="C172" s="358" t="s">
        <v>309</v>
      </c>
      <c r="D172" s="359">
        <v>1</v>
      </c>
      <c r="E172" s="490"/>
      <c r="F172" s="359">
        <f>SUM(D172*E172)</f>
        <v>0</v>
      </c>
      <c r="G172" s="490"/>
      <c r="H172" s="359">
        <f>SUM(D172*G172)</f>
        <v>0</v>
      </c>
      <c r="I172" s="359">
        <f aca="true" t="shared" si="9" ref="I172:J175">SUM(E172+G172)</f>
        <v>0</v>
      </c>
      <c r="J172" s="359">
        <f t="shared" si="9"/>
        <v>0</v>
      </c>
      <c r="K172" s="359">
        <v>0</v>
      </c>
      <c r="L172" s="359">
        <v>0</v>
      </c>
    </row>
    <row r="173" spans="1:12" ht="12">
      <c r="A173" s="356" t="s">
        <v>1227</v>
      </c>
      <c r="B173" s="357" t="s">
        <v>1413</v>
      </c>
      <c r="C173" s="358" t="s">
        <v>309</v>
      </c>
      <c r="D173" s="359">
        <v>1</v>
      </c>
      <c r="E173" s="490"/>
      <c r="F173" s="359">
        <f>SUM(D173*E173)</f>
        <v>0</v>
      </c>
      <c r="G173" s="490"/>
      <c r="H173" s="359">
        <f>SUM(D173*G173)</f>
        <v>0</v>
      </c>
      <c r="I173" s="359">
        <f t="shared" si="9"/>
        <v>0</v>
      </c>
      <c r="J173" s="359">
        <f t="shared" si="9"/>
        <v>0</v>
      </c>
      <c r="K173" s="359">
        <v>0</v>
      </c>
      <c r="L173" s="359">
        <v>0</v>
      </c>
    </row>
    <row r="174" spans="1:12" ht="12">
      <c r="A174" s="356" t="s">
        <v>1227</v>
      </c>
      <c r="B174" s="357" t="s">
        <v>1414</v>
      </c>
      <c r="C174" s="358" t="s">
        <v>309</v>
      </c>
      <c r="D174" s="359">
        <v>1</v>
      </c>
      <c r="E174" s="490"/>
      <c r="F174" s="359">
        <f>SUM(D174*E174)</f>
        <v>0</v>
      </c>
      <c r="G174" s="490"/>
      <c r="H174" s="359">
        <f>SUM(D174*G174)</f>
        <v>0</v>
      </c>
      <c r="I174" s="359">
        <f t="shared" si="9"/>
        <v>0</v>
      </c>
      <c r="J174" s="359">
        <f t="shared" si="9"/>
        <v>0</v>
      </c>
      <c r="K174" s="359">
        <v>0</v>
      </c>
      <c r="L174" s="359">
        <v>0</v>
      </c>
    </row>
    <row r="175" spans="1:12" ht="12">
      <c r="A175" s="356" t="s">
        <v>1227</v>
      </c>
      <c r="B175" s="357" t="s">
        <v>1415</v>
      </c>
      <c r="C175" s="358" t="s">
        <v>309</v>
      </c>
      <c r="D175" s="359">
        <v>1</v>
      </c>
      <c r="E175" s="490"/>
      <c r="F175" s="359">
        <f>SUM(D175*E175)</f>
        <v>0</v>
      </c>
      <c r="G175" s="490"/>
      <c r="H175" s="359">
        <f>SUM(D175*G175)</f>
        <v>0</v>
      </c>
      <c r="I175" s="359">
        <f t="shared" si="9"/>
        <v>0</v>
      </c>
      <c r="J175" s="359">
        <f t="shared" si="9"/>
        <v>0</v>
      </c>
      <c r="K175" s="359">
        <v>0</v>
      </c>
      <c r="L175" s="359">
        <v>0</v>
      </c>
    </row>
    <row r="176" spans="1:12" ht="16.5">
      <c r="A176" s="348" t="s">
        <v>1227</v>
      </c>
      <c r="B176" s="349" t="s">
        <v>1416</v>
      </c>
      <c r="C176" s="350" t="s">
        <v>1227</v>
      </c>
      <c r="D176" s="351"/>
      <c r="E176" s="351"/>
      <c r="F176" s="351">
        <f>SUM(F172:F175)</f>
        <v>0</v>
      </c>
      <c r="G176" s="351"/>
      <c r="H176" s="351">
        <f>SUM(H172:H175)</f>
        <v>0</v>
      </c>
      <c r="I176" s="351"/>
      <c r="J176" s="351">
        <f>SUM(F176+H176)</f>
        <v>0</v>
      </c>
      <c r="K176" s="351"/>
      <c r="L176" s="351"/>
    </row>
    <row r="177" spans="1:12" ht="12">
      <c r="A177" s="356" t="s">
        <v>1227</v>
      </c>
      <c r="B177" s="357" t="s">
        <v>1227</v>
      </c>
      <c r="C177" s="358" t="s">
        <v>1227</v>
      </c>
      <c r="D177" s="359"/>
      <c r="E177" s="359"/>
      <c r="F177" s="359"/>
      <c r="G177" s="359"/>
      <c r="H177" s="359"/>
      <c r="I177" s="359"/>
      <c r="J177" s="359"/>
      <c r="K177" s="359"/>
      <c r="L177" s="359"/>
    </row>
    <row r="178" spans="1:12" ht="16.5">
      <c r="A178" s="348" t="s">
        <v>1227</v>
      </c>
      <c r="B178" s="349" t="s">
        <v>1417</v>
      </c>
      <c r="C178" s="350" t="s">
        <v>1227</v>
      </c>
      <c r="D178" s="351"/>
      <c r="E178" s="351"/>
      <c r="F178" s="351"/>
      <c r="G178" s="351"/>
      <c r="H178" s="351"/>
      <c r="I178" s="351"/>
      <c r="J178" s="351"/>
      <c r="K178" s="351"/>
      <c r="L178" s="351"/>
    </row>
    <row r="179" spans="1:12" ht="14.25">
      <c r="A179" s="352" t="s">
        <v>1227</v>
      </c>
      <c r="B179" s="353" t="s">
        <v>1418</v>
      </c>
      <c r="C179" s="354" t="s">
        <v>1227</v>
      </c>
      <c r="D179" s="355"/>
      <c r="E179" s="355"/>
      <c r="F179" s="355"/>
      <c r="G179" s="355"/>
      <c r="H179" s="355"/>
      <c r="I179" s="355"/>
      <c r="J179" s="355"/>
      <c r="K179" s="355"/>
      <c r="L179" s="355"/>
    </row>
    <row r="180" spans="1:12" ht="14.25">
      <c r="A180" s="352" t="s">
        <v>1227</v>
      </c>
      <c r="B180" s="353" t="s">
        <v>1419</v>
      </c>
      <c r="C180" s="354" t="s">
        <v>1420</v>
      </c>
      <c r="D180" s="355">
        <v>2</v>
      </c>
      <c r="E180" s="355"/>
      <c r="F180" s="359">
        <f aca="true" t="shared" si="10" ref="F180:F190">SUM(D180*E180)</f>
        <v>0</v>
      </c>
      <c r="G180" s="359"/>
      <c r="H180" s="359">
        <f aca="true" t="shared" si="11" ref="H180:H190">SUM(D180*G180)</f>
        <v>0</v>
      </c>
      <c r="I180" s="359">
        <f aca="true" t="shared" si="12" ref="I180:J190">SUM(E180+G180)</f>
        <v>0</v>
      </c>
      <c r="J180" s="359">
        <f t="shared" si="12"/>
        <v>0</v>
      </c>
      <c r="K180" s="355">
        <v>0</v>
      </c>
      <c r="L180" s="355">
        <v>0</v>
      </c>
    </row>
    <row r="181" spans="1:12" ht="12">
      <c r="A181" s="356" t="s">
        <v>1227</v>
      </c>
      <c r="B181" s="357" t="s">
        <v>1421</v>
      </c>
      <c r="C181" s="358" t="s">
        <v>1420</v>
      </c>
      <c r="D181" s="359">
        <v>6</v>
      </c>
      <c r="E181" s="490"/>
      <c r="F181" s="359">
        <f t="shared" si="10"/>
        <v>0</v>
      </c>
      <c r="G181" s="490"/>
      <c r="H181" s="359">
        <f t="shared" si="11"/>
        <v>0</v>
      </c>
      <c r="I181" s="359">
        <f t="shared" si="12"/>
        <v>0</v>
      </c>
      <c r="J181" s="359">
        <f t="shared" si="12"/>
        <v>0</v>
      </c>
      <c r="K181" s="359">
        <v>0</v>
      </c>
      <c r="L181" s="359">
        <v>0</v>
      </c>
    </row>
    <row r="182" spans="1:12" ht="12">
      <c r="A182" s="356" t="s">
        <v>1227</v>
      </c>
      <c r="B182" s="357" t="s">
        <v>1422</v>
      </c>
      <c r="C182" s="358" t="s">
        <v>1420</v>
      </c>
      <c r="D182" s="359">
        <v>6</v>
      </c>
      <c r="E182" s="490"/>
      <c r="F182" s="359">
        <f t="shared" si="10"/>
        <v>0</v>
      </c>
      <c r="G182" s="490"/>
      <c r="H182" s="359">
        <f t="shared" si="11"/>
        <v>0</v>
      </c>
      <c r="I182" s="359">
        <f t="shared" si="12"/>
        <v>0</v>
      </c>
      <c r="J182" s="359">
        <f t="shared" si="12"/>
        <v>0</v>
      </c>
      <c r="K182" s="359">
        <v>0</v>
      </c>
      <c r="L182" s="359">
        <v>0</v>
      </c>
    </row>
    <row r="183" spans="1:12" ht="12">
      <c r="A183" s="356" t="s">
        <v>1227</v>
      </c>
      <c r="B183" s="357" t="s">
        <v>1423</v>
      </c>
      <c r="C183" s="358" t="s">
        <v>1420</v>
      </c>
      <c r="D183" s="359">
        <v>3</v>
      </c>
      <c r="E183" s="490"/>
      <c r="F183" s="359">
        <f t="shared" si="10"/>
        <v>0</v>
      </c>
      <c r="G183" s="490"/>
      <c r="H183" s="359">
        <f t="shared" si="11"/>
        <v>0</v>
      </c>
      <c r="I183" s="359">
        <f t="shared" si="12"/>
        <v>0</v>
      </c>
      <c r="J183" s="359">
        <f t="shared" si="12"/>
        <v>0</v>
      </c>
      <c r="K183" s="359">
        <v>0</v>
      </c>
      <c r="L183" s="359">
        <v>0</v>
      </c>
    </row>
    <row r="184" spans="1:12" ht="12">
      <c r="A184" s="356" t="s">
        <v>1227</v>
      </c>
      <c r="B184" s="357" t="s">
        <v>1424</v>
      </c>
      <c r="C184" s="358" t="s">
        <v>1420</v>
      </c>
      <c r="D184" s="359">
        <v>6</v>
      </c>
      <c r="E184" s="490"/>
      <c r="F184" s="359">
        <f t="shared" si="10"/>
        <v>0</v>
      </c>
      <c r="G184" s="490"/>
      <c r="H184" s="359">
        <f t="shared" si="11"/>
        <v>0</v>
      </c>
      <c r="I184" s="359">
        <f t="shared" si="12"/>
        <v>0</v>
      </c>
      <c r="J184" s="359">
        <f t="shared" si="12"/>
        <v>0</v>
      </c>
      <c r="K184" s="359">
        <v>0</v>
      </c>
      <c r="L184" s="359">
        <v>0</v>
      </c>
    </row>
    <row r="185" spans="1:12" ht="12">
      <c r="A185" s="356" t="s">
        <v>1227</v>
      </c>
      <c r="B185" s="357" t="s">
        <v>1423</v>
      </c>
      <c r="C185" s="358" t="s">
        <v>1420</v>
      </c>
      <c r="D185" s="359">
        <v>3</v>
      </c>
      <c r="E185" s="490"/>
      <c r="F185" s="359">
        <f t="shared" si="10"/>
        <v>0</v>
      </c>
      <c r="G185" s="490"/>
      <c r="H185" s="359">
        <f t="shared" si="11"/>
        <v>0</v>
      </c>
      <c r="I185" s="359">
        <f t="shared" si="12"/>
        <v>0</v>
      </c>
      <c r="J185" s="359">
        <f t="shared" si="12"/>
        <v>0</v>
      </c>
      <c r="K185" s="359">
        <v>0</v>
      </c>
      <c r="L185" s="359">
        <v>0</v>
      </c>
    </row>
    <row r="186" spans="1:12" ht="12">
      <c r="A186" s="356" t="s">
        <v>1227</v>
      </c>
      <c r="B186" s="357" t="s">
        <v>1425</v>
      </c>
      <c r="C186" s="358" t="s">
        <v>1420</v>
      </c>
      <c r="D186" s="359">
        <v>12</v>
      </c>
      <c r="E186" s="490"/>
      <c r="F186" s="359">
        <f t="shared" si="10"/>
        <v>0</v>
      </c>
      <c r="G186" s="490"/>
      <c r="H186" s="359">
        <f t="shared" si="11"/>
        <v>0</v>
      </c>
      <c r="I186" s="359">
        <f t="shared" si="12"/>
        <v>0</v>
      </c>
      <c r="J186" s="359">
        <f t="shared" si="12"/>
        <v>0</v>
      </c>
      <c r="K186" s="359">
        <v>0</v>
      </c>
      <c r="L186" s="359">
        <v>0</v>
      </c>
    </row>
    <row r="187" spans="1:12" ht="12">
      <c r="A187" s="356" t="s">
        <v>1227</v>
      </c>
      <c r="B187" s="357" t="s">
        <v>1426</v>
      </c>
      <c r="C187" s="358" t="s">
        <v>1420</v>
      </c>
      <c r="D187" s="359">
        <v>24</v>
      </c>
      <c r="E187" s="490"/>
      <c r="F187" s="359">
        <f t="shared" si="10"/>
        <v>0</v>
      </c>
      <c r="G187" s="490"/>
      <c r="H187" s="359">
        <f t="shared" si="11"/>
        <v>0</v>
      </c>
      <c r="I187" s="359">
        <f t="shared" si="12"/>
        <v>0</v>
      </c>
      <c r="J187" s="359">
        <f t="shared" si="12"/>
        <v>0</v>
      </c>
      <c r="K187" s="359">
        <v>0</v>
      </c>
      <c r="L187" s="359">
        <v>0</v>
      </c>
    </row>
    <row r="188" spans="1:12" ht="12">
      <c r="A188" s="356" t="s">
        <v>1227</v>
      </c>
      <c r="B188" s="357" t="s">
        <v>1423</v>
      </c>
      <c r="C188" s="358" t="s">
        <v>1420</v>
      </c>
      <c r="D188" s="359">
        <v>3</v>
      </c>
      <c r="E188" s="490"/>
      <c r="F188" s="359">
        <f t="shared" si="10"/>
        <v>0</v>
      </c>
      <c r="G188" s="490"/>
      <c r="H188" s="359">
        <f t="shared" si="11"/>
        <v>0</v>
      </c>
      <c r="I188" s="359">
        <f t="shared" si="12"/>
        <v>0</v>
      </c>
      <c r="J188" s="359">
        <f t="shared" si="12"/>
        <v>0</v>
      </c>
      <c r="K188" s="359">
        <v>0</v>
      </c>
      <c r="L188" s="359">
        <v>0</v>
      </c>
    </row>
    <row r="189" spans="1:12" ht="12">
      <c r="A189" s="356" t="s">
        <v>1227</v>
      </c>
      <c r="B189" s="357" t="s">
        <v>1427</v>
      </c>
      <c r="C189" s="358" t="s">
        <v>1428</v>
      </c>
      <c r="D189" s="359">
        <v>1</v>
      </c>
      <c r="E189" s="490"/>
      <c r="F189" s="359">
        <f t="shared" si="10"/>
        <v>0</v>
      </c>
      <c r="G189" s="490"/>
      <c r="H189" s="359">
        <f t="shared" si="11"/>
        <v>0</v>
      </c>
      <c r="I189" s="359">
        <f t="shared" si="12"/>
        <v>0</v>
      </c>
      <c r="J189" s="359">
        <f t="shared" si="12"/>
        <v>0</v>
      </c>
      <c r="K189" s="359">
        <v>0</v>
      </c>
      <c r="L189" s="359">
        <v>0</v>
      </c>
    </row>
    <row r="190" spans="1:12" ht="12">
      <c r="A190" s="356" t="s">
        <v>1227</v>
      </c>
      <c r="B190" s="357" t="s">
        <v>1429</v>
      </c>
      <c r="C190" s="358" t="s">
        <v>1428</v>
      </c>
      <c r="D190" s="359">
        <v>1</v>
      </c>
      <c r="E190" s="490"/>
      <c r="F190" s="359">
        <f t="shared" si="10"/>
        <v>0</v>
      </c>
      <c r="G190" s="490"/>
      <c r="H190" s="359">
        <f t="shared" si="11"/>
        <v>0</v>
      </c>
      <c r="I190" s="359">
        <f t="shared" si="12"/>
        <v>0</v>
      </c>
      <c r="J190" s="359">
        <f t="shared" si="12"/>
        <v>0</v>
      </c>
      <c r="K190" s="359">
        <v>0</v>
      </c>
      <c r="L190" s="359">
        <v>0</v>
      </c>
    </row>
    <row r="191" spans="1:12" ht="12">
      <c r="A191" s="356" t="s">
        <v>1227</v>
      </c>
      <c r="B191" s="357" t="s">
        <v>1430</v>
      </c>
      <c r="C191" s="358" t="s">
        <v>1227</v>
      </c>
      <c r="D191" s="359"/>
      <c r="E191" s="359"/>
      <c r="F191" s="359"/>
      <c r="G191" s="359"/>
      <c r="H191" s="359"/>
      <c r="I191" s="359"/>
      <c r="J191" s="359"/>
      <c r="K191" s="359"/>
      <c r="L191" s="359"/>
    </row>
    <row r="192" spans="1:12" ht="16.5">
      <c r="A192" s="348" t="s">
        <v>1227</v>
      </c>
      <c r="B192" s="349" t="s">
        <v>1431</v>
      </c>
      <c r="C192" s="350" t="s">
        <v>1227</v>
      </c>
      <c r="D192" s="351"/>
      <c r="E192" s="351"/>
      <c r="F192" s="351">
        <f>SUM(F180:F191)</f>
        <v>0</v>
      </c>
      <c r="G192" s="351"/>
      <c r="H192" s="351">
        <f>SUM(H180:H191)</f>
        <v>0</v>
      </c>
      <c r="I192" s="351"/>
      <c r="J192" s="351">
        <f>SUM(F192+H192)</f>
        <v>0</v>
      </c>
      <c r="K192" s="351"/>
      <c r="L192" s="351"/>
    </row>
    <row r="193" spans="1:12" s="366" customFormat="1" ht="16.5">
      <c r="A193" s="362"/>
      <c r="B193" s="363"/>
      <c r="C193" s="364"/>
      <c r="D193" s="365"/>
      <c r="E193" s="365"/>
      <c r="F193" s="365"/>
      <c r="G193" s="365"/>
      <c r="H193" s="365"/>
      <c r="I193" s="365"/>
      <c r="J193" s="365"/>
      <c r="K193" s="365"/>
      <c r="L193" s="365"/>
    </row>
    <row r="194" spans="1:12" ht="16.5">
      <c r="A194" s="348"/>
      <c r="B194" s="349" t="s">
        <v>1432</v>
      </c>
      <c r="C194" s="350"/>
      <c r="D194" s="351"/>
      <c r="E194" s="351"/>
      <c r="F194" s="351">
        <f>SUM(F192+F176+F168+F152+F128+F109+F56)</f>
        <v>0</v>
      </c>
      <c r="G194" s="351"/>
      <c r="H194" s="351">
        <f>SUM(H192+H176+H168+H152+H128+H109+H56)</f>
        <v>0</v>
      </c>
      <c r="I194" s="351"/>
      <c r="J194" s="351">
        <f>SUM(F194+H194)</f>
        <v>0</v>
      </c>
      <c r="K194" s="351"/>
      <c r="L194" s="351"/>
    </row>
    <row r="195" spans="1:12" ht="24">
      <c r="A195" s="356" t="s">
        <v>1227</v>
      </c>
      <c r="B195" s="357" t="s">
        <v>1433</v>
      </c>
      <c r="C195" s="358" t="s">
        <v>1227</v>
      </c>
      <c r="D195" s="359"/>
      <c r="E195" s="359"/>
      <c r="F195" s="359"/>
      <c r="G195" s="359"/>
      <c r="H195" s="359"/>
      <c r="I195" s="359"/>
      <c r="J195" s="359"/>
      <c r="K195" s="359"/>
      <c r="L195" s="359"/>
    </row>
    <row r="196" spans="1:12" ht="24">
      <c r="A196" s="356" t="s">
        <v>1227</v>
      </c>
      <c r="B196" s="357" t="s">
        <v>1434</v>
      </c>
      <c r="C196" s="358" t="s">
        <v>1227</v>
      </c>
      <c r="D196" s="359"/>
      <c r="E196" s="359"/>
      <c r="F196" s="359"/>
      <c r="G196" s="359"/>
      <c r="H196" s="359"/>
      <c r="I196" s="359"/>
      <c r="J196" s="359"/>
      <c r="K196" s="359"/>
      <c r="L196" s="359"/>
    </row>
    <row r="197" spans="1:12" ht="12">
      <c r="A197" s="356" t="s">
        <v>1227</v>
      </c>
      <c r="B197" s="357" t="s">
        <v>1227</v>
      </c>
      <c r="C197" s="358" t="s">
        <v>1227</v>
      </c>
      <c r="D197" s="359"/>
      <c r="E197" s="359"/>
      <c r="F197" s="359"/>
      <c r="G197" s="359"/>
      <c r="H197" s="359"/>
      <c r="I197" s="359"/>
      <c r="J197" s="359"/>
      <c r="K197" s="359"/>
      <c r="L197" s="359"/>
    </row>
    <row r="198" spans="1:12" ht="12">
      <c r="A198" s="356" t="s">
        <v>1227</v>
      </c>
      <c r="B198" s="357" t="s">
        <v>1227</v>
      </c>
      <c r="C198" s="358" t="s">
        <v>1227</v>
      </c>
      <c r="D198" s="359"/>
      <c r="E198" s="359"/>
      <c r="F198" s="359"/>
      <c r="G198" s="359"/>
      <c r="H198" s="359"/>
      <c r="I198" s="359"/>
      <c r="J198" s="359"/>
      <c r="K198" s="359"/>
      <c r="L198" s="359"/>
    </row>
    <row r="199" spans="1:12" ht="12">
      <c r="A199" s="356" t="s">
        <v>1227</v>
      </c>
      <c r="B199" s="357" t="s">
        <v>1227</v>
      </c>
      <c r="C199" s="358" t="s">
        <v>1227</v>
      </c>
      <c r="D199" s="359"/>
      <c r="E199" s="359"/>
      <c r="F199" s="359"/>
      <c r="G199" s="359"/>
      <c r="H199" s="359"/>
      <c r="I199" s="359"/>
      <c r="J199" s="359"/>
      <c r="K199" s="359"/>
      <c r="L199" s="359"/>
    </row>
    <row r="200" spans="1:12" ht="12">
      <c r="A200" s="356" t="s">
        <v>1227</v>
      </c>
      <c r="B200" s="357" t="s">
        <v>1227</v>
      </c>
      <c r="C200" s="358" t="s">
        <v>1227</v>
      </c>
      <c r="D200" s="359"/>
      <c r="E200" s="359"/>
      <c r="F200" s="359"/>
      <c r="G200" s="359"/>
      <c r="H200" s="359"/>
      <c r="I200" s="359"/>
      <c r="J200" s="359"/>
      <c r="K200" s="359"/>
      <c r="L200" s="359"/>
    </row>
    <row r="201" spans="1:12" ht="12">
      <c r="A201" s="356" t="s">
        <v>1227</v>
      </c>
      <c r="B201" s="357" t="s">
        <v>1227</v>
      </c>
      <c r="C201" s="358" t="s">
        <v>1227</v>
      </c>
      <c r="D201" s="359"/>
      <c r="E201" s="359"/>
      <c r="F201" s="359"/>
      <c r="G201" s="359"/>
      <c r="H201" s="359"/>
      <c r="I201" s="359"/>
      <c r="J201" s="359"/>
      <c r="K201" s="359"/>
      <c r="L201" s="359"/>
    </row>
    <row r="202" spans="1:12" ht="12">
      <c r="A202" s="356" t="s">
        <v>1227</v>
      </c>
      <c r="B202" s="357" t="s">
        <v>1227</v>
      </c>
      <c r="C202" s="358" t="s">
        <v>1227</v>
      </c>
      <c r="D202" s="359"/>
      <c r="E202" s="359"/>
      <c r="F202" s="359"/>
      <c r="G202" s="359"/>
      <c r="H202" s="359"/>
      <c r="I202" s="359"/>
      <c r="J202" s="359"/>
      <c r="K202" s="359"/>
      <c r="L202" s="359"/>
    </row>
    <row r="203" spans="1:12" ht="12">
      <c r="A203" s="356" t="s">
        <v>1227</v>
      </c>
      <c r="B203" s="357" t="s">
        <v>1227</v>
      </c>
      <c r="C203" s="358" t="s">
        <v>1227</v>
      </c>
      <c r="D203" s="359"/>
      <c r="E203" s="359"/>
      <c r="F203" s="359"/>
      <c r="G203" s="359"/>
      <c r="H203" s="359"/>
      <c r="I203" s="359"/>
      <c r="J203" s="359"/>
      <c r="K203" s="359"/>
      <c r="L203" s="359"/>
    </row>
  </sheetData>
  <sheetProtection/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PageLayoutView="0" workbookViewId="0" topLeftCell="A1">
      <pane ySplit="3" topLeftCell="A31" activePane="bottomLeft" state="frozen"/>
      <selection pane="topLeft" activeCell="A1" sqref="A1"/>
      <selection pane="bottomLeft" activeCell="J28" sqref="J28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11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14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7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s="2" customFormat="1" ht="24.75" customHeight="1">
      <c r="A5" s="17"/>
      <c r="B5" s="18" t="s">
        <v>1</v>
      </c>
      <c r="C5" s="18"/>
      <c r="D5" s="18"/>
      <c r="E5" s="539" t="s">
        <v>95</v>
      </c>
      <c r="F5" s="540"/>
      <c r="G5" s="540"/>
      <c r="H5" s="540"/>
      <c r="I5" s="540"/>
      <c r="J5" s="540"/>
      <c r="K5" s="540"/>
      <c r="L5" s="541"/>
      <c r="M5" s="18"/>
      <c r="N5" s="18"/>
      <c r="O5" s="511" t="s">
        <v>3</v>
      </c>
      <c r="P5" s="511"/>
      <c r="Q5" s="119"/>
      <c r="R5" s="120"/>
      <c r="S5" s="21"/>
    </row>
    <row r="6" spans="1:19" s="2" customFormat="1" ht="24.75" customHeight="1">
      <c r="A6" s="17"/>
      <c r="B6" s="18" t="s">
        <v>117</v>
      </c>
      <c r="C6" s="18"/>
      <c r="D6" s="18"/>
      <c r="E6" s="542" t="s">
        <v>974</v>
      </c>
      <c r="F6" s="543"/>
      <c r="G6" s="543"/>
      <c r="H6" s="543"/>
      <c r="I6" s="543"/>
      <c r="J6" s="543"/>
      <c r="K6" s="543"/>
      <c r="L6" s="544"/>
      <c r="M6" s="18"/>
      <c r="N6" s="18"/>
      <c r="O6" s="511" t="s">
        <v>4</v>
      </c>
      <c r="P6" s="511"/>
      <c r="Q6" s="121"/>
      <c r="R6" s="122"/>
      <c r="S6" s="21"/>
    </row>
    <row r="7" spans="1:19" s="2" customFormat="1" ht="24.75" customHeight="1" thickBot="1">
      <c r="A7" s="17"/>
      <c r="B7" s="18"/>
      <c r="C7" s="18"/>
      <c r="D7" s="18"/>
      <c r="E7" s="545" t="s">
        <v>9</v>
      </c>
      <c r="F7" s="546"/>
      <c r="G7" s="546"/>
      <c r="H7" s="546"/>
      <c r="I7" s="546"/>
      <c r="J7" s="546"/>
      <c r="K7" s="546"/>
      <c r="L7" s="547"/>
      <c r="M7" s="18"/>
      <c r="N7" s="18"/>
      <c r="O7" s="511" t="s">
        <v>5</v>
      </c>
      <c r="P7" s="511"/>
      <c r="Q7" s="123"/>
      <c r="R7" s="124"/>
      <c r="S7" s="21"/>
    </row>
    <row r="8" spans="1:19" s="2" customFormat="1" ht="24.75" customHeight="1" thickBo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11" t="s">
        <v>6</v>
      </c>
      <c r="P8" s="511"/>
      <c r="Q8" s="18" t="s">
        <v>7</v>
      </c>
      <c r="R8" s="18"/>
      <c r="S8" s="21"/>
    </row>
    <row r="9" spans="1:19" s="2" customFormat="1" ht="24.75" customHeight="1" thickBot="1">
      <c r="A9" s="17"/>
      <c r="B9" s="18" t="s">
        <v>8</v>
      </c>
      <c r="C9" s="18"/>
      <c r="D9" s="18"/>
      <c r="E9" s="548" t="s">
        <v>9</v>
      </c>
      <c r="F9" s="549"/>
      <c r="G9" s="549"/>
      <c r="H9" s="549"/>
      <c r="I9" s="549"/>
      <c r="J9" s="549"/>
      <c r="K9" s="549"/>
      <c r="L9" s="550"/>
      <c r="M9" s="18"/>
      <c r="N9" s="18"/>
      <c r="O9" s="537"/>
      <c r="P9" s="538"/>
      <c r="Q9" s="125"/>
      <c r="R9" s="127"/>
      <c r="S9" s="21"/>
    </row>
    <row r="10" spans="1:19" s="2" customFormat="1" ht="24.75" customHeight="1" thickBot="1">
      <c r="A10" s="17"/>
      <c r="B10" s="18" t="s">
        <v>10</v>
      </c>
      <c r="C10" s="18"/>
      <c r="D10" s="18"/>
      <c r="E10" s="551" t="s">
        <v>9</v>
      </c>
      <c r="F10" s="532"/>
      <c r="G10" s="532"/>
      <c r="H10" s="532"/>
      <c r="I10" s="532"/>
      <c r="J10" s="532"/>
      <c r="K10" s="532"/>
      <c r="L10" s="552"/>
      <c r="M10" s="18"/>
      <c r="N10" s="18"/>
      <c r="O10" s="537"/>
      <c r="P10" s="538"/>
      <c r="Q10" s="125"/>
      <c r="R10" s="127"/>
      <c r="S10" s="21"/>
    </row>
    <row r="11" spans="1:19" s="2" customFormat="1" ht="24.75" customHeight="1" thickBot="1">
      <c r="A11" s="17"/>
      <c r="B11" s="18" t="s">
        <v>11</v>
      </c>
      <c r="C11" s="18"/>
      <c r="D11" s="18"/>
      <c r="E11" s="553" t="s">
        <v>9</v>
      </c>
      <c r="F11" s="554"/>
      <c r="G11" s="554"/>
      <c r="H11" s="554"/>
      <c r="I11" s="554"/>
      <c r="J11" s="554"/>
      <c r="K11" s="554"/>
      <c r="L11" s="555"/>
      <c r="M11" s="18"/>
      <c r="N11" s="18"/>
      <c r="O11" s="537"/>
      <c r="P11" s="538"/>
      <c r="Q11" s="125"/>
      <c r="R11" s="127"/>
      <c r="S11" s="21"/>
    </row>
    <row r="12" spans="1:19" s="2" customFormat="1" ht="18.75" customHeight="1">
      <c r="A12" s="17"/>
      <c r="B12" s="18"/>
      <c r="C12" s="18"/>
      <c r="D12" s="18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29"/>
      <c r="P12" s="29"/>
      <c r="Q12" s="29"/>
      <c r="R12" s="18"/>
      <c r="S12" s="21"/>
    </row>
    <row r="13" spans="1:19" s="2" customFormat="1" ht="18.75" customHeight="1" thickBot="1">
      <c r="A13" s="17"/>
      <c r="B13" s="18"/>
      <c r="C13" s="18"/>
      <c r="D13" s="18"/>
      <c r="E13" s="29" t="s">
        <v>12</v>
      </c>
      <c r="F13" s="18"/>
      <c r="G13" s="18" t="s">
        <v>13</v>
      </c>
      <c r="H13" s="18"/>
      <c r="I13" s="18"/>
      <c r="J13" s="18"/>
      <c r="K13" s="18"/>
      <c r="L13" s="18"/>
      <c r="M13" s="18"/>
      <c r="N13" s="18"/>
      <c r="O13" s="508" t="s">
        <v>14</v>
      </c>
      <c r="P13" s="508"/>
      <c r="Q13" s="29"/>
      <c r="R13" s="128"/>
      <c r="S13" s="21"/>
    </row>
    <row r="14" spans="1:19" s="2" customFormat="1" ht="18.75" customHeight="1" thickBot="1">
      <c r="A14" s="17"/>
      <c r="B14" s="18"/>
      <c r="C14" s="18"/>
      <c r="D14" s="18"/>
      <c r="E14" s="129"/>
      <c r="F14" s="18"/>
      <c r="G14" s="125"/>
      <c r="H14" s="130"/>
      <c r="I14" s="126"/>
      <c r="J14" s="18"/>
      <c r="K14" s="18"/>
      <c r="L14" s="18"/>
      <c r="M14" s="18"/>
      <c r="N14" s="18"/>
      <c r="O14" s="537" t="s">
        <v>16</v>
      </c>
      <c r="P14" s="538"/>
      <c r="Q14" s="29"/>
      <c r="R14" s="131"/>
      <c r="S14" s="21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8"/>
      <c r="P15" s="34"/>
      <c r="Q15" s="34"/>
      <c r="R15" s="34"/>
      <c r="S15" s="35"/>
    </row>
    <row r="16" spans="1:19" s="2" customFormat="1" ht="20.25" customHeight="1">
      <c r="A16" s="132"/>
      <c r="B16" s="133"/>
      <c r="C16" s="133"/>
      <c r="D16" s="133"/>
      <c r="E16" s="38" t="s">
        <v>118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5"/>
      <c r="P16" s="133"/>
      <c r="Q16" s="133"/>
      <c r="R16" s="133"/>
      <c r="S16" s="134"/>
    </row>
    <row r="17" spans="1:19" s="2" customFormat="1" ht="21.75" customHeight="1">
      <c r="A17" s="135" t="s">
        <v>119</v>
      </c>
      <c r="B17" s="136"/>
      <c r="C17" s="136"/>
      <c r="D17" s="137"/>
      <c r="E17" s="138" t="s">
        <v>22</v>
      </c>
      <c r="F17" s="137"/>
      <c r="G17" s="138" t="s">
        <v>120</v>
      </c>
      <c r="H17" s="136"/>
      <c r="I17" s="137"/>
      <c r="J17" s="138" t="s">
        <v>121</v>
      </c>
      <c r="K17" s="136"/>
      <c r="L17" s="138" t="s">
        <v>122</v>
      </c>
      <c r="M17" s="136"/>
      <c r="N17" s="136"/>
      <c r="O17" s="136"/>
      <c r="P17" s="137"/>
      <c r="Q17" s="138" t="s">
        <v>123</v>
      </c>
      <c r="R17" s="136"/>
      <c r="S17" s="139"/>
    </row>
    <row r="18" spans="1:19" s="2" customFormat="1" ht="19.5" customHeight="1">
      <c r="A18" s="140"/>
      <c r="B18" s="141"/>
      <c r="C18" s="141"/>
      <c r="D18" s="142">
        <v>0</v>
      </c>
      <c r="E18" s="82">
        <v>0</v>
      </c>
      <c r="F18" s="143"/>
      <c r="G18" s="144"/>
      <c r="H18" s="141"/>
      <c r="I18" s="142">
        <v>0</v>
      </c>
      <c r="J18" s="82">
        <v>0</v>
      </c>
      <c r="K18" s="145"/>
      <c r="L18" s="144"/>
      <c r="M18" s="141"/>
      <c r="N18" s="141"/>
      <c r="O18" s="146"/>
      <c r="P18" s="142">
        <v>0</v>
      </c>
      <c r="Q18" s="144"/>
      <c r="R18" s="147">
        <v>0</v>
      </c>
      <c r="S18" s="148"/>
    </row>
    <row r="19" spans="1:19" s="2" customFormat="1" ht="20.25" customHeight="1">
      <c r="A19" s="132"/>
      <c r="B19" s="133"/>
      <c r="C19" s="133"/>
      <c r="D19" s="133"/>
      <c r="E19" s="38" t="s">
        <v>124</v>
      </c>
      <c r="F19" s="133"/>
      <c r="G19" s="133"/>
      <c r="H19" s="133"/>
      <c r="I19" s="133"/>
      <c r="J19" s="149" t="s">
        <v>24</v>
      </c>
      <c r="K19" s="133"/>
      <c r="L19" s="133"/>
      <c r="M19" s="133"/>
      <c r="N19" s="133"/>
      <c r="O19" s="34"/>
      <c r="P19" s="133"/>
      <c r="Q19" s="133"/>
      <c r="R19" s="133"/>
      <c r="S19" s="134"/>
    </row>
    <row r="20" spans="1:19" s="2" customFormat="1" ht="19.5" customHeight="1">
      <c r="A20" s="58" t="s">
        <v>25</v>
      </c>
      <c r="B20" s="150"/>
      <c r="C20" s="60" t="s">
        <v>26</v>
      </c>
      <c r="D20" s="61"/>
      <c r="E20" s="61"/>
      <c r="F20" s="62"/>
      <c r="G20" s="58" t="s">
        <v>27</v>
      </c>
      <c r="H20" s="59"/>
      <c r="I20" s="60" t="s">
        <v>28</v>
      </c>
      <c r="J20" s="61"/>
      <c r="K20" s="61"/>
      <c r="L20" s="58" t="s">
        <v>29</v>
      </c>
      <c r="M20" s="59"/>
      <c r="N20" s="60" t="s">
        <v>30</v>
      </c>
      <c r="O20" s="63"/>
      <c r="P20" s="61"/>
      <c r="Q20" s="61"/>
      <c r="R20" s="61"/>
      <c r="S20" s="62"/>
    </row>
    <row r="21" spans="1:19" s="2" customFormat="1" ht="19.5" customHeight="1">
      <c r="A21" s="64" t="s">
        <v>31</v>
      </c>
      <c r="B21" s="151" t="s">
        <v>32</v>
      </c>
      <c r="C21" s="20"/>
      <c r="D21" s="30" t="s">
        <v>33</v>
      </c>
      <c r="E21" s="67">
        <v>0</v>
      </c>
      <c r="F21" s="152"/>
      <c r="G21" s="64" t="s">
        <v>34</v>
      </c>
      <c r="H21" s="69" t="s">
        <v>35</v>
      </c>
      <c r="I21" s="32"/>
      <c r="J21" s="153">
        <v>0</v>
      </c>
      <c r="K21" s="154"/>
      <c r="L21" s="64" t="s">
        <v>36</v>
      </c>
      <c r="M21" s="26" t="s">
        <v>37</v>
      </c>
      <c r="N21" s="31"/>
      <c r="O21" s="31"/>
      <c r="P21" s="31"/>
      <c r="Q21" s="155">
        <v>0.02</v>
      </c>
      <c r="R21" s="67">
        <v>0</v>
      </c>
      <c r="S21" s="152"/>
    </row>
    <row r="22" spans="1:19" s="2" customFormat="1" ht="19.5" customHeight="1">
      <c r="A22" s="64" t="s">
        <v>38</v>
      </c>
      <c r="B22" s="156"/>
      <c r="C22" s="25"/>
      <c r="D22" s="30" t="s">
        <v>39</v>
      </c>
      <c r="E22" s="67">
        <f>SUM('03 - Rozpočet'!G11+'03 - Rozpočet'!G11)</f>
        <v>0</v>
      </c>
      <c r="F22" s="152"/>
      <c r="G22" s="64" t="s">
        <v>40</v>
      </c>
      <c r="H22" s="18" t="s">
        <v>41</v>
      </c>
      <c r="I22" s="32"/>
      <c r="J22" s="153">
        <v>0</v>
      </c>
      <c r="K22" s="154"/>
      <c r="L22" s="64" t="s">
        <v>42</v>
      </c>
      <c r="M22" s="26" t="s">
        <v>43</v>
      </c>
      <c r="N22" s="31"/>
      <c r="O22" s="18"/>
      <c r="P22" s="31"/>
      <c r="Q22" s="155">
        <v>0</v>
      </c>
      <c r="R22" s="67">
        <v>0</v>
      </c>
      <c r="S22" s="152"/>
    </row>
    <row r="23" spans="1:19" s="2" customFormat="1" ht="19.5" customHeight="1">
      <c r="A23" s="64" t="s">
        <v>44</v>
      </c>
      <c r="B23" s="151" t="s">
        <v>45</v>
      </c>
      <c r="C23" s="20"/>
      <c r="D23" s="30" t="s">
        <v>33</v>
      </c>
      <c r="E23" s="67">
        <v>0</v>
      </c>
      <c r="F23" s="152"/>
      <c r="G23" s="64" t="s">
        <v>46</v>
      </c>
      <c r="H23" s="69" t="s">
        <v>47</v>
      </c>
      <c r="I23" s="32"/>
      <c r="J23" s="153">
        <v>0</v>
      </c>
      <c r="K23" s="154"/>
      <c r="L23" s="64" t="s">
        <v>48</v>
      </c>
      <c r="M23" s="26" t="s">
        <v>49</v>
      </c>
      <c r="N23" s="31"/>
      <c r="O23" s="31"/>
      <c r="P23" s="31"/>
      <c r="Q23" s="155">
        <v>0</v>
      </c>
      <c r="R23" s="67">
        <f>SUM(E26*Q23)</f>
        <v>0</v>
      </c>
      <c r="S23" s="152"/>
    </row>
    <row r="24" spans="1:19" s="2" customFormat="1" ht="19.5" customHeight="1">
      <c r="A24" s="64" t="s">
        <v>50</v>
      </c>
      <c r="B24" s="156"/>
      <c r="C24" s="25"/>
      <c r="D24" s="30" t="s">
        <v>39</v>
      </c>
      <c r="E24" s="67">
        <f>SUM('03 - Rozpočet'!G37)</f>
        <v>0</v>
      </c>
      <c r="F24" s="152"/>
      <c r="G24" s="64" t="s">
        <v>51</v>
      </c>
      <c r="H24" s="69"/>
      <c r="I24" s="32"/>
      <c r="J24" s="153">
        <v>0</v>
      </c>
      <c r="K24" s="154"/>
      <c r="L24" s="64" t="s">
        <v>52</v>
      </c>
      <c r="M24" s="26" t="s">
        <v>53</v>
      </c>
      <c r="N24" s="31"/>
      <c r="O24" s="18"/>
      <c r="P24" s="31"/>
      <c r="Q24" s="155">
        <v>0.015</v>
      </c>
      <c r="R24" s="67">
        <f>SUM(E26*Q24)</f>
        <v>0</v>
      </c>
      <c r="S24" s="152"/>
    </row>
    <row r="25" spans="1:19" s="2" customFormat="1" ht="19.5" customHeight="1">
      <c r="A25" s="64" t="s">
        <v>54</v>
      </c>
      <c r="B25" s="151" t="s">
        <v>55</v>
      </c>
      <c r="C25" s="20"/>
      <c r="D25" s="30" t="s">
        <v>33</v>
      </c>
      <c r="E25" s="67">
        <v>0</v>
      </c>
      <c r="F25" s="152"/>
      <c r="G25" s="76"/>
      <c r="H25" s="31"/>
      <c r="I25" s="32"/>
      <c r="J25" s="153"/>
      <c r="K25" s="154"/>
      <c r="L25" s="64" t="s">
        <v>56</v>
      </c>
      <c r="M25" s="26" t="s">
        <v>57</v>
      </c>
      <c r="N25" s="31"/>
      <c r="O25" s="31"/>
      <c r="P25" s="31"/>
      <c r="Q25" s="155">
        <v>0.01</v>
      </c>
      <c r="R25" s="67">
        <v>0</v>
      </c>
      <c r="S25" s="152"/>
    </row>
    <row r="26" spans="1:19" s="2" customFormat="1" ht="19.5" customHeight="1">
      <c r="A26" s="64" t="s">
        <v>58</v>
      </c>
      <c r="B26" s="156"/>
      <c r="C26" s="25"/>
      <c r="D26" s="30" t="s">
        <v>39</v>
      </c>
      <c r="E26" s="67">
        <v>0</v>
      </c>
      <c r="F26" s="152"/>
      <c r="G26" s="76"/>
      <c r="H26" s="31"/>
      <c r="I26" s="32"/>
      <c r="J26" s="153"/>
      <c r="K26" s="154"/>
      <c r="L26" s="64" t="s">
        <v>59</v>
      </c>
      <c r="M26" s="69" t="s">
        <v>60</v>
      </c>
      <c r="N26" s="31"/>
      <c r="O26" s="18"/>
      <c r="P26" s="31"/>
      <c r="Q26" s="32"/>
      <c r="R26" s="157">
        <f>SUM(R20:R25)</f>
        <v>0</v>
      </c>
      <c r="S26" s="152"/>
    </row>
    <row r="27" spans="1:19" s="2" customFormat="1" ht="19.5" customHeight="1">
      <c r="A27" s="64" t="s">
        <v>61</v>
      </c>
      <c r="B27" s="79" t="s">
        <v>125</v>
      </c>
      <c r="C27" s="31"/>
      <c r="D27" s="32"/>
      <c r="E27" s="157">
        <f>SUM(E21:E26)</f>
        <v>0</v>
      </c>
      <c r="F27" s="134"/>
      <c r="G27" s="64" t="s">
        <v>63</v>
      </c>
      <c r="H27" s="79" t="s">
        <v>64</v>
      </c>
      <c r="I27" s="32"/>
      <c r="J27" s="158"/>
      <c r="K27" s="159"/>
      <c r="L27" s="64" t="s">
        <v>65</v>
      </c>
      <c r="M27" s="79" t="s">
        <v>66</v>
      </c>
      <c r="N27" s="31"/>
      <c r="O27" s="31"/>
      <c r="P27" s="31"/>
      <c r="Q27" s="32"/>
      <c r="R27" s="162">
        <v>0</v>
      </c>
      <c r="S27" s="134"/>
    </row>
    <row r="28" spans="1:19" s="2" customFormat="1" ht="19.5" customHeight="1">
      <c r="A28" s="80" t="s">
        <v>67</v>
      </c>
      <c r="B28" s="81" t="s">
        <v>68</v>
      </c>
      <c r="C28" s="160"/>
      <c r="D28" s="161"/>
      <c r="E28" s="162">
        <v>0</v>
      </c>
      <c r="F28" s="35"/>
      <c r="G28" s="80" t="s">
        <v>69</v>
      </c>
      <c r="H28" s="81" t="s">
        <v>70</v>
      </c>
      <c r="I28" s="161"/>
      <c r="J28" s="163">
        <f>SUM(E27*0.05/100)</f>
        <v>0</v>
      </c>
      <c r="K28" s="164"/>
      <c r="L28" s="80" t="s">
        <v>71</v>
      </c>
      <c r="M28" s="81" t="s">
        <v>72</v>
      </c>
      <c r="N28" s="160"/>
      <c r="O28" s="34"/>
      <c r="P28" s="160"/>
      <c r="Q28" s="161"/>
      <c r="R28" s="162">
        <v>0</v>
      </c>
      <c r="S28" s="35"/>
    </row>
    <row r="29" spans="1:19" s="2" customFormat="1" ht="19.5" customHeight="1">
      <c r="A29" s="84" t="s">
        <v>10</v>
      </c>
      <c r="B29" s="15"/>
      <c r="C29" s="15"/>
      <c r="D29" s="15"/>
      <c r="E29" s="15"/>
      <c r="F29" s="165"/>
      <c r="G29" s="166"/>
      <c r="H29" s="15"/>
      <c r="I29" s="15"/>
      <c r="J29" s="15"/>
      <c r="K29" s="15"/>
      <c r="L29" s="58" t="s">
        <v>73</v>
      </c>
      <c r="M29" s="137"/>
      <c r="N29" s="60" t="s">
        <v>74</v>
      </c>
      <c r="O29" s="18"/>
      <c r="P29" s="136"/>
      <c r="Q29" s="136"/>
      <c r="R29" s="136"/>
      <c r="S29" s="139"/>
    </row>
    <row r="30" spans="1:19" s="2" customFormat="1" ht="19.5" customHeight="1">
      <c r="A30" s="17"/>
      <c r="B30" s="18"/>
      <c r="C30" s="18"/>
      <c r="D30" s="18"/>
      <c r="E30" s="18"/>
      <c r="F30" s="23"/>
      <c r="G30" s="22"/>
      <c r="H30" s="18"/>
      <c r="I30" s="18"/>
      <c r="J30" s="18"/>
      <c r="K30" s="18"/>
      <c r="L30" s="64" t="s">
        <v>75</v>
      </c>
      <c r="M30" s="69" t="s">
        <v>76</v>
      </c>
      <c r="N30" s="31"/>
      <c r="O30" s="31"/>
      <c r="P30" s="31"/>
      <c r="Q30" s="32"/>
      <c r="R30" s="157">
        <f>SUM(E27+J28+R27)</f>
        <v>0</v>
      </c>
      <c r="S30" s="134"/>
    </row>
    <row r="31" spans="1:19" s="2" customFormat="1" ht="19.5" customHeight="1">
      <c r="A31" s="94" t="s">
        <v>77</v>
      </c>
      <c r="B31" s="167"/>
      <c r="C31" s="167"/>
      <c r="D31" s="167"/>
      <c r="E31" s="167"/>
      <c r="F31" s="25"/>
      <c r="G31" s="96" t="s">
        <v>78</v>
      </c>
      <c r="H31" s="167"/>
      <c r="I31" s="167"/>
      <c r="J31" s="167"/>
      <c r="K31" s="167"/>
      <c r="L31" s="64" t="s">
        <v>79</v>
      </c>
      <c r="M31" s="26" t="s">
        <v>80</v>
      </c>
      <c r="N31" s="72">
        <v>15</v>
      </c>
      <c r="O31" s="29" t="s">
        <v>81</v>
      </c>
      <c r="P31" s="507">
        <v>0</v>
      </c>
      <c r="Q31" s="508"/>
      <c r="R31" s="99">
        <v>0</v>
      </c>
      <c r="S31" s="168"/>
    </row>
    <row r="32" spans="1:19" s="2" customFormat="1" ht="20.25" customHeight="1" thickBot="1">
      <c r="A32" s="100" t="s">
        <v>8</v>
      </c>
      <c r="B32" s="169"/>
      <c r="C32" s="169"/>
      <c r="D32" s="169"/>
      <c r="E32" s="169"/>
      <c r="F32" s="20"/>
      <c r="G32" s="19"/>
      <c r="H32" s="169"/>
      <c r="I32" s="169"/>
      <c r="J32" s="169"/>
      <c r="K32" s="169"/>
      <c r="L32" s="64" t="s">
        <v>82</v>
      </c>
      <c r="M32" s="26" t="s">
        <v>80</v>
      </c>
      <c r="N32" s="72">
        <v>21</v>
      </c>
      <c r="O32" s="103" t="s">
        <v>81</v>
      </c>
      <c r="P32" s="509">
        <f>SUM(R30)</f>
        <v>0</v>
      </c>
      <c r="Q32" s="510"/>
      <c r="R32" s="67">
        <f>SUM(P32*0.21)</f>
        <v>0</v>
      </c>
      <c r="S32" s="152"/>
    </row>
    <row r="33" spans="1:19" s="2" customFormat="1" ht="20.25" customHeight="1" thickBot="1">
      <c r="A33" s="17"/>
      <c r="B33" s="18"/>
      <c r="C33" s="18"/>
      <c r="D33" s="18"/>
      <c r="E33" s="18"/>
      <c r="F33" s="23"/>
      <c r="G33" s="22"/>
      <c r="H33" s="18"/>
      <c r="I33" s="18"/>
      <c r="J33" s="18"/>
      <c r="K33" s="18"/>
      <c r="L33" s="80" t="s">
        <v>83</v>
      </c>
      <c r="M33" s="104" t="s">
        <v>84</v>
      </c>
      <c r="N33" s="160"/>
      <c r="O33" s="18"/>
      <c r="P33" s="160"/>
      <c r="Q33" s="161"/>
      <c r="R33" s="170">
        <f>SUM(R30:R32)</f>
        <v>0</v>
      </c>
      <c r="S33" s="127"/>
    </row>
    <row r="34" spans="1:19" s="2" customFormat="1" ht="19.5" customHeight="1">
      <c r="A34" s="94" t="s">
        <v>77</v>
      </c>
      <c r="B34" s="167"/>
      <c r="C34" s="167"/>
      <c r="D34" s="167"/>
      <c r="E34" s="167"/>
      <c r="F34" s="25"/>
      <c r="G34" s="96" t="s">
        <v>78</v>
      </c>
      <c r="H34" s="167"/>
      <c r="I34" s="167"/>
      <c r="J34" s="167"/>
      <c r="K34" s="167"/>
      <c r="L34" s="58" t="s">
        <v>85</v>
      </c>
      <c r="M34" s="137"/>
      <c r="N34" s="60" t="s">
        <v>86</v>
      </c>
      <c r="O34" s="15"/>
      <c r="P34" s="136"/>
      <c r="Q34" s="136"/>
      <c r="R34" s="41"/>
      <c r="S34" s="139"/>
    </row>
    <row r="35" spans="1:19" s="2" customFormat="1" ht="20.25" customHeight="1">
      <c r="A35" s="100" t="s">
        <v>11</v>
      </c>
      <c r="B35" s="169"/>
      <c r="C35" s="169"/>
      <c r="D35" s="169"/>
      <c r="E35" s="169"/>
      <c r="F35" s="20"/>
      <c r="G35" s="19"/>
      <c r="H35" s="169"/>
      <c r="I35" s="169"/>
      <c r="J35" s="169"/>
      <c r="K35" s="169"/>
      <c r="L35" s="64" t="s">
        <v>87</v>
      </c>
      <c r="M35" s="69" t="s">
        <v>88</v>
      </c>
      <c r="N35" s="31"/>
      <c r="O35" s="31"/>
      <c r="P35" s="31"/>
      <c r="Q35" s="32"/>
      <c r="R35" s="67">
        <v>0</v>
      </c>
      <c r="S35" s="152"/>
    </row>
    <row r="36" spans="1:19" s="2" customFormat="1" ht="19.5" customHeight="1">
      <c r="A36" s="17"/>
      <c r="B36" s="18"/>
      <c r="C36" s="18"/>
      <c r="D36" s="18"/>
      <c r="E36" s="18"/>
      <c r="F36" s="23"/>
      <c r="G36" s="22"/>
      <c r="H36" s="18"/>
      <c r="I36" s="18"/>
      <c r="J36" s="18"/>
      <c r="K36" s="18"/>
      <c r="L36" s="64" t="s">
        <v>89</v>
      </c>
      <c r="M36" s="69" t="s">
        <v>90</v>
      </c>
      <c r="N36" s="31"/>
      <c r="O36" s="167"/>
      <c r="P36" s="31"/>
      <c r="Q36" s="32"/>
      <c r="R36" s="67">
        <v>0</v>
      </c>
      <c r="S36" s="152"/>
    </row>
    <row r="37" spans="1:19" s="2" customFormat="1" ht="19.5" customHeight="1">
      <c r="A37" s="105" t="s">
        <v>77</v>
      </c>
      <c r="B37" s="34"/>
      <c r="C37" s="34"/>
      <c r="D37" s="34"/>
      <c r="E37" s="34"/>
      <c r="F37" s="171"/>
      <c r="G37" s="107" t="s">
        <v>78</v>
      </c>
      <c r="H37" s="34"/>
      <c r="I37" s="34"/>
      <c r="J37" s="34"/>
      <c r="K37" s="34"/>
      <c r="L37" s="80" t="s">
        <v>91</v>
      </c>
      <c r="M37" s="81" t="s">
        <v>126</v>
      </c>
      <c r="N37" s="160"/>
      <c r="O37" s="34"/>
      <c r="P37" s="160"/>
      <c r="Q37" s="161"/>
      <c r="R37" s="82">
        <v>0</v>
      </c>
      <c r="S37" s="172"/>
    </row>
  </sheetData>
  <sheetProtection/>
  <mergeCells count="17">
    <mergeCell ref="O13:P13"/>
    <mergeCell ref="O14:P14"/>
    <mergeCell ref="P31:Q31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zoomScalePageLayoutView="0" workbookViewId="0" topLeftCell="A46">
      <selection activeCell="C69" sqref="C68:C69"/>
    </sheetView>
  </sheetViews>
  <sheetFormatPr defaultColWidth="10.5" defaultRowHeight="12" customHeight="1"/>
  <cols>
    <col min="1" max="1" width="3.83203125" style="209" customWidth="1"/>
    <col min="2" max="2" width="12" style="210" customWidth="1"/>
    <col min="3" max="3" width="49.83203125" style="210" customWidth="1"/>
    <col min="4" max="4" width="5.5" style="210" customWidth="1"/>
    <col min="5" max="5" width="11.33203125" style="211" customWidth="1"/>
    <col min="6" max="6" width="11.5" style="212" customWidth="1"/>
    <col min="7" max="7" width="13.83203125" style="212" customWidth="1"/>
    <col min="8" max="8" width="13" style="211" customWidth="1"/>
    <col min="9" max="16384" width="10.5" style="1" customWidth="1"/>
  </cols>
  <sheetData>
    <row r="1" spans="1:8" s="2" customFormat="1" ht="17.25" customHeight="1">
      <c r="A1" s="173" t="s">
        <v>129</v>
      </c>
      <c r="B1" s="174"/>
      <c r="C1" s="174"/>
      <c r="D1" s="174"/>
      <c r="E1" s="174"/>
      <c r="F1" s="174"/>
      <c r="G1" s="174"/>
      <c r="H1" s="174"/>
    </row>
    <row r="2" spans="1:8" s="2" customFormat="1" ht="12.75" customHeight="1">
      <c r="A2" s="113" t="s">
        <v>130</v>
      </c>
      <c r="B2" s="174"/>
      <c r="C2" s="174"/>
      <c r="D2" s="174"/>
      <c r="E2" s="174"/>
      <c r="F2" s="174"/>
      <c r="G2" s="174"/>
      <c r="H2" s="174"/>
    </row>
    <row r="3" spans="1:8" s="2" customFormat="1" ht="12.75" customHeight="1">
      <c r="A3" s="113" t="s">
        <v>975</v>
      </c>
      <c r="B3" s="174"/>
      <c r="C3" s="174"/>
      <c r="D3" s="174"/>
      <c r="E3" s="114" t="s">
        <v>132</v>
      </c>
      <c r="F3" s="174"/>
      <c r="G3" s="174"/>
      <c r="H3" s="174"/>
    </row>
    <row r="4" spans="1:8" s="2" customFormat="1" ht="12.75" customHeight="1">
      <c r="A4" s="113"/>
      <c r="B4" s="174"/>
      <c r="C4" s="113"/>
      <c r="D4" s="174"/>
      <c r="E4" s="114" t="s">
        <v>133</v>
      </c>
      <c r="F4" s="174"/>
      <c r="G4" s="174"/>
      <c r="H4" s="174"/>
    </row>
    <row r="5" spans="1:8" s="2" customFormat="1" ht="12.75" customHeight="1">
      <c r="A5" s="114" t="s">
        <v>134</v>
      </c>
      <c r="B5" s="174"/>
      <c r="C5" s="174"/>
      <c r="D5" s="174"/>
      <c r="E5" s="114" t="s">
        <v>135</v>
      </c>
      <c r="F5" s="174"/>
      <c r="G5" s="174"/>
      <c r="H5" s="174"/>
    </row>
    <row r="6" spans="1:8" s="2" customFormat="1" ht="12.75" customHeight="1">
      <c r="A6" s="114" t="s">
        <v>136</v>
      </c>
      <c r="B6" s="174"/>
      <c r="C6" s="174"/>
      <c r="D6" s="174"/>
      <c r="E6" s="114" t="s">
        <v>287</v>
      </c>
      <c r="F6" s="174"/>
      <c r="G6" s="174"/>
      <c r="H6" s="174"/>
    </row>
    <row r="7" spans="1:8" s="2" customFormat="1" ht="6" customHeight="1" thickBot="1">
      <c r="A7" s="174"/>
      <c r="B7" s="174"/>
      <c r="C7" s="174"/>
      <c r="D7" s="174"/>
      <c r="E7" s="174"/>
      <c r="F7" s="174"/>
      <c r="G7" s="174"/>
      <c r="H7" s="174"/>
    </row>
    <row r="8" spans="1:8" s="2" customFormat="1" ht="28.5" customHeight="1" thickBot="1">
      <c r="A8" s="175" t="s">
        <v>138</v>
      </c>
      <c r="B8" s="175" t="s">
        <v>139</v>
      </c>
      <c r="C8" s="175" t="s">
        <v>140</v>
      </c>
      <c r="D8" s="175" t="s">
        <v>141</v>
      </c>
      <c r="E8" s="175" t="s">
        <v>142</v>
      </c>
      <c r="F8" s="175" t="s">
        <v>143</v>
      </c>
      <c r="G8" s="175" t="s">
        <v>144</v>
      </c>
      <c r="H8" s="175" t="s">
        <v>145</v>
      </c>
    </row>
    <row r="9" spans="1:8" s="2" customFormat="1" ht="12.75" customHeight="1" thickBot="1">
      <c r="A9" s="175" t="s">
        <v>31</v>
      </c>
      <c r="B9" s="175" t="s">
        <v>38</v>
      </c>
      <c r="C9" s="175" t="s">
        <v>44</v>
      </c>
      <c r="D9" s="175" t="s">
        <v>50</v>
      </c>
      <c r="E9" s="175" t="s">
        <v>54</v>
      </c>
      <c r="F9" s="175" t="s">
        <v>58</v>
      </c>
      <c r="G9" s="175" t="s">
        <v>61</v>
      </c>
      <c r="H9" s="175" t="s">
        <v>34</v>
      </c>
    </row>
    <row r="10" spans="1:8" s="2" customFormat="1" ht="9.75" customHeight="1">
      <c r="A10" s="176"/>
      <c r="B10" s="176"/>
      <c r="C10" s="176"/>
      <c r="D10" s="176"/>
      <c r="E10" s="176"/>
      <c r="F10" s="176"/>
      <c r="G10" s="176"/>
      <c r="H10" s="176"/>
    </row>
    <row r="11" spans="1:8" s="2" customFormat="1" ht="21" customHeight="1">
      <c r="A11" s="177"/>
      <c r="B11" s="178" t="s">
        <v>32</v>
      </c>
      <c r="C11" s="178" t="s">
        <v>146</v>
      </c>
      <c r="D11" s="178"/>
      <c r="E11" s="179"/>
      <c r="F11" s="180"/>
      <c r="G11" s="180">
        <f>SUM(G12+G15+G21)</f>
        <v>0</v>
      </c>
      <c r="H11" s="179">
        <v>10.62497552</v>
      </c>
    </row>
    <row r="12" spans="1:8" s="2" customFormat="1" ht="21" customHeight="1" thickBot="1">
      <c r="A12" s="177"/>
      <c r="B12" s="178" t="s">
        <v>38</v>
      </c>
      <c r="C12" s="178" t="s">
        <v>976</v>
      </c>
      <c r="D12" s="178"/>
      <c r="E12" s="179"/>
      <c r="F12" s="180"/>
      <c r="G12" s="180">
        <f>SUM(G13:G14)</f>
        <v>0</v>
      </c>
      <c r="H12" s="179">
        <v>10.16949552</v>
      </c>
    </row>
    <row r="13" spans="1:8" s="2" customFormat="1" ht="24" customHeight="1">
      <c r="A13" s="181">
        <v>20</v>
      </c>
      <c r="B13" s="182" t="s">
        <v>977</v>
      </c>
      <c r="C13" s="182" t="s">
        <v>978</v>
      </c>
      <c r="D13" s="182" t="s">
        <v>163</v>
      </c>
      <c r="E13" s="183">
        <v>0.032</v>
      </c>
      <c r="F13" s="460"/>
      <c r="G13" s="374">
        <f>ROUND(E13*F13,2)</f>
        <v>0</v>
      </c>
      <c r="H13" s="184">
        <v>0.0332832</v>
      </c>
    </row>
    <row r="14" spans="1:8" s="2" customFormat="1" ht="24" customHeight="1" thickBot="1">
      <c r="A14" s="189">
        <v>19</v>
      </c>
      <c r="B14" s="190" t="s">
        <v>979</v>
      </c>
      <c r="C14" s="190" t="s">
        <v>980</v>
      </c>
      <c r="D14" s="190" t="s">
        <v>150</v>
      </c>
      <c r="E14" s="191">
        <v>3.984</v>
      </c>
      <c r="F14" s="461"/>
      <c r="G14" s="413">
        <f>ROUND(E14*F14,2)</f>
        <v>0</v>
      </c>
      <c r="H14" s="192">
        <v>10.13621232</v>
      </c>
    </row>
    <row r="15" spans="1:8" s="2" customFormat="1" ht="21" customHeight="1" thickBot="1">
      <c r="A15" s="177"/>
      <c r="B15" s="178" t="s">
        <v>58</v>
      </c>
      <c r="C15" s="178" t="s">
        <v>173</v>
      </c>
      <c r="D15" s="178"/>
      <c r="E15" s="179"/>
      <c r="F15" s="180"/>
      <c r="G15" s="180">
        <f>SUM(G16:G20)</f>
        <v>0</v>
      </c>
      <c r="H15" s="179">
        <v>0.45548</v>
      </c>
    </row>
    <row r="16" spans="1:8" s="2" customFormat="1" ht="24" customHeight="1">
      <c r="A16" s="181">
        <v>0</v>
      </c>
      <c r="B16" s="182" t="s">
        <v>305</v>
      </c>
      <c r="C16" s="182" t="s">
        <v>306</v>
      </c>
      <c r="D16" s="182" t="s">
        <v>184</v>
      </c>
      <c r="E16" s="183">
        <v>8</v>
      </c>
      <c r="F16" s="460"/>
      <c r="G16" s="374">
        <f>ROUND(E16*F16,2)</f>
        <v>0</v>
      </c>
      <c r="H16" s="184">
        <v>0.2272</v>
      </c>
    </row>
    <row r="17" spans="1:8" s="2" customFormat="1" ht="13.5" customHeight="1" thickBot="1">
      <c r="A17" s="189">
        <v>0</v>
      </c>
      <c r="B17" s="190" t="s">
        <v>492</v>
      </c>
      <c r="C17" s="190" t="s">
        <v>493</v>
      </c>
      <c r="D17" s="190" t="s">
        <v>293</v>
      </c>
      <c r="E17" s="191">
        <v>4</v>
      </c>
      <c r="F17" s="461"/>
      <c r="G17" s="413">
        <f>ROUND(E17*F17,2)</f>
        <v>0</v>
      </c>
      <c r="H17" s="192">
        <v>0.18328</v>
      </c>
    </row>
    <row r="18" spans="1:8" s="2" customFormat="1" ht="13.5" customHeight="1">
      <c r="A18" s="213">
        <v>0</v>
      </c>
      <c r="B18" s="214" t="s">
        <v>496</v>
      </c>
      <c r="C18" s="214" t="s">
        <v>497</v>
      </c>
      <c r="D18" s="214" t="s">
        <v>293</v>
      </c>
      <c r="E18" s="215">
        <v>1</v>
      </c>
      <c r="F18" s="467"/>
      <c r="G18" s="419">
        <f>ROUND(E18*F18,2)</f>
        <v>0</v>
      </c>
      <c r="H18" s="216">
        <v>0.011</v>
      </c>
    </row>
    <row r="19" spans="1:8" s="2" customFormat="1" ht="13.5" customHeight="1">
      <c r="A19" s="221">
        <v>0</v>
      </c>
      <c r="B19" s="222" t="s">
        <v>498</v>
      </c>
      <c r="C19" s="222" t="s">
        <v>499</v>
      </c>
      <c r="D19" s="222" t="s">
        <v>293</v>
      </c>
      <c r="E19" s="223">
        <v>1</v>
      </c>
      <c r="F19" s="480"/>
      <c r="G19" s="420">
        <f>ROUND(E19*F19,2)</f>
        <v>0</v>
      </c>
      <c r="H19" s="418">
        <v>0.0112</v>
      </c>
    </row>
    <row r="20" spans="1:8" s="2" customFormat="1" ht="13.5" customHeight="1" thickBot="1">
      <c r="A20" s="217">
        <v>0</v>
      </c>
      <c r="B20" s="218" t="s">
        <v>500</v>
      </c>
      <c r="C20" s="218" t="s">
        <v>501</v>
      </c>
      <c r="D20" s="218" t="s">
        <v>293</v>
      </c>
      <c r="E20" s="219">
        <v>2</v>
      </c>
      <c r="F20" s="468"/>
      <c r="G20" s="416">
        <f>ROUND(E20*F20,2)</f>
        <v>0</v>
      </c>
      <c r="H20" s="220">
        <v>0.0228</v>
      </c>
    </row>
    <row r="21" spans="1:8" s="2" customFormat="1" ht="21" customHeight="1" thickBot="1">
      <c r="A21" s="177"/>
      <c r="B21" s="178" t="s">
        <v>40</v>
      </c>
      <c r="C21" s="178" t="s">
        <v>190</v>
      </c>
      <c r="D21" s="178"/>
      <c r="E21" s="179"/>
      <c r="F21" s="180"/>
      <c r="G21" s="180">
        <f>SUM(G22:G35)</f>
        <v>0</v>
      </c>
      <c r="H21" s="179">
        <v>0</v>
      </c>
    </row>
    <row r="22" spans="1:8" s="2" customFormat="1" ht="13.5" customHeight="1">
      <c r="A22" s="181">
        <v>15</v>
      </c>
      <c r="B22" s="182" t="s">
        <v>981</v>
      </c>
      <c r="C22" s="182" t="s">
        <v>982</v>
      </c>
      <c r="D22" s="182" t="s">
        <v>184</v>
      </c>
      <c r="E22" s="183">
        <v>37.7</v>
      </c>
      <c r="F22" s="460"/>
      <c r="G22" s="374">
        <f aca="true" t="shared" si="0" ref="G22:G36">ROUND(E22*F22,2)</f>
        <v>0</v>
      </c>
      <c r="H22" s="184">
        <v>0</v>
      </c>
    </row>
    <row r="23" spans="1:8" s="2" customFormat="1" ht="13.5" customHeight="1">
      <c r="A23" s="185">
        <v>0</v>
      </c>
      <c r="B23" s="186" t="s">
        <v>514</v>
      </c>
      <c r="C23" s="186" t="s">
        <v>311</v>
      </c>
      <c r="D23" s="186" t="s">
        <v>309</v>
      </c>
      <c r="E23" s="187">
        <v>1</v>
      </c>
      <c r="F23" s="443"/>
      <c r="G23" s="372">
        <f t="shared" si="0"/>
        <v>0</v>
      </c>
      <c r="H23" s="188">
        <v>0</v>
      </c>
    </row>
    <row r="24" spans="1:8" s="2" customFormat="1" ht="13.5" customHeight="1">
      <c r="A24" s="185">
        <v>16</v>
      </c>
      <c r="B24" s="186" t="s">
        <v>514</v>
      </c>
      <c r="C24" s="186" t="s">
        <v>983</v>
      </c>
      <c r="D24" s="186" t="s">
        <v>309</v>
      </c>
      <c r="E24" s="187">
        <v>31.25</v>
      </c>
      <c r="F24" s="443"/>
      <c r="G24" s="372">
        <f t="shared" si="0"/>
        <v>0</v>
      </c>
      <c r="H24" s="188">
        <v>0</v>
      </c>
    </row>
    <row r="25" spans="1:8" s="2" customFormat="1" ht="13.5" customHeight="1">
      <c r="A25" s="185">
        <v>17</v>
      </c>
      <c r="B25" s="186" t="s">
        <v>984</v>
      </c>
      <c r="C25" s="186" t="s">
        <v>985</v>
      </c>
      <c r="D25" s="186" t="s">
        <v>150</v>
      </c>
      <c r="E25" s="187">
        <v>1.752</v>
      </c>
      <c r="F25" s="443"/>
      <c r="G25" s="372">
        <f t="shared" si="0"/>
        <v>0</v>
      </c>
      <c r="H25" s="188">
        <v>0</v>
      </c>
    </row>
    <row r="26" spans="1:8" s="2" customFormat="1" ht="13.5" customHeight="1">
      <c r="A26" s="185">
        <v>0</v>
      </c>
      <c r="B26" s="186" t="s">
        <v>324</v>
      </c>
      <c r="C26" s="186" t="s">
        <v>325</v>
      </c>
      <c r="D26" s="186" t="s">
        <v>184</v>
      </c>
      <c r="E26" s="187">
        <v>2.01</v>
      </c>
      <c r="F26" s="443"/>
      <c r="G26" s="372">
        <f t="shared" si="0"/>
        <v>0</v>
      </c>
      <c r="H26" s="188">
        <v>0</v>
      </c>
    </row>
    <row r="27" spans="1:8" s="2" customFormat="1" ht="13.5" customHeight="1">
      <c r="A27" s="185">
        <v>0</v>
      </c>
      <c r="B27" s="186" t="s">
        <v>328</v>
      </c>
      <c r="C27" s="186" t="s">
        <v>329</v>
      </c>
      <c r="D27" s="186" t="s">
        <v>184</v>
      </c>
      <c r="E27" s="187">
        <v>6.39</v>
      </c>
      <c r="F27" s="443"/>
      <c r="G27" s="372">
        <f t="shared" si="0"/>
        <v>0</v>
      </c>
      <c r="H27" s="188">
        <v>0</v>
      </c>
    </row>
    <row r="28" spans="1:8" s="2" customFormat="1" ht="24" customHeight="1">
      <c r="A28" s="185">
        <v>2</v>
      </c>
      <c r="B28" s="186" t="s">
        <v>543</v>
      </c>
      <c r="C28" s="186" t="s">
        <v>544</v>
      </c>
      <c r="D28" s="186" t="s">
        <v>150</v>
      </c>
      <c r="E28" s="187">
        <v>0.56</v>
      </c>
      <c r="F28" s="443"/>
      <c r="G28" s="372">
        <f t="shared" si="0"/>
        <v>0</v>
      </c>
      <c r="H28" s="188">
        <v>0</v>
      </c>
    </row>
    <row r="29" spans="1:8" s="2" customFormat="1" ht="13.5" customHeight="1">
      <c r="A29" s="185">
        <v>0</v>
      </c>
      <c r="B29" s="186" t="s">
        <v>334</v>
      </c>
      <c r="C29" s="186" t="s">
        <v>335</v>
      </c>
      <c r="D29" s="186" t="s">
        <v>163</v>
      </c>
      <c r="E29" s="187">
        <v>5.905</v>
      </c>
      <c r="F29" s="443"/>
      <c r="G29" s="372">
        <f t="shared" si="0"/>
        <v>0</v>
      </c>
      <c r="H29" s="188">
        <v>0</v>
      </c>
    </row>
    <row r="30" spans="1:8" s="2" customFormat="1" ht="13.5" customHeight="1">
      <c r="A30" s="185">
        <v>0</v>
      </c>
      <c r="B30" s="186" t="s">
        <v>336</v>
      </c>
      <c r="C30" s="186" t="s">
        <v>337</v>
      </c>
      <c r="D30" s="186" t="s">
        <v>163</v>
      </c>
      <c r="E30" s="187">
        <v>5.905</v>
      </c>
      <c r="F30" s="443"/>
      <c r="G30" s="372">
        <f t="shared" si="0"/>
        <v>0</v>
      </c>
      <c r="H30" s="188">
        <v>0</v>
      </c>
    </row>
    <row r="31" spans="1:8" s="2" customFormat="1" ht="24" customHeight="1">
      <c r="A31" s="185">
        <v>0</v>
      </c>
      <c r="B31" s="186" t="s">
        <v>338</v>
      </c>
      <c r="C31" s="186" t="s">
        <v>339</v>
      </c>
      <c r="D31" s="186" t="s">
        <v>163</v>
      </c>
      <c r="E31" s="187">
        <v>59.05</v>
      </c>
      <c r="F31" s="443"/>
      <c r="G31" s="372">
        <f t="shared" si="0"/>
        <v>0</v>
      </c>
      <c r="H31" s="188">
        <v>0</v>
      </c>
    </row>
    <row r="32" spans="1:8" s="2" customFormat="1" ht="24" customHeight="1">
      <c r="A32" s="185">
        <v>0</v>
      </c>
      <c r="B32" s="186" t="s">
        <v>340</v>
      </c>
      <c r="C32" s="186" t="s">
        <v>341</v>
      </c>
      <c r="D32" s="186" t="s">
        <v>163</v>
      </c>
      <c r="E32" s="187">
        <v>5.905</v>
      </c>
      <c r="F32" s="443"/>
      <c r="G32" s="372">
        <f t="shared" si="0"/>
        <v>0</v>
      </c>
      <c r="H32" s="188">
        <v>0</v>
      </c>
    </row>
    <row r="33" spans="1:8" s="2" customFormat="1" ht="24" customHeight="1">
      <c r="A33" s="185">
        <v>0</v>
      </c>
      <c r="B33" s="186" t="s">
        <v>342</v>
      </c>
      <c r="C33" s="186" t="s">
        <v>343</v>
      </c>
      <c r="D33" s="186" t="s">
        <v>163</v>
      </c>
      <c r="E33" s="187">
        <v>17.715</v>
      </c>
      <c r="F33" s="443"/>
      <c r="G33" s="372">
        <f t="shared" si="0"/>
        <v>0</v>
      </c>
      <c r="H33" s="188">
        <v>0</v>
      </c>
    </row>
    <row r="34" spans="1:8" s="2" customFormat="1" ht="24" customHeight="1" thickBot="1">
      <c r="A34" s="189">
        <v>0</v>
      </c>
      <c r="B34" s="190" t="s">
        <v>344</v>
      </c>
      <c r="C34" s="190" t="s">
        <v>345</v>
      </c>
      <c r="D34" s="190" t="s">
        <v>163</v>
      </c>
      <c r="E34" s="191">
        <v>5.905</v>
      </c>
      <c r="F34" s="461"/>
      <c r="G34" s="413">
        <f t="shared" si="0"/>
        <v>0</v>
      </c>
      <c r="H34" s="192">
        <v>0</v>
      </c>
    </row>
    <row r="35" spans="1:8" s="2" customFormat="1" ht="13.5" customHeight="1" thickBot="1">
      <c r="A35" s="177"/>
      <c r="B35" s="178" t="s">
        <v>197</v>
      </c>
      <c r="C35" s="178" t="s">
        <v>198</v>
      </c>
      <c r="D35" s="178"/>
      <c r="E35" s="179"/>
      <c r="F35" s="180"/>
      <c r="G35" s="180">
        <f>SUM(G36)</f>
        <v>0</v>
      </c>
      <c r="H35" s="179">
        <v>0</v>
      </c>
    </row>
    <row r="36" spans="1:8" s="2" customFormat="1" ht="13.5" customHeight="1" thickBot="1">
      <c r="A36" s="387">
        <v>0</v>
      </c>
      <c r="B36" s="258" t="s">
        <v>199</v>
      </c>
      <c r="C36" s="258" t="s">
        <v>200</v>
      </c>
      <c r="D36" s="258" t="s">
        <v>163</v>
      </c>
      <c r="E36" s="259">
        <v>10.625</v>
      </c>
      <c r="F36" s="445"/>
      <c r="G36" s="414">
        <f t="shared" si="0"/>
        <v>0</v>
      </c>
      <c r="H36" s="388">
        <v>0</v>
      </c>
    </row>
    <row r="37" spans="1:8" s="2" customFormat="1" ht="21" customHeight="1">
      <c r="A37" s="177"/>
      <c r="B37" s="178" t="s">
        <v>45</v>
      </c>
      <c r="C37" s="178" t="s">
        <v>201</v>
      </c>
      <c r="D37" s="178"/>
      <c r="E37" s="179"/>
      <c r="F37" s="180"/>
      <c r="G37" s="180">
        <f>SUM(G38+G40+G50+G60+G62)</f>
        <v>0</v>
      </c>
      <c r="H37" s="179">
        <v>0.0623416</v>
      </c>
    </row>
    <row r="38" spans="1:8" s="2" customFormat="1" ht="21" customHeight="1" thickBot="1">
      <c r="A38" s="177"/>
      <c r="B38" s="178" t="s">
        <v>586</v>
      </c>
      <c r="C38" s="178" t="s">
        <v>587</v>
      </c>
      <c r="D38" s="178"/>
      <c r="E38" s="179"/>
      <c r="F38" s="180"/>
      <c r="G38" s="180">
        <f>SUM(G39)</f>
        <v>0</v>
      </c>
      <c r="H38" s="179">
        <v>0.03016</v>
      </c>
    </row>
    <row r="39" spans="1:8" s="2" customFormat="1" ht="24" customHeight="1" thickBot="1">
      <c r="A39" s="197">
        <v>0</v>
      </c>
      <c r="B39" s="198" t="s">
        <v>624</v>
      </c>
      <c r="C39" s="198" t="s">
        <v>625</v>
      </c>
      <c r="D39" s="198" t="s">
        <v>626</v>
      </c>
      <c r="E39" s="199">
        <v>1</v>
      </c>
      <c r="F39" s="458"/>
      <c r="G39" s="414">
        <f aca="true" t="shared" si="1" ref="G39:G45">ROUND(E39*F39,2)</f>
        <v>0</v>
      </c>
      <c r="H39" s="200">
        <v>0.03016</v>
      </c>
    </row>
    <row r="40" spans="1:8" s="2" customFormat="1" ht="21" customHeight="1" thickBot="1">
      <c r="A40" s="177"/>
      <c r="B40" s="178" t="s">
        <v>354</v>
      </c>
      <c r="C40" s="178" t="s">
        <v>355</v>
      </c>
      <c r="D40" s="178"/>
      <c r="E40" s="179"/>
      <c r="F40" s="180"/>
      <c r="G40" s="180">
        <f>SUM(G41:G49)</f>
        <v>0</v>
      </c>
      <c r="H40" s="179">
        <v>0</v>
      </c>
    </row>
    <row r="41" spans="1:8" s="2" customFormat="1" ht="24" customHeight="1" thickBot="1">
      <c r="A41" s="197">
        <v>5</v>
      </c>
      <c r="B41" s="198" t="s">
        <v>363</v>
      </c>
      <c r="C41" s="198" t="s">
        <v>364</v>
      </c>
      <c r="D41" s="198" t="s">
        <v>293</v>
      </c>
      <c r="E41" s="199">
        <v>2</v>
      </c>
      <c r="F41" s="458"/>
      <c r="G41" s="414">
        <f t="shared" si="1"/>
        <v>0</v>
      </c>
      <c r="H41" s="200">
        <v>0</v>
      </c>
    </row>
    <row r="42" spans="1:8" s="2" customFormat="1" ht="24" customHeight="1">
      <c r="A42" s="213">
        <v>6</v>
      </c>
      <c r="B42" s="214" t="s">
        <v>986</v>
      </c>
      <c r="C42" s="214" t="s">
        <v>987</v>
      </c>
      <c r="D42" s="214" t="s">
        <v>358</v>
      </c>
      <c r="E42" s="215">
        <v>1</v>
      </c>
      <c r="F42" s="467"/>
      <c r="G42" s="417">
        <f t="shared" si="1"/>
        <v>0</v>
      </c>
      <c r="H42" s="216">
        <v>0</v>
      </c>
    </row>
    <row r="43" spans="1:8" s="2" customFormat="1" ht="24" customHeight="1" thickBot="1">
      <c r="A43" s="217">
        <v>7</v>
      </c>
      <c r="B43" s="218" t="s">
        <v>988</v>
      </c>
      <c r="C43" s="218" t="s">
        <v>989</v>
      </c>
      <c r="D43" s="218" t="s">
        <v>358</v>
      </c>
      <c r="E43" s="219">
        <v>1</v>
      </c>
      <c r="F43" s="468"/>
      <c r="G43" s="416">
        <f t="shared" si="1"/>
        <v>0</v>
      </c>
      <c r="H43" s="220">
        <v>0</v>
      </c>
    </row>
    <row r="44" spans="1:8" s="2" customFormat="1" ht="24" customHeight="1" thickBot="1">
      <c r="A44" s="197">
        <v>0</v>
      </c>
      <c r="B44" s="198" t="s">
        <v>367</v>
      </c>
      <c r="C44" s="198" t="s">
        <v>368</v>
      </c>
      <c r="D44" s="198" t="s">
        <v>293</v>
      </c>
      <c r="E44" s="199">
        <v>2</v>
      </c>
      <c r="F44" s="458"/>
      <c r="G44" s="414">
        <f>ROUND(E44*F44,2)</f>
        <v>0</v>
      </c>
      <c r="H44" s="200">
        <v>0</v>
      </c>
    </row>
    <row r="45" spans="1:8" s="2" customFormat="1" ht="24" customHeight="1">
      <c r="A45" s="213">
        <v>3</v>
      </c>
      <c r="B45" s="214" t="s">
        <v>990</v>
      </c>
      <c r="C45" s="214" t="s">
        <v>991</v>
      </c>
      <c r="D45" s="214" t="s">
        <v>358</v>
      </c>
      <c r="E45" s="215">
        <v>1</v>
      </c>
      <c r="F45" s="479"/>
      <c r="G45" s="422">
        <f t="shared" si="1"/>
        <v>0</v>
      </c>
      <c r="H45" s="421">
        <v>0</v>
      </c>
    </row>
    <row r="46" spans="1:8" s="2" customFormat="1" ht="24" customHeight="1" thickBot="1">
      <c r="A46" s="217">
        <v>4</v>
      </c>
      <c r="B46" s="218" t="s">
        <v>992</v>
      </c>
      <c r="C46" s="218" t="s">
        <v>993</v>
      </c>
      <c r="D46" s="218" t="s">
        <v>358</v>
      </c>
      <c r="E46" s="219">
        <v>1</v>
      </c>
      <c r="F46" s="468"/>
      <c r="G46" s="416">
        <f>ROUND(E46*F46,2)</f>
        <v>0</v>
      </c>
      <c r="H46" s="220">
        <v>0</v>
      </c>
    </row>
    <row r="47" spans="1:8" s="2" customFormat="1" ht="13.5" customHeight="1">
      <c r="A47" s="181">
        <v>0</v>
      </c>
      <c r="B47" s="182" t="s">
        <v>375</v>
      </c>
      <c r="C47" s="182" t="s">
        <v>376</v>
      </c>
      <c r="D47" s="182" t="s">
        <v>293</v>
      </c>
      <c r="E47" s="183">
        <v>4</v>
      </c>
      <c r="F47" s="460"/>
      <c r="G47" s="374">
        <f>ROUND(E47*F47,2)</f>
        <v>0</v>
      </c>
      <c r="H47" s="184">
        <v>0</v>
      </c>
    </row>
    <row r="48" spans="1:8" s="2" customFormat="1" ht="24" customHeight="1">
      <c r="A48" s="185">
        <v>9</v>
      </c>
      <c r="B48" s="186" t="s">
        <v>382</v>
      </c>
      <c r="C48" s="186" t="s">
        <v>383</v>
      </c>
      <c r="D48" s="186" t="s">
        <v>224</v>
      </c>
      <c r="E48" s="187">
        <f>SUM(G41:G47)/100</f>
        <v>0</v>
      </c>
      <c r="F48" s="443"/>
      <c r="G48" s="372">
        <f>ROUND(E48*F48,2)</f>
        <v>0</v>
      </c>
      <c r="H48" s="188">
        <v>0</v>
      </c>
    </row>
    <row r="49" spans="1:8" s="2" customFormat="1" ht="24" customHeight="1" thickBot="1">
      <c r="A49" s="189">
        <v>10</v>
      </c>
      <c r="B49" s="190" t="s">
        <v>384</v>
      </c>
      <c r="C49" s="190" t="s">
        <v>385</v>
      </c>
      <c r="D49" s="190" t="s">
        <v>224</v>
      </c>
      <c r="E49" s="191">
        <f>SUM(E48)</f>
        <v>0</v>
      </c>
      <c r="F49" s="461"/>
      <c r="G49" s="413">
        <f>ROUND(E49*F49,2)</f>
        <v>0</v>
      </c>
      <c r="H49" s="192">
        <v>0</v>
      </c>
    </row>
    <row r="50" spans="1:8" s="2" customFormat="1" ht="21" customHeight="1" thickBot="1">
      <c r="A50" s="177"/>
      <c r="B50" s="178" t="s">
        <v>386</v>
      </c>
      <c r="C50" s="178" t="s">
        <v>387</v>
      </c>
      <c r="D50" s="178"/>
      <c r="E50" s="179"/>
      <c r="F50" s="180"/>
      <c r="G50" s="180">
        <f>SUM(G51:G59)</f>
        <v>0</v>
      </c>
      <c r="H50" s="179">
        <v>0.02367</v>
      </c>
    </row>
    <row r="51" spans="1:8" s="2" customFormat="1" ht="13.5" customHeight="1">
      <c r="A51" s="181">
        <v>8</v>
      </c>
      <c r="B51" s="182" t="s">
        <v>394</v>
      </c>
      <c r="C51" s="182" t="s">
        <v>994</v>
      </c>
      <c r="D51" s="182" t="s">
        <v>309</v>
      </c>
      <c r="E51" s="183">
        <v>1</v>
      </c>
      <c r="F51" s="460"/>
      <c r="G51" s="374">
        <f>ROUND(E51*F51,2)</f>
        <v>0</v>
      </c>
      <c r="H51" s="184">
        <v>3E-05</v>
      </c>
    </row>
    <row r="52" spans="1:8" s="2" customFormat="1" ht="24" customHeight="1" thickBot="1">
      <c r="A52" s="189">
        <v>0</v>
      </c>
      <c r="B52" s="190" t="s">
        <v>396</v>
      </c>
      <c r="C52" s="190" t="s">
        <v>397</v>
      </c>
      <c r="D52" s="190" t="s">
        <v>293</v>
      </c>
      <c r="E52" s="191">
        <v>4</v>
      </c>
      <c r="F52" s="461"/>
      <c r="G52" s="413">
        <f>ROUND(E52*F52,2)</f>
        <v>0</v>
      </c>
      <c r="H52" s="192">
        <v>0</v>
      </c>
    </row>
    <row r="53" spans="1:8" s="2" customFormat="1" ht="13.5" customHeight="1" thickBot="1">
      <c r="A53" s="193">
        <v>0</v>
      </c>
      <c r="B53" s="194" t="s">
        <v>398</v>
      </c>
      <c r="C53" s="194" t="s">
        <v>399</v>
      </c>
      <c r="D53" s="194" t="s">
        <v>293</v>
      </c>
      <c r="E53" s="195">
        <v>4</v>
      </c>
      <c r="F53" s="459"/>
      <c r="G53" s="415">
        <f>ROUND(E53*F53,2)</f>
        <v>0</v>
      </c>
      <c r="H53" s="196">
        <v>0.0048</v>
      </c>
    </row>
    <row r="54" spans="1:8" s="2" customFormat="1" ht="21" customHeight="1" thickBot="1">
      <c r="A54" s="201"/>
      <c r="B54" s="202"/>
      <c r="C54" s="202" t="s">
        <v>400</v>
      </c>
      <c r="D54" s="202"/>
      <c r="E54" s="203"/>
      <c r="F54" s="204"/>
      <c r="G54" s="204"/>
      <c r="H54" s="203"/>
    </row>
    <row r="55" spans="1:8" s="2" customFormat="1" ht="13.5" customHeight="1" thickBot="1">
      <c r="A55" s="197">
        <v>0</v>
      </c>
      <c r="B55" s="198" t="s">
        <v>401</v>
      </c>
      <c r="C55" s="198" t="s">
        <v>402</v>
      </c>
      <c r="D55" s="198" t="s">
        <v>293</v>
      </c>
      <c r="E55" s="199">
        <v>4</v>
      </c>
      <c r="F55" s="458"/>
      <c r="G55" s="414">
        <f>ROUND(E55*F55,2)</f>
        <v>0</v>
      </c>
      <c r="H55" s="200">
        <v>4E-05</v>
      </c>
    </row>
    <row r="56" spans="1:8" s="2" customFormat="1" ht="13.5" customHeight="1" thickBot="1">
      <c r="A56" s="193">
        <v>0</v>
      </c>
      <c r="B56" s="194" t="s">
        <v>403</v>
      </c>
      <c r="C56" s="194" t="s">
        <v>404</v>
      </c>
      <c r="D56" s="194" t="s">
        <v>293</v>
      </c>
      <c r="E56" s="195">
        <v>4</v>
      </c>
      <c r="F56" s="459"/>
      <c r="G56" s="415">
        <f>ROUND(E56*F56,2)</f>
        <v>0</v>
      </c>
      <c r="H56" s="196">
        <v>0.0188</v>
      </c>
    </row>
    <row r="57" spans="1:8" s="2" customFormat="1" ht="13.5" customHeight="1">
      <c r="A57" s="181">
        <v>14</v>
      </c>
      <c r="B57" s="182" t="s">
        <v>995</v>
      </c>
      <c r="C57" s="182" t="s">
        <v>996</v>
      </c>
      <c r="D57" s="182" t="s">
        <v>293</v>
      </c>
      <c r="E57" s="183">
        <v>1</v>
      </c>
      <c r="F57" s="460"/>
      <c r="G57" s="374">
        <f>ROUND(E57*F57,2)</f>
        <v>0</v>
      </c>
      <c r="H57" s="184">
        <v>0</v>
      </c>
    </row>
    <row r="58" spans="1:8" s="2" customFormat="1" ht="24" customHeight="1">
      <c r="A58" s="185">
        <v>11</v>
      </c>
      <c r="B58" s="186" t="s">
        <v>405</v>
      </c>
      <c r="C58" s="186" t="s">
        <v>406</v>
      </c>
      <c r="D58" s="186" t="s">
        <v>224</v>
      </c>
      <c r="E58" s="187">
        <f>SUM(G51:G57)/100</f>
        <v>0</v>
      </c>
      <c r="F58" s="443"/>
      <c r="G58" s="372">
        <f>ROUND(E58*F58,2)</f>
        <v>0</v>
      </c>
      <c r="H58" s="188">
        <v>0</v>
      </c>
    </row>
    <row r="59" spans="1:8" s="2" customFormat="1" ht="24" customHeight="1" thickBot="1">
      <c r="A59" s="189">
        <v>12</v>
      </c>
      <c r="B59" s="190" t="s">
        <v>407</v>
      </c>
      <c r="C59" s="190" t="s">
        <v>408</v>
      </c>
      <c r="D59" s="190" t="s">
        <v>224</v>
      </c>
      <c r="E59" s="191">
        <f>SUM(E58)</f>
        <v>0</v>
      </c>
      <c r="F59" s="461"/>
      <c r="G59" s="413">
        <f>ROUND(E59*F59,2)</f>
        <v>0</v>
      </c>
      <c r="H59" s="192">
        <v>0</v>
      </c>
    </row>
    <row r="60" spans="1:8" s="2" customFormat="1" ht="21" customHeight="1" thickBot="1">
      <c r="A60" s="177"/>
      <c r="B60" s="178" t="s">
        <v>440</v>
      </c>
      <c r="C60" s="178" t="s">
        <v>441</v>
      </c>
      <c r="D60" s="178"/>
      <c r="E60" s="179"/>
      <c r="F60" s="180"/>
      <c r="G60" s="180">
        <f>SUM(G61)</f>
        <v>0</v>
      </c>
      <c r="H60" s="179">
        <v>0.0051516</v>
      </c>
    </row>
    <row r="61" spans="1:8" s="2" customFormat="1" ht="24" customHeight="1" thickBot="1">
      <c r="A61" s="197">
        <v>0</v>
      </c>
      <c r="B61" s="198" t="s">
        <v>442</v>
      </c>
      <c r="C61" s="198" t="s">
        <v>443</v>
      </c>
      <c r="D61" s="198" t="s">
        <v>184</v>
      </c>
      <c r="E61" s="199">
        <v>6.36</v>
      </c>
      <c r="F61" s="458"/>
      <c r="G61" s="414">
        <f>ROUND(E61*F61,2)</f>
        <v>0</v>
      </c>
      <c r="H61" s="200">
        <v>0.0051516</v>
      </c>
    </row>
    <row r="62" spans="1:8" s="2" customFormat="1" ht="21" customHeight="1" thickBot="1">
      <c r="A62" s="177"/>
      <c r="B62" s="178" t="s">
        <v>281</v>
      </c>
      <c r="C62" s="178" t="s">
        <v>282</v>
      </c>
      <c r="D62" s="178"/>
      <c r="E62" s="179"/>
      <c r="F62" s="180"/>
      <c r="G62" s="180">
        <f>SUM(G63)</f>
        <v>0</v>
      </c>
      <c r="H62" s="179">
        <v>0.00336</v>
      </c>
    </row>
    <row r="63" spans="1:8" s="2" customFormat="1" ht="24" customHeight="1" thickBot="1">
      <c r="A63" s="197">
        <v>0</v>
      </c>
      <c r="B63" s="198" t="s">
        <v>938</v>
      </c>
      <c r="C63" s="198" t="s">
        <v>1469</v>
      </c>
      <c r="D63" s="198" t="s">
        <v>184</v>
      </c>
      <c r="E63" s="199">
        <v>8</v>
      </c>
      <c r="F63" s="458"/>
      <c r="G63" s="414">
        <f>ROUND(E63*F63,2)</f>
        <v>0</v>
      </c>
      <c r="H63" s="200">
        <v>0.00336</v>
      </c>
    </row>
    <row r="64" spans="1:8" s="2" customFormat="1" ht="21" customHeight="1">
      <c r="A64" s="205"/>
      <c r="B64" s="206"/>
      <c r="C64" s="206" t="s">
        <v>284</v>
      </c>
      <c r="D64" s="206"/>
      <c r="E64" s="207"/>
      <c r="F64" s="208"/>
      <c r="G64" s="208">
        <f>SUM(G37+G11)</f>
        <v>0</v>
      </c>
      <c r="H64" s="207">
        <v>10.68731712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0.5" defaultRowHeight="12" customHeight="1"/>
  <cols>
    <col min="1" max="1" width="11.66015625" style="2" customWidth="1"/>
    <col min="2" max="2" width="50" style="2" customWidth="1"/>
    <col min="3" max="3" width="14" style="2" customWidth="1"/>
    <col min="4" max="4" width="13.5" style="2" customWidth="1"/>
    <col min="5" max="5" width="14" style="2" customWidth="1"/>
    <col min="6" max="6" width="16.33203125" style="2" customWidth="1"/>
    <col min="7" max="7" width="12.5" style="2" customWidth="1"/>
    <col min="8" max="16384" width="10.5" style="1" customWidth="1"/>
  </cols>
  <sheetData>
    <row r="1" spans="1:7" s="2" customFormat="1" ht="22.5" customHeight="1">
      <c r="A1" s="109" t="s">
        <v>93</v>
      </c>
      <c r="B1" s="110"/>
      <c r="C1" s="110"/>
      <c r="D1" s="110"/>
      <c r="E1" s="110"/>
      <c r="F1" s="110"/>
      <c r="G1" s="110"/>
    </row>
    <row r="2" spans="1:7" s="2" customFormat="1" ht="7.5" customHeight="1">
      <c r="A2" s="111"/>
      <c r="B2" s="110"/>
      <c r="C2" s="110"/>
      <c r="D2" s="110"/>
      <c r="E2" s="110"/>
      <c r="F2" s="110"/>
      <c r="G2" s="110"/>
    </row>
    <row r="3" spans="1:7" s="2" customFormat="1" ht="12.75" customHeight="1">
      <c r="A3" s="112" t="s">
        <v>94</v>
      </c>
      <c r="B3" s="113" t="s">
        <v>95</v>
      </c>
      <c r="C3" s="111"/>
      <c r="D3" s="111" t="s">
        <v>96</v>
      </c>
      <c r="E3" s="114" t="s">
        <v>16</v>
      </c>
      <c r="F3" s="111"/>
      <c r="G3" s="111"/>
    </row>
    <row r="4" spans="1:7" s="2" customFormat="1" ht="12.75" customHeight="1">
      <c r="A4" s="111" t="s">
        <v>97</v>
      </c>
      <c r="B4" s="114"/>
      <c r="C4" s="111"/>
      <c r="D4" s="111" t="s">
        <v>98</v>
      </c>
      <c r="E4" s="114"/>
      <c r="F4" s="111"/>
      <c r="G4" s="111"/>
    </row>
    <row r="5" spans="1:7" s="2" customFormat="1" ht="13.5" customHeight="1">
      <c r="A5" s="111" t="s">
        <v>99</v>
      </c>
      <c r="B5" s="114"/>
      <c r="C5" s="111"/>
      <c r="D5" s="111" t="s">
        <v>100</v>
      </c>
      <c r="E5" s="114"/>
      <c r="F5" s="111"/>
      <c r="G5" s="111"/>
    </row>
    <row r="6" spans="1:7" s="2" customFormat="1" ht="6.75" customHeight="1" thickBot="1">
      <c r="A6" s="111"/>
      <c r="B6" s="110"/>
      <c r="C6" s="110"/>
      <c r="D6" s="110"/>
      <c r="E6" s="110"/>
      <c r="F6" s="110"/>
      <c r="G6" s="110"/>
    </row>
    <row r="7" spans="1:7" s="2" customFormat="1" ht="23.25" customHeight="1" thickBot="1">
      <c r="A7" s="115" t="s">
        <v>101</v>
      </c>
      <c r="B7" s="115" t="s">
        <v>102</v>
      </c>
      <c r="C7" s="115" t="s">
        <v>103</v>
      </c>
      <c r="D7" s="115" t="s">
        <v>104</v>
      </c>
      <c r="E7" s="115" t="s">
        <v>105</v>
      </c>
      <c r="F7" s="115" t="s">
        <v>106</v>
      </c>
      <c r="G7" s="115" t="s">
        <v>107</v>
      </c>
    </row>
    <row r="8" spans="1:7" s="2" customFormat="1" ht="6.75" customHeight="1" thickBot="1">
      <c r="A8" s="111"/>
      <c r="B8" s="110"/>
      <c r="C8" s="110"/>
      <c r="D8" s="110"/>
      <c r="E8" s="110"/>
      <c r="F8" s="110"/>
      <c r="G8" s="110"/>
    </row>
    <row r="9" spans="1:7" s="2" customFormat="1" ht="25.5" customHeight="1">
      <c r="A9" s="394"/>
      <c r="B9" s="395" t="s">
        <v>2</v>
      </c>
      <c r="C9" s="396">
        <f>SUM(C10:C13)</f>
        <v>0</v>
      </c>
      <c r="D9" s="396">
        <v>0</v>
      </c>
      <c r="E9" s="396">
        <f>SUM(E10:E13)</f>
        <v>0</v>
      </c>
      <c r="F9" s="396">
        <f>SUM(F10:F13)</f>
        <v>0</v>
      </c>
      <c r="G9" s="397">
        <v>0</v>
      </c>
    </row>
    <row r="10" spans="1:7" s="2" customFormat="1" ht="13.5" customHeight="1">
      <c r="A10" s="398" t="s">
        <v>108</v>
      </c>
      <c r="B10" s="116" t="s">
        <v>109</v>
      </c>
      <c r="C10" s="117">
        <f>SUM('00 - Krycí list rozpočtu'!R30)</f>
        <v>0</v>
      </c>
      <c r="D10" s="117">
        <v>0</v>
      </c>
      <c r="E10" s="117">
        <f>SUM('00 - Krycí list rozpočtu'!R32)</f>
        <v>0</v>
      </c>
      <c r="F10" s="117">
        <f>SUM('00 - Krycí list rozpočtu'!R33)</f>
        <v>0</v>
      </c>
      <c r="G10" s="399">
        <v>0</v>
      </c>
    </row>
    <row r="11" spans="1:7" s="2" customFormat="1" ht="13.5" customHeight="1">
      <c r="A11" s="398" t="s">
        <v>110</v>
      </c>
      <c r="B11" s="116" t="s">
        <v>111</v>
      </c>
      <c r="C11" s="117">
        <f>SUM('01 - Krycí list rozpočtu'!R30)</f>
        <v>0</v>
      </c>
      <c r="D11" s="117">
        <v>0</v>
      </c>
      <c r="E11" s="117">
        <f>SUM('01 - Krycí list rozpočtu'!R32)</f>
        <v>0</v>
      </c>
      <c r="F11" s="117">
        <f>SUM('01 - Krycí list rozpočtu'!R33)</f>
        <v>0</v>
      </c>
      <c r="G11" s="399">
        <v>0</v>
      </c>
    </row>
    <row r="12" spans="1:7" s="2" customFormat="1" ht="13.5" customHeight="1">
      <c r="A12" s="398" t="s">
        <v>112</v>
      </c>
      <c r="B12" s="116" t="s">
        <v>113</v>
      </c>
      <c r="C12" s="117">
        <f>SUM('02 - Krycí list rozpočtu'!R30)</f>
        <v>0</v>
      </c>
      <c r="D12" s="117">
        <v>0</v>
      </c>
      <c r="E12" s="117">
        <f>SUM('02 - Krycí list rozpočtu'!R32)</f>
        <v>0</v>
      </c>
      <c r="F12" s="117">
        <f>SUM('02 - Krycí list rozpočtu'!R33)</f>
        <v>0</v>
      </c>
      <c r="G12" s="399">
        <v>0</v>
      </c>
    </row>
    <row r="13" spans="1:7" s="2" customFormat="1" ht="13.5" customHeight="1" thickBot="1">
      <c r="A13" s="400" t="s">
        <v>114</v>
      </c>
      <c r="B13" s="401" t="s">
        <v>115</v>
      </c>
      <c r="C13" s="402">
        <f>SUM('03 - Krycí list rozpočtu'!R30)</f>
        <v>0</v>
      </c>
      <c r="D13" s="402">
        <v>0</v>
      </c>
      <c r="E13" s="402">
        <f>SUM('03 - Krycí list rozpočtu'!R32)</f>
        <v>0</v>
      </c>
      <c r="F13" s="402">
        <f>SUM('03 - Krycí list rozpočtu'!R33)</f>
        <v>0</v>
      </c>
      <c r="G13" s="403">
        <v>0</v>
      </c>
    </row>
    <row r="14" spans="1:7" s="2" customFormat="1" ht="21" customHeight="1">
      <c r="A14" s="391"/>
      <c r="B14" s="392" t="s">
        <v>116</v>
      </c>
      <c r="C14" s="393">
        <f>SUM(C9)</f>
        <v>0</v>
      </c>
      <c r="D14" s="393">
        <f>SUM(D9)</f>
        <v>0</v>
      </c>
      <c r="E14" s="393">
        <f>SUM(E9)</f>
        <v>0</v>
      </c>
      <c r="F14" s="393">
        <f>SUM(F9)</f>
        <v>0</v>
      </c>
      <c r="G14" s="393">
        <v>0</v>
      </c>
    </row>
  </sheetData>
  <sheetProtection/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zoomScalePageLayoutView="0" workbookViewId="0" topLeftCell="A1">
      <pane ySplit="3" topLeftCell="A16" activePane="bottomLeft" state="frozen"/>
      <selection pane="topLeft" activeCell="A1" sqref="A1"/>
      <selection pane="bottomLeft" activeCell="Q25" sqref="Q2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11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14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7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s="2" customFormat="1" ht="24.75" customHeight="1">
      <c r="A5" s="17"/>
      <c r="B5" s="18" t="s">
        <v>1</v>
      </c>
      <c r="C5" s="18"/>
      <c r="D5" s="18"/>
      <c r="E5" s="539" t="s">
        <v>95</v>
      </c>
      <c r="F5" s="540"/>
      <c r="G5" s="540"/>
      <c r="H5" s="540"/>
      <c r="I5" s="540"/>
      <c r="J5" s="540"/>
      <c r="K5" s="540"/>
      <c r="L5" s="541"/>
      <c r="M5" s="18"/>
      <c r="N5" s="18"/>
      <c r="O5" s="511" t="s">
        <v>3</v>
      </c>
      <c r="P5" s="511"/>
      <c r="Q5" s="119"/>
      <c r="R5" s="120"/>
      <c r="S5" s="21"/>
    </row>
    <row r="6" spans="1:19" s="2" customFormat="1" ht="24.75" customHeight="1">
      <c r="A6" s="17"/>
      <c r="B6" s="18" t="s">
        <v>117</v>
      </c>
      <c r="C6" s="18"/>
      <c r="D6" s="18"/>
      <c r="E6" s="542" t="s">
        <v>127</v>
      </c>
      <c r="F6" s="543"/>
      <c r="G6" s="543"/>
      <c r="H6" s="543"/>
      <c r="I6" s="543"/>
      <c r="J6" s="543"/>
      <c r="K6" s="543"/>
      <c r="L6" s="544"/>
      <c r="M6" s="18"/>
      <c r="N6" s="18"/>
      <c r="O6" s="511" t="s">
        <v>4</v>
      </c>
      <c r="P6" s="511"/>
      <c r="Q6" s="121"/>
      <c r="R6" s="122"/>
      <c r="S6" s="21"/>
    </row>
    <row r="7" spans="1:19" s="2" customFormat="1" ht="24.75" customHeight="1" thickBot="1">
      <c r="A7" s="17"/>
      <c r="B7" s="18"/>
      <c r="C7" s="18"/>
      <c r="D7" s="18"/>
      <c r="E7" s="545" t="s">
        <v>9</v>
      </c>
      <c r="F7" s="546"/>
      <c r="G7" s="546"/>
      <c r="H7" s="546"/>
      <c r="I7" s="546"/>
      <c r="J7" s="546"/>
      <c r="K7" s="546"/>
      <c r="L7" s="547"/>
      <c r="M7" s="18"/>
      <c r="N7" s="18"/>
      <c r="O7" s="511" t="s">
        <v>5</v>
      </c>
      <c r="P7" s="511"/>
      <c r="Q7" s="123"/>
      <c r="R7" s="124"/>
      <c r="S7" s="21"/>
    </row>
    <row r="8" spans="1:19" s="2" customFormat="1" ht="24.75" customHeight="1" thickBo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11" t="s">
        <v>6</v>
      </c>
      <c r="P8" s="511"/>
      <c r="Q8" s="18" t="s">
        <v>7</v>
      </c>
      <c r="R8" s="18"/>
      <c r="S8" s="21"/>
    </row>
    <row r="9" spans="1:19" s="2" customFormat="1" ht="24.75" customHeight="1" thickBot="1">
      <c r="A9" s="17"/>
      <c r="B9" s="18" t="s">
        <v>8</v>
      </c>
      <c r="C9" s="18"/>
      <c r="D9" s="18"/>
      <c r="E9" s="548" t="s">
        <v>9</v>
      </c>
      <c r="F9" s="549"/>
      <c r="G9" s="549"/>
      <c r="H9" s="549"/>
      <c r="I9" s="549"/>
      <c r="J9" s="549"/>
      <c r="K9" s="549"/>
      <c r="L9" s="550"/>
      <c r="M9" s="18"/>
      <c r="N9" s="18"/>
      <c r="O9" s="537"/>
      <c r="P9" s="538"/>
      <c r="Q9" s="125"/>
      <c r="R9" s="127"/>
      <c r="S9" s="21"/>
    </row>
    <row r="10" spans="1:19" s="2" customFormat="1" ht="24.75" customHeight="1" thickBot="1">
      <c r="A10" s="17"/>
      <c r="B10" s="18" t="s">
        <v>10</v>
      </c>
      <c r="C10" s="18"/>
      <c r="D10" s="18"/>
      <c r="E10" s="551" t="s">
        <v>9</v>
      </c>
      <c r="F10" s="532"/>
      <c r="G10" s="532"/>
      <c r="H10" s="532"/>
      <c r="I10" s="532"/>
      <c r="J10" s="532"/>
      <c r="K10" s="532"/>
      <c r="L10" s="552"/>
      <c r="M10" s="18"/>
      <c r="N10" s="18"/>
      <c r="O10" s="537"/>
      <c r="P10" s="538"/>
      <c r="Q10" s="125"/>
      <c r="R10" s="127"/>
      <c r="S10" s="21"/>
    </row>
    <row r="11" spans="1:19" s="2" customFormat="1" ht="24.75" customHeight="1" thickBot="1">
      <c r="A11" s="17"/>
      <c r="B11" s="18" t="s">
        <v>11</v>
      </c>
      <c r="C11" s="18"/>
      <c r="D11" s="18"/>
      <c r="E11" s="553" t="s">
        <v>9</v>
      </c>
      <c r="F11" s="554"/>
      <c r="G11" s="554"/>
      <c r="H11" s="554"/>
      <c r="I11" s="554"/>
      <c r="J11" s="554"/>
      <c r="K11" s="554"/>
      <c r="L11" s="555"/>
      <c r="M11" s="18"/>
      <c r="N11" s="18"/>
      <c r="O11" s="537"/>
      <c r="P11" s="538"/>
      <c r="Q11" s="125"/>
      <c r="R11" s="127"/>
      <c r="S11" s="21"/>
    </row>
    <row r="12" spans="1:19" s="2" customFormat="1" ht="18.75" customHeight="1">
      <c r="A12" s="17"/>
      <c r="B12" s="18"/>
      <c r="C12" s="18"/>
      <c r="D12" s="18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29"/>
      <c r="P12" s="29"/>
      <c r="Q12" s="29"/>
      <c r="R12" s="18"/>
      <c r="S12" s="21"/>
    </row>
    <row r="13" spans="1:19" s="2" customFormat="1" ht="18.75" customHeight="1" thickBot="1">
      <c r="A13" s="17"/>
      <c r="B13" s="18"/>
      <c r="C13" s="18"/>
      <c r="D13" s="18"/>
      <c r="E13" s="29" t="s">
        <v>12</v>
      </c>
      <c r="F13" s="18"/>
      <c r="G13" s="18" t="s">
        <v>13</v>
      </c>
      <c r="H13" s="18"/>
      <c r="I13" s="18"/>
      <c r="J13" s="18"/>
      <c r="K13" s="18"/>
      <c r="L13" s="18"/>
      <c r="M13" s="18"/>
      <c r="N13" s="18"/>
      <c r="O13" s="508" t="s">
        <v>14</v>
      </c>
      <c r="P13" s="508"/>
      <c r="Q13" s="29"/>
      <c r="R13" s="128"/>
      <c r="S13" s="21"/>
    </row>
    <row r="14" spans="1:19" s="2" customFormat="1" ht="18.75" customHeight="1" thickBot="1">
      <c r="A14" s="17"/>
      <c r="B14" s="18"/>
      <c r="C14" s="18"/>
      <c r="D14" s="18"/>
      <c r="E14" s="129"/>
      <c r="F14" s="18"/>
      <c r="G14" s="125"/>
      <c r="H14" s="130"/>
      <c r="I14" s="126"/>
      <c r="J14" s="18"/>
      <c r="K14" s="18"/>
      <c r="L14" s="18"/>
      <c r="M14" s="18"/>
      <c r="N14" s="18"/>
      <c r="O14" s="537" t="s">
        <v>128</v>
      </c>
      <c r="P14" s="538"/>
      <c r="Q14" s="29"/>
      <c r="R14" s="131"/>
      <c r="S14" s="21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8"/>
      <c r="P15" s="34"/>
      <c r="Q15" s="34"/>
      <c r="R15" s="34"/>
      <c r="S15" s="35"/>
    </row>
    <row r="16" spans="1:19" s="2" customFormat="1" ht="20.25" customHeight="1">
      <c r="A16" s="132"/>
      <c r="B16" s="133"/>
      <c r="C16" s="133"/>
      <c r="D16" s="133"/>
      <c r="E16" s="38" t="s">
        <v>118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5"/>
      <c r="P16" s="133"/>
      <c r="Q16" s="133"/>
      <c r="R16" s="133"/>
      <c r="S16" s="134"/>
    </row>
    <row r="17" spans="1:22" s="2" customFormat="1" ht="21.75" customHeight="1">
      <c r="A17" s="135" t="s">
        <v>119</v>
      </c>
      <c r="B17" s="136"/>
      <c r="C17" s="136"/>
      <c r="D17" s="137"/>
      <c r="E17" s="138" t="s">
        <v>22</v>
      </c>
      <c r="F17" s="137"/>
      <c r="G17" s="138" t="s">
        <v>120</v>
      </c>
      <c r="H17" s="136"/>
      <c r="I17" s="137"/>
      <c r="J17" s="138" t="s">
        <v>121</v>
      </c>
      <c r="K17" s="136"/>
      <c r="L17" s="138" t="s">
        <v>122</v>
      </c>
      <c r="M17" s="136"/>
      <c r="N17" s="136"/>
      <c r="O17" s="136"/>
      <c r="P17" s="137"/>
      <c r="Q17" s="138" t="s">
        <v>123</v>
      </c>
      <c r="R17" s="136"/>
      <c r="S17" s="139"/>
      <c r="V17" s="2" t="s">
        <v>1435</v>
      </c>
    </row>
    <row r="18" spans="1:19" s="2" customFormat="1" ht="19.5" customHeight="1">
      <c r="A18" s="140"/>
      <c r="B18" s="141"/>
      <c r="C18" s="141"/>
      <c r="D18" s="142">
        <v>0</v>
      </c>
      <c r="E18" s="82">
        <v>0</v>
      </c>
      <c r="F18" s="143"/>
      <c r="G18" s="144"/>
      <c r="H18" s="141"/>
      <c r="I18" s="142">
        <v>0</v>
      </c>
      <c r="J18" s="82">
        <v>0</v>
      </c>
      <c r="K18" s="145"/>
      <c r="L18" s="144"/>
      <c r="M18" s="141"/>
      <c r="N18" s="141"/>
      <c r="O18" s="146"/>
      <c r="P18" s="142">
        <v>0</v>
      </c>
      <c r="Q18" s="144"/>
      <c r="R18" s="147">
        <v>0</v>
      </c>
      <c r="S18" s="148"/>
    </row>
    <row r="19" spans="1:19" s="2" customFormat="1" ht="20.25" customHeight="1">
      <c r="A19" s="132"/>
      <c r="B19" s="133"/>
      <c r="C19" s="133"/>
      <c r="D19" s="133"/>
      <c r="E19" s="38" t="s">
        <v>124</v>
      </c>
      <c r="F19" s="133"/>
      <c r="G19" s="133"/>
      <c r="H19" s="133"/>
      <c r="I19" s="133"/>
      <c r="J19" s="149" t="s">
        <v>24</v>
      </c>
      <c r="K19" s="133"/>
      <c r="L19" s="133"/>
      <c r="M19" s="133"/>
      <c r="N19" s="133"/>
      <c r="O19" s="34"/>
      <c r="P19" s="133"/>
      <c r="Q19" s="133"/>
      <c r="R19" s="133"/>
      <c r="S19" s="134"/>
    </row>
    <row r="20" spans="1:19" s="2" customFormat="1" ht="19.5" customHeight="1">
      <c r="A20" s="58" t="s">
        <v>25</v>
      </c>
      <c r="B20" s="150"/>
      <c r="C20" s="60" t="s">
        <v>26</v>
      </c>
      <c r="D20" s="61"/>
      <c r="E20" s="61"/>
      <c r="F20" s="62"/>
      <c r="G20" s="58" t="s">
        <v>27</v>
      </c>
      <c r="H20" s="59"/>
      <c r="I20" s="60" t="s">
        <v>28</v>
      </c>
      <c r="J20" s="61"/>
      <c r="K20" s="61"/>
      <c r="L20" s="58" t="s">
        <v>29</v>
      </c>
      <c r="M20" s="59"/>
      <c r="N20" s="60" t="s">
        <v>30</v>
      </c>
      <c r="O20" s="63"/>
      <c r="P20" s="61"/>
      <c r="Q20" s="61"/>
      <c r="R20" s="61"/>
      <c r="S20" s="62"/>
    </row>
    <row r="21" spans="1:19" s="2" customFormat="1" ht="19.5" customHeight="1">
      <c r="A21" s="64" t="s">
        <v>31</v>
      </c>
      <c r="B21" s="151" t="s">
        <v>32</v>
      </c>
      <c r="C21" s="20"/>
      <c r="D21" s="30" t="s">
        <v>33</v>
      </c>
      <c r="E21" s="67">
        <v>0</v>
      </c>
      <c r="F21" s="152"/>
      <c r="G21" s="64" t="s">
        <v>34</v>
      </c>
      <c r="H21" s="69" t="s">
        <v>35</v>
      </c>
      <c r="I21" s="32"/>
      <c r="J21" s="153">
        <v>0</v>
      </c>
      <c r="K21" s="154"/>
      <c r="L21" s="64" t="s">
        <v>36</v>
      </c>
      <c r="M21" s="26" t="s">
        <v>37</v>
      </c>
      <c r="N21" s="31"/>
      <c r="O21" s="31"/>
      <c r="P21" s="31"/>
      <c r="Q21" s="155">
        <v>0.02</v>
      </c>
      <c r="R21" s="67">
        <f>SUM(E27*Q21)</f>
        <v>0</v>
      </c>
      <c r="S21" s="152"/>
    </row>
    <row r="22" spans="1:19" s="2" customFormat="1" ht="19.5" customHeight="1">
      <c r="A22" s="64" t="s">
        <v>38</v>
      </c>
      <c r="B22" s="156"/>
      <c r="C22" s="25"/>
      <c r="D22" s="30" t="s">
        <v>39</v>
      </c>
      <c r="E22" s="67">
        <f>SUM('00 - Rozpočet'!G11)</f>
        <v>0</v>
      </c>
      <c r="F22" s="152"/>
      <c r="G22" s="64" t="s">
        <v>40</v>
      </c>
      <c r="H22" s="18" t="s">
        <v>41</v>
      </c>
      <c r="I22" s="32"/>
      <c r="J22" s="153">
        <v>0</v>
      </c>
      <c r="K22" s="154"/>
      <c r="L22" s="64" t="s">
        <v>42</v>
      </c>
      <c r="M22" s="26" t="s">
        <v>43</v>
      </c>
      <c r="N22" s="31"/>
      <c r="O22" s="18"/>
      <c r="P22" s="31"/>
      <c r="Q22" s="155">
        <v>0</v>
      </c>
      <c r="R22" s="67">
        <v>0</v>
      </c>
      <c r="S22" s="152"/>
    </row>
    <row r="23" spans="1:19" s="2" customFormat="1" ht="19.5" customHeight="1">
      <c r="A23" s="64" t="s">
        <v>44</v>
      </c>
      <c r="B23" s="151" t="s">
        <v>45</v>
      </c>
      <c r="C23" s="20"/>
      <c r="D23" s="30" t="s">
        <v>33</v>
      </c>
      <c r="E23" s="67"/>
      <c r="F23" s="152"/>
      <c r="G23" s="64" t="s">
        <v>46</v>
      </c>
      <c r="H23" s="69" t="s">
        <v>47</v>
      </c>
      <c r="I23" s="32"/>
      <c r="J23" s="153">
        <v>0</v>
      </c>
      <c r="K23" s="154"/>
      <c r="L23" s="64" t="s">
        <v>48</v>
      </c>
      <c r="M23" s="26" t="s">
        <v>49</v>
      </c>
      <c r="N23" s="31"/>
      <c r="O23" s="31"/>
      <c r="P23" s="31"/>
      <c r="Q23" s="155">
        <v>0</v>
      </c>
      <c r="R23" s="67">
        <v>0</v>
      </c>
      <c r="S23" s="152"/>
    </row>
    <row r="24" spans="1:19" s="2" customFormat="1" ht="19.5" customHeight="1">
      <c r="A24" s="64" t="s">
        <v>50</v>
      </c>
      <c r="B24" s="156"/>
      <c r="C24" s="25"/>
      <c r="D24" s="30" t="s">
        <v>39</v>
      </c>
      <c r="E24" s="67">
        <f>SUM('00 - Rozpočet'!G40)</f>
        <v>0</v>
      </c>
      <c r="F24" s="152"/>
      <c r="G24" s="64" t="s">
        <v>51</v>
      </c>
      <c r="H24" s="69"/>
      <c r="I24" s="32"/>
      <c r="J24" s="153">
        <v>0</v>
      </c>
      <c r="K24" s="154"/>
      <c r="L24" s="64" t="s">
        <v>52</v>
      </c>
      <c r="M24" s="26" t="s">
        <v>53</v>
      </c>
      <c r="N24" s="31"/>
      <c r="O24" s="18"/>
      <c r="P24" s="31"/>
      <c r="Q24" s="155">
        <v>0.015</v>
      </c>
      <c r="R24" s="67">
        <f>SUM(E27*Q24)</f>
        <v>0</v>
      </c>
      <c r="S24" s="152"/>
    </row>
    <row r="25" spans="1:19" s="2" customFormat="1" ht="19.5" customHeight="1">
      <c r="A25" s="64" t="s">
        <v>54</v>
      </c>
      <c r="B25" s="151" t="s">
        <v>55</v>
      </c>
      <c r="C25" s="20"/>
      <c r="D25" s="30" t="s">
        <v>33</v>
      </c>
      <c r="E25" s="67">
        <v>0</v>
      </c>
      <c r="F25" s="152"/>
      <c r="G25" s="76"/>
      <c r="H25" s="31"/>
      <c r="I25" s="32"/>
      <c r="J25" s="153"/>
      <c r="K25" s="154"/>
      <c r="L25" s="64" t="s">
        <v>56</v>
      </c>
      <c r="M25" s="26" t="s">
        <v>57</v>
      </c>
      <c r="N25" s="31"/>
      <c r="O25" s="31"/>
      <c r="P25" s="31"/>
      <c r="Q25" s="155">
        <v>0.01</v>
      </c>
      <c r="R25" s="67">
        <f>SUM(E27*Q25)</f>
        <v>0</v>
      </c>
      <c r="S25" s="152"/>
    </row>
    <row r="26" spans="1:19" s="2" customFormat="1" ht="19.5" customHeight="1">
      <c r="A26" s="64" t="s">
        <v>58</v>
      </c>
      <c r="B26" s="156"/>
      <c r="C26" s="25"/>
      <c r="D26" s="30" t="s">
        <v>39</v>
      </c>
      <c r="E26" s="67">
        <v>0</v>
      </c>
      <c r="F26" s="152"/>
      <c r="G26" s="76"/>
      <c r="H26" s="31"/>
      <c r="I26" s="32"/>
      <c r="J26" s="153"/>
      <c r="K26" s="154"/>
      <c r="L26" s="64" t="s">
        <v>59</v>
      </c>
      <c r="M26" s="69" t="s">
        <v>60</v>
      </c>
      <c r="N26" s="31"/>
      <c r="O26" s="18"/>
      <c r="P26" s="31"/>
      <c r="Q26" s="32"/>
      <c r="R26" s="67">
        <v>0</v>
      </c>
      <c r="S26" s="152"/>
    </row>
    <row r="27" spans="1:19" s="2" customFormat="1" ht="19.5" customHeight="1">
      <c r="A27" s="64" t="s">
        <v>61</v>
      </c>
      <c r="B27" s="79" t="s">
        <v>125</v>
      </c>
      <c r="C27" s="31"/>
      <c r="D27" s="32"/>
      <c r="E27" s="157">
        <f>SUM(E21:E26)</f>
        <v>0</v>
      </c>
      <c r="F27" s="134"/>
      <c r="G27" s="64" t="s">
        <v>63</v>
      </c>
      <c r="H27" s="79" t="s">
        <v>64</v>
      </c>
      <c r="I27" s="32"/>
      <c r="J27" s="158"/>
      <c r="K27" s="159"/>
      <c r="L27" s="64" t="s">
        <v>65</v>
      </c>
      <c r="M27" s="79" t="s">
        <v>66</v>
      </c>
      <c r="N27" s="31"/>
      <c r="O27" s="31"/>
      <c r="P27" s="31"/>
      <c r="Q27" s="32"/>
      <c r="R27" s="157">
        <f>SUM(R21:R26)</f>
        <v>0</v>
      </c>
      <c r="S27" s="134"/>
    </row>
    <row r="28" spans="1:19" s="2" customFormat="1" ht="19.5" customHeight="1">
      <c r="A28" s="80" t="s">
        <v>67</v>
      </c>
      <c r="B28" s="81" t="s">
        <v>68</v>
      </c>
      <c r="C28" s="160"/>
      <c r="D28" s="161"/>
      <c r="E28" s="162">
        <v>0</v>
      </c>
      <c r="F28" s="35"/>
      <c r="G28" s="80" t="s">
        <v>69</v>
      </c>
      <c r="H28" s="81" t="s">
        <v>70</v>
      </c>
      <c r="I28" s="161"/>
      <c r="J28" s="163">
        <f>SUM(E27*0.05/100)</f>
        <v>0</v>
      </c>
      <c r="K28" s="164"/>
      <c r="L28" s="80" t="s">
        <v>71</v>
      </c>
      <c r="M28" s="81" t="s">
        <v>72</v>
      </c>
      <c r="N28" s="160"/>
      <c r="O28" s="34"/>
      <c r="P28" s="160"/>
      <c r="Q28" s="161"/>
      <c r="R28" s="162">
        <v>0</v>
      </c>
      <c r="S28" s="35"/>
    </row>
    <row r="29" spans="1:19" s="2" customFormat="1" ht="19.5" customHeight="1">
      <c r="A29" s="84" t="s">
        <v>10</v>
      </c>
      <c r="B29" s="15"/>
      <c r="C29" s="15"/>
      <c r="D29" s="15"/>
      <c r="E29" s="15"/>
      <c r="F29" s="165"/>
      <c r="G29" s="166"/>
      <c r="H29" s="15"/>
      <c r="I29" s="15"/>
      <c r="J29" s="15"/>
      <c r="K29" s="15"/>
      <c r="L29" s="58" t="s">
        <v>73</v>
      </c>
      <c r="M29" s="137"/>
      <c r="N29" s="60" t="s">
        <v>74</v>
      </c>
      <c r="O29" s="18"/>
      <c r="P29" s="136"/>
      <c r="Q29" s="136"/>
      <c r="R29" s="136"/>
      <c r="S29" s="139"/>
    </row>
    <row r="30" spans="1:19" s="2" customFormat="1" ht="19.5" customHeight="1">
      <c r="A30" s="17"/>
      <c r="B30" s="18"/>
      <c r="C30" s="18"/>
      <c r="D30" s="18"/>
      <c r="E30" s="18"/>
      <c r="F30" s="23"/>
      <c r="G30" s="22"/>
      <c r="H30" s="18"/>
      <c r="I30" s="18"/>
      <c r="J30" s="18"/>
      <c r="K30" s="18"/>
      <c r="L30" s="64" t="s">
        <v>75</v>
      </c>
      <c r="M30" s="69" t="s">
        <v>76</v>
      </c>
      <c r="N30" s="31"/>
      <c r="O30" s="31"/>
      <c r="P30" s="31"/>
      <c r="Q30" s="32"/>
      <c r="R30" s="157">
        <f>SUM(E27+J28+R27)</f>
        <v>0</v>
      </c>
      <c r="S30" s="134"/>
    </row>
    <row r="31" spans="1:19" s="2" customFormat="1" ht="19.5" customHeight="1">
      <c r="A31" s="94" t="s">
        <v>77</v>
      </c>
      <c r="B31" s="167"/>
      <c r="C31" s="167"/>
      <c r="D31" s="167"/>
      <c r="E31" s="167"/>
      <c r="F31" s="25"/>
      <c r="G31" s="96" t="s">
        <v>78</v>
      </c>
      <c r="H31" s="167"/>
      <c r="I31" s="167"/>
      <c r="J31" s="167"/>
      <c r="K31" s="167"/>
      <c r="L31" s="64" t="s">
        <v>79</v>
      </c>
      <c r="M31" s="26" t="s">
        <v>80</v>
      </c>
      <c r="N31" s="72">
        <v>15</v>
      </c>
      <c r="O31" s="29" t="s">
        <v>81</v>
      </c>
      <c r="P31" s="507">
        <v>0</v>
      </c>
      <c r="Q31" s="508"/>
      <c r="R31" s="99">
        <v>0</v>
      </c>
      <c r="S31" s="168"/>
    </row>
    <row r="32" spans="1:19" s="2" customFormat="1" ht="20.25" customHeight="1" thickBot="1">
      <c r="A32" s="100" t="s">
        <v>8</v>
      </c>
      <c r="B32" s="169"/>
      <c r="C32" s="169"/>
      <c r="D32" s="169"/>
      <c r="E32" s="169"/>
      <c r="F32" s="20"/>
      <c r="G32" s="19"/>
      <c r="H32" s="169"/>
      <c r="I32" s="169"/>
      <c r="J32" s="169"/>
      <c r="K32" s="169"/>
      <c r="L32" s="64" t="s">
        <v>82</v>
      </c>
      <c r="M32" s="26" t="s">
        <v>80</v>
      </c>
      <c r="N32" s="72">
        <v>21</v>
      </c>
      <c r="O32" s="103" t="s">
        <v>81</v>
      </c>
      <c r="P32" s="509">
        <f>SUM(R30)</f>
        <v>0</v>
      </c>
      <c r="Q32" s="510"/>
      <c r="R32" s="67">
        <f>SUM(P32*0.21)</f>
        <v>0</v>
      </c>
      <c r="S32" s="152"/>
    </row>
    <row r="33" spans="1:19" s="2" customFormat="1" ht="20.25" customHeight="1" thickBot="1">
      <c r="A33" s="17"/>
      <c r="B33" s="18"/>
      <c r="C33" s="18"/>
      <c r="D33" s="18"/>
      <c r="E33" s="18"/>
      <c r="F33" s="23"/>
      <c r="G33" s="22"/>
      <c r="H33" s="18"/>
      <c r="I33" s="18"/>
      <c r="J33" s="18"/>
      <c r="K33" s="18"/>
      <c r="L33" s="80" t="s">
        <v>83</v>
      </c>
      <c r="M33" s="104" t="s">
        <v>84</v>
      </c>
      <c r="N33" s="160"/>
      <c r="O33" s="18"/>
      <c r="P33" s="160"/>
      <c r="Q33" s="161"/>
      <c r="R33" s="170">
        <f>SUM(R30:R32)</f>
        <v>0</v>
      </c>
      <c r="S33" s="127"/>
    </row>
    <row r="34" spans="1:19" s="2" customFormat="1" ht="19.5" customHeight="1">
      <c r="A34" s="94" t="s">
        <v>77</v>
      </c>
      <c r="B34" s="167"/>
      <c r="C34" s="167"/>
      <c r="D34" s="167"/>
      <c r="E34" s="167"/>
      <c r="F34" s="25"/>
      <c r="G34" s="96" t="s">
        <v>78</v>
      </c>
      <c r="H34" s="167"/>
      <c r="I34" s="167"/>
      <c r="J34" s="167"/>
      <c r="K34" s="167"/>
      <c r="L34" s="58" t="s">
        <v>85</v>
      </c>
      <c r="M34" s="137"/>
      <c r="N34" s="60" t="s">
        <v>86</v>
      </c>
      <c r="O34" s="15"/>
      <c r="P34" s="136"/>
      <c r="Q34" s="136"/>
      <c r="R34" s="41"/>
      <c r="S34" s="139"/>
    </row>
    <row r="35" spans="1:19" s="2" customFormat="1" ht="20.25" customHeight="1">
      <c r="A35" s="100" t="s">
        <v>11</v>
      </c>
      <c r="B35" s="169"/>
      <c r="C35" s="169"/>
      <c r="D35" s="169"/>
      <c r="E35" s="169"/>
      <c r="F35" s="20"/>
      <c r="G35" s="19"/>
      <c r="H35" s="169"/>
      <c r="I35" s="169"/>
      <c r="J35" s="169"/>
      <c r="K35" s="169"/>
      <c r="L35" s="64" t="s">
        <v>87</v>
      </c>
      <c r="M35" s="69" t="s">
        <v>88</v>
      </c>
      <c r="N35" s="31"/>
      <c r="O35" s="31"/>
      <c r="P35" s="31"/>
      <c r="Q35" s="32"/>
      <c r="R35" s="67">
        <v>0</v>
      </c>
      <c r="S35" s="152"/>
    </row>
    <row r="36" spans="1:19" s="2" customFormat="1" ht="19.5" customHeight="1">
      <c r="A36" s="17"/>
      <c r="B36" s="18"/>
      <c r="C36" s="18"/>
      <c r="D36" s="18"/>
      <c r="E36" s="18"/>
      <c r="F36" s="23"/>
      <c r="G36" s="22"/>
      <c r="H36" s="18"/>
      <c r="I36" s="18"/>
      <c r="J36" s="18"/>
      <c r="K36" s="18"/>
      <c r="L36" s="64" t="s">
        <v>89</v>
      </c>
      <c r="M36" s="69" t="s">
        <v>90</v>
      </c>
      <c r="N36" s="31"/>
      <c r="O36" s="167"/>
      <c r="P36" s="31"/>
      <c r="Q36" s="32"/>
      <c r="R36" s="67">
        <v>0</v>
      </c>
      <c r="S36" s="152"/>
    </row>
    <row r="37" spans="1:19" s="2" customFormat="1" ht="19.5" customHeight="1">
      <c r="A37" s="105" t="s">
        <v>77</v>
      </c>
      <c r="B37" s="34"/>
      <c r="C37" s="34"/>
      <c r="D37" s="34"/>
      <c r="E37" s="34"/>
      <c r="F37" s="171"/>
      <c r="G37" s="107" t="s">
        <v>78</v>
      </c>
      <c r="H37" s="34"/>
      <c r="I37" s="34"/>
      <c r="J37" s="34"/>
      <c r="K37" s="34"/>
      <c r="L37" s="80" t="s">
        <v>91</v>
      </c>
      <c r="M37" s="81" t="s">
        <v>126</v>
      </c>
      <c r="N37" s="160"/>
      <c r="O37" s="34"/>
      <c r="P37" s="160"/>
      <c r="Q37" s="161"/>
      <c r="R37" s="82">
        <v>0</v>
      </c>
      <c r="S37" s="172"/>
    </row>
  </sheetData>
  <sheetProtection/>
  <mergeCells count="17">
    <mergeCell ref="O13:P13"/>
    <mergeCell ref="O14:P14"/>
    <mergeCell ref="P31:Q31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zoomScalePageLayoutView="0" workbookViewId="0" topLeftCell="A67">
      <selection activeCell="K16" sqref="K15:K16"/>
    </sheetView>
  </sheetViews>
  <sheetFormatPr defaultColWidth="10.5" defaultRowHeight="12" customHeight="1"/>
  <cols>
    <col min="1" max="1" width="3.83203125" style="209" customWidth="1"/>
    <col min="2" max="2" width="12" style="210" customWidth="1"/>
    <col min="3" max="3" width="49.83203125" style="210" customWidth="1"/>
    <col min="4" max="4" width="5.5" style="210" customWidth="1"/>
    <col min="5" max="5" width="11.33203125" style="211" customWidth="1"/>
    <col min="6" max="6" width="11.5" style="212" customWidth="1"/>
    <col min="7" max="7" width="13.83203125" style="212" customWidth="1"/>
    <col min="8" max="8" width="13" style="211" customWidth="1"/>
    <col min="9" max="16384" width="10.5" style="1" customWidth="1"/>
  </cols>
  <sheetData>
    <row r="1" spans="1:8" s="2" customFormat="1" ht="17.25" customHeight="1">
      <c r="A1" s="173" t="s">
        <v>129</v>
      </c>
      <c r="B1" s="174"/>
      <c r="C1" s="174"/>
      <c r="D1" s="174"/>
      <c r="E1" s="174"/>
      <c r="F1" s="174"/>
      <c r="G1" s="174"/>
      <c r="H1" s="174"/>
    </row>
    <row r="2" spans="1:8" s="2" customFormat="1" ht="12.75" customHeight="1">
      <c r="A2" s="113" t="s">
        <v>130</v>
      </c>
      <c r="B2" s="174"/>
      <c r="C2" s="174"/>
      <c r="D2" s="174"/>
      <c r="E2" s="174"/>
      <c r="F2" s="174"/>
      <c r="G2" s="174"/>
      <c r="H2" s="174"/>
    </row>
    <row r="3" spans="1:8" s="2" customFormat="1" ht="12.75" customHeight="1">
      <c r="A3" s="113" t="s">
        <v>131</v>
      </c>
      <c r="B3" s="174"/>
      <c r="C3" s="174"/>
      <c r="D3" s="174"/>
      <c r="E3" s="114" t="s">
        <v>132</v>
      </c>
      <c r="F3" s="174"/>
      <c r="G3" s="174"/>
      <c r="H3" s="174"/>
    </row>
    <row r="4" spans="1:8" s="2" customFormat="1" ht="12.75" customHeight="1">
      <c r="A4" s="113"/>
      <c r="B4" s="174"/>
      <c r="C4" s="113"/>
      <c r="D4" s="174"/>
      <c r="E4" s="114" t="s">
        <v>133</v>
      </c>
      <c r="F4" s="174"/>
      <c r="G4" s="174"/>
      <c r="H4" s="174"/>
    </row>
    <row r="5" spans="1:8" s="2" customFormat="1" ht="12.75" customHeight="1">
      <c r="A5" s="114" t="s">
        <v>134</v>
      </c>
      <c r="B5" s="174"/>
      <c r="C5" s="174"/>
      <c r="D5" s="174"/>
      <c r="E5" s="114" t="s">
        <v>135</v>
      </c>
      <c r="F5" s="174"/>
      <c r="G5" s="174"/>
      <c r="H5" s="174"/>
    </row>
    <row r="6" spans="1:8" s="2" customFormat="1" ht="12.75" customHeight="1">
      <c r="A6" s="114" t="s">
        <v>136</v>
      </c>
      <c r="B6" s="174"/>
      <c r="C6" s="174"/>
      <c r="D6" s="174"/>
      <c r="E6" s="114" t="s">
        <v>137</v>
      </c>
      <c r="F6" s="174"/>
      <c r="G6" s="174"/>
      <c r="H6" s="174"/>
    </row>
    <row r="7" spans="1:8" s="2" customFormat="1" ht="6" customHeight="1" thickBot="1">
      <c r="A7" s="174"/>
      <c r="B7" s="174"/>
      <c r="C7" s="174"/>
      <c r="D7" s="174"/>
      <c r="E7" s="174"/>
      <c r="F7" s="174"/>
      <c r="G7" s="174"/>
      <c r="H7" s="174"/>
    </row>
    <row r="8" spans="1:8" s="2" customFormat="1" ht="28.5" customHeight="1" thickBot="1">
      <c r="A8" s="175" t="s">
        <v>138</v>
      </c>
      <c r="B8" s="175" t="s">
        <v>139</v>
      </c>
      <c r="C8" s="175" t="s">
        <v>140</v>
      </c>
      <c r="D8" s="175" t="s">
        <v>141</v>
      </c>
      <c r="E8" s="175" t="s">
        <v>142</v>
      </c>
      <c r="F8" s="175" t="s">
        <v>143</v>
      </c>
      <c r="G8" s="175" t="s">
        <v>144</v>
      </c>
      <c r="H8" s="175" t="s">
        <v>145</v>
      </c>
    </row>
    <row r="9" spans="1:8" s="2" customFormat="1" ht="12.75" customHeight="1" thickBot="1">
      <c r="A9" s="175" t="s">
        <v>31</v>
      </c>
      <c r="B9" s="175" t="s">
        <v>38</v>
      </c>
      <c r="C9" s="175" t="s">
        <v>44</v>
      </c>
      <c r="D9" s="175" t="s">
        <v>50</v>
      </c>
      <c r="E9" s="175" t="s">
        <v>54</v>
      </c>
      <c r="F9" s="175" t="s">
        <v>58</v>
      </c>
      <c r="G9" s="175" t="s">
        <v>61</v>
      </c>
      <c r="H9" s="175" t="s">
        <v>34</v>
      </c>
    </row>
    <row r="10" spans="1:8" s="2" customFormat="1" ht="9.75" customHeight="1">
      <c r="A10" s="176"/>
      <c r="B10" s="176"/>
      <c r="C10" s="176"/>
      <c r="D10" s="176"/>
      <c r="E10" s="176"/>
      <c r="F10" s="176"/>
      <c r="G10" s="176"/>
      <c r="H10" s="176"/>
    </row>
    <row r="11" spans="1:8" s="2" customFormat="1" ht="21" customHeight="1">
      <c r="A11" s="177"/>
      <c r="B11" s="178" t="s">
        <v>32</v>
      </c>
      <c r="C11" s="178" t="s">
        <v>146</v>
      </c>
      <c r="D11" s="178"/>
      <c r="E11" s="179"/>
      <c r="F11" s="180"/>
      <c r="G11" s="180">
        <f>SUM(G12+G23+G25+G32+G34)</f>
        <v>0</v>
      </c>
      <c r="H11" s="179">
        <v>184.27045815</v>
      </c>
    </row>
    <row r="12" spans="1:8" s="2" customFormat="1" ht="21" customHeight="1" thickBot="1">
      <c r="A12" s="177"/>
      <c r="B12" s="178" t="s">
        <v>31</v>
      </c>
      <c r="C12" s="178" t="s">
        <v>147</v>
      </c>
      <c r="D12" s="178"/>
      <c r="E12" s="179"/>
      <c r="F12" s="180"/>
      <c r="G12" s="180">
        <f>SUM(G13:G22)</f>
        <v>0</v>
      </c>
      <c r="H12" s="179">
        <v>96.863</v>
      </c>
    </row>
    <row r="13" spans="1:8" s="2" customFormat="1" ht="13.5" customHeight="1">
      <c r="A13" s="373">
        <v>2</v>
      </c>
      <c r="B13" s="251" t="s">
        <v>148</v>
      </c>
      <c r="C13" s="251" t="s">
        <v>149</v>
      </c>
      <c r="D13" s="251" t="s">
        <v>150</v>
      </c>
      <c r="E13" s="252">
        <v>138.375</v>
      </c>
      <c r="F13" s="500"/>
      <c r="G13" s="426">
        <f>ROUND(E13*F13,2)</f>
        <v>0</v>
      </c>
      <c r="H13" s="375">
        <v>0</v>
      </c>
    </row>
    <row r="14" spans="1:8" s="2" customFormat="1" ht="24" customHeight="1">
      <c r="A14" s="376">
        <v>3</v>
      </c>
      <c r="B14" s="186" t="s">
        <v>151</v>
      </c>
      <c r="C14" s="186" t="s">
        <v>152</v>
      </c>
      <c r="D14" s="186" t="s">
        <v>150</v>
      </c>
      <c r="E14" s="187">
        <v>138.375</v>
      </c>
      <c r="F14" s="501"/>
      <c r="G14" s="427">
        <f>ROUND(E14*F14,2)</f>
        <v>0</v>
      </c>
      <c r="H14" s="377">
        <v>0</v>
      </c>
    </row>
    <row r="15" spans="1:8" s="2" customFormat="1" ht="24" customHeight="1">
      <c r="A15" s="376">
        <v>6</v>
      </c>
      <c r="B15" s="186" t="s">
        <v>153</v>
      </c>
      <c r="C15" s="186" t="s">
        <v>154</v>
      </c>
      <c r="D15" s="186" t="s">
        <v>150</v>
      </c>
      <c r="E15" s="187">
        <v>138.375</v>
      </c>
      <c r="F15" s="502"/>
      <c r="G15" s="427">
        <f aca="true" t="shared" si="0" ref="G15:G39">ROUND(E15*F15,2)</f>
        <v>0</v>
      </c>
      <c r="H15" s="378">
        <v>0</v>
      </c>
    </row>
    <row r="16" spans="1:8" s="2" customFormat="1" ht="24" customHeight="1">
      <c r="A16" s="376">
        <v>7</v>
      </c>
      <c r="B16" s="186" t="s">
        <v>155</v>
      </c>
      <c r="C16" s="186" t="s">
        <v>156</v>
      </c>
      <c r="D16" s="186" t="s">
        <v>150</v>
      </c>
      <c r="E16" s="187">
        <v>691.875</v>
      </c>
      <c r="F16" s="502"/>
      <c r="G16" s="427">
        <f t="shared" si="0"/>
        <v>0</v>
      </c>
      <c r="H16" s="378">
        <v>0</v>
      </c>
    </row>
    <row r="17" spans="1:8" s="2" customFormat="1" ht="13.5" customHeight="1">
      <c r="A17" s="376">
        <v>8</v>
      </c>
      <c r="B17" s="186" t="s">
        <v>157</v>
      </c>
      <c r="C17" s="186" t="s">
        <v>158</v>
      </c>
      <c r="D17" s="186" t="s">
        <v>150</v>
      </c>
      <c r="E17" s="187">
        <v>138.375</v>
      </c>
      <c r="F17" s="502"/>
      <c r="G17" s="427">
        <f t="shared" si="0"/>
        <v>0</v>
      </c>
      <c r="H17" s="378">
        <v>0</v>
      </c>
    </row>
    <row r="18" spans="1:8" s="2" customFormat="1" ht="13.5" customHeight="1">
      <c r="A18" s="376">
        <v>9</v>
      </c>
      <c r="B18" s="186" t="s">
        <v>159</v>
      </c>
      <c r="C18" s="186" t="s">
        <v>160</v>
      </c>
      <c r="D18" s="186" t="s">
        <v>150</v>
      </c>
      <c r="E18" s="187">
        <v>138.375</v>
      </c>
      <c r="F18" s="502"/>
      <c r="G18" s="427">
        <f t="shared" si="0"/>
        <v>0</v>
      </c>
      <c r="H18" s="378">
        <v>0</v>
      </c>
    </row>
    <row r="19" spans="1:8" s="2" customFormat="1" ht="24" customHeight="1">
      <c r="A19" s="376">
        <v>10</v>
      </c>
      <c r="B19" s="186" t="s">
        <v>161</v>
      </c>
      <c r="C19" s="186" t="s">
        <v>162</v>
      </c>
      <c r="D19" s="186" t="s">
        <v>163</v>
      </c>
      <c r="E19" s="187">
        <v>228.319</v>
      </c>
      <c r="F19" s="502"/>
      <c r="G19" s="427">
        <f t="shared" si="0"/>
        <v>0</v>
      </c>
      <c r="H19" s="378">
        <v>0</v>
      </c>
    </row>
    <row r="20" spans="1:8" s="2" customFormat="1" ht="13.5" customHeight="1">
      <c r="A20" s="376">
        <v>11</v>
      </c>
      <c r="B20" s="186" t="s">
        <v>164</v>
      </c>
      <c r="C20" s="186" t="s">
        <v>165</v>
      </c>
      <c r="D20" s="186" t="s">
        <v>150</v>
      </c>
      <c r="E20" s="187">
        <v>71.75</v>
      </c>
      <c r="F20" s="502"/>
      <c r="G20" s="427">
        <f t="shared" si="0"/>
        <v>0</v>
      </c>
      <c r="H20" s="378">
        <v>0</v>
      </c>
    </row>
    <row r="21" spans="1:8" s="2" customFormat="1" ht="24" customHeight="1" thickBot="1">
      <c r="A21" s="379">
        <v>12</v>
      </c>
      <c r="B21" s="380" t="s">
        <v>166</v>
      </c>
      <c r="C21" s="380" t="s">
        <v>167</v>
      </c>
      <c r="D21" s="380" t="s">
        <v>150</v>
      </c>
      <c r="E21" s="381">
        <v>51.25</v>
      </c>
      <c r="F21" s="503"/>
      <c r="G21" s="428">
        <f t="shared" si="0"/>
        <v>0</v>
      </c>
      <c r="H21" s="382">
        <v>0</v>
      </c>
    </row>
    <row r="22" spans="1:8" s="2" customFormat="1" ht="13.5" customHeight="1" thickBot="1">
      <c r="A22" s="383">
        <v>13</v>
      </c>
      <c r="B22" s="384" t="s">
        <v>168</v>
      </c>
      <c r="C22" s="384" t="s">
        <v>169</v>
      </c>
      <c r="D22" s="384" t="s">
        <v>163</v>
      </c>
      <c r="E22" s="385">
        <v>96.863</v>
      </c>
      <c r="F22" s="504"/>
      <c r="G22" s="429">
        <f t="shared" si="0"/>
        <v>0</v>
      </c>
      <c r="H22" s="386">
        <v>96.863</v>
      </c>
    </row>
    <row r="23" spans="1:8" s="2" customFormat="1" ht="21" customHeight="1" thickBot="1">
      <c r="A23" s="177"/>
      <c r="B23" s="178" t="s">
        <v>50</v>
      </c>
      <c r="C23" s="178" t="s">
        <v>170</v>
      </c>
      <c r="D23" s="178"/>
      <c r="E23" s="179"/>
      <c r="F23" s="180"/>
      <c r="G23" s="452">
        <f>SUM(G24)</f>
        <v>0</v>
      </c>
      <c r="H23" s="179">
        <v>29.07058875</v>
      </c>
    </row>
    <row r="24" spans="1:8" s="2" customFormat="1" ht="24" customHeight="1" thickBot="1">
      <c r="A24" s="387">
        <v>14</v>
      </c>
      <c r="B24" s="258" t="s">
        <v>171</v>
      </c>
      <c r="C24" s="258" t="s">
        <v>172</v>
      </c>
      <c r="D24" s="258" t="s">
        <v>150</v>
      </c>
      <c r="E24" s="259">
        <v>15.375</v>
      </c>
      <c r="F24" s="445"/>
      <c r="G24" s="453">
        <f t="shared" si="0"/>
        <v>0</v>
      </c>
      <c r="H24" s="388">
        <v>29.07058875</v>
      </c>
    </row>
    <row r="25" spans="1:8" s="2" customFormat="1" ht="21" customHeight="1" thickBot="1">
      <c r="A25" s="177"/>
      <c r="B25" s="178" t="s">
        <v>58</v>
      </c>
      <c r="C25" s="178" t="s">
        <v>173</v>
      </c>
      <c r="D25" s="178"/>
      <c r="E25" s="179"/>
      <c r="F25" s="180"/>
      <c r="G25" s="452">
        <f>SUM(G26:G31)</f>
        <v>0</v>
      </c>
      <c r="H25" s="179">
        <v>53.8610738</v>
      </c>
    </row>
    <row r="26" spans="1:8" s="2" customFormat="1" ht="13.5" customHeight="1">
      <c r="A26" s="373">
        <v>35</v>
      </c>
      <c r="B26" s="251" t="s">
        <v>174</v>
      </c>
      <c r="C26" s="251" t="s">
        <v>175</v>
      </c>
      <c r="D26" s="251" t="s">
        <v>150</v>
      </c>
      <c r="E26" s="252">
        <v>10.25</v>
      </c>
      <c r="F26" s="442"/>
      <c r="G26" s="454">
        <f t="shared" si="0"/>
        <v>0</v>
      </c>
      <c r="H26" s="375">
        <v>23.127485</v>
      </c>
    </row>
    <row r="27" spans="1:8" s="2" customFormat="1" ht="13.5" customHeight="1">
      <c r="A27" s="376">
        <v>36</v>
      </c>
      <c r="B27" s="186" t="s">
        <v>176</v>
      </c>
      <c r="C27" s="186" t="s">
        <v>177</v>
      </c>
      <c r="D27" s="186" t="s">
        <v>150</v>
      </c>
      <c r="E27" s="187">
        <v>12.3</v>
      </c>
      <c r="F27" s="443"/>
      <c r="G27" s="427">
        <f t="shared" si="0"/>
        <v>0</v>
      </c>
      <c r="H27" s="378">
        <v>30.175467</v>
      </c>
    </row>
    <row r="28" spans="1:8" s="2" customFormat="1" ht="24" customHeight="1">
      <c r="A28" s="376">
        <v>37</v>
      </c>
      <c r="B28" s="186" t="s">
        <v>178</v>
      </c>
      <c r="C28" s="186" t="s">
        <v>179</v>
      </c>
      <c r="D28" s="186" t="s">
        <v>150</v>
      </c>
      <c r="E28" s="187">
        <v>12.3</v>
      </c>
      <c r="F28" s="443"/>
      <c r="G28" s="427">
        <f t="shared" si="0"/>
        <v>0</v>
      </c>
      <c r="H28" s="378">
        <v>0</v>
      </c>
    </row>
    <row r="29" spans="1:8" s="2" customFormat="1" ht="13.5" customHeight="1">
      <c r="A29" s="376">
        <v>38</v>
      </c>
      <c r="B29" s="186" t="s">
        <v>180</v>
      </c>
      <c r="C29" s="186" t="s">
        <v>181</v>
      </c>
      <c r="D29" s="186" t="s">
        <v>163</v>
      </c>
      <c r="E29" s="187">
        <v>0.53</v>
      </c>
      <c r="F29" s="443"/>
      <c r="G29" s="427">
        <f t="shared" si="0"/>
        <v>0</v>
      </c>
      <c r="H29" s="378">
        <v>0.5581218</v>
      </c>
    </row>
    <row r="30" spans="1:8" s="2" customFormat="1" ht="24" customHeight="1">
      <c r="A30" s="376">
        <v>21</v>
      </c>
      <c r="B30" s="186" t="s">
        <v>182</v>
      </c>
      <c r="C30" s="186" t="s">
        <v>183</v>
      </c>
      <c r="D30" s="186" t="s">
        <v>184</v>
      </c>
      <c r="E30" s="187">
        <v>201.74</v>
      </c>
      <c r="F30" s="443"/>
      <c r="G30" s="427">
        <f t="shared" si="0"/>
        <v>0</v>
      </c>
      <c r="H30" s="378">
        <v>0</v>
      </c>
    </row>
    <row r="31" spans="1:8" s="2" customFormat="1" ht="24" customHeight="1" thickBot="1">
      <c r="A31" s="389">
        <v>22</v>
      </c>
      <c r="B31" s="254" t="s">
        <v>185</v>
      </c>
      <c r="C31" s="254" t="s">
        <v>186</v>
      </c>
      <c r="D31" s="254" t="s">
        <v>184</v>
      </c>
      <c r="E31" s="255">
        <v>201.74</v>
      </c>
      <c r="F31" s="444"/>
      <c r="G31" s="455">
        <f t="shared" si="0"/>
        <v>0</v>
      </c>
      <c r="H31" s="390">
        <v>0</v>
      </c>
    </row>
    <row r="32" spans="1:8" s="2" customFormat="1" ht="21" customHeight="1" thickBot="1">
      <c r="A32" s="177"/>
      <c r="B32" s="178" t="s">
        <v>34</v>
      </c>
      <c r="C32" s="178" t="s">
        <v>187</v>
      </c>
      <c r="D32" s="178"/>
      <c r="E32" s="179"/>
      <c r="F32" s="180"/>
      <c r="G32" s="452">
        <f>SUM(G33)</f>
        <v>0</v>
      </c>
      <c r="H32" s="179">
        <v>4.46529</v>
      </c>
    </row>
    <row r="33" spans="1:8" s="2" customFormat="1" ht="24" customHeight="1" thickBot="1">
      <c r="A33" s="387">
        <v>50</v>
      </c>
      <c r="B33" s="258" t="s">
        <v>188</v>
      </c>
      <c r="C33" s="258" t="s">
        <v>189</v>
      </c>
      <c r="D33" s="258" t="s">
        <v>150</v>
      </c>
      <c r="E33" s="259">
        <v>3</v>
      </c>
      <c r="F33" s="445"/>
      <c r="G33" s="453">
        <f t="shared" si="0"/>
        <v>0</v>
      </c>
      <c r="H33" s="388">
        <v>4.46529</v>
      </c>
    </row>
    <row r="34" spans="1:8" s="2" customFormat="1" ht="21" customHeight="1" thickBot="1">
      <c r="A34" s="177"/>
      <c r="B34" s="178" t="s">
        <v>40</v>
      </c>
      <c r="C34" s="178" t="s">
        <v>190</v>
      </c>
      <c r="D34" s="178"/>
      <c r="E34" s="179"/>
      <c r="F34" s="180"/>
      <c r="G34" s="452">
        <f>SUM(G35:G37)+G38</f>
        <v>0</v>
      </c>
      <c r="H34" s="179">
        <v>0.0105056</v>
      </c>
    </row>
    <row r="35" spans="1:8" s="2" customFormat="1" ht="24" customHeight="1">
      <c r="A35" s="373">
        <v>51</v>
      </c>
      <c r="B35" s="251" t="s">
        <v>191</v>
      </c>
      <c r="C35" s="251" t="s">
        <v>192</v>
      </c>
      <c r="D35" s="251" t="s">
        <v>184</v>
      </c>
      <c r="E35" s="252">
        <v>262.64</v>
      </c>
      <c r="F35" s="442"/>
      <c r="G35" s="454">
        <f t="shared" si="0"/>
        <v>0</v>
      </c>
      <c r="H35" s="375">
        <v>0.0105056</v>
      </c>
    </row>
    <row r="36" spans="1:8" s="2" customFormat="1" ht="24" customHeight="1">
      <c r="A36" s="376">
        <v>15</v>
      </c>
      <c r="B36" s="186" t="s">
        <v>193</v>
      </c>
      <c r="C36" s="186" t="s">
        <v>194</v>
      </c>
      <c r="D36" s="186" t="s">
        <v>150</v>
      </c>
      <c r="E36" s="187">
        <v>12.3</v>
      </c>
      <c r="F36" s="443"/>
      <c r="G36" s="427">
        <f t="shared" si="0"/>
        <v>0</v>
      </c>
      <c r="H36" s="378">
        <v>0</v>
      </c>
    </row>
    <row r="37" spans="1:8" s="2" customFormat="1" ht="24" customHeight="1" thickBot="1">
      <c r="A37" s="389">
        <v>16</v>
      </c>
      <c r="B37" s="254" t="s">
        <v>195</v>
      </c>
      <c r="C37" s="254" t="s">
        <v>196</v>
      </c>
      <c r="D37" s="254" t="s">
        <v>184</v>
      </c>
      <c r="E37" s="255">
        <v>60.9</v>
      </c>
      <c r="F37" s="444"/>
      <c r="G37" s="455">
        <f t="shared" si="0"/>
        <v>0</v>
      </c>
      <c r="H37" s="390">
        <v>0</v>
      </c>
    </row>
    <row r="38" spans="1:8" s="2" customFormat="1" ht="13.5" customHeight="1" thickBot="1">
      <c r="A38" s="177"/>
      <c r="B38" s="178" t="s">
        <v>197</v>
      </c>
      <c r="C38" s="178" t="s">
        <v>198</v>
      </c>
      <c r="D38" s="178"/>
      <c r="E38" s="179"/>
      <c r="F38" s="180"/>
      <c r="G38" s="452">
        <f>SUM(G39)</f>
        <v>0</v>
      </c>
      <c r="H38" s="179">
        <v>0</v>
      </c>
    </row>
    <row r="39" spans="1:8" s="2" customFormat="1" ht="13.5" customHeight="1" thickBot="1">
      <c r="A39" s="387">
        <v>0</v>
      </c>
      <c r="B39" s="258" t="s">
        <v>199</v>
      </c>
      <c r="C39" s="258" t="s">
        <v>200</v>
      </c>
      <c r="D39" s="258" t="s">
        <v>163</v>
      </c>
      <c r="E39" s="259">
        <v>184.27</v>
      </c>
      <c r="F39" s="445"/>
      <c r="G39" s="453">
        <f t="shared" si="0"/>
        <v>0</v>
      </c>
      <c r="H39" s="388">
        <v>0</v>
      </c>
    </row>
    <row r="40" spans="1:8" s="2" customFormat="1" ht="21" customHeight="1">
      <c r="A40" s="177"/>
      <c r="B40" s="178" t="s">
        <v>45</v>
      </c>
      <c r="C40" s="178" t="s">
        <v>201</v>
      </c>
      <c r="D40" s="178"/>
      <c r="E40" s="179"/>
      <c r="F40" s="180"/>
      <c r="G40" s="452">
        <f>SUM(G41+G50+G55+G63+G75+G82)</f>
        <v>0</v>
      </c>
      <c r="H40" s="179">
        <v>6.273986</v>
      </c>
    </row>
    <row r="41" spans="1:8" s="2" customFormat="1" ht="21" customHeight="1" thickBot="1">
      <c r="A41" s="177"/>
      <c r="B41" s="178" t="s">
        <v>202</v>
      </c>
      <c r="C41" s="178" t="s">
        <v>203</v>
      </c>
      <c r="D41" s="178"/>
      <c r="E41" s="179"/>
      <c r="F41" s="180"/>
      <c r="G41" s="452">
        <f>SUM(G42:G49)</f>
        <v>0</v>
      </c>
      <c r="H41" s="179">
        <v>1.02771</v>
      </c>
    </row>
    <row r="42" spans="1:8" s="2" customFormat="1" ht="24" customHeight="1" thickBot="1">
      <c r="A42" s="197">
        <v>39</v>
      </c>
      <c r="B42" s="198" t="s">
        <v>204</v>
      </c>
      <c r="C42" s="198" t="s">
        <v>205</v>
      </c>
      <c r="D42" s="198" t="s">
        <v>184</v>
      </c>
      <c r="E42" s="199">
        <v>102.5</v>
      </c>
      <c r="F42" s="458"/>
      <c r="G42" s="453">
        <f>ROUND(E42*F42,2)</f>
        <v>0</v>
      </c>
      <c r="H42" s="200">
        <v>0</v>
      </c>
    </row>
    <row r="43" spans="1:8" s="435" customFormat="1" ht="13.5" customHeight="1" thickBot="1">
      <c r="A43" s="430">
        <v>40</v>
      </c>
      <c r="B43" s="431" t="s">
        <v>206</v>
      </c>
      <c r="C43" s="431" t="s">
        <v>1440</v>
      </c>
      <c r="D43" s="431" t="s">
        <v>163</v>
      </c>
      <c r="E43" s="432">
        <v>0.031</v>
      </c>
      <c r="F43" s="459"/>
      <c r="G43" s="456">
        <f>ROUND(E43*F43,2)</f>
        <v>0</v>
      </c>
      <c r="H43" s="434">
        <v>0.031</v>
      </c>
    </row>
    <row r="44" spans="1:8" s="2" customFormat="1" ht="13.5" customHeight="1" thickBot="1">
      <c r="A44" s="201"/>
      <c r="B44" s="202"/>
      <c r="C44" s="202" t="s">
        <v>207</v>
      </c>
      <c r="D44" s="202"/>
      <c r="E44" s="203"/>
      <c r="F44" s="204"/>
      <c r="G44" s="457"/>
      <c r="H44" s="203"/>
    </row>
    <row r="45" spans="1:8" s="2" customFormat="1" ht="24" customHeight="1" thickBot="1">
      <c r="A45" s="197">
        <v>41</v>
      </c>
      <c r="B45" s="198" t="s">
        <v>208</v>
      </c>
      <c r="C45" s="198" t="s">
        <v>209</v>
      </c>
      <c r="D45" s="198" t="s">
        <v>184</v>
      </c>
      <c r="E45" s="199">
        <v>205</v>
      </c>
      <c r="F45" s="458"/>
      <c r="G45" s="453">
        <f>ROUND(E45*F45,2)</f>
        <v>0</v>
      </c>
      <c r="H45" s="200">
        <v>0.082</v>
      </c>
    </row>
    <row r="46" spans="1:8" s="435" customFormat="1" ht="13.5" customHeight="1" thickBot="1">
      <c r="A46" s="430">
        <v>42</v>
      </c>
      <c r="B46" s="431" t="s">
        <v>210</v>
      </c>
      <c r="C46" s="431" t="s">
        <v>1441</v>
      </c>
      <c r="D46" s="431" t="s">
        <v>184</v>
      </c>
      <c r="E46" s="432">
        <v>235.75</v>
      </c>
      <c r="F46" s="459"/>
      <c r="G46" s="456">
        <f>ROUND(E46*F46,2)</f>
        <v>0</v>
      </c>
      <c r="H46" s="434">
        <v>0.91471</v>
      </c>
    </row>
    <row r="47" spans="1:8" s="2" customFormat="1" ht="13.5" customHeight="1">
      <c r="A47" s="181">
        <v>1</v>
      </c>
      <c r="B47" s="182" t="s">
        <v>211</v>
      </c>
      <c r="C47" s="182" t="s">
        <v>212</v>
      </c>
      <c r="D47" s="182" t="s">
        <v>184</v>
      </c>
      <c r="E47" s="183">
        <v>4.95</v>
      </c>
      <c r="F47" s="460"/>
      <c r="G47" s="454">
        <f>ROUND(E47*F47,2)</f>
        <v>0</v>
      </c>
      <c r="H47" s="184">
        <v>0</v>
      </c>
    </row>
    <row r="48" spans="1:8" s="2" customFormat="1" ht="24" customHeight="1">
      <c r="A48" s="185">
        <v>0</v>
      </c>
      <c r="B48" s="186" t="s">
        <v>213</v>
      </c>
      <c r="C48" s="186" t="s">
        <v>214</v>
      </c>
      <c r="D48" s="186" t="s">
        <v>163</v>
      </c>
      <c r="E48" s="187">
        <v>1.028</v>
      </c>
      <c r="F48" s="443"/>
      <c r="G48" s="427">
        <f>ROUND(E48*F48,2)</f>
        <v>0</v>
      </c>
      <c r="H48" s="188">
        <v>0</v>
      </c>
    </row>
    <row r="49" spans="1:8" s="2" customFormat="1" ht="24" customHeight="1" thickBot="1">
      <c r="A49" s="189">
        <v>0</v>
      </c>
      <c r="B49" s="190" t="s">
        <v>215</v>
      </c>
      <c r="C49" s="190" t="s">
        <v>216</v>
      </c>
      <c r="D49" s="190" t="s">
        <v>163</v>
      </c>
      <c r="E49" s="191">
        <v>1.028</v>
      </c>
      <c r="F49" s="461"/>
      <c r="G49" s="455">
        <f>ROUND(E49*F49,2)</f>
        <v>0</v>
      </c>
      <c r="H49" s="192">
        <v>0</v>
      </c>
    </row>
    <row r="50" spans="1:8" s="2" customFormat="1" ht="21" customHeight="1" thickBot="1">
      <c r="A50" s="177"/>
      <c r="B50" s="178" t="s">
        <v>217</v>
      </c>
      <c r="C50" s="178" t="s">
        <v>218</v>
      </c>
      <c r="D50" s="178"/>
      <c r="E50" s="179"/>
      <c r="F50" s="180"/>
      <c r="G50" s="452">
        <f>SUM(G51:G54)</f>
        <v>0</v>
      </c>
      <c r="H50" s="179">
        <v>0.18819</v>
      </c>
    </row>
    <row r="51" spans="1:8" s="2" customFormat="1" ht="24" customHeight="1" thickBot="1">
      <c r="A51" s="197">
        <v>44</v>
      </c>
      <c r="B51" s="198" t="s">
        <v>219</v>
      </c>
      <c r="C51" s="198" t="s">
        <v>220</v>
      </c>
      <c r="D51" s="198" t="s">
        <v>184</v>
      </c>
      <c r="E51" s="199">
        <v>102.5</v>
      </c>
      <c r="F51" s="458"/>
      <c r="G51" s="453">
        <f>ROUND(E51*F51,2)</f>
        <v>0</v>
      </c>
      <c r="H51" s="200">
        <v>0</v>
      </c>
    </row>
    <row r="52" spans="1:8" s="2" customFormat="1" ht="24" customHeight="1" thickBot="1">
      <c r="A52" s="193">
        <v>45</v>
      </c>
      <c r="B52" s="194" t="s">
        <v>221</v>
      </c>
      <c r="C52" s="194" t="s">
        <v>1437</v>
      </c>
      <c r="D52" s="194" t="s">
        <v>184</v>
      </c>
      <c r="E52" s="195">
        <v>104.55</v>
      </c>
      <c r="F52" s="459"/>
      <c r="G52" s="456">
        <f>ROUND(E52*F52,2)</f>
        <v>0</v>
      </c>
      <c r="H52" s="196">
        <v>0.18819</v>
      </c>
    </row>
    <row r="53" spans="1:8" s="2" customFormat="1" ht="24" customHeight="1">
      <c r="A53" s="181">
        <v>0</v>
      </c>
      <c r="B53" s="182" t="s">
        <v>222</v>
      </c>
      <c r="C53" s="182" t="s">
        <v>223</v>
      </c>
      <c r="D53" s="182" t="s">
        <v>224</v>
      </c>
      <c r="E53" s="183">
        <f>SUM(G51:G52)/100</f>
        <v>0</v>
      </c>
      <c r="F53" s="460"/>
      <c r="G53" s="454">
        <f>ROUND(E53*F53,2)</f>
        <v>0</v>
      </c>
      <c r="H53" s="184">
        <v>0</v>
      </c>
    </row>
    <row r="54" spans="1:8" s="2" customFormat="1" ht="24" customHeight="1" thickBot="1">
      <c r="A54" s="189">
        <v>0</v>
      </c>
      <c r="B54" s="190" t="s">
        <v>225</v>
      </c>
      <c r="C54" s="190" t="s">
        <v>226</v>
      </c>
      <c r="D54" s="190" t="s">
        <v>224</v>
      </c>
      <c r="E54" s="191">
        <f>SUM(E53)</f>
        <v>0</v>
      </c>
      <c r="F54" s="461"/>
      <c r="G54" s="455">
        <f>ROUND(E54*F54,2)</f>
        <v>0</v>
      </c>
      <c r="H54" s="192">
        <v>0</v>
      </c>
    </row>
    <row r="55" spans="1:8" s="2" customFormat="1" ht="21" customHeight="1" thickBot="1">
      <c r="A55" s="177"/>
      <c r="B55" s="178" t="s">
        <v>227</v>
      </c>
      <c r="C55" s="178" t="s">
        <v>228</v>
      </c>
      <c r="D55" s="178"/>
      <c r="E55" s="179"/>
      <c r="F55" s="180"/>
      <c r="G55" s="452">
        <f>SUM(G56:G62)</f>
        <v>0</v>
      </c>
      <c r="H55" s="179">
        <v>1.0842168</v>
      </c>
    </row>
    <row r="56" spans="1:8" s="2" customFormat="1" ht="13.5" customHeight="1" thickBot="1">
      <c r="A56" s="197">
        <v>32</v>
      </c>
      <c r="B56" s="198" t="s">
        <v>229</v>
      </c>
      <c r="C56" s="198" t="s">
        <v>230</v>
      </c>
      <c r="D56" s="198" t="s">
        <v>184</v>
      </c>
      <c r="E56" s="199">
        <v>81.96</v>
      </c>
      <c r="F56" s="458"/>
      <c r="G56" s="453">
        <f>ROUND(E56*F56,2)</f>
        <v>0</v>
      </c>
      <c r="H56" s="200">
        <v>0.0336036</v>
      </c>
    </row>
    <row r="57" spans="1:8" s="2" customFormat="1" ht="13.5" customHeight="1" thickBot="1">
      <c r="A57" s="193">
        <v>33</v>
      </c>
      <c r="B57" s="194" t="s">
        <v>231</v>
      </c>
      <c r="C57" s="194" t="s">
        <v>232</v>
      </c>
      <c r="D57" s="194" t="s">
        <v>184</v>
      </c>
      <c r="E57" s="195">
        <v>90.156</v>
      </c>
      <c r="F57" s="459"/>
      <c r="G57" s="456">
        <f aca="true" t="shared" si="1" ref="G57:G62">ROUND(E57*F57,2)</f>
        <v>0</v>
      </c>
      <c r="H57" s="196">
        <v>1.0097472</v>
      </c>
    </row>
    <row r="58" spans="1:8" s="2" customFormat="1" ht="24" customHeight="1">
      <c r="A58" s="181">
        <v>29</v>
      </c>
      <c r="B58" s="182" t="s">
        <v>233</v>
      </c>
      <c r="C58" s="182" t="s">
        <v>234</v>
      </c>
      <c r="D58" s="182" t="s">
        <v>184</v>
      </c>
      <c r="E58" s="183">
        <v>81.96</v>
      </c>
      <c r="F58" s="460"/>
      <c r="G58" s="454">
        <f t="shared" si="1"/>
        <v>0</v>
      </c>
      <c r="H58" s="184">
        <v>0</v>
      </c>
    </row>
    <row r="59" spans="1:8" s="2" customFormat="1" ht="24" customHeight="1">
      <c r="A59" s="185">
        <v>31</v>
      </c>
      <c r="B59" s="186" t="s">
        <v>235</v>
      </c>
      <c r="C59" s="186" t="s">
        <v>236</v>
      </c>
      <c r="D59" s="186" t="s">
        <v>184</v>
      </c>
      <c r="E59" s="187">
        <v>29.4</v>
      </c>
      <c r="F59" s="443"/>
      <c r="G59" s="427">
        <f t="shared" si="1"/>
        <v>0</v>
      </c>
      <c r="H59" s="188">
        <v>0.040866</v>
      </c>
    </row>
    <row r="60" spans="1:8" s="2" customFormat="1" ht="24" customHeight="1">
      <c r="A60" s="185">
        <v>30</v>
      </c>
      <c r="B60" s="186" t="s">
        <v>237</v>
      </c>
      <c r="C60" s="186" t="s">
        <v>238</v>
      </c>
      <c r="D60" s="186" t="s">
        <v>184</v>
      </c>
      <c r="E60" s="187">
        <v>29.4</v>
      </c>
      <c r="F60" s="443"/>
      <c r="G60" s="427">
        <f t="shared" si="1"/>
        <v>0</v>
      </c>
      <c r="H60" s="188">
        <v>0</v>
      </c>
    </row>
    <row r="61" spans="1:8" s="2" customFormat="1" ht="24" customHeight="1">
      <c r="A61" s="185">
        <v>46</v>
      </c>
      <c r="B61" s="186" t="s">
        <v>239</v>
      </c>
      <c r="C61" s="186" t="s">
        <v>240</v>
      </c>
      <c r="D61" s="186" t="s">
        <v>224</v>
      </c>
      <c r="E61" s="187">
        <f>SUM(G56:G60)/100</f>
        <v>0</v>
      </c>
      <c r="F61" s="443"/>
      <c r="G61" s="427">
        <f t="shared" si="1"/>
        <v>0</v>
      </c>
      <c r="H61" s="188">
        <v>0</v>
      </c>
    </row>
    <row r="62" spans="1:8" s="2" customFormat="1" ht="24" customHeight="1" thickBot="1">
      <c r="A62" s="189">
        <v>47</v>
      </c>
      <c r="B62" s="190" t="s">
        <v>241</v>
      </c>
      <c r="C62" s="190" t="s">
        <v>242</v>
      </c>
      <c r="D62" s="190" t="s">
        <v>224</v>
      </c>
      <c r="E62" s="191">
        <f>SUM(E61)</f>
        <v>0</v>
      </c>
      <c r="F62" s="461"/>
      <c r="G62" s="455">
        <f t="shared" si="1"/>
        <v>0</v>
      </c>
      <c r="H62" s="192">
        <v>0</v>
      </c>
    </row>
    <row r="63" spans="1:8" s="2" customFormat="1" ht="21" customHeight="1" thickBot="1">
      <c r="A63" s="177"/>
      <c r="B63" s="178" t="s">
        <v>243</v>
      </c>
      <c r="C63" s="178" t="s">
        <v>244</v>
      </c>
      <c r="D63" s="178"/>
      <c r="E63" s="179"/>
      <c r="F63" s="180"/>
      <c r="G63" s="452">
        <f>SUM(G64:G74)</f>
        <v>0</v>
      </c>
      <c r="H63" s="179">
        <v>2.265635</v>
      </c>
    </row>
    <row r="64" spans="1:8" s="2" customFormat="1" ht="24" customHeight="1" thickBot="1">
      <c r="A64" s="197">
        <v>23</v>
      </c>
      <c r="B64" s="198" t="s">
        <v>245</v>
      </c>
      <c r="C64" s="198" t="s">
        <v>246</v>
      </c>
      <c r="D64" s="198" t="s">
        <v>184</v>
      </c>
      <c r="E64" s="199">
        <v>60.9</v>
      </c>
      <c r="F64" s="458"/>
      <c r="G64" s="453">
        <f aca="true" t="shared" si="2" ref="G64:G74">ROUND(E64*F64,2)</f>
        <v>0</v>
      </c>
      <c r="H64" s="200">
        <v>0.253953</v>
      </c>
    </row>
    <row r="65" spans="1:8" s="2" customFormat="1" ht="24" customHeight="1" thickBot="1">
      <c r="A65" s="193">
        <v>24</v>
      </c>
      <c r="B65" s="194" t="s">
        <v>247</v>
      </c>
      <c r="C65" s="194" t="s">
        <v>248</v>
      </c>
      <c r="D65" s="194" t="s">
        <v>184</v>
      </c>
      <c r="E65" s="195">
        <v>66.99</v>
      </c>
      <c r="F65" s="459"/>
      <c r="G65" s="456">
        <f t="shared" si="2"/>
        <v>0</v>
      </c>
      <c r="H65" s="196">
        <v>1.286208</v>
      </c>
    </row>
    <row r="66" spans="1:8" s="2" customFormat="1" ht="24" customHeight="1">
      <c r="A66" s="181">
        <v>0</v>
      </c>
      <c r="B66" s="182" t="s">
        <v>249</v>
      </c>
      <c r="C66" s="182" t="s">
        <v>250</v>
      </c>
      <c r="D66" s="182" t="s">
        <v>184</v>
      </c>
      <c r="E66" s="183">
        <v>60.9</v>
      </c>
      <c r="F66" s="460"/>
      <c r="G66" s="454">
        <f t="shared" si="2"/>
        <v>0</v>
      </c>
      <c r="H66" s="184">
        <v>0</v>
      </c>
    </row>
    <row r="67" spans="1:8" s="2" customFormat="1" ht="24" customHeight="1">
      <c r="A67" s="185">
        <v>0</v>
      </c>
      <c r="B67" s="186" t="s">
        <v>251</v>
      </c>
      <c r="C67" s="186" t="s">
        <v>252</v>
      </c>
      <c r="D67" s="186" t="s">
        <v>184</v>
      </c>
      <c r="E67" s="187">
        <v>60.9</v>
      </c>
      <c r="F67" s="443"/>
      <c r="G67" s="427">
        <f t="shared" si="2"/>
        <v>0</v>
      </c>
      <c r="H67" s="188">
        <v>0</v>
      </c>
    </row>
    <row r="68" spans="1:8" s="2" customFormat="1" ht="13.5" customHeight="1">
      <c r="A68" s="185">
        <v>25</v>
      </c>
      <c r="B68" s="186" t="s">
        <v>253</v>
      </c>
      <c r="C68" s="186" t="s">
        <v>254</v>
      </c>
      <c r="D68" s="186" t="s">
        <v>184</v>
      </c>
      <c r="E68" s="187">
        <v>60.9</v>
      </c>
      <c r="F68" s="443"/>
      <c r="G68" s="427">
        <f t="shared" si="2"/>
        <v>0</v>
      </c>
      <c r="H68" s="188">
        <v>0.01827</v>
      </c>
    </row>
    <row r="69" spans="1:8" s="2" customFormat="1" ht="13.5" customHeight="1" thickBot="1">
      <c r="A69" s="189">
        <v>26</v>
      </c>
      <c r="B69" s="190" t="s">
        <v>255</v>
      </c>
      <c r="C69" s="190" t="s">
        <v>256</v>
      </c>
      <c r="D69" s="190" t="s">
        <v>257</v>
      </c>
      <c r="E69" s="191">
        <v>16</v>
      </c>
      <c r="F69" s="461"/>
      <c r="G69" s="455">
        <f t="shared" si="2"/>
        <v>0</v>
      </c>
      <c r="H69" s="192">
        <v>0.0032</v>
      </c>
    </row>
    <row r="70" spans="1:8" s="2" customFormat="1" ht="13.5" customHeight="1" thickBot="1">
      <c r="A70" s="193">
        <v>27</v>
      </c>
      <c r="B70" s="194" t="s">
        <v>258</v>
      </c>
      <c r="C70" s="194" t="s">
        <v>259</v>
      </c>
      <c r="D70" s="194" t="s">
        <v>257</v>
      </c>
      <c r="E70" s="195">
        <v>16.8</v>
      </c>
      <c r="F70" s="459"/>
      <c r="G70" s="456">
        <f t="shared" si="2"/>
        <v>0</v>
      </c>
      <c r="H70" s="196">
        <v>0</v>
      </c>
    </row>
    <row r="71" spans="1:8" s="2" customFormat="1" ht="24" customHeight="1">
      <c r="A71" s="181">
        <v>0</v>
      </c>
      <c r="B71" s="182" t="s">
        <v>260</v>
      </c>
      <c r="C71" s="182" t="s">
        <v>261</v>
      </c>
      <c r="D71" s="182" t="s">
        <v>184</v>
      </c>
      <c r="E71" s="183">
        <v>60.9</v>
      </c>
      <c r="F71" s="460"/>
      <c r="G71" s="454">
        <f t="shared" si="2"/>
        <v>0</v>
      </c>
      <c r="H71" s="184">
        <v>0.46893</v>
      </c>
    </row>
    <row r="72" spans="1:8" s="2" customFormat="1" ht="24" customHeight="1">
      <c r="A72" s="185">
        <v>28</v>
      </c>
      <c r="B72" s="186" t="s">
        <v>262</v>
      </c>
      <c r="C72" s="186" t="s">
        <v>263</v>
      </c>
      <c r="D72" s="186" t="s">
        <v>184</v>
      </c>
      <c r="E72" s="187">
        <v>121.8</v>
      </c>
      <c r="F72" s="443"/>
      <c r="G72" s="427">
        <f t="shared" si="2"/>
        <v>0</v>
      </c>
      <c r="H72" s="188">
        <v>0.235074</v>
      </c>
    </row>
    <row r="73" spans="1:8" s="2" customFormat="1" ht="24" customHeight="1">
      <c r="A73" s="185">
        <v>0</v>
      </c>
      <c r="B73" s="186" t="s">
        <v>264</v>
      </c>
      <c r="C73" s="186" t="s">
        <v>265</v>
      </c>
      <c r="D73" s="186" t="s">
        <v>163</v>
      </c>
      <c r="E73" s="187">
        <v>2.266</v>
      </c>
      <c r="F73" s="443"/>
      <c r="G73" s="427">
        <f t="shared" si="2"/>
        <v>0</v>
      </c>
      <c r="H73" s="188">
        <v>0</v>
      </c>
    </row>
    <row r="74" spans="1:8" s="2" customFormat="1" ht="24" customHeight="1" thickBot="1">
      <c r="A74" s="189">
        <v>0</v>
      </c>
      <c r="B74" s="190" t="s">
        <v>266</v>
      </c>
      <c r="C74" s="190" t="s">
        <v>267</v>
      </c>
      <c r="D74" s="190" t="s">
        <v>163</v>
      </c>
      <c r="E74" s="191">
        <v>2.266</v>
      </c>
      <c r="F74" s="461"/>
      <c r="G74" s="455">
        <f t="shared" si="2"/>
        <v>0</v>
      </c>
      <c r="H74" s="192">
        <v>0</v>
      </c>
    </row>
    <row r="75" spans="1:8" s="2" customFormat="1" ht="21" customHeight="1" thickBot="1">
      <c r="A75" s="177"/>
      <c r="B75" s="178" t="s">
        <v>268</v>
      </c>
      <c r="C75" s="178" t="s">
        <v>269</v>
      </c>
      <c r="D75" s="178"/>
      <c r="E75" s="179"/>
      <c r="F75" s="180"/>
      <c r="G75" s="452">
        <f>SUM(G76:G81)</f>
        <v>0</v>
      </c>
      <c r="H75" s="179">
        <v>1.6885638</v>
      </c>
    </row>
    <row r="76" spans="1:8" s="2" customFormat="1" ht="13.5" customHeight="1">
      <c r="A76" s="181">
        <v>17</v>
      </c>
      <c r="B76" s="182" t="s">
        <v>270</v>
      </c>
      <c r="C76" s="182" t="s">
        <v>271</v>
      </c>
      <c r="D76" s="182" t="s">
        <v>184</v>
      </c>
      <c r="E76" s="183">
        <v>201.74</v>
      </c>
      <c r="F76" s="460"/>
      <c r="G76" s="454">
        <f aca="true" t="shared" si="3" ref="G76:G81">ROUND(E76*F76,2)</f>
        <v>0</v>
      </c>
      <c r="H76" s="184">
        <v>0</v>
      </c>
    </row>
    <row r="77" spans="1:8" s="2" customFormat="1" ht="24" customHeight="1" thickBot="1">
      <c r="A77" s="189">
        <v>18</v>
      </c>
      <c r="B77" s="190" t="s">
        <v>272</v>
      </c>
      <c r="C77" s="190" t="s">
        <v>273</v>
      </c>
      <c r="D77" s="190" t="s">
        <v>184</v>
      </c>
      <c r="E77" s="191">
        <v>201.74</v>
      </c>
      <c r="F77" s="461"/>
      <c r="G77" s="455">
        <f t="shared" si="3"/>
        <v>0</v>
      </c>
      <c r="H77" s="192">
        <v>0.030261</v>
      </c>
    </row>
    <row r="78" spans="1:8" s="2" customFormat="1" ht="36.75" customHeight="1" thickBot="1">
      <c r="A78" s="193">
        <v>19</v>
      </c>
      <c r="B78" s="194" t="s">
        <v>274</v>
      </c>
      <c r="C78" s="194" t="s">
        <v>1442</v>
      </c>
      <c r="D78" s="194" t="s">
        <v>184</v>
      </c>
      <c r="E78" s="195">
        <v>221.914</v>
      </c>
      <c r="F78" s="459"/>
      <c r="G78" s="456">
        <f t="shared" si="3"/>
        <v>0</v>
      </c>
      <c r="H78" s="196">
        <v>0.5769764</v>
      </c>
    </row>
    <row r="79" spans="1:8" s="2" customFormat="1" ht="24" customHeight="1">
      <c r="A79" s="181">
        <v>20</v>
      </c>
      <c r="B79" s="182" t="s">
        <v>275</v>
      </c>
      <c r="C79" s="182" t="s">
        <v>276</v>
      </c>
      <c r="D79" s="182" t="s">
        <v>184</v>
      </c>
      <c r="E79" s="183">
        <v>201.74</v>
      </c>
      <c r="F79" s="460"/>
      <c r="G79" s="454">
        <f t="shared" si="3"/>
        <v>0</v>
      </c>
      <c r="H79" s="184">
        <v>1.0813264</v>
      </c>
    </row>
    <row r="80" spans="1:8" s="2" customFormat="1" ht="24" customHeight="1">
      <c r="A80" s="185">
        <v>48</v>
      </c>
      <c r="B80" s="186" t="s">
        <v>277</v>
      </c>
      <c r="C80" s="186" t="s">
        <v>278</v>
      </c>
      <c r="D80" s="186" t="s">
        <v>224</v>
      </c>
      <c r="E80" s="187">
        <f>SUM(G76:G79)/100</f>
        <v>0</v>
      </c>
      <c r="F80" s="443"/>
      <c r="G80" s="427">
        <f t="shared" si="3"/>
        <v>0</v>
      </c>
      <c r="H80" s="188">
        <v>0</v>
      </c>
    </row>
    <row r="81" spans="1:8" s="2" customFormat="1" ht="24" customHeight="1" thickBot="1">
      <c r="A81" s="189">
        <v>49</v>
      </c>
      <c r="B81" s="190" t="s">
        <v>279</v>
      </c>
      <c r="C81" s="190" t="s">
        <v>280</v>
      </c>
      <c r="D81" s="190" t="s">
        <v>224</v>
      </c>
      <c r="E81" s="191">
        <f>SUM(E80)</f>
        <v>0</v>
      </c>
      <c r="F81" s="461"/>
      <c r="G81" s="455">
        <f t="shared" si="3"/>
        <v>0</v>
      </c>
      <c r="H81" s="192">
        <v>0</v>
      </c>
    </row>
    <row r="82" spans="1:8" s="2" customFormat="1" ht="21" customHeight="1" thickBot="1">
      <c r="A82" s="177"/>
      <c r="B82" s="178" t="s">
        <v>281</v>
      </c>
      <c r="C82" s="178" t="s">
        <v>282</v>
      </c>
      <c r="D82" s="178"/>
      <c r="E82" s="179"/>
      <c r="F82" s="180"/>
      <c r="G82" s="452">
        <f>SUM(G83)</f>
        <v>0</v>
      </c>
      <c r="H82" s="179">
        <v>0.0196704</v>
      </c>
    </row>
    <row r="83" spans="1:8" s="2" customFormat="1" ht="24" customHeight="1" thickBot="1">
      <c r="A83" s="197">
        <v>34</v>
      </c>
      <c r="B83" s="198" t="s">
        <v>283</v>
      </c>
      <c r="C83" s="198" t="s">
        <v>1436</v>
      </c>
      <c r="D83" s="198" t="s">
        <v>184</v>
      </c>
      <c r="E83" s="199">
        <v>81.96</v>
      </c>
      <c r="F83" s="458"/>
      <c r="G83" s="453">
        <f>ROUND(E83*F83,2)</f>
        <v>0</v>
      </c>
      <c r="H83" s="200">
        <v>0.0196704</v>
      </c>
    </row>
    <row r="84" spans="1:8" s="2" customFormat="1" ht="21" customHeight="1">
      <c r="A84" s="205"/>
      <c r="B84" s="206"/>
      <c r="C84" s="206" t="s">
        <v>284</v>
      </c>
      <c r="D84" s="206"/>
      <c r="E84" s="207"/>
      <c r="F84" s="208"/>
      <c r="G84" s="208">
        <f>SUM(G11+G40)</f>
        <v>0</v>
      </c>
      <c r="H84" s="207">
        <v>190.54444415</v>
      </c>
    </row>
  </sheetData>
  <sheetProtection/>
  <protectedRanges>
    <protectedRange sqref="F13:F22" name="Oblast1"/>
  </protectedRanges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PageLayoutView="0" workbookViewId="0" topLeftCell="A1">
      <pane ySplit="3" topLeftCell="A19" activePane="bottomLeft" state="frozen"/>
      <selection pane="topLeft" activeCell="A1" sqref="A1"/>
      <selection pane="bottomLeft" activeCell="L21" sqref="L21:R3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11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14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7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s="2" customFormat="1" ht="24.75" customHeight="1">
      <c r="A5" s="17"/>
      <c r="B5" s="18" t="s">
        <v>1</v>
      </c>
      <c r="C5" s="18"/>
      <c r="D5" s="18"/>
      <c r="E5" s="539" t="s">
        <v>95</v>
      </c>
      <c r="F5" s="540"/>
      <c r="G5" s="540"/>
      <c r="H5" s="540"/>
      <c r="I5" s="540"/>
      <c r="J5" s="540"/>
      <c r="K5" s="540"/>
      <c r="L5" s="541"/>
      <c r="M5" s="18"/>
      <c r="N5" s="18"/>
      <c r="O5" s="511" t="s">
        <v>3</v>
      </c>
      <c r="P5" s="511"/>
      <c r="Q5" s="119"/>
      <c r="R5" s="120"/>
      <c r="S5" s="21"/>
    </row>
    <row r="6" spans="1:19" s="2" customFormat="1" ht="24.75" customHeight="1">
      <c r="A6" s="17"/>
      <c r="B6" s="18" t="s">
        <v>117</v>
      </c>
      <c r="C6" s="18"/>
      <c r="D6" s="18"/>
      <c r="E6" s="542" t="s">
        <v>285</v>
      </c>
      <c r="F6" s="543"/>
      <c r="G6" s="543"/>
      <c r="H6" s="543"/>
      <c r="I6" s="543"/>
      <c r="J6" s="543"/>
      <c r="K6" s="543"/>
      <c r="L6" s="544"/>
      <c r="M6" s="18"/>
      <c r="N6" s="18"/>
      <c r="O6" s="511" t="s">
        <v>4</v>
      </c>
      <c r="P6" s="511"/>
      <c r="Q6" s="121"/>
      <c r="R6" s="122"/>
      <c r="S6" s="21"/>
    </row>
    <row r="7" spans="1:19" s="2" customFormat="1" ht="24.75" customHeight="1" thickBot="1">
      <c r="A7" s="17"/>
      <c r="B7" s="18"/>
      <c r="C7" s="18"/>
      <c r="D7" s="18"/>
      <c r="E7" s="545" t="s">
        <v>9</v>
      </c>
      <c r="F7" s="546"/>
      <c r="G7" s="546"/>
      <c r="H7" s="546"/>
      <c r="I7" s="546"/>
      <c r="J7" s="546"/>
      <c r="K7" s="546"/>
      <c r="L7" s="547"/>
      <c r="M7" s="18"/>
      <c r="N7" s="18"/>
      <c r="O7" s="511" t="s">
        <v>5</v>
      </c>
      <c r="P7" s="511"/>
      <c r="Q7" s="123"/>
      <c r="R7" s="124"/>
      <c r="S7" s="21"/>
    </row>
    <row r="8" spans="1:19" s="2" customFormat="1" ht="24.75" customHeight="1" thickBo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11" t="s">
        <v>6</v>
      </c>
      <c r="P8" s="511"/>
      <c r="Q8" s="18" t="s">
        <v>7</v>
      </c>
      <c r="R8" s="18"/>
      <c r="S8" s="21"/>
    </row>
    <row r="9" spans="1:19" s="2" customFormat="1" ht="24.75" customHeight="1" thickBot="1">
      <c r="A9" s="17"/>
      <c r="B9" s="18" t="s">
        <v>8</v>
      </c>
      <c r="C9" s="18"/>
      <c r="D9" s="18"/>
      <c r="E9" s="548" t="s">
        <v>9</v>
      </c>
      <c r="F9" s="549"/>
      <c r="G9" s="549"/>
      <c r="H9" s="549"/>
      <c r="I9" s="549"/>
      <c r="J9" s="549"/>
      <c r="K9" s="549"/>
      <c r="L9" s="550"/>
      <c r="M9" s="18"/>
      <c r="N9" s="18"/>
      <c r="O9" s="537"/>
      <c r="P9" s="538"/>
      <c r="Q9" s="125"/>
      <c r="R9" s="127"/>
      <c r="S9" s="21"/>
    </row>
    <row r="10" spans="1:19" s="2" customFormat="1" ht="24.75" customHeight="1" thickBot="1">
      <c r="A10" s="17"/>
      <c r="B10" s="18" t="s">
        <v>10</v>
      </c>
      <c r="C10" s="18"/>
      <c r="D10" s="18"/>
      <c r="E10" s="551" t="s">
        <v>9</v>
      </c>
      <c r="F10" s="532"/>
      <c r="G10" s="532"/>
      <c r="H10" s="532"/>
      <c r="I10" s="532"/>
      <c r="J10" s="532"/>
      <c r="K10" s="532"/>
      <c r="L10" s="552"/>
      <c r="M10" s="18"/>
      <c r="N10" s="18"/>
      <c r="O10" s="537"/>
      <c r="P10" s="538"/>
      <c r="Q10" s="125"/>
      <c r="R10" s="127"/>
      <c r="S10" s="21"/>
    </row>
    <row r="11" spans="1:19" s="2" customFormat="1" ht="24.75" customHeight="1" thickBot="1">
      <c r="A11" s="17"/>
      <c r="B11" s="18" t="s">
        <v>11</v>
      </c>
      <c r="C11" s="18"/>
      <c r="D11" s="18"/>
      <c r="E11" s="553" t="s">
        <v>9</v>
      </c>
      <c r="F11" s="554"/>
      <c r="G11" s="554"/>
      <c r="H11" s="554"/>
      <c r="I11" s="554"/>
      <c r="J11" s="554"/>
      <c r="K11" s="554"/>
      <c r="L11" s="555"/>
      <c r="M11" s="18"/>
      <c r="N11" s="18"/>
      <c r="O11" s="537"/>
      <c r="P11" s="538"/>
      <c r="Q11" s="125"/>
      <c r="R11" s="127"/>
      <c r="S11" s="21"/>
    </row>
    <row r="12" spans="1:19" s="2" customFormat="1" ht="18.75" customHeight="1">
      <c r="A12" s="17"/>
      <c r="B12" s="18"/>
      <c r="C12" s="18"/>
      <c r="D12" s="18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29"/>
      <c r="P12" s="29"/>
      <c r="Q12" s="29"/>
      <c r="R12" s="18"/>
      <c r="S12" s="21"/>
    </row>
    <row r="13" spans="1:19" s="2" customFormat="1" ht="18.75" customHeight="1" thickBot="1">
      <c r="A13" s="17"/>
      <c r="B13" s="18"/>
      <c r="C13" s="18"/>
      <c r="D13" s="18"/>
      <c r="E13" s="29" t="s">
        <v>12</v>
      </c>
      <c r="F13" s="18"/>
      <c r="G13" s="18" t="s">
        <v>13</v>
      </c>
      <c r="H13" s="18"/>
      <c r="I13" s="18"/>
      <c r="J13" s="18"/>
      <c r="K13" s="18"/>
      <c r="L13" s="18"/>
      <c r="M13" s="18"/>
      <c r="N13" s="18"/>
      <c r="O13" s="508" t="s">
        <v>14</v>
      </c>
      <c r="P13" s="508"/>
      <c r="Q13" s="29"/>
      <c r="R13" s="128"/>
      <c r="S13" s="21"/>
    </row>
    <row r="14" spans="1:19" s="2" customFormat="1" ht="18.75" customHeight="1" thickBot="1">
      <c r="A14" s="17"/>
      <c r="B14" s="18"/>
      <c r="C14" s="18"/>
      <c r="D14" s="18"/>
      <c r="E14" s="129"/>
      <c r="F14" s="18"/>
      <c r="G14" s="125"/>
      <c r="H14" s="130"/>
      <c r="I14" s="126"/>
      <c r="J14" s="18"/>
      <c r="K14" s="18"/>
      <c r="L14" s="18"/>
      <c r="M14" s="18"/>
      <c r="N14" s="18"/>
      <c r="O14" s="537" t="s">
        <v>16</v>
      </c>
      <c r="P14" s="538"/>
      <c r="Q14" s="29"/>
      <c r="R14" s="131"/>
      <c r="S14" s="21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8"/>
      <c r="P15" s="34"/>
      <c r="Q15" s="34"/>
      <c r="R15" s="34"/>
      <c r="S15" s="35"/>
    </row>
    <row r="16" spans="1:19" s="2" customFormat="1" ht="20.25" customHeight="1">
      <c r="A16" s="132"/>
      <c r="B16" s="133"/>
      <c r="C16" s="133"/>
      <c r="D16" s="133"/>
      <c r="E16" s="38" t="s">
        <v>118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5"/>
      <c r="P16" s="133"/>
      <c r="Q16" s="133"/>
      <c r="R16" s="133"/>
      <c r="S16" s="134"/>
    </row>
    <row r="17" spans="1:19" s="2" customFormat="1" ht="21.75" customHeight="1">
      <c r="A17" s="135" t="s">
        <v>119</v>
      </c>
      <c r="B17" s="136"/>
      <c r="C17" s="136"/>
      <c r="D17" s="137"/>
      <c r="E17" s="138" t="s">
        <v>22</v>
      </c>
      <c r="F17" s="137"/>
      <c r="G17" s="138" t="s">
        <v>120</v>
      </c>
      <c r="H17" s="136"/>
      <c r="I17" s="137"/>
      <c r="J17" s="138" t="s">
        <v>121</v>
      </c>
      <c r="K17" s="136"/>
      <c r="L17" s="138" t="s">
        <v>122</v>
      </c>
      <c r="M17" s="136"/>
      <c r="N17" s="136"/>
      <c r="O17" s="136"/>
      <c r="P17" s="137"/>
      <c r="Q17" s="138" t="s">
        <v>123</v>
      </c>
      <c r="R17" s="136"/>
      <c r="S17" s="139"/>
    </row>
    <row r="18" spans="1:19" s="2" customFormat="1" ht="19.5" customHeight="1">
      <c r="A18" s="140"/>
      <c r="B18" s="141"/>
      <c r="C18" s="141"/>
      <c r="D18" s="142">
        <v>0</v>
      </c>
      <c r="E18" s="82">
        <v>0</v>
      </c>
      <c r="F18" s="143"/>
      <c r="G18" s="144"/>
      <c r="H18" s="141"/>
      <c r="I18" s="142">
        <v>0</v>
      </c>
      <c r="J18" s="82">
        <v>0</v>
      </c>
      <c r="K18" s="145"/>
      <c r="L18" s="144"/>
      <c r="M18" s="141"/>
      <c r="N18" s="141"/>
      <c r="O18" s="146"/>
      <c r="P18" s="142">
        <v>0</v>
      </c>
      <c r="Q18" s="144"/>
      <c r="R18" s="147">
        <v>0</v>
      </c>
      <c r="S18" s="148"/>
    </row>
    <row r="19" spans="1:19" s="2" customFormat="1" ht="20.25" customHeight="1">
      <c r="A19" s="132"/>
      <c r="B19" s="133"/>
      <c r="C19" s="133"/>
      <c r="D19" s="133"/>
      <c r="E19" s="38" t="s">
        <v>124</v>
      </c>
      <c r="F19" s="133"/>
      <c r="G19" s="133"/>
      <c r="H19" s="133"/>
      <c r="I19" s="133"/>
      <c r="J19" s="149" t="s">
        <v>24</v>
      </c>
      <c r="K19" s="133"/>
      <c r="L19" s="133"/>
      <c r="M19" s="133"/>
      <c r="N19" s="133"/>
      <c r="O19" s="34"/>
      <c r="P19" s="133"/>
      <c r="Q19" s="133"/>
      <c r="R19" s="133"/>
      <c r="S19" s="134"/>
    </row>
    <row r="20" spans="1:19" s="2" customFormat="1" ht="19.5" customHeight="1">
      <c r="A20" s="58" t="s">
        <v>25</v>
      </c>
      <c r="B20" s="150"/>
      <c r="C20" s="60" t="s">
        <v>26</v>
      </c>
      <c r="D20" s="61"/>
      <c r="E20" s="61"/>
      <c r="F20" s="62"/>
      <c r="G20" s="58" t="s">
        <v>27</v>
      </c>
      <c r="H20" s="59"/>
      <c r="I20" s="60" t="s">
        <v>28</v>
      </c>
      <c r="J20" s="61"/>
      <c r="K20" s="61"/>
      <c r="L20" s="58" t="s">
        <v>29</v>
      </c>
      <c r="M20" s="59"/>
      <c r="N20" s="60" t="s">
        <v>30</v>
      </c>
      <c r="O20" s="63"/>
      <c r="P20" s="61"/>
      <c r="Q20" s="61"/>
      <c r="R20" s="61"/>
      <c r="S20" s="62"/>
    </row>
    <row r="21" spans="1:19" s="2" customFormat="1" ht="19.5" customHeight="1">
      <c r="A21" s="64" t="s">
        <v>31</v>
      </c>
      <c r="B21" s="151" t="s">
        <v>32</v>
      </c>
      <c r="C21" s="20"/>
      <c r="D21" s="30" t="s">
        <v>33</v>
      </c>
      <c r="E21" s="67">
        <v>0</v>
      </c>
      <c r="F21" s="152"/>
      <c r="G21" s="64" t="s">
        <v>34</v>
      </c>
      <c r="H21" s="69" t="s">
        <v>35</v>
      </c>
      <c r="I21" s="32"/>
      <c r="J21" s="153">
        <v>0</v>
      </c>
      <c r="K21" s="154"/>
      <c r="L21" s="64" t="s">
        <v>36</v>
      </c>
      <c r="M21" s="26" t="s">
        <v>37</v>
      </c>
      <c r="N21" s="31"/>
      <c r="O21" s="31"/>
      <c r="P21" s="31"/>
      <c r="Q21" s="155">
        <v>0.02</v>
      </c>
      <c r="R21" s="67">
        <v>0</v>
      </c>
      <c r="S21" s="152"/>
    </row>
    <row r="22" spans="1:19" s="2" customFormat="1" ht="19.5" customHeight="1">
      <c r="A22" s="64" t="s">
        <v>38</v>
      </c>
      <c r="B22" s="156"/>
      <c r="C22" s="25"/>
      <c r="D22" s="30" t="s">
        <v>39</v>
      </c>
      <c r="E22" s="67">
        <f>SUM('01 - Rozpočet'!G11)</f>
        <v>0</v>
      </c>
      <c r="F22" s="152"/>
      <c r="G22" s="64" t="s">
        <v>40</v>
      </c>
      <c r="H22" s="18" t="s">
        <v>41</v>
      </c>
      <c r="I22" s="32"/>
      <c r="J22" s="153">
        <v>0</v>
      </c>
      <c r="K22" s="154"/>
      <c r="L22" s="64" t="s">
        <v>42</v>
      </c>
      <c r="M22" s="26" t="s">
        <v>43</v>
      </c>
      <c r="N22" s="31"/>
      <c r="O22" s="18"/>
      <c r="P22" s="31"/>
      <c r="Q22" s="155">
        <v>0</v>
      </c>
      <c r="R22" s="67">
        <v>0</v>
      </c>
      <c r="S22" s="152"/>
    </row>
    <row r="23" spans="1:19" s="2" customFormat="1" ht="19.5" customHeight="1">
      <c r="A23" s="64" t="s">
        <v>44</v>
      </c>
      <c r="B23" s="151" t="s">
        <v>45</v>
      </c>
      <c r="C23" s="20"/>
      <c r="D23" s="30" t="s">
        <v>33</v>
      </c>
      <c r="E23" s="67">
        <v>0</v>
      </c>
      <c r="F23" s="152"/>
      <c r="G23" s="64" t="s">
        <v>46</v>
      </c>
      <c r="H23" s="69" t="s">
        <v>47</v>
      </c>
      <c r="I23" s="32"/>
      <c r="J23" s="153">
        <v>0</v>
      </c>
      <c r="K23" s="154"/>
      <c r="L23" s="64" t="s">
        <v>48</v>
      </c>
      <c r="M23" s="26" t="s">
        <v>49</v>
      </c>
      <c r="N23" s="31"/>
      <c r="O23" s="31"/>
      <c r="P23" s="31"/>
      <c r="Q23" s="155">
        <v>0</v>
      </c>
      <c r="R23" s="67">
        <f>SUM(E26*Q23)</f>
        <v>0</v>
      </c>
      <c r="S23" s="152"/>
    </row>
    <row r="24" spans="1:19" s="2" customFormat="1" ht="19.5" customHeight="1">
      <c r="A24" s="64" t="s">
        <v>50</v>
      </c>
      <c r="B24" s="156"/>
      <c r="C24" s="25"/>
      <c r="D24" s="30" t="s">
        <v>39</v>
      </c>
      <c r="E24" s="67">
        <f>SUM('01 - Rozpočet'!G46)</f>
        <v>0</v>
      </c>
      <c r="F24" s="152"/>
      <c r="G24" s="64" t="s">
        <v>51</v>
      </c>
      <c r="H24" s="69"/>
      <c r="I24" s="32"/>
      <c r="J24" s="153">
        <v>0</v>
      </c>
      <c r="K24" s="154"/>
      <c r="L24" s="64" t="s">
        <v>52</v>
      </c>
      <c r="M24" s="26" t="s">
        <v>53</v>
      </c>
      <c r="N24" s="31"/>
      <c r="O24" s="18"/>
      <c r="P24" s="31"/>
      <c r="Q24" s="155">
        <v>0.015</v>
      </c>
      <c r="R24" s="67">
        <f>SUM(E26*Q24)</f>
        <v>0</v>
      </c>
      <c r="S24" s="152"/>
    </row>
    <row r="25" spans="1:19" s="2" customFormat="1" ht="19.5" customHeight="1">
      <c r="A25" s="64" t="s">
        <v>54</v>
      </c>
      <c r="B25" s="151" t="s">
        <v>55</v>
      </c>
      <c r="C25" s="20"/>
      <c r="D25" s="30" t="s">
        <v>33</v>
      </c>
      <c r="E25" s="67">
        <v>0</v>
      </c>
      <c r="F25" s="152"/>
      <c r="G25" s="76"/>
      <c r="H25" s="31"/>
      <c r="I25" s="32"/>
      <c r="J25" s="153"/>
      <c r="K25" s="154"/>
      <c r="L25" s="64" t="s">
        <v>56</v>
      </c>
      <c r="M25" s="26" t="s">
        <v>57</v>
      </c>
      <c r="N25" s="31"/>
      <c r="O25" s="31"/>
      <c r="P25" s="31"/>
      <c r="Q25" s="155">
        <v>0.01</v>
      </c>
      <c r="R25" s="67">
        <v>0</v>
      </c>
      <c r="S25" s="152"/>
    </row>
    <row r="26" spans="1:19" s="2" customFormat="1" ht="19.5" customHeight="1">
      <c r="A26" s="64" t="s">
        <v>58</v>
      </c>
      <c r="B26" s="156"/>
      <c r="C26" s="25"/>
      <c r="D26" s="30" t="s">
        <v>39</v>
      </c>
      <c r="E26" s="67">
        <v>0</v>
      </c>
      <c r="F26" s="152"/>
      <c r="G26" s="76"/>
      <c r="H26" s="31"/>
      <c r="I26" s="32"/>
      <c r="J26" s="153"/>
      <c r="K26" s="154"/>
      <c r="L26" s="64" t="s">
        <v>59</v>
      </c>
      <c r="M26" s="69" t="s">
        <v>60</v>
      </c>
      <c r="N26" s="31"/>
      <c r="O26" s="18"/>
      <c r="P26" s="31"/>
      <c r="Q26" s="32"/>
      <c r="R26" s="157">
        <f>SUM(R20:R25)</f>
        <v>0</v>
      </c>
      <c r="S26" s="152"/>
    </row>
    <row r="27" spans="1:19" s="2" customFormat="1" ht="19.5" customHeight="1">
      <c r="A27" s="64" t="s">
        <v>61</v>
      </c>
      <c r="B27" s="79" t="s">
        <v>125</v>
      </c>
      <c r="C27" s="31"/>
      <c r="D27" s="32"/>
      <c r="E27" s="157">
        <f>SUM(E21:E26)</f>
        <v>0</v>
      </c>
      <c r="F27" s="134"/>
      <c r="G27" s="64" t="s">
        <v>63</v>
      </c>
      <c r="H27" s="79" t="s">
        <v>64</v>
      </c>
      <c r="I27" s="32"/>
      <c r="J27" s="158"/>
      <c r="K27" s="159"/>
      <c r="L27" s="64" t="s">
        <v>65</v>
      </c>
      <c r="M27" s="79" t="s">
        <v>66</v>
      </c>
      <c r="N27" s="31"/>
      <c r="O27" s="31"/>
      <c r="P27" s="31"/>
      <c r="Q27" s="32"/>
      <c r="R27" s="162">
        <v>0</v>
      </c>
      <c r="S27" s="134"/>
    </row>
    <row r="28" spans="1:19" s="2" customFormat="1" ht="19.5" customHeight="1">
      <c r="A28" s="80" t="s">
        <v>67</v>
      </c>
      <c r="B28" s="81" t="s">
        <v>68</v>
      </c>
      <c r="C28" s="160"/>
      <c r="D28" s="161"/>
      <c r="E28" s="162">
        <v>0</v>
      </c>
      <c r="F28" s="35"/>
      <c r="G28" s="80" t="s">
        <v>69</v>
      </c>
      <c r="H28" s="81" t="s">
        <v>70</v>
      </c>
      <c r="I28" s="161"/>
      <c r="J28" s="163">
        <f>SUM(E27*0.05/100)</f>
        <v>0</v>
      </c>
      <c r="K28" s="164"/>
      <c r="L28" s="80" t="s">
        <v>71</v>
      </c>
      <c r="M28" s="81" t="s">
        <v>72</v>
      </c>
      <c r="N28" s="160"/>
      <c r="O28" s="34"/>
      <c r="P28" s="160"/>
      <c r="Q28" s="161"/>
      <c r="R28" s="162">
        <v>0</v>
      </c>
      <c r="S28" s="35"/>
    </row>
    <row r="29" spans="1:19" s="2" customFormat="1" ht="19.5" customHeight="1">
      <c r="A29" s="84" t="s">
        <v>10</v>
      </c>
      <c r="B29" s="15"/>
      <c r="C29" s="15"/>
      <c r="D29" s="15"/>
      <c r="E29" s="15"/>
      <c r="F29" s="165"/>
      <c r="G29" s="166"/>
      <c r="H29" s="15"/>
      <c r="I29" s="15"/>
      <c r="J29" s="15"/>
      <c r="K29" s="15"/>
      <c r="L29" s="58" t="s">
        <v>73</v>
      </c>
      <c r="M29" s="137"/>
      <c r="N29" s="60" t="s">
        <v>74</v>
      </c>
      <c r="O29" s="18"/>
      <c r="P29" s="136"/>
      <c r="Q29" s="136"/>
      <c r="R29" s="136"/>
      <c r="S29" s="139"/>
    </row>
    <row r="30" spans="1:19" s="2" customFormat="1" ht="19.5" customHeight="1">
      <c r="A30" s="17"/>
      <c r="B30" s="18"/>
      <c r="C30" s="18"/>
      <c r="D30" s="18"/>
      <c r="E30" s="18"/>
      <c r="F30" s="23"/>
      <c r="G30" s="22"/>
      <c r="H30" s="18"/>
      <c r="I30" s="18"/>
      <c r="J30" s="18"/>
      <c r="K30" s="18"/>
      <c r="L30" s="64" t="s">
        <v>75</v>
      </c>
      <c r="M30" s="69" t="s">
        <v>76</v>
      </c>
      <c r="N30" s="31"/>
      <c r="O30" s="31"/>
      <c r="P30" s="31"/>
      <c r="Q30" s="32"/>
      <c r="R30" s="157">
        <f>SUM(E27+J28+R27)</f>
        <v>0</v>
      </c>
      <c r="S30" s="134"/>
    </row>
    <row r="31" spans="1:19" s="2" customFormat="1" ht="19.5" customHeight="1">
      <c r="A31" s="94" t="s">
        <v>77</v>
      </c>
      <c r="B31" s="167"/>
      <c r="C31" s="167"/>
      <c r="D31" s="167"/>
      <c r="E31" s="167"/>
      <c r="F31" s="25"/>
      <c r="G31" s="96" t="s">
        <v>78</v>
      </c>
      <c r="H31" s="167"/>
      <c r="I31" s="167"/>
      <c r="J31" s="167"/>
      <c r="K31" s="167"/>
      <c r="L31" s="64" t="s">
        <v>79</v>
      </c>
      <c r="M31" s="26" t="s">
        <v>80</v>
      </c>
      <c r="N31" s="72">
        <v>15</v>
      </c>
      <c r="O31" s="29" t="s">
        <v>81</v>
      </c>
      <c r="P31" s="507">
        <v>0</v>
      </c>
      <c r="Q31" s="508"/>
      <c r="R31" s="99">
        <v>0</v>
      </c>
      <c r="S31" s="168"/>
    </row>
    <row r="32" spans="1:19" s="2" customFormat="1" ht="20.25" customHeight="1" thickBot="1">
      <c r="A32" s="100" t="s">
        <v>8</v>
      </c>
      <c r="B32" s="169"/>
      <c r="C32" s="169"/>
      <c r="D32" s="169"/>
      <c r="E32" s="169"/>
      <c r="F32" s="20"/>
      <c r="G32" s="19"/>
      <c r="H32" s="169"/>
      <c r="I32" s="169"/>
      <c r="J32" s="169"/>
      <c r="K32" s="169"/>
      <c r="L32" s="64" t="s">
        <v>82</v>
      </c>
      <c r="M32" s="26" t="s">
        <v>80</v>
      </c>
      <c r="N32" s="72">
        <v>21</v>
      </c>
      <c r="O32" s="103" t="s">
        <v>81</v>
      </c>
      <c r="P32" s="509">
        <f>SUM(R30)</f>
        <v>0</v>
      </c>
      <c r="Q32" s="510"/>
      <c r="R32" s="67">
        <f>SUM(P32*0.21)</f>
        <v>0</v>
      </c>
      <c r="S32" s="152"/>
    </row>
    <row r="33" spans="1:19" s="2" customFormat="1" ht="20.25" customHeight="1" thickBot="1">
      <c r="A33" s="17"/>
      <c r="B33" s="18"/>
      <c r="C33" s="18"/>
      <c r="D33" s="18"/>
      <c r="E33" s="18"/>
      <c r="F33" s="23"/>
      <c r="G33" s="22"/>
      <c r="H33" s="18"/>
      <c r="I33" s="18"/>
      <c r="J33" s="18"/>
      <c r="K33" s="18"/>
      <c r="L33" s="80" t="s">
        <v>83</v>
      </c>
      <c r="M33" s="104" t="s">
        <v>84</v>
      </c>
      <c r="N33" s="160"/>
      <c r="O33" s="18"/>
      <c r="P33" s="160"/>
      <c r="Q33" s="161"/>
      <c r="R33" s="170">
        <f>SUM(R30:R32)</f>
        <v>0</v>
      </c>
      <c r="S33" s="127"/>
    </row>
    <row r="34" spans="1:19" s="2" customFormat="1" ht="19.5" customHeight="1">
      <c r="A34" s="94" t="s">
        <v>77</v>
      </c>
      <c r="B34" s="167"/>
      <c r="C34" s="167"/>
      <c r="D34" s="167"/>
      <c r="E34" s="167"/>
      <c r="F34" s="25"/>
      <c r="G34" s="96" t="s">
        <v>78</v>
      </c>
      <c r="H34" s="167"/>
      <c r="I34" s="167"/>
      <c r="J34" s="167"/>
      <c r="K34" s="167"/>
      <c r="L34" s="58" t="s">
        <v>85</v>
      </c>
      <c r="M34" s="137"/>
      <c r="N34" s="60" t="s">
        <v>86</v>
      </c>
      <c r="O34" s="15"/>
      <c r="P34" s="136"/>
      <c r="Q34" s="136"/>
      <c r="R34" s="41"/>
      <c r="S34" s="139"/>
    </row>
    <row r="35" spans="1:19" s="2" customFormat="1" ht="20.25" customHeight="1">
      <c r="A35" s="100" t="s">
        <v>11</v>
      </c>
      <c r="B35" s="169"/>
      <c r="C35" s="169"/>
      <c r="D35" s="169"/>
      <c r="E35" s="169"/>
      <c r="F35" s="20"/>
      <c r="G35" s="19"/>
      <c r="H35" s="169"/>
      <c r="I35" s="169"/>
      <c r="J35" s="169"/>
      <c r="K35" s="169"/>
      <c r="L35" s="64" t="s">
        <v>87</v>
      </c>
      <c r="M35" s="69" t="s">
        <v>88</v>
      </c>
      <c r="N35" s="31"/>
      <c r="O35" s="31"/>
      <c r="P35" s="31"/>
      <c r="Q35" s="32"/>
      <c r="R35" s="67">
        <v>0</v>
      </c>
      <c r="S35" s="152"/>
    </row>
    <row r="36" spans="1:19" s="2" customFormat="1" ht="19.5" customHeight="1">
      <c r="A36" s="17"/>
      <c r="B36" s="18"/>
      <c r="C36" s="18"/>
      <c r="D36" s="18"/>
      <c r="E36" s="18"/>
      <c r="F36" s="23"/>
      <c r="G36" s="22"/>
      <c r="H36" s="18"/>
      <c r="I36" s="18"/>
      <c r="J36" s="18"/>
      <c r="K36" s="18"/>
      <c r="L36" s="64" t="s">
        <v>89</v>
      </c>
      <c r="M36" s="69" t="s">
        <v>90</v>
      </c>
      <c r="N36" s="31"/>
      <c r="O36" s="167"/>
      <c r="P36" s="31"/>
      <c r="Q36" s="32"/>
      <c r="R36" s="67">
        <v>0</v>
      </c>
      <c r="S36" s="152"/>
    </row>
    <row r="37" spans="1:19" s="2" customFormat="1" ht="19.5" customHeight="1">
      <c r="A37" s="105" t="s">
        <v>77</v>
      </c>
      <c r="B37" s="34"/>
      <c r="C37" s="34"/>
      <c r="D37" s="34"/>
      <c r="E37" s="34"/>
      <c r="F37" s="171"/>
      <c r="G37" s="107" t="s">
        <v>78</v>
      </c>
      <c r="H37" s="34"/>
      <c r="I37" s="34"/>
      <c r="J37" s="34"/>
      <c r="K37" s="34"/>
      <c r="L37" s="80" t="s">
        <v>91</v>
      </c>
      <c r="M37" s="81" t="s">
        <v>126</v>
      </c>
      <c r="N37" s="160"/>
      <c r="O37" s="34"/>
      <c r="P37" s="160"/>
      <c r="Q37" s="161"/>
      <c r="R37" s="82">
        <v>0</v>
      </c>
      <c r="S37" s="172"/>
    </row>
  </sheetData>
  <sheetProtection/>
  <mergeCells count="17">
    <mergeCell ref="O13:P13"/>
    <mergeCell ref="O14:P14"/>
    <mergeCell ref="P31:Q31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zoomScalePageLayoutView="0" workbookViewId="0" topLeftCell="A1">
      <selection activeCell="F66" sqref="F66"/>
    </sheetView>
  </sheetViews>
  <sheetFormatPr defaultColWidth="10.5" defaultRowHeight="12" customHeight="1"/>
  <cols>
    <col min="1" max="1" width="3.83203125" style="209" customWidth="1"/>
    <col min="2" max="2" width="12" style="210" customWidth="1"/>
    <col min="3" max="3" width="49.83203125" style="210" customWidth="1"/>
    <col min="4" max="4" width="5.5" style="210" customWidth="1"/>
    <col min="5" max="5" width="11.33203125" style="211" customWidth="1"/>
    <col min="6" max="6" width="11.5" style="212" customWidth="1"/>
    <col min="7" max="7" width="13.83203125" style="212" customWidth="1"/>
    <col min="8" max="8" width="13" style="211" customWidth="1"/>
    <col min="9" max="16384" width="10.5" style="1" customWidth="1"/>
  </cols>
  <sheetData>
    <row r="1" spans="1:8" s="2" customFormat="1" ht="17.25" customHeight="1">
      <c r="A1" s="173" t="s">
        <v>129</v>
      </c>
      <c r="B1" s="174"/>
      <c r="C1" s="174"/>
      <c r="D1" s="174"/>
      <c r="E1" s="174"/>
      <c r="F1" s="174"/>
      <c r="G1" s="174"/>
      <c r="H1" s="174"/>
    </row>
    <row r="2" spans="1:8" s="2" customFormat="1" ht="12.75" customHeight="1">
      <c r="A2" s="113" t="s">
        <v>130</v>
      </c>
      <c r="B2" s="174"/>
      <c r="C2" s="174"/>
      <c r="D2" s="174"/>
      <c r="E2" s="174"/>
      <c r="F2" s="174"/>
      <c r="G2" s="174"/>
      <c r="H2" s="174"/>
    </row>
    <row r="3" spans="1:8" s="2" customFormat="1" ht="12.75" customHeight="1">
      <c r="A3" s="113" t="s">
        <v>286</v>
      </c>
      <c r="B3" s="174"/>
      <c r="C3" s="174"/>
      <c r="D3" s="174"/>
      <c r="E3" s="114" t="s">
        <v>132</v>
      </c>
      <c r="F3" s="174"/>
      <c r="G3" s="174"/>
      <c r="H3" s="174"/>
    </row>
    <row r="4" spans="1:8" s="2" customFormat="1" ht="12.75" customHeight="1">
      <c r="A4" s="113"/>
      <c r="B4" s="174"/>
      <c r="C4" s="113"/>
      <c r="D4" s="174"/>
      <c r="E4" s="114" t="s">
        <v>133</v>
      </c>
      <c r="F4" s="174"/>
      <c r="G4" s="174"/>
      <c r="H4" s="174"/>
    </row>
    <row r="5" spans="1:8" s="2" customFormat="1" ht="12.75" customHeight="1">
      <c r="A5" s="114" t="s">
        <v>134</v>
      </c>
      <c r="B5" s="174"/>
      <c r="C5" s="174"/>
      <c r="D5" s="174"/>
      <c r="E5" s="114" t="s">
        <v>135</v>
      </c>
      <c r="F5" s="174"/>
      <c r="G5" s="174"/>
      <c r="H5" s="174"/>
    </row>
    <row r="6" spans="1:8" s="2" customFormat="1" ht="12.75" customHeight="1">
      <c r="A6" s="114" t="s">
        <v>136</v>
      </c>
      <c r="B6" s="174"/>
      <c r="C6" s="174"/>
      <c r="D6" s="174"/>
      <c r="E6" s="114" t="s">
        <v>287</v>
      </c>
      <c r="F6" s="174"/>
      <c r="G6" s="174"/>
      <c r="H6" s="174"/>
    </row>
    <row r="7" spans="1:8" s="2" customFormat="1" ht="6" customHeight="1" thickBot="1">
      <c r="A7" s="174"/>
      <c r="B7" s="174"/>
      <c r="C7" s="174"/>
      <c r="D7" s="174"/>
      <c r="E7" s="174"/>
      <c r="F7" s="174"/>
      <c r="G7" s="174"/>
      <c r="H7" s="174"/>
    </row>
    <row r="8" spans="1:8" s="2" customFormat="1" ht="28.5" customHeight="1" thickBot="1">
      <c r="A8" s="175" t="s">
        <v>138</v>
      </c>
      <c r="B8" s="175" t="s">
        <v>139</v>
      </c>
      <c r="C8" s="175" t="s">
        <v>140</v>
      </c>
      <c r="D8" s="175" t="s">
        <v>141</v>
      </c>
      <c r="E8" s="175" t="s">
        <v>142</v>
      </c>
      <c r="F8" s="175" t="s">
        <v>143</v>
      </c>
      <c r="G8" s="175" t="s">
        <v>144</v>
      </c>
      <c r="H8" s="175" t="s">
        <v>145</v>
      </c>
    </row>
    <row r="9" spans="1:8" s="2" customFormat="1" ht="12.75" customHeight="1" thickBot="1">
      <c r="A9" s="175" t="s">
        <v>31</v>
      </c>
      <c r="B9" s="175" t="s">
        <v>38</v>
      </c>
      <c r="C9" s="175" t="s">
        <v>44</v>
      </c>
      <c r="D9" s="175" t="s">
        <v>50</v>
      </c>
      <c r="E9" s="175" t="s">
        <v>54</v>
      </c>
      <c r="F9" s="175" t="s">
        <v>58</v>
      </c>
      <c r="G9" s="175" t="s">
        <v>61</v>
      </c>
      <c r="H9" s="175" t="s">
        <v>34</v>
      </c>
    </row>
    <row r="10" spans="1:8" s="2" customFormat="1" ht="9.75" customHeight="1">
      <c r="A10" s="176"/>
      <c r="B10" s="176"/>
      <c r="C10" s="176"/>
      <c r="D10" s="176"/>
      <c r="E10" s="176"/>
      <c r="F10" s="176"/>
      <c r="G10" s="176"/>
      <c r="H10" s="176"/>
    </row>
    <row r="11" spans="1:8" s="2" customFormat="1" ht="21" customHeight="1">
      <c r="A11" s="177"/>
      <c r="B11" s="178" t="s">
        <v>32</v>
      </c>
      <c r="C11" s="178" t="s">
        <v>146</v>
      </c>
      <c r="D11" s="178"/>
      <c r="E11" s="179"/>
      <c r="F11" s="180"/>
      <c r="G11" s="180">
        <f>SUM(G12+G19+G23)</f>
        <v>0</v>
      </c>
      <c r="H11" s="179">
        <v>8.63230789</v>
      </c>
    </row>
    <row r="12" spans="1:8" s="2" customFormat="1" ht="21" customHeight="1" thickBot="1">
      <c r="A12" s="177"/>
      <c r="B12" s="178" t="s">
        <v>44</v>
      </c>
      <c r="C12" s="178" t="s">
        <v>288</v>
      </c>
      <c r="D12" s="178"/>
      <c r="E12" s="179"/>
      <c r="F12" s="180"/>
      <c r="G12" s="180">
        <f>SUM(G13:G18)</f>
        <v>0</v>
      </c>
      <c r="H12" s="179">
        <v>6.83773515</v>
      </c>
    </row>
    <row r="13" spans="1:8" s="2" customFormat="1" ht="24" customHeight="1">
      <c r="A13" s="181">
        <v>5</v>
      </c>
      <c r="B13" s="182" t="s">
        <v>289</v>
      </c>
      <c r="C13" s="182" t="s">
        <v>290</v>
      </c>
      <c r="D13" s="182" t="s">
        <v>150</v>
      </c>
      <c r="E13" s="183">
        <v>0.51</v>
      </c>
      <c r="F13" s="460"/>
      <c r="G13" s="426">
        <f aca="true" t="shared" si="0" ref="G13:G18">ROUND(E13*F13,2)</f>
        <v>0</v>
      </c>
      <c r="H13" s="184">
        <v>0.96543</v>
      </c>
    </row>
    <row r="14" spans="1:8" s="2" customFormat="1" ht="13.5" customHeight="1">
      <c r="A14" s="185">
        <v>3</v>
      </c>
      <c r="B14" s="186" t="s">
        <v>291</v>
      </c>
      <c r="C14" s="186" t="s">
        <v>292</v>
      </c>
      <c r="D14" s="186" t="s">
        <v>293</v>
      </c>
      <c r="E14" s="187">
        <v>2</v>
      </c>
      <c r="F14" s="443"/>
      <c r="G14" s="427">
        <f t="shared" si="0"/>
        <v>0</v>
      </c>
      <c r="H14" s="188">
        <v>0.06036</v>
      </c>
    </row>
    <row r="15" spans="1:8" s="2" customFormat="1" ht="13.5" customHeight="1">
      <c r="A15" s="185">
        <v>4</v>
      </c>
      <c r="B15" s="186" t="s">
        <v>294</v>
      </c>
      <c r="C15" s="186" t="s">
        <v>295</v>
      </c>
      <c r="D15" s="186" t="s">
        <v>293</v>
      </c>
      <c r="E15" s="187">
        <v>1</v>
      </c>
      <c r="F15" s="443"/>
      <c r="G15" s="427">
        <f t="shared" si="0"/>
        <v>0</v>
      </c>
      <c r="H15" s="188">
        <v>0.04317</v>
      </c>
    </row>
    <row r="16" spans="1:8" s="2" customFormat="1" ht="24" customHeight="1">
      <c r="A16" s="185">
        <v>1</v>
      </c>
      <c r="B16" s="186" t="s">
        <v>296</v>
      </c>
      <c r="C16" s="186" t="s">
        <v>297</v>
      </c>
      <c r="D16" s="186" t="s">
        <v>163</v>
      </c>
      <c r="E16" s="187">
        <v>0.105</v>
      </c>
      <c r="F16" s="443"/>
      <c r="G16" s="427">
        <f t="shared" si="0"/>
        <v>0</v>
      </c>
      <c r="H16" s="188">
        <v>0.11445</v>
      </c>
    </row>
    <row r="17" spans="1:8" s="2" customFormat="1" ht="24" customHeight="1">
      <c r="A17" s="185">
        <v>2</v>
      </c>
      <c r="B17" s="186" t="s">
        <v>298</v>
      </c>
      <c r="C17" s="186" t="s">
        <v>1443</v>
      </c>
      <c r="D17" s="186" t="s">
        <v>184</v>
      </c>
      <c r="E17" s="187">
        <v>28.71</v>
      </c>
      <c r="F17" s="443"/>
      <c r="G17" s="427">
        <f t="shared" si="0"/>
        <v>0</v>
      </c>
      <c r="H17" s="188">
        <v>3.8514465</v>
      </c>
    </row>
    <row r="18" spans="1:8" s="2" customFormat="1" ht="13.5" customHeight="1" thickBot="1">
      <c r="A18" s="189">
        <v>72</v>
      </c>
      <c r="B18" s="190" t="s">
        <v>299</v>
      </c>
      <c r="C18" s="190" t="s">
        <v>300</v>
      </c>
      <c r="D18" s="190" t="s">
        <v>184</v>
      </c>
      <c r="E18" s="191">
        <v>6.255</v>
      </c>
      <c r="F18" s="461"/>
      <c r="G18" s="462">
        <f t="shared" si="0"/>
        <v>0</v>
      </c>
      <c r="H18" s="192">
        <v>1.80287865</v>
      </c>
    </row>
    <row r="19" spans="1:8" s="2" customFormat="1" ht="21" customHeight="1" thickBot="1">
      <c r="A19" s="177"/>
      <c r="B19" s="178" t="s">
        <v>58</v>
      </c>
      <c r="C19" s="178" t="s">
        <v>173</v>
      </c>
      <c r="D19" s="178"/>
      <c r="E19" s="179"/>
      <c r="F19" s="180"/>
      <c r="G19" s="452">
        <f>SUM(G20:G22)</f>
        <v>0</v>
      </c>
      <c r="H19" s="179">
        <v>1.68286074</v>
      </c>
    </row>
    <row r="20" spans="1:8" s="2" customFormat="1" ht="24" customHeight="1">
      <c r="A20" s="181">
        <v>6</v>
      </c>
      <c r="B20" s="182" t="s">
        <v>301</v>
      </c>
      <c r="C20" s="182" t="s">
        <v>302</v>
      </c>
      <c r="D20" s="182" t="s">
        <v>184</v>
      </c>
      <c r="E20" s="183">
        <v>57.42</v>
      </c>
      <c r="F20" s="460"/>
      <c r="G20" s="426">
        <f aca="true" t="shared" si="1" ref="G20:G45">ROUND(E20*F20,2)</f>
        <v>0</v>
      </c>
      <c r="H20" s="184">
        <v>1.0553796</v>
      </c>
    </row>
    <row r="21" spans="1:8" s="2" customFormat="1" ht="13.5" customHeight="1">
      <c r="A21" s="185">
        <v>71</v>
      </c>
      <c r="B21" s="186" t="s">
        <v>303</v>
      </c>
      <c r="C21" s="186" t="s">
        <v>304</v>
      </c>
      <c r="D21" s="186" t="s">
        <v>184</v>
      </c>
      <c r="E21" s="187">
        <v>9.383</v>
      </c>
      <c r="F21" s="443"/>
      <c r="G21" s="427">
        <f t="shared" si="1"/>
        <v>0</v>
      </c>
      <c r="H21" s="188">
        <v>0.31508114</v>
      </c>
    </row>
    <row r="22" spans="1:8" s="2" customFormat="1" ht="24" customHeight="1" thickBot="1">
      <c r="A22" s="189">
        <v>7</v>
      </c>
      <c r="B22" s="190" t="s">
        <v>305</v>
      </c>
      <c r="C22" s="190" t="s">
        <v>306</v>
      </c>
      <c r="D22" s="190" t="s">
        <v>184</v>
      </c>
      <c r="E22" s="191">
        <v>11</v>
      </c>
      <c r="F22" s="461"/>
      <c r="G22" s="462">
        <f t="shared" si="1"/>
        <v>0</v>
      </c>
      <c r="H22" s="192">
        <v>0.3124</v>
      </c>
    </row>
    <row r="23" spans="1:8" s="2" customFormat="1" ht="21" customHeight="1" thickBot="1">
      <c r="A23" s="177"/>
      <c r="B23" s="178" t="s">
        <v>40</v>
      </c>
      <c r="C23" s="178" t="s">
        <v>190</v>
      </c>
      <c r="D23" s="178"/>
      <c r="E23" s="179"/>
      <c r="F23" s="180"/>
      <c r="G23" s="452">
        <f>SUM(G24:G44)</f>
        <v>0</v>
      </c>
      <c r="H23" s="179">
        <v>0.111712</v>
      </c>
    </row>
    <row r="24" spans="1:8" s="2" customFormat="1" ht="13.5" customHeight="1">
      <c r="A24" s="181">
        <v>60</v>
      </c>
      <c r="B24" s="182" t="s">
        <v>307</v>
      </c>
      <c r="C24" s="182" t="s">
        <v>308</v>
      </c>
      <c r="D24" s="182" t="s">
        <v>309</v>
      </c>
      <c r="E24" s="183">
        <v>1</v>
      </c>
      <c r="F24" s="460"/>
      <c r="G24" s="426">
        <f t="shared" si="1"/>
        <v>0</v>
      </c>
      <c r="H24" s="184">
        <v>0</v>
      </c>
    </row>
    <row r="25" spans="1:8" s="2" customFormat="1" ht="13.5" customHeight="1">
      <c r="A25" s="185">
        <v>66</v>
      </c>
      <c r="B25" s="186" t="s">
        <v>310</v>
      </c>
      <c r="C25" s="186" t="s">
        <v>311</v>
      </c>
      <c r="D25" s="186" t="s">
        <v>309</v>
      </c>
      <c r="E25" s="187">
        <v>1</v>
      </c>
      <c r="F25" s="443"/>
      <c r="G25" s="427">
        <f t="shared" si="1"/>
        <v>0</v>
      </c>
      <c r="H25" s="188">
        <v>0</v>
      </c>
    </row>
    <row r="26" spans="1:8" s="2" customFormat="1" ht="24" customHeight="1">
      <c r="A26" s="185">
        <v>24</v>
      </c>
      <c r="B26" s="186" t="s">
        <v>312</v>
      </c>
      <c r="C26" s="186" t="s">
        <v>313</v>
      </c>
      <c r="D26" s="186" t="s">
        <v>184</v>
      </c>
      <c r="E26" s="187">
        <v>112.65</v>
      </c>
      <c r="F26" s="443"/>
      <c r="G26" s="427">
        <f t="shared" si="1"/>
        <v>0</v>
      </c>
      <c r="H26" s="188">
        <v>0</v>
      </c>
    </row>
    <row r="27" spans="1:8" s="2" customFormat="1" ht="24" customHeight="1">
      <c r="A27" s="185">
        <v>25</v>
      </c>
      <c r="B27" s="186" t="s">
        <v>314</v>
      </c>
      <c r="C27" s="186" t="s">
        <v>315</v>
      </c>
      <c r="D27" s="186" t="s">
        <v>184</v>
      </c>
      <c r="E27" s="187">
        <v>10138.5</v>
      </c>
      <c r="F27" s="443"/>
      <c r="G27" s="427">
        <f t="shared" si="1"/>
        <v>0</v>
      </c>
      <c r="H27" s="188">
        <v>0</v>
      </c>
    </row>
    <row r="28" spans="1:8" s="2" customFormat="1" ht="24" customHeight="1">
      <c r="A28" s="185">
        <v>26</v>
      </c>
      <c r="B28" s="186" t="s">
        <v>316</v>
      </c>
      <c r="C28" s="186" t="s">
        <v>317</v>
      </c>
      <c r="D28" s="186" t="s">
        <v>184</v>
      </c>
      <c r="E28" s="187">
        <v>112.65</v>
      </c>
      <c r="F28" s="443"/>
      <c r="G28" s="427">
        <f t="shared" si="1"/>
        <v>0</v>
      </c>
      <c r="H28" s="188">
        <v>0</v>
      </c>
    </row>
    <row r="29" spans="1:8" s="2" customFormat="1" ht="24" customHeight="1">
      <c r="A29" s="185">
        <v>8</v>
      </c>
      <c r="B29" s="186" t="s">
        <v>191</v>
      </c>
      <c r="C29" s="186" t="s">
        <v>192</v>
      </c>
      <c r="D29" s="186" t="s">
        <v>184</v>
      </c>
      <c r="E29" s="187">
        <v>85.3</v>
      </c>
      <c r="F29" s="443"/>
      <c r="G29" s="427">
        <f t="shared" si="1"/>
        <v>0</v>
      </c>
      <c r="H29" s="188">
        <v>0.003412</v>
      </c>
    </row>
    <row r="30" spans="1:8" s="2" customFormat="1" ht="13.5" customHeight="1">
      <c r="A30" s="185">
        <v>11</v>
      </c>
      <c r="B30" s="186" t="s">
        <v>318</v>
      </c>
      <c r="C30" s="186" t="s">
        <v>319</v>
      </c>
      <c r="D30" s="186" t="s">
        <v>184</v>
      </c>
      <c r="E30" s="187">
        <v>22.52</v>
      </c>
      <c r="F30" s="443"/>
      <c r="G30" s="427">
        <f t="shared" si="1"/>
        <v>0</v>
      </c>
      <c r="H30" s="188">
        <v>0</v>
      </c>
    </row>
    <row r="31" spans="1:8" s="2" customFormat="1" ht="13.5" customHeight="1">
      <c r="A31" s="185">
        <v>12</v>
      </c>
      <c r="B31" s="186" t="s">
        <v>320</v>
      </c>
      <c r="C31" s="186" t="s">
        <v>321</v>
      </c>
      <c r="D31" s="186" t="s">
        <v>184</v>
      </c>
      <c r="E31" s="187">
        <v>5.22</v>
      </c>
      <c r="F31" s="443"/>
      <c r="G31" s="427">
        <f t="shared" si="1"/>
        <v>0</v>
      </c>
      <c r="H31" s="188">
        <v>0</v>
      </c>
    </row>
    <row r="32" spans="1:8" s="2" customFormat="1" ht="24" customHeight="1">
      <c r="A32" s="185">
        <v>10</v>
      </c>
      <c r="B32" s="186" t="s">
        <v>322</v>
      </c>
      <c r="C32" s="186" t="s">
        <v>323</v>
      </c>
      <c r="D32" s="186" t="s">
        <v>150</v>
      </c>
      <c r="E32" s="187">
        <v>1.58</v>
      </c>
      <c r="F32" s="443"/>
      <c r="G32" s="427">
        <f t="shared" si="1"/>
        <v>0</v>
      </c>
      <c r="H32" s="188">
        <v>0</v>
      </c>
    </row>
    <row r="33" spans="1:8" s="2" customFormat="1" ht="13.5" customHeight="1">
      <c r="A33" s="185">
        <v>13</v>
      </c>
      <c r="B33" s="186" t="s">
        <v>324</v>
      </c>
      <c r="C33" s="186" t="s">
        <v>325</v>
      </c>
      <c r="D33" s="186" t="s">
        <v>184</v>
      </c>
      <c r="E33" s="187">
        <v>23.92</v>
      </c>
      <c r="F33" s="443"/>
      <c r="G33" s="427">
        <f t="shared" si="1"/>
        <v>0</v>
      </c>
      <c r="H33" s="188">
        <v>0</v>
      </c>
    </row>
    <row r="34" spans="1:8" s="2" customFormat="1" ht="24" customHeight="1">
      <c r="A34" s="185">
        <v>14</v>
      </c>
      <c r="B34" s="186" t="s">
        <v>326</v>
      </c>
      <c r="C34" s="186" t="s">
        <v>327</v>
      </c>
      <c r="D34" s="186" t="s">
        <v>184</v>
      </c>
      <c r="E34" s="187">
        <v>8.48</v>
      </c>
      <c r="F34" s="443"/>
      <c r="G34" s="427">
        <f t="shared" si="1"/>
        <v>0</v>
      </c>
      <c r="H34" s="188">
        <v>0</v>
      </c>
    </row>
    <row r="35" spans="1:8" s="2" customFormat="1" ht="13.5" customHeight="1">
      <c r="A35" s="185">
        <v>15</v>
      </c>
      <c r="B35" s="186" t="s">
        <v>328</v>
      </c>
      <c r="C35" s="186" t="s">
        <v>329</v>
      </c>
      <c r="D35" s="186" t="s">
        <v>184</v>
      </c>
      <c r="E35" s="187">
        <v>8.08</v>
      </c>
      <c r="F35" s="443"/>
      <c r="G35" s="427">
        <f t="shared" si="1"/>
        <v>0</v>
      </c>
      <c r="H35" s="188">
        <v>0</v>
      </c>
    </row>
    <row r="36" spans="1:8" s="2" customFormat="1" ht="13.5" customHeight="1">
      <c r="A36" s="185">
        <v>16</v>
      </c>
      <c r="B36" s="186" t="s">
        <v>330</v>
      </c>
      <c r="C36" s="186" t="s">
        <v>331</v>
      </c>
      <c r="D36" s="186" t="s">
        <v>184</v>
      </c>
      <c r="E36" s="187">
        <v>4.62</v>
      </c>
      <c r="F36" s="443"/>
      <c r="G36" s="427">
        <f t="shared" si="1"/>
        <v>0</v>
      </c>
      <c r="H36" s="188">
        <v>0</v>
      </c>
    </row>
    <row r="37" spans="1:8" s="2" customFormat="1" ht="24" customHeight="1">
      <c r="A37" s="185">
        <v>17</v>
      </c>
      <c r="B37" s="186" t="s">
        <v>332</v>
      </c>
      <c r="C37" s="186" t="s">
        <v>333</v>
      </c>
      <c r="D37" s="186" t="s">
        <v>257</v>
      </c>
      <c r="E37" s="187">
        <v>6</v>
      </c>
      <c r="F37" s="443"/>
      <c r="G37" s="427">
        <f t="shared" si="1"/>
        <v>0</v>
      </c>
      <c r="H37" s="188">
        <v>0.1083</v>
      </c>
    </row>
    <row r="38" spans="1:8" s="2" customFormat="1" ht="13.5" customHeight="1">
      <c r="A38" s="185">
        <v>19</v>
      </c>
      <c r="B38" s="186" t="s">
        <v>334</v>
      </c>
      <c r="C38" s="186" t="s">
        <v>335</v>
      </c>
      <c r="D38" s="186" t="s">
        <v>163</v>
      </c>
      <c r="E38" s="187">
        <v>10.372</v>
      </c>
      <c r="F38" s="443"/>
      <c r="G38" s="427">
        <f t="shared" si="1"/>
        <v>0</v>
      </c>
      <c r="H38" s="188">
        <v>0</v>
      </c>
    </row>
    <row r="39" spans="1:8" s="2" customFormat="1" ht="13.5" customHeight="1">
      <c r="A39" s="185">
        <v>20</v>
      </c>
      <c r="B39" s="186" t="s">
        <v>336</v>
      </c>
      <c r="C39" s="186" t="s">
        <v>337</v>
      </c>
      <c r="D39" s="186" t="s">
        <v>163</v>
      </c>
      <c r="E39" s="187">
        <v>10.372</v>
      </c>
      <c r="F39" s="443"/>
      <c r="G39" s="427">
        <f t="shared" si="1"/>
        <v>0</v>
      </c>
      <c r="H39" s="188">
        <v>0</v>
      </c>
    </row>
    <row r="40" spans="1:8" s="2" customFormat="1" ht="24" customHeight="1">
      <c r="A40" s="185">
        <v>21</v>
      </c>
      <c r="B40" s="186" t="s">
        <v>338</v>
      </c>
      <c r="C40" s="186" t="s">
        <v>339</v>
      </c>
      <c r="D40" s="186" t="s">
        <v>163</v>
      </c>
      <c r="E40" s="187">
        <v>103.72</v>
      </c>
      <c r="F40" s="443"/>
      <c r="G40" s="427">
        <f t="shared" si="1"/>
        <v>0</v>
      </c>
      <c r="H40" s="188">
        <v>0</v>
      </c>
    </row>
    <row r="41" spans="1:8" s="2" customFormat="1" ht="24" customHeight="1">
      <c r="A41" s="185">
        <v>18</v>
      </c>
      <c r="B41" s="186" t="s">
        <v>340</v>
      </c>
      <c r="C41" s="186" t="s">
        <v>341</v>
      </c>
      <c r="D41" s="186" t="s">
        <v>163</v>
      </c>
      <c r="E41" s="187">
        <v>10.372</v>
      </c>
      <c r="F41" s="443"/>
      <c r="G41" s="427">
        <f t="shared" si="1"/>
        <v>0</v>
      </c>
      <c r="H41" s="188">
        <v>0</v>
      </c>
    </row>
    <row r="42" spans="1:8" s="2" customFormat="1" ht="24" customHeight="1">
      <c r="A42" s="185">
        <v>22</v>
      </c>
      <c r="B42" s="186" t="s">
        <v>342</v>
      </c>
      <c r="C42" s="186" t="s">
        <v>343</v>
      </c>
      <c r="D42" s="186" t="s">
        <v>163</v>
      </c>
      <c r="E42" s="187">
        <v>31.116</v>
      </c>
      <c r="F42" s="443"/>
      <c r="G42" s="427">
        <f t="shared" si="1"/>
        <v>0</v>
      </c>
      <c r="H42" s="188">
        <v>0</v>
      </c>
    </row>
    <row r="43" spans="1:8" s="2" customFormat="1" ht="24" customHeight="1" thickBot="1">
      <c r="A43" s="189">
        <v>23</v>
      </c>
      <c r="B43" s="190" t="s">
        <v>344</v>
      </c>
      <c r="C43" s="190" t="s">
        <v>345</v>
      </c>
      <c r="D43" s="190" t="s">
        <v>163</v>
      </c>
      <c r="E43" s="191">
        <v>10.372</v>
      </c>
      <c r="F43" s="461"/>
      <c r="G43" s="462">
        <f t="shared" si="1"/>
        <v>0</v>
      </c>
      <c r="H43" s="192">
        <v>0</v>
      </c>
    </row>
    <row r="44" spans="1:8" s="2" customFormat="1" ht="13.5" customHeight="1" thickBot="1">
      <c r="A44" s="177"/>
      <c r="B44" s="178" t="s">
        <v>197</v>
      </c>
      <c r="C44" s="178" t="s">
        <v>198</v>
      </c>
      <c r="D44" s="178"/>
      <c r="E44" s="179"/>
      <c r="F44" s="180"/>
      <c r="G44" s="452">
        <f>SUM(G45)</f>
        <v>0</v>
      </c>
      <c r="H44" s="179">
        <v>0</v>
      </c>
    </row>
    <row r="45" spans="1:8" s="2" customFormat="1" ht="13.5" customHeight="1" thickBot="1">
      <c r="A45" s="387">
        <v>9</v>
      </c>
      <c r="B45" s="258" t="s">
        <v>199</v>
      </c>
      <c r="C45" s="258" t="s">
        <v>200</v>
      </c>
      <c r="D45" s="258" t="s">
        <v>163</v>
      </c>
      <c r="E45" s="259">
        <v>8.632</v>
      </c>
      <c r="F45" s="445"/>
      <c r="G45" s="463">
        <f t="shared" si="1"/>
        <v>0</v>
      </c>
      <c r="H45" s="388">
        <v>0</v>
      </c>
    </row>
    <row r="46" spans="1:8" s="2" customFormat="1" ht="21" customHeight="1">
      <c r="A46" s="177"/>
      <c r="B46" s="178" t="s">
        <v>45</v>
      </c>
      <c r="C46" s="178" t="s">
        <v>201</v>
      </c>
      <c r="D46" s="178"/>
      <c r="E46" s="179"/>
      <c r="F46" s="180"/>
      <c r="G46" s="452">
        <f>SUM(G47+G51+G67+G79+G89+G98+G107)</f>
        <v>0</v>
      </c>
      <c r="H46" s="179">
        <v>1.09238174</v>
      </c>
    </row>
    <row r="47" spans="1:8" s="2" customFormat="1" ht="21" customHeight="1" thickBot="1">
      <c r="A47" s="177"/>
      <c r="B47" s="178" t="s">
        <v>346</v>
      </c>
      <c r="C47" s="178" t="s">
        <v>347</v>
      </c>
      <c r="D47" s="178"/>
      <c r="E47" s="179"/>
      <c r="F47" s="180"/>
      <c r="G47" s="452">
        <f>SUM(G48:G50)</f>
        <v>0</v>
      </c>
      <c r="H47" s="179">
        <v>0.0087885</v>
      </c>
    </row>
    <row r="48" spans="1:8" s="2" customFormat="1" ht="13.5" customHeight="1">
      <c r="A48" s="181">
        <v>29</v>
      </c>
      <c r="B48" s="182" t="s">
        <v>348</v>
      </c>
      <c r="C48" s="182" t="s">
        <v>349</v>
      </c>
      <c r="D48" s="182" t="s">
        <v>257</v>
      </c>
      <c r="E48" s="183">
        <v>4.65</v>
      </c>
      <c r="F48" s="460"/>
      <c r="G48" s="426">
        <f>ROUND(E48*F48,2)</f>
        <v>0</v>
      </c>
      <c r="H48" s="184">
        <v>0.0087885</v>
      </c>
    </row>
    <row r="49" spans="1:8" s="2" customFormat="1" ht="24" customHeight="1">
      <c r="A49" s="185">
        <v>30</v>
      </c>
      <c r="B49" s="186" t="s">
        <v>350</v>
      </c>
      <c r="C49" s="186" t="s">
        <v>351</v>
      </c>
      <c r="D49" s="186" t="s">
        <v>163</v>
      </c>
      <c r="E49" s="187">
        <f>SUM(G48)/100</f>
        <v>0</v>
      </c>
      <c r="F49" s="443"/>
      <c r="G49" s="427">
        <f>ROUND(E49*F49,2)</f>
        <v>0</v>
      </c>
      <c r="H49" s="188">
        <v>0</v>
      </c>
    </row>
    <row r="50" spans="1:8" s="2" customFormat="1" ht="24" customHeight="1" thickBot="1">
      <c r="A50" s="189">
        <v>68</v>
      </c>
      <c r="B50" s="190" t="s">
        <v>352</v>
      </c>
      <c r="C50" s="190" t="s">
        <v>353</v>
      </c>
      <c r="D50" s="190" t="s">
        <v>163</v>
      </c>
      <c r="E50" s="191">
        <f>SUM(G48)/100</f>
        <v>0</v>
      </c>
      <c r="F50" s="461"/>
      <c r="G50" s="462">
        <f>ROUND(E50*F50,2)</f>
        <v>0</v>
      </c>
      <c r="H50" s="192">
        <v>0</v>
      </c>
    </row>
    <row r="51" spans="1:8" s="2" customFormat="1" ht="21" customHeight="1" thickBot="1">
      <c r="A51" s="177"/>
      <c r="B51" s="178" t="s">
        <v>354</v>
      </c>
      <c r="C51" s="178" t="s">
        <v>355</v>
      </c>
      <c r="D51" s="178"/>
      <c r="E51" s="179"/>
      <c r="F51" s="180"/>
      <c r="G51" s="452">
        <f>SUM(G52:G66)</f>
        <v>0</v>
      </c>
      <c r="H51" s="179">
        <v>0.09975</v>
      </c>
    </row>
    <row r="52" spans="1:8" s="2" customFormat="1" ht="24" customHeight="1" thickBot="1">
      <c r="A52" s="197">
        <v>46</v>
      </c>
      <c r="B52" s="198" t="s">
        <v>356</v>
      </c>
      <c r="C52" s="198" t="s">
        <v>357</v>
      </c>
      <c r="D52" s="198" t="s">
        <v>358</v>
      </c>
      <c r="E52" s="199">
        <v>6</v>
      </c>
      <c r="F52" s="458"/>
      <c r="G52" s="463">
        <f>ROUND(E52*F52,2)</f>
        <v>0</v>
      </c>
      <c r="H52" s="200">
        <v>0.0015</v>
      </c>
    </row>
    <row r="53" spans="1:8" s="2" customFormat="1" ht="13.5" customHeight="1">
      <c r="A53" s="213">
        <v>47</v>
      </c>
      <c r="B53" s="214" t="s">
        <v>359</v>
      </c>
      <c r="C53" s="214" t="s">
        <v>360</v>
      </c>
      <c r="D53" s="214" t="s">
        <v>358</v>
      </c>
      <c r="E53" s="215">
        <v>3</v>
      </c>
      <c r="F53" s="467"/>
      <c r="G53" s="464">
        <f>ROUND(E53*F53,2)</f>
        <v>0</v>
      </c>
      <c r="H53" s="216">
        <v>0</v>
      </c>
    </row>
    <row r="54" spans="1:8" s="2" customFormat="1" ht="13.5" customHeight="1" thickBot="1">
      <c r="A54" s="217">
        <v>48</v>
      </c>
      <c r="B54" s="218" t="s">
        <v>361</v>
      </c>
      <c r="C54" s="218" t="s">
        <v>362</v>
      </c>
      <c r="D54" s="218" t="s">
        <v>358</v>
      </c>
      <c r="E54" s="219">
        <v>3</v>
      </c>
      <c r="F54" s="468"/>
      <c r="G54" s="465">
        <f>ROUND(E54*F54,2)</f>
        <v>0</v>
      </c>
      <c r="H54" s="220">
        <v>0</v>
      </c>
    </row>
    <row r="55" spans="1:8" s="2" customFormat="1" ht="24" customHeight="1" thickBot="1">
      <c r="A55" s="197">
        <v>38</v>
      </c>
      <c r="B55" s="198" t="s">
        <v>363</v>
      </c>
      <c r="C55" s="198" t="s">
        <v>364</v>
      </c>
      <c r="D55" s="198" t="s">
        <v>293</v>
      </c>
      <c r="E55" s="199">
        <v>3</v>
      </c>
      <c r="F55" s="458"/>
      <c r="G55" s="463">
        <f>ROUND(E55*F55,2)</f>
        <v>0</v>
      </c>
      <c r="H55" s="200">
        <v>0</v>
      </c>
    </row>
    <row r="56" spans="1:8" s="2" customFormat="1" ht="24" customHeight="1" thickBot="1">
      <c r="A56" s="193">
        <v>40</v>
      </c>
      <c r="B56" s="194" t="s">
        <v>365</v>
      </c>
      <c r="C56" s="194" t="s">
        <v>366</v>
      </c>
      <c r="D56" s="194" t="s">
        <v>293</v>
      </c>
      <c r="E56" s="195">
        <v>3</v>
      </c>
      <c r="F56" s="459"/>
      <c r="G56" s="433">
        <f>ROUND(E56*F56,2)</f>
        <v>0</v>
      </c>
      <c r="H56" s="196">
        <v>0.075</v>
      </c>
    </row>
    <row r="57" spans="1:8" s="2" customFormat="1" ht="24" customHeight="1" thickBot="1">
      <c r="A57" s="197">
        <v>43</v>
      </c>
      <c r="B57" s="198" t="s">
        <v>367</v>
      </c>
      <c r="C57" s="198" t="s">
        <v>368</v>
      </c>
      <c r="D57" s="198" t="s">
        <v>293</v>
      </c>
      <c r="E57" s="199">
        <v>1</v>
      </c>
      <c r="F57" s="458"/>
      <c r="G57" s="463">
        <f aca="true" t="shared" si="2" ref="G57:G65">ROUND(E57*F57,2)</f>
        <v>0</v>
      </c>
      <c r="H57" s="200">
        <v>0</v>
      </c>
    </row>
    <row r="58" spans="1:8" s="2" customFormat="1" ht="13.5" customHeight="1" thickBot="1">
      <c r="A58" s="193">
        <v>44</v>
      </c>
      <c r="B58" s="194" t="s">
        <v>369</v>
      </c>
      <c r="C58" s="194" t="s">
        <v>370</v>
      </c>
      <c r="D58" s="194" t="s">
        <v>309</v>
      </c>
      <c r="E58" s="195">
        <v>1</v>
      </c>
      <c r="F58" s="459"/>
      <c r="G58" s="433">
        <f t="shared" si="2"/>
        <v>0</v>
      </c>
      <c r="H58" s="196">
        <v>0</v>
      </c>
    </row>
    <row r="59" spans="1:8" s="2" customFormat="1" ht="13.5" customHeight="1">
      <c r="A59" s="181">
        <v>31</v>
      </c>
      <c r="B59" s="182" t="s">
        <v>371</v>
      </c>
      <c r="C59" s="182" t="s">
        <v>372</v>
      </c>
      <c r="D59" s="182" t="s">
        <v>293</v>
      </c>
      <c r="E59" s="183">
        <v>4</v>
      </c>
      <c r="F59" s="460"/>
      <c r="G59" s="426">
        <f t="shared" si="2"/>
        <v>0</v>
      </c>
      <c r="H59" s="184">
        <v>0</v>
      </c>
    </row>
    <row r="60" spans="1:8" s="2" customFormat="1" ht="24" customHeight="1">
      <c r="A60" s="185">
        <v>32</v>
      </c>
      <c r="B60" s="186" t="s">
        <v>373</v>
      </c>
      <c r="C60" s="186" t="s">
        <v>374</v>
      </c>
      <c r="D60" s="186" t="s">
        <v>293</v>
      </c>
      <c r="E60" s="187">
        <v>4</v>
      </c>
      <c r="F60" s="443"/>
      <c r="G60" s="427">
        <f t="shared" si="2"/>
        <v>0</v>
      </c>
      <c r="H60" s="188">
        <v>0</v>
      </c>
    </row>
    <row r="61" spans="1:8" s="2" customFormat="1" ht="13.5" customHeight="1">
      <c r="A61" s="185">
        <v>33</v>
      </c>
      <c r="B61" s="186" t="s">
        <v>375</v>
      </c>
      <c r="C61" s="186" t="s">
        <v>376</v>
      </c>
      <c r="D61" s="186" t="s">
        <v>293</v>
      </c>
      <c r="E61" s="187">
        <v>5</v>
      </c>
      <c r="F61" s="443"/>
      <c r="G61" s="427">
        <f t="shared" si="2"/>
        <v>0</v>
      </c>
      <c r="H61" s="188">
        <v>0</v>
      </c>
    </row>
    <row r="62" spans="1:8" s="2" customFormat="1" ht="13.5" customHeight="1">
      <c r="A62" s="185">
        <v>34</v>
      </c>
      <c r="B62" s="186" t="s">
        <v>377</v>
      </c>
      <c r="C62" s="186" t="s">
        <v>378</v>
      </c>
      <c r="D62" s="186" t="s">
        <v>293</v>
      </c>
      <c r="E62" s="187">
        <v>1</v>
      </c>
      <c r="F62" s="443"/>
      <c r="G62" s="427">
        <f t="shared" si="2"/>
        <v>0</v>
      </c>
      <c r="H62" s="188">
        <v>0</v>
      </c>
    </row>
    <row r="63" spans="1:8" s="2" customFormat="1" ht="24" customHeight="1" thickBot="1">
      <c r="A63" s="189">
        <v>35</v>
      </c>
      <c r="B63" s="190" t="s">
        <v>379</v>
      </c>
      <c r="C63" s="190" t="s">
        <v>380</v>
      </c>
      <c r="D63" s="190" t="s">
        <v>293</v>
      </c>
      <c r="E63" s="191">
        <v>4.65</v>
      </c>
      <c r="F63" s="461"/>
      <c r="G63" s="462">
        <f t="shared" si="2"/>
        <v>0</v>
      </c>
      <c r="H63" s="192">
        <v>0</v>
      </c>
    </row>
    <row r="64" spans="1:8" s="2" customFormat="1" ht="24" customHeight="1" thickBot="1">
      <c r="A64" s="193">
        <v>36</v>
      </c>
      <c r="B64" s="194" t="s">
        <v>381</v>
      </c>
      <c r="C64" s="194" t="s">
        <v>1468</v>
      </c>
      <c r="D64" s="194" t="s">
        <v>257</v>
      </c>
      <c r="E64" s="195">
        <v>4.65</v>
      </c>
      <c r="F64" s="459"/>
      <c r="G64" s="433">
        <f>ROUND(E64*F64,2)</f>
        <v>0</v>
      </c>
      <c r="H64" s="196">
        <v>0.02325</v>
      </c>
    </row>
    <row r="65" spans="1:8" s="2" customFormat="1" ht="24" customHeight="1">
      <c r="A65" s="181">
        <v>58</v>
      </c>
      <c r="B65" s="182" t="s">
        <v>382</v>
      </c>
      <c r="C65" s="182" t="s">
        <v>383</v>
      </c>
      <c r="D65" s="182" t="s">
        <v>224</v>
      </c>
      <c r="E65" s="183">
        <f>SUM(G52:G64)/100</f>
        <v>0</v>
      </c>
      <c r="F65" s="460"/>
      <c r="G65" s="426">
        <f t="shared" si="2"/>
        <v>0</v>
      </c>
      <c r="H65" s="184">
        <v>0</v>
      </c>
    </row>
    <row r="66" spans="1:8" s="2" customFormat="1" ht="24" customHeight="1" thickBot="1">
      <c r="A66" s="189">
        <v>69</v>
      </c>
      <c r="B66" s="190" t="s">
        <v>384</v>
      </c>
      <c r="C66" s="190" t="s">
        <v>385</v>
      </c>
      <c r="D66" s="190" t="s">
        <v>224</v>
      </c>
      <c r="E66" s="191">
        <f>SUM(G52:G64)/100</f>
        <v>0</v>
      </c>
      <c r="F66" s="461"/>
      <c r="G66" s="462">
        <f>ROUND(E66*F66,2)</f>
        <v>0</v>
      </c>
      <c r="H66" s="192">
        <v>0</v>
      </c>
    </row>
    <row r="67" spans="1:8" s="2" customFormat="1" ht="21" customHeight="1" thickBot="1">
      <c r="A67" s="177"/>
      <c r="B67" s="178" t="s">
        <v>386</v>
      </c>
      <c r="C67" s="178" t="s">
        <v>387</v>
      </c>
      <c r="D67" s="178"/>
      <c r="E67" s="179"/>
      <c r="F67" s="180"/>
      <c r="G67" s="452">
        <f>SUM(G68:G78)</f>
        <v>0</v>
      </c>
      <c r="H67" s="179">
        <v>0.02145</v>
      </c>
    </row>
    <row r="68" spans="1:8" s="2" customFormat="1" ht="34.5" customHeight="1">
      <c r="A68" s="181">
        <v>50</v>
      </c>
      <c r="B68" s="182" t="s">
        <v>388</v>
      </c>
      <c r="C68" s="182" t="s">
        <v>389</v>
      </c>
      <c r="D68" s="182" t="s">
        <v>309</v>
      </c>
      <c r="E68" s="183">
        <v>1</v>
      </c>
      <c r="F68" s="460"/>
      <c r="G68" s="426">
        <f aca="true" t="shared" si="3" ref="G68:G73">ROUND(E68*F68,2)</f>
        <v>0</v>
      </c>
      <c r="H68" s="184">
        <v>3E-05</v>
      </c>
    </row>
    <row r="69" spans="1:8" s="2" customFormat="1" ht="34.5" customHeight="1">
      <c r="A69" s="185">
        <v>51</v>
      </c>
      <c r="B69" s="186" t="s">
        <v>390</v>
      </c>
      <c r="C69" s="186" t="s">
        <v>391</v>
      </c>
      <c r="D69" s="186" t="s">
        <v>309</v>
      </c>
      <c r="E69" s="187">
        <v>1</v>
      </c>
      <c r="F69" s="443"/>
      <c r="G69" s="427">
        <f t="shared" si="3"/>
        <v>0</v>
      </c>
      <c r="H69" s="188">
        <v>3E-05</v>
      </c>
    </row>
    <row r="70" spans="1:8" s="2" customFormat="1" ht="24" customHeight="1">
      <c r="A70" s="185">
        <v>52</v>
      </c>
      <c r="B70" s="186" t="s">
        <v>392</v>
      </c>
      <c r="C70" s="186" t="s">
        <v>393</v>
      </c>
      <c r="D70" s="186" t="s">
        <v>309</v>
      </c>
      <c r="E70" s="187">
        <v>1</v>
      </c>
      <c r="F70" s="443"/>
      <c r="G70" s="427">
        <f t="shared" si="3"/>
        <v>0</v>
      </c>
      <c r="H70" s="188">
        <v>3E-05</v>
      </c>
    </row>
    <row r="71" spans="1:8" s="2" customFormat="1" ht="13.5" customHeight="1">
      <c r="A71" s="185">
        <v>53</v>
      </c>
      <c r="B71" s="186" t="s">
        <v>394</v>
      </c>
      <c r="C71" s="186" t="s">
        <v>395</v>
      </c>
      <c r="D71" s="186" t="s">
        <v>309</v>
      </c>
      <c r="E71" s="187">
        <v>1</v>
      </c>
      <c r="F71" s="443"/>
      <c r="G71" s="427">
        <f t="shared" si="3"/>
        <v>0</v>
      </c>
      <c r="H71" s="188">
        <v>3E-05</v>
      </c>
    </row>
    <row r="72" spans="1:8" s="2" customFormat="1" ht="24" customHeight="1" thickBot="1">
      <c r="A72" s="189">
        <v>54</v>
      </c>
      <c r="B72" s="190" t="s">
        <v>396</v>
      </c>
      <c r="C72" s="190" t="s">
        <v>397</v>
      </c>
      <c r="D72" s="190" t="s">
        <v>293</v>
      </c>
      <c r="E72" s="191">
        <v>6</v>
      </c>
      <c r="F72" s="461"/>
      <c r="G72" s="462">
        <f t="shared" si="3"/>
        <v>0</v>
      </c>
      <c r="H72" s="192">
        <v>0</v>
      </c>
    </row>
    <row r="73" spans="1:8" s="2" customFormat="1" ht="13.5" customHeight="1" thickBot="1">
      <c r="A73" s="193">
        <v>56</v>
      </c>
      <c r="B73" s="194" t="s">
        <v>398</v>
      </c>
      <c r="C73" s="194" t="s">
        <v>399</v>
      </c>
      <c r="D73" s="194" t="s">
        <v>293</v>
      </c>
      <c r="E73" s="195">
        <v>6</v>
      </c>
      <c r="F73" s="459"/>
      <c r="G73" s="433">
        <f t="shared" si="3"/>
        <v>0</v>
      </c>
      <c r="H73" s="196">
        <v>0.0072</v>
      </c>
    </row>
    <row r="74" spans="1:8" s="435" customFormat="1" ht="21" customHeight="1" thickBot="1">
      <c r="A74" s="469"/>
      <c r="B74" s="470"/>
      <c r="C74" s="470" t="s">
        <v>400</v>
      </c>
      <c r="D74" s="470"/>
      <c r="E74" s="471"/>
      <c r="F74" s="466"/>
      <c r="G74" s="466"/>
      <c r="H74" s="471"/>
    </row>
    <row r="75" spans="1:8" s="2" customFormat="1" ht="13.5" customHeight="1" thickBot="1">
      <c r="A75" s="197">
        <v>41</v>
      </c>
      <c r="B75" s="198" t="s">
        <v>401</v>
      </c>
      <c r="C75" s="198" t="s">
        <v>402</v>
      </c>
      <c r="D75" s="198" t="s">
        <v>293</v>
      </c>
      <c r="E75" s="199">
        <v>3</v>
      </c>
      <c r="F75" s="458"/>
      <c r="G75" s="463">
        <f>ROUND(E75*F75,2)</f>
        <v>0</v>
      </c>
      <c r="H75" s="200">
        <v>3E-05</v>
      </c>
    </row>
    <row r="76" spans="1:8" s="2" customFormat="1" ht="13.5" customHeight="1" thickBot="1">
      <c r="A76" s="193">
        <v>42</v>
      </c>
      <c r="B76" s="194" t="s">
        <v>403</v>
      </c>
      <c r="C76" s="194" t="s">
        <v>404</v>
      </c>
      <c r="D76" s="194" t="s">
        <v>293</v>
      </c>
      <c r="E76" s="195">
        <v>3</v>
      </c>
      <c r="F76" s="459"/>
      <c r="G76" s="433">
        <f>ROUND(E76*F76,2)</f>
        <v>0</v>
      </c>
      <c r="H76" s="196">
        <v>0.0141</v>
      </c>
    </row>
    <row r="77" spans="1:8" s="2" customFormat="1" ht="24" customHeight="1">
      <c r="A77" s="181">
        <v>57</v>
      </c>
      <c r="B77" s="182" t="s">
        <v>405</v>
      </c>
      <c r="C77" s="182" t="s">
        <v>406</v>
      </c>
      <c r="D77" s="182" t="s">
        <v>224</v>
      </c>
      <c r="E77" s="183">
        <f>SUM(G68:G76)/100</f>
        <v>0</v>
      </c>
      <c r="F77" s="460"/>
      <c r="G77" s="426">
        <f>ROUND(E77*F77,2)</f>
        <v>0</v>
      </c>
      <c r="H77" s="184">
        <v>0</v>
      </c>
    </row>
    <row r="78" spans="1:8" s="2" customFormat="1" ht="24" customHeight="1" thickBot="1">
      <c r="A78" s="189">
        <v>70</v>
      </c>
      <c r="B78" s="190" t="s">
        <v>407</v>
      </c>
      <c r="C78" s="190" t="s">
        <v>408</v>
      </c>
      <c r="D78" s="190" t="s">
        <v>224</v>
      </c>
      <c r="E78" s="191">
        <f>SUM(E77)</f>
        <v>0</v>
      </c>
      <c r="F78" s="461"/>
      <c r="G78" s="462">
        <f>ROUND(E78*F78,2)</f>
        <v>0</v>
      </c>
      <c r="H78" s="192">
        <v>0</v>
      </c>
    </row>
    <row r="79" spans="1:8" s="2" customFormat="1" ht="21" customHeight="1" thickBot="1">
      <c r="A79" s="177"/>
      <c r="B79" s="178" t="s">
        <v>243</v>
      </c>
      <c r="C79" s="178" t="s">
        <v>244</v>
      </c>
      <c r="D79" s="178"/>
      <c r="E79" s="179"/>
      <c r="F79" s="180"/>
      <c r="G79" s="452">
        <f>SUM(G80:G88)</f>
        <v>0</v>
      </c>
      <c r="H79" s="179">
        <v>0.049935</v>
      </c>
    </row>
    <row r="80" spans="1:8" s="2" customFormat="1" ht="24" customHeight="1" thickBot="1">
      <c r="A80" s="197">
        <v>73</v>
      </c>
      <c r="B80" s="198" t="s">
        <v>245</v>
      </c>
      <c r="C80" s="198" t="s">
        <v>246</v>
      </c>
      <c r="D80" s="198" t="s">
        <v>184</v>
      </c>
      <c r="E80" s="199">
        <v>1.5</v>
      </c>
      <c r="F80" s="458"/>
      <c r="G80" s="463">
        <f>ROUND(E80*F80,2)</f>
        <v>0</v>
      </c>
      <c r="H80" s="200">
        <v>0.006255</v>
      </c>
    </row>
    <row r="81" spans="1:8" s="2" customFormat="1" ht="24" customHeight="1" thickBot="1">
      <c r="A81" s="193">
        <v>74</v>
      </c>
      <c r="B81" s="194" t="s">
        <v>247</v>
      </c>
      <c r="C81" s="194" t="s">
        <v>248</v>
      </c>
      <c r="D81" s="194" t="s">
        <v>184</v>
      </c>
      <c r="E81" s="195">
        <v>1.65</v>
      </c>
      <c r="F81" s="459"/>
      <c r="G81" s="433">
        <f>ROUND(E81*F81,2)</f>
        <v>0</v>
      </c>
      <c r="H81" s="196">
        <v>0.03168</v>
      </c>
    </row>
    <row r="82" spans="1:8" s="2" customFormat="1" ht="13.5" customHeight="1">
      <c r="A82" s="181">
        <v>75</v>
      </c>
      <c r="B82" s="182" t="s">
        <v>409</v>
      </c>
      <c r="C82" s="182" t="s">
        <v>410</v>
      </c>
      <c r="D82" s="182" t="s">
        <v>184</v>
      </c>
      <c r="E82" s="183">
        <v>1.5</v>
      </c>
      <c r="F82" s="460"/>
      <c r="G82" s="426">
        <f>ROUND(E82*F82,2)</f>
        <v>0</v>
      </c>
      <c r="H82" s="184">
        <v>0</v>
      </c>
    </row>
    <row r="83" spans="1:8" s="2" customFormat="1" ht="24" customHeight="1">
      <c r="A83" s="185">
        <v>0</v>
      </c>
      <c r="B83" s="186" t="s">
        <v>249</v>
      </c>
      <c r="C83" s="186" t="s">
        <v>250</v>
      </c>
      <c r="D83" s="186" t="s">
        <v>184</v>
      </c>
      <c r="E83" s="187">
        <v>1.5</v>
      </c>
      <c r="F83" s="443"/>
      <c r="G83" s="427">
        <f aca="true" t="shared" si="4" ref="G83:G88">ROUND(E83*F83,2)</f>
        <v>0</v>
      </c>
      <c r="H83" s="188">
        <v>0</v>
      </c>
    </row>
    <row r="84" spans="1:8" s="2" customFormat="1" ht="24" customHeight="1">
      <c r="A84" s="185">
        <v>0</v>
      </c>
      <c r="B84" s="186" t="s">
        <v>251</v>
      </c>
      <c r="C84" s="186" t="s">
        <v>252</v>
      </c>
      <c r="D84" s="186" t="s">
        <v>184</v>
      </c>
      <c r="E84" s="187">
        <v>1.5</v>
      </c>
      <c r="F84" s="443"/>
      <c r="G84" s="427">
        <f t="shared" si="4"/>
        <v>0</v>
      </c>
      <c r="H84" s="188">
        <v>0</v>
      </c>
    </row>
    <row r="85" spans="1:8" s="2" customFormat="1" ht="13.5" customHeight="1">
      <c r="A85" s="185">
        <v>0</v>
      </c>
      <c r="B85" s="186" t="s">
        <v>253</v>
      </c>
      <c r="C85" s="186" t="s">
        <v>254</v>
      </c>
      <c r="D85" s="186" t="s">
        <v>184</v>
      </c>
      <c r="E85" s="187">
        <v>1.5</v>
      </c>
      <c r="F85" s="443"/>
      <c r="G85" s="427">
        <f t="shared" si="4"/>
        <v>0</v>
      </c>
      <c r="H85" s="188">
        <v>0.00045</v>
      </c>
    </row>
    <row r="86" spans="1:8" s="2" customFormat="1" ht="24" customHeight="1">
      <c r="A86" s="185">
        <v>0</v>
      </c>
      <c r="B86" s="186" t="s">
        <v>260</v>
      </c>
      <c r="C86" s="186" t="s">
        <v>261</v>
      </c>
      <c r="D86" s="186" t="s">
        <v>184</v>
      </c>
      <c r="E86" s="187">
        <v>1.5</v>
      </c>
      <c r="F86" s="443"/>
      <c r="G86" s="427">
        <f t="shared" si="4"/>
        <v>0</v>
      </c>
      <c r="H86" s="188">
        <v>0.01155</v>
      </c>
    </row>
    <row r="87" spans="1:8" s="2" customFormat="1" ht="24" customHeight="1">
      <c r="A87" s="185">
        <v>76</v>
      </c>
      <c r="B87" s="186" t="s">
        <v>411</v>
      </c>
      <c r="C87" s="186" t="s">
        <v>412</v>
      </c>
      <c r="D87" s="186" t="s">
        <v>224</v>
      </c>
      <c r="E87" s="187">
        <f>SUM(G80:G86)/100</f>
        <v>0</v>
      </c>
      <c r="F87" s="443"/>
      <c r="G87" s="427">
        <f t="shared" si="4"/>
        <v>0</v>
      </c>
      <c r="H87" s="188">
        <v>0</v>
      </c>
    </row>
    <row r="88" spans="1:8" s="2" customFormat="1" ht="24" customHeight="1" thickBot="1">
      <c r="A88" s="189">
        <v>77</v>
      </c>
      <c r="B88" s="190" t="s">
        <v>413</v>
      </c>
      <c r="C88" s="190" t="s">
        <v>414</v>
      </c>
      <c r="D88" s="190" t="s">
        <v>224</v>
      </c>
      <c r="E88" s="191">
        <f>SUM(E87)</f>
        <v>0</v>
      </c>
      <c r="F88" s="461"/>
      <c r="G88" s="462">
        <f t="shared" si="4"/>
        <v>0</v>
      </c>
      <c r="H88" s="192">
        <v>0</v>
      </c>
    </row>
    <row r="89" spans="1:8" s="2" customFormat="1" ht="21" customHeight="1" thickBot="1">
      <c r="A89" s="177"/>
      <c r="B89" s="178" t="s">
        <v>268</v>
      </c>
      <c r="C89" s="178" t="s">
        <v>269</v>
      </c>
      <c r="D89" s="178"/>
      <c r="E89" s="179"/>
      <c r="F89" s="180"/>
      <c r="G89" s="452">
        <f>SUM(G90:G97)</f>
        <v>0</v>
      </c>
      <c r="H89" s="179">
        <v>0.77139554</v>
      </c>
    </row>
    <row r="90" spans="1:8" s="2" customFormat="1" ht="13.5" customHeight="1">
      <c r="A90" s="181">
        <v>78</v>
      </c>
      <c r="B90" s="182" t="s">
        <v>415</v>
      </c>
      <c r="C90" s="182" t="s">
        <v>1470</v>
      </c>
      <c r="D90" s="182" t="s">
        <v>257</v>
      </c>
      <c r="E90" s="183">
        <v>51.832</v>
      </c>
      <c r="F90" s="460"/>
      <c r="G90" s="426">
        <f aca="true" t="shared" si="5" ref="G90:G97">ROUND(E90*F90,2)</f>
        <v>0</v>
      </c>
      <c r="H90" s="184">
        <v>0</v>
      </c>
    </row>
    <row r="91" spans="1:8" s="2" customFormat="1" ht="13.5" customHeight="1">
      <c r="A91" s="185">
        <v>0</v>
      </c>
      <c r="B91" s="186" t="s">
        <v>416</v>
      </c>
      <c r="C91" s="186" t="s">
        <v>417</v>
      </c>
      <c r="D91" s="186" t="s">
        <v>257</v>
      </c>
      <c r="E91" s="187">
        <v>51.832</v>
      </c>
      <c r="F91" s="443"/>
      <c r="G91" s="427">
        <f t="shared" si="5"/>
        <v>0</v>
      </c>
      <c r="H91" s="188">
        <v>0.00103664</v>
      </c>
    </row>
    <row r="92" spans="1:8" s="2" customFormat="1" ht="13.5" customHeight="1">
      <c r="A92" s="185">
        <v>0</v>
      </c>
      <c r="B92" s="186" t="s">
        <v>270</v>
      </c>
      <c r="C92" s="186" t="s">
        <v>271</v>
      </c>
      <c r="D92" s="186" t="s">
        <v>184</v>
      </c>
      <c r="E92" s="187">
        <v>406.9</v>
      </c>
      <c r="F92" s="443"/>
      <c r="G92" s="427">
        <f t="shared" si="5"/>
        <v>0</v>
      </c>
      <c r="H92" s="188">
        <v>0</v>
      </c>
    </row>
    <row r="93" spans="1:8" s="2" customFormat="1" ht="24" customHeight="1" thickBot="1">
      <c r="A93" s="189">
        <v>79</v>
      </c>
      <c r="B93" s="190" t="s">
        <v>272</v>
      </c>
      <c r="C93" s="190" t="s">
        <v>273</v>
      </c>
      <c r="D93" s="190" t="s">
        <v>184</v>
      </c>
      <c r="E93" s="191">
        <v>93.49</v>
      </c>
      <c r="F93" s="461"/>
      <c r="G93" s="462">
        <f t="shared" si="5"/>
        <v>0</v>
      </c>
      <c r="H93" s="192">
        <v>0.0140235</v>
      </c>
    </row>
    <row r="94" spans="1:8" s="435" customFormat="1" ht="39" customHeight="1" thickBot="1">
      <c r="A94" s="430">
        <v>80</v>
      </c>
      <c r="B94" s="431" t="s">
        <v>274</v>
      </c>
      <c r="C94" s="431" t="s">
        <v>1442</v>
      </c>
      <c r="D94" s="431" t="s">
        <v>184</v>
      </c>
      <c r="E94" s="432">
        <v>98.165</v>
      </c>
      <c r="F94" s="459"/>
      <c r="G94" s="433">
        <f t="shared" si="5"/>
        <v>0</v>
      </c>
      <c r="H94" s="434">
        <v>0.255229</v>
      </c>
    </row>
    <row r="95" spans="1:8" s="2" customFormat="1" ht="24" customHeight="1">
      <c r="A95" s="181">
        <v>0</v>
      </c>
      <c r="B95" s="182" t="s">
        <v>275</v>
      </c>
      <c r="C95" s="182" t="s">
        <v>276</v>
      </c>
      <c r="D95" s="182" t="s">
        <v>184</v>
      </c>
      <c r="E95" s="183">
        <v>93.49</v>
      </c>
      <c r="F95" s="460"/>
      <c r="G95" s="426">
        <f t="shared" si="5"/>
        <v>0</v>
      </c>
      <c r="H95" s="184">
        <v>0.5011064</v>
      </c>
    </row>
    <row r="96" spans="1:8" s="2" customFormat="1" ht="24" customHeight="1">
      <c r="A96" s="185">
        <v>0</v>
      </c>
      <c r="B96" s="186" t="s">
        <v>418</v>
      </c>
      <c r="C96" s="186" t="s">
        <v>419</v>
      </c>
      <c r="D96" s="186" t="s">
        <v>163</v>
      </c>
      <c r="E96" s="187">
        <v>0.771</v>
      </c>
      <c r="F96" s="443"/>
      <c r="G96" s="427">
        <f t="shared" si="5"/>
        <v>0</v>
      </c>
      <c r="H96" s="188">
        <v>0</v>
      </c>
    </row>
    <row r="97" spans="1:8" s="2" customFormat="1" ht="24" customHeight="1" thickBot="1">
      <c r="A97" s="189">
        <v>0</v>
      </c>
      <c r="B97" s="190" t="s">
        <v>420</v>
      </c>
      <c r="C97" s="190" t="s">
        <v>421</v>
      </c>
      <c r="D97" s="190" t="s">
        <v>163</v>
      </c>
      <c r="E97" s="191">
        <v>0.771</v>
      </c>
      <c r="F97" s="461"/>
      <c r="G97" s="462">
        <f t="shared" si="5"/>
        <v>0</v>
      </c>
      <c r="H97" s="192">
        <v>0</v>
      </c>
    </row>
    <row r="98" spans="1:8" s="2" customFormat="1" ht="21" customHeight="1" thickBot="1">
      <c r="A98" s="177"/>
      <c r="B98" s="178" t="s">
        <v>422</v>
      </c>
      <c r="C98" s="178" t="s">
        <v>423</v>
      </c>
      <c r="D98" s="178"/>
      <c r="E98" s="179"/>
      <c r="F98" s="180"/>
      <c r="G98" s="452">
        <f>SUM(G99:G106)</f>
        <v>0</v>
      </c>
      <c r="H98" s="179">
        <v>0.1359111</v>
      </c>
    </row>
    <row r="99" spans="1:8" s="2" customFormat="1" ht="24" customHeight="1" thickBot="1">
      <c r="A99" s="197">
        <v>81</v>
      </c>
      <c r="B99" s="198" t="s">
        <v>424</v>
      </c>
      <c r="C99" s="198" t="s">
        <v>425</v>
      </c>
      <c r="D99" s="198" t="s">
        <v>184</v>
      </c>
      <c r="E99" s="199">
        <v>8.61</v>
      </c>
      <c r="F99" s="458"/>
      <c r="G99" s="463">
        <f aca="true" t="shared" si="6" ref="G99:G106">ROUND(E99*F99,2)</f>
        <v>0</v>
      </c>
      <c r="H99" s="200">
        <v>0.02583</v>
      </c>
    </row>
    <row r="100" spans="1:8" s="2" customFormat="1" ht="13.5" customHeight="1" thickBot="1">
      <c r="A100" s="193">
        <v>82</v>
      </c>
      <c r="B100" s="194" t="s">
        <v>426</v>
      </c>
      <c r="C100" s="194" t="s">
        <v>427</v>
      </c>
      <c r="D100" s="194" t="s">
        <v>184</v>
      </c>
      <c r="E100" s="195">
        <v>8.954</v>
      </c>
      <c r="F100" s="459"/>
      <c r="G100" s="433">
        <f t="shared" si="6"/>
        <v>0</v>
      </c>
      <c r="H100" s="196">
        <v>0.1056572</v>
      </c>
    </row>
    <row r="101" spans="1:8" s="2" customFormat="1" ht="24" customHeight="1">
      <c r="A101" s="181">
        <v>0</v>
      </c>
      <c r="B101" s="182" t="s">
        <v>428</v>
      </c>
      <c r="C101" s="182" t="s">
        <v>429</v>
      </c>
      <c r="D101" s="182" t="s">
        <v>184</v>
      </c>
      <c r="E101" s="183">
        <v>8.61</v>
      </c>
      <c r="F101" s="460"/>
      <c r="G101" s="426">
        <f t="shared" si="6"/>
        <v>0</v>
      </c>
      <c r="H101" s="184">
        <v>0</v>
      </c>
    </row>
    <row r="102" spans="1:8" s="2" customFormat="1" ht="24" customHeight="1">
      <c r="A102" s="185">
        <v>0</v>
      </c>
      <c r="B102" s="186" t="s">
        <v>430</v>
      </c>
      <c r="C102" s="186" t="s">
        <v>431</v>
      </c>
      <c r="D102" s="186" t="s">
        <v>257</v>
      </c>
      <c r="E102" s="187">
        <v>8.61</v>
      </c>
      <c r="F102" s="443"/>
      <c r="G102" s="427">
        <f t="shared" si="6"/>
        <v>0</v>
      </c>
      <c r="H102" s="188">
        <v>0.0007749</v>
      </c>
    </row>
    <row r="103" spans="1:8" s="2" customFormat="1" ht="13.5" customHeight="1">
      <c r="A103" s="185">
        <v>83</v>
      </c>
      <c r="B103" s="186" t="s">
        <v>432</v>
      </c>
      <c r="C103" s="186" t="s">
        <v>433</v>
      </c>
      <c r="D103" s="186" t="s">
        <v>257</v>
      </c>
      <c r="E103" s="187">
        <v>4.1</v>
      </c>
      <c r="F103" s="443"/>
      <c r="G103" s="427">
        <f t="shared" si="6"/>
        <v>0</v>
      </c>
      <c r="H103" s="188">
        <v>0.001066</v>
      </c>
    </row>
    <row r="104" spans="1:8" s="2" customFormat="1" ht="13.5" customHeight="1">
      <c r="A104" s="185">
        <v>0</v>
      </c>
      <c r="B104" s="186" t="s">
        <v>434</v>
      </c>
      <c r="C104" s="186" t="s">
        <v>435</v>
      </c>
      <c r="D104" s="186" t="s">
        <v>184</v>
      </c>
      <c r="E104" s="187">
        <v>8.61</v>
      </c>
      <c r="F104" s="443"/>
      <c r="G104" s="427">
        <f t="shared" si="6"/>
        <v>0</v>
      </c>
      <c r="H104" s="188">
        <v>0.002583</v>
      </c>
    </row>
    <row r="105" spans="1:8" s="2" customFormat="1" ht="24" customHeight="1">
      <c r="A105" s="185">
        <v>0</v>
      </c>
      <c r="B105" s="186" t="s">
        <v>436</v>
      </c>
      <c r="C105" s="186" t="s">
        <v>437</v>
      </c>
      <c r="D105" s="186" t="s">
        <v>163</v>
      </c>
      <c r="E105" s="187">
        <v>0.136</v>
      </c>
      <c r="F105" s="443"/>
      <c r="G105" s="427">
        <f t="shared" si="6"/>
        <v>0</v>
      </c>
      <c r="H105" s="188">
        <v>0</v>
      </c>
    </row>
    <row r="106" spans="1:8" s="2" customFormat="1" ht="24" customHeight="1" thickBot="1">
      <c r="A106" s="189">
        <v>0</v>
      </c>
      <c r="B106" s="190" t="s">
        <v>438</v>
      </c>
      <c r="C106" s="190" t="s">
        <v>439</v>
      </c>
      <c r="D106" s="190" t="s">
        <v>163</v>
      </c>
      <c r="E106" s="191">
        <v>0.136</v>
      </c>
      <c r="F106" s="461"/>
      <c r="G106" s="462">
        <f t="shared" si="6"/>
        <v>0</v>
      </c>
      <c r="H106" s="192">
        <v>0</v>
      </c>
    </row>
    <row r="107" spans="1:8" s="2" customFormat="1" ht="21" customHeight="1" thickBot="1">
      <c r="A107" s="177"/>
      <c r="B107" s="178" t="s">
        <v>440</v>
      </c>
      <c r="C107" s="178" t="s">
        <v>441</v>
      </c>
      <c r="D107" s="178"/>
      <c r="E107" s="179"/>
      <c r="F107" s="180"/>
      <c r="G107" s="452">
        <f>SUM(G108)</f>
        <v>0</v>
      </c>
      <c r="H107" s="179">
        <v>0.0051516</v>
      </c>
    </row>
    <row r="108" spans="1:8" s="2" customFormat="1" ht="24" customHeight="1" thickBot="1">
      <c r="A108" s="197">
        <v>59</v>
      </c>
      <c r="B108" s="198" t="s">
        <v>442</v>
      </c>
      <c r="C108" s="198" t="s">
        <v>443</v>
      </c>
      <c r="D108" s="198" t="s">
        <v>184</v>
      </c>
      <c r="E108" s="199">
        <v>6.36</v>
      </c>
      <c r="F108" s="458"/>
      <c r="G108" s="463">
        <f>ROUND(E108*F108,2)</f>
        <v>0</v>
      </c>
      <c r="H108" s="200">
        <v>0.0051516</v>
      </c>
    </row>
    <row r="109" spans="1:8" s="2" customFormat="1" ht="21" customHeight="1">
      <c r="A109" s="205"/>
      <c r="B109" s="206"/>
      <c r="C109" s="206" t="s">
        <v>284</v>
      </c>
      <c r="D109" s="206"/>
      <c r="E109" s="207"/>
      <c r="F109" s="208"/>
      <c r="G109" s="208">
        <f>SUM(G46+G11)</f>
        <v>0</v>
      </c>
      <c r="H109" s="207">
        <v>9.72468963</v>
      </c>
    </row>
  </sheetData>
  <sheetProtection/>
  <protectedRanges>
    <protectedRange password="C6F0" sqref="F13:F18" name="Oblast1"/>
  </protectedRanges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T19" sqref="T19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66015625" style="2" customWidth="1"/>
    <col min="14" max="14" width="5.66015625" style="2" customWidth="1"/>
    <col min="15" max="15" width="4.16015625" style="2" customWidth="1"/>
    <col min="16" max="16" width="15.33203125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11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14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7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s="2" customFormat="1" ht="24.75" customHeight="1">
      <c r="A5" s="17"/>
      <c r="B5" s="18" t="s">
        <v>1</v>
      </c>
      <c r="C5" s="18"/>
      <c r="D5" s="18"/>
      <c r="E5" s="539" t="s">
        <v>95</v>
      </c>
      <c r="F5" s="540"/>
      <c r="G5" s="540"/>
      <c r="H5" s="540"/>
      <c r="I5" s="540"/>
      <c r="J5" s="540"/>
      <c r="K5" s="540"/>
      <c r="L5" s="541"/>
      <c r="M5" s="18"/>
      <c r="N5" s="18"/>
      <c r="O5" s="511" t="s">
        <v>3</v>
      </c>
      <c r="P5" s="511"/>
      <c r="Q5" s="119"/>
      <c r="R5" s="120"/>
      <c r="S5" s="21"/>
    </row>
    <row r="6" spans="1:19" s="2" customFormat="1" ht="24.75" customHeight="1">
      <c r="A6" s="17"/>
      <c r="B6" s="18" t="s">
        <v>117</v>
      </c>
      <c r="C6" s="18"/>
      <c r="D6" s="18"/>
      <c r="E6" s="542" t="s">
        <v>444</v>
      </c>
      <c r="F6" s="543"/>
      <c r="G6" s="543"/>
      <c r="H6" s="543"/>
      <c r="I6" s="543"/>
      <c r="J6" s="543"/>
      <c r="K6" s="543"/>
      <c r="L6" s="544"/>
      <c r="M6" s="18"/>
      <c r="N6" s="18"/>
      <c r="O6" s="511" t="s">
        <v>4</v>
      </c>
      <c r="P6" s="511"/>
      <c r="Q6" s="121"/>
      <c r="R6" s="122"/>
      <c r="S6" s="21"/>
    </row>
    <row r="7" spans="1:19" s="2" customFormat="1" ht="24.75" customHeight="1" thickBot="1">
      <c r="A7" s="17"/>
      <c r="B7" s="18"/>
      <c r="C7" s="18"/>
      <c r="D7" s="18"/>
      <c r="E7" s="545" t="s">
        <v>9</v>
      </c>
      <c r="F7" s="546"/>
      <c r="G7" s="546"/>
      <c r="H7" s="546"/>
      <c r="I7" s="546"/>
      <c r="J7" s="546"/>
      <c r="K7" s="546"/>
      <c r="L7" s="547"/>
      <c r="M7" s="18"/>
      <c r="N7" s="18"/>
      <c r="O7" s="511" t="s">
        <v>5</v>
      </c>
      <c r="P7" s="511"/>
      <c r="Q7" s="123"/>
      <c r="R7" s="124"/>
      <c r="S7" s="21"/>
    </row>
    <row r="8" spans="1:19" s="2" customFormat="1" ht="24.75" customHeight="1" thickBo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11" t="s">
        <v>6</v>
      </c>
      <c r="P8" s="511"/>
      <c r="Q8" s="18" t="s">
        <v>7</v>
      </c>
      <c r="R8" s="18"/>
      <c r="S8" s="21"/>
    </row>
    <row r="9" spans="1:19" s="2" customFormat="1" ht="24.75" customHeight="1" thickBot="1">
      <c r="A9" s="17"/>
      <c r="B9" s="18" t="s">
        <v>8</v>
      </c>
      <c r="C9" s="18"/>
      <c r="D9" s="18"/>
      <c r="E9" s="548" t="s">
        <v>9</v>
      </c>
      <c r="F9" s="549"/>
      <c r="G9" s="549"/>
      <c r="H9" s="549"/>
      <c r="I9" s="549"/>
      <c r="J9" s="549"/>
      <c r="K9" s="549"/>
      <c r="L9" s="550"/>
      <c r="M9" s="18"/>
      <c r="N9" s="18"/>
      <c r="O9" s="537"/>
      <c r="P9" s="538"/>
      <c r="Q9" s="125"/>
      <c r="R9" s="127"/>
      <c r="S9" s="21"/>
    </row>
    <row r="10" spans="1:19" s="2" customFormat="1" ht="24.75" customHeight="1" thickBot="1">
      <c r="A10" s="17"/>
      <c r="B10" s="18" t="s">
        <v>10</v>
      </c>
      <c r="C10" s="18"/>
      <c r="D10" s="18"/>
      <c r="E10" s="551" t="s">
        <v>9</v>
      </c>
      <c r="F10" s="532"/>
      <c r="G10" s="532"/>
      <c r="H10" s="532"/>
      <c r="I10" s="532"/>
      <c r="J10" s="532"/>
      <c r="K10" s="532"/>
      <c r="L10" s="552"/>
      <c r="M10" s="18"/>
      <c r="N10" s="18"/>
      <c r="O10" s="537"/>
      <c r="P10" s="538"/>
      <c r="Q10" s="125"/>
      <c r="R10" s="127"/>
      <c r="S10" s="21"/>
    </row>
    <row r="11" spans="1:19" s="2" customFormat="1" ht="24.75" customHeight="1" thickBot="1">
      <c r="A11" s="17"/>
      <c r="B11" s="18" t="s">
        <v>11</v>
      </c>
      <c r="C11" s="18"/>
      <c r="D11" s="18"/>
      <c r="E11" s="553" t="s">
        <v>9</v>
      </c>
      <c r="F11" s="554"/>
      <c r="G11" s="554"/>
      <c r="H11" s="554"/>
      <c r="I11" s="554"/>
      <c r="J11" s="554"/>
      <c r="K11" s="554"/>
      <c r="L11" s="555"/>
      <c r="M11" s="18"/>
      <c r="N11" s="18"/>
      <c r="O11" s="537"/>
      <c r="P11" s="538"/>
      <c r="Q11" s="125"/>
      <c r="R11" s="127"/>
      <c r="S11" s="21"/>
    </row>
    <row r="12" spans="1:19" s="2" customFormat="1" ht="18.75" customHeight="1">
      <c r="A12" s="17"/>
      <c r="B12" s="18"/>
      <c r="C12" s="18"/>
      <c r="D12" s="18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29"/>
      <c r="P12" s="29"/>
      <c r="Q12" s="29"/>
      <c r="R12" s="18"/>
      <c r="S12" s="21"/>
    </row>
    <row r="13" spans="1:19" s="2" customFormat="1" ht="18.75" customHeight="1" thickBot="1">
      <c r="A13" s="17"/>
      <c r="B13" s="18"/>
      <c r="C13" s="18"/>
      <c r="D13" s="18"/>
      <c r="E13" s="29" t="s">
        <v>12</v>
      </c>
      <c r="F13" s="18"/>
      <c r="G13" s="18" t="s">
        <v>13</v>
      </c>
      <c r="H13" s="18"/>
      <c r="I13" s="18"/>
      <c r="J13" s="18"/>
      <c r="K13" s="18"/>
      <c r="L13" s="18"/>
      <c r="M13" s="18"/>
      <c r="N13" s="18"/>
      <c r="O13" s="508" t="s">
        <v>14</v>
      </c>
      <c r="P13" s="508"/>
      <c r="Q13" s="29"/>
      <c r="R13" s="128"/>
      <c r="S13" s="21"/>
    </row>
    <row r="14" spans="1:19" s="2" customFormat="1" ht="18.75" customHeight="1" thickBot="1">
      <c r="A14" s="17"/>
      <c r="B14" s="18"/>
      <c r="C14" s="18"/>
      <c r="D14" s="18"/>
      <c r="E14" s="129"/>
      <c r="F14" s="18"/>
      <c r="G14" s="125"/>
      <c r="H14" s="130"/>
      <c r="I14" s="126"/>
      <c r="J14" s="18"/>
      <c r="K14" s="18"/>
      <c r="L14" s="18"/>
      <c r="M14" s="18"/>
      <c r="N14" s="18"/>
      <c r="O14" s="537" t="s">
        <v>16</v>
      </c>
      <c r="P14" s="538"/>
      <c r="Q14" s="29"/>
      <c r="R14" s="131"/>
      <c r="S14" s="21"/>
    </row>
    <row r="15" spans="1:19" s="2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8"/>
      <c r="P15" s="34"/>
      <c r="Q15" s="34"/>
      <c r="R15" s="34"/>
      <c r="S15" s="35"/>
    </row>
    <row r="16" spans="1:19" s="2" customFormat="1" ht="20.25" customHeight="1">
      <c r="A16" s="132"/>
      <c r="B16" s="133"/>
      <c r="C16" s="133"/>
      <c r="D16" s="133"/>
      <c r="E16" s="38" t="s">
        <v>118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5"/>
      <c r="P16" s="133"/>
      <c r="Q16" s="133"/>
      <c r="R16" s="133"/>
      <c r="S16" s="134"/>
    </row>
    <row r="17" spans="1:19" s="2" customFormat="1" ht="21.75" customHeight="1">
      <c r="A17" s="135" t="s">
        <v>119</v>
      </c>
      <c r="B17" s="136"/>
      <c r="C17" s="136"/>
      <c r="D17" s="137"/>
      <c r="E17" s="138" t="s">
        <v>22</v>
      </c>
      <c r="F17" s="137"/>
      <c r="G17" s="138" t="s">
        <v>120</v>
      </c>
      <c r="H17" s="136"/>
      <c r="I17" s="137"/>
      <c r="J17" s="138" t="s">
        <v>121</v>
      </c>
      <c r="K17" s="136"/>
      <c r="L17" s="138" t="s">
        <v>122</v>
      </c>
      <c r="M17" s="136"/>
      <c r="N17" s="136"/>
      <c r="O17" s="136"/>
      <c r="P17" s="137"/>
      <c r="Q17" s="138" t="s">
        <v>123</v>
      </c>
      <c r="R17" s="136"/>
      <c r="S17" s="139"/>
    </row>
    <row r="18" spans="1:19" s="2" customFormat="1" ht="19.5" customHeight="1">
      <c r="A18" s="140"/>
      <c r="B18" s="141"/>
      <c r="C18" s="141"/>
      <c r="D18" s="142">
        <v>0</v>
      </c>
      <c r="E18" s="82">
        <v>0</v>
      </c>
      <c r="F18" s="143"/>
      <c r="G18" s="144"/>
      <c r="H18" s="141"/>
      <c r="I18" s="142">
        <v>0</v>
      </c>
      <c r="J18" s="82">
        <v>0</v>
      </c>
      <c r="K18" s="145"/>
      <c r="L18" s="144"/>
      <c r="M18" s="141"/>
      <c r="N18" s="141"/>
      <c r="O18" s="146"/>
      <c r="P18" s="142">
        <v>0</v>
      </c>
      <c r="Q18" s="144"/>
      <c r="R18" s="147">
        <v>0</v>
      </c>
      <c r="S18" s="148"/>
    </row>
    <row r="19" spans="1:19" s="2" customFormat="1" ht="20.25" customHeight="1">
      <c r="A19" s="132"/>
      <c r="B19" s="133"/>
      <c r="C19" s="133"/>
      <c r="D19" s="133"/>
      <c r="E19" s="38" t="s">
        <v>124</v>
      </c>
      <c r="F19" s="133"/>
      <c r="G19" s="133"/>
      <c r="H19" s="133"/>
      <c r="I19" s="133"/>
      <c r="J19" s="149" t="s">
        <v>24</v>
      </c>
      <c r="K19" s="133"/>
      <c r="L19" s="133"/>
      <c r="M19" s="133"/>
      <c r="N19" s="133"/>
      <c r="O19" s="34"/>
      <c r="P19" s="133"/>
      <c r="Q19" s="133"/>
      <c r="R19" s="133"/>
      <c r="S19" s="134"/>
    </row>
    <row r="20" spans="1:19" s="2" customFormat="1" ht="19.5" customHeight="1">
      <c r="A20" s="58" t="s">
        <v>25</v>
      </c>
      <c r="B20" s="150"/>
      <c r="C20" s="60" t="s">
        <v>26</v>
      </c>
      <c r="D20" s="61"/>
      <c r="E20" s="61"/>
      <c r="F20" s="62"/>
      <c r="G20" s="58" t="s">
        <v>27</v>
      </c>
      <c r="H20" s="59"/>
      <c r="I20" s="60" t="s">
        <v>28</v>
      </c>
      <c r="J20" s="61"/>
      <c r="K20" s="61"/>
      <c r="L20" s="58" t="s">
        <v>29</v>
      </c>
      <c r="M20" s="59"/>
      <c r="N20" s="60" t="s">
        <v>30</v>
      </c>
      <c r="O20" s="63"/>
      <c r="P20" s="61"/>
      <c r="Q20" s="61"/>
      <c r="R20" s="61"/>
      <c r="S20" s="62"/>
    </row>
    <row r="21" spans="1:19" s="2" customFormat="1" ht="19.5" customHeight="1">
      <c r="A21" s="64" t="s">
        <v>31</v>
      </c>
      <c r="B21" s="151" t="s">
        <v>32</v>
      </c>
      <c r="C21" s="20"/>
      <c r="D21" s="30" t="s">
        <v>33</v>
      </c>
      <c r="E21" s="67">
        <v>0</v>
      </c>
      <c r="F21" s="152"/>
      <c r="G21" s="64" t="s">
        <v>34</v>
      </c>
      <c r="H21" s="69" t="s">
        <v>35</v>
      </c>
      <c r="I21" s="32"/>
      <c r="J21" s="153">
        <v>0</v>
      </c>
      <c r="K21" s="154"/>
      <c r="L21" s="64" t="s">
        <v>36</v>
      </c>
      <c r="M21" s="26" t="s">
        <v>37</v>
      </c>
      <c r="N21" s="31"/>
      <c r="O21" s="31"/>
      <c r="P21" s="31"/>
      <c r="Q21" s="155">
        <v>0.02</v>
      </c>
      <c r="R21" s="67">
        <v>0</v>
      </c>
      <c r="S21" s="152"/>
    </row>
    <row r="22" spans="1:19" s="2" customFormat="1" ht="19.5" customHeight="1">
      <c r="A22" s="64" t="s">
        <v>38</v>
      </c>
      <c r="B22" s="156"/>
      <c r="C22" s="25"/>
      <c r="D22" s="30" t="s">
        <v>39</v>
      </c>
      <c r="E22" s="67">
        <f>SUM('02 - Rozpočet'!G11)</f>
        <v>0</v>
      </c>
      <c r="F22" s="152"/>
      <c r="G22" s="64" t="s">
        <v>40</v>
      </c>
      <c r="H22" s="18" t="s">
        <v>41</v>
      </c>
      <c r="I22" s="32"/>
      <c r="J22" s="153">
        <v>0</v>
      </c>
      <c r="K22" s="154"/>
      <c r="L22" s="64" t="s">
        <v>42</v>
      </c>
      <c r="M22" s="26" t="s">
        <v>43</v>
      </c>
      <c r="N22" s="31"/>
      <c r="O22" s="18"/>
      <c r="P22" s="31"/>
      <c r="Q22" s="155">
        <v>0</v>
      </c>
      <c r="R22" s="67">
        <v>0</v>
      </c>
      <c r="S22" s="152"/>
    </row>
    <row r="23" spans="1:19" s="2" customFormat="1" ht="19.5" customHeight="1">
      <c r="A23" s="64" t="s">
        <v>44</v>
      </c>
      <c r="B23" s="151" t="s">
        <v>45</v>
      </c>
      <c r="C23" s="20"/>
      <c r="D23" s="30" t="s">
        <v>33</v>
      </c>
      <c r="E23" s="67">
        <v>0</v>
      </c>
      <c r="F23" s="152"/>
      <c r="G23" s="64" t="s">
        <v>46</v>
      </c>
      <c r="H23" s="69" t="s">
        <v>47</v>
      </c>
      <c r="I23" s="32"/>
      <c r="J23" s="153">
        <v>0</v>
      </c>
      <c r="K23" s="154"/>
      <c r="L23" s="64" t="s">
        <v>48</v>
      </c>
      <c r="M23" s="26" t="s">
        <v>49</v>
      </c>
      <c r="N23" s="31"/>
      <c r="O23" s="31"/>
      <c r="P23" s="31"/>
      <c r="Q23" s="155">
        <v>0</v>
      </c>
      <c r="R23" s="67">
        <f>SUM(E26*Q23)</f>
        <v>0</v>
      </c>
      <c r="S23" s="152"/>
    </row>
    <row r="24" spans="1:19" s="2" customFormat="1" ht="19.5" customHeight="1">
      <c r="A24" s="64" t="s">
        <v>50</v>
      </c>
      <c r="B24" s="156"/>
      <c r="C24" s="25"/>
      <c r="D24" s="30" t="s">
        <v>39</v>
      </c>
      <c r="E24" s="67">
        <f>SUM('02 - Rozpočet'!G97)</f>
        <v>0</v>
      </c>
      <c r="F24" s="152"/>
      <c r="G24" s="64" t="s">
        <v>51</v>
      </c>
      <c r="H24" s="69"/>
      <c r="I24" s="32"/>
      <c r="J24" s="153">
        <v>0</v>
      </c>
      <c r="K24" s="154"/>
      <c r="L24" s="64" t="s">
        <v>52</v>
      </c>
      <c r="M24" s="26" t="s">
        <v>53</v>
      </c>
      <c r="N24" s="31"/>
      <c r="O24" s="18"/>
      <c r="P24" s="31"/>
      <c r="Q24" s="155">
        <v>0.015</v>
      </c>
      <c r="R24" s="67">
        <f>SUM(E26*Q24)</f>
        <v>0</v>
      </c>
      <c r="S24" s="152"/>
    </row>
    <row r="25" spans="1:19" s="2" customFormat="1" ht="19.5" customHeight="1">
      <c r="A25" s="64" t="s">
        <v>54</v>
      </c>
      <c r="B25" s="151" t="s">
        <v>55</v>
      </c>
      <c r="C25" s="20"/>
      <c r="D25" s="30" t="s">
        <v>33</v>
      </c>
      <c r="E25" s="67">
        <v>0</v>
      </c>
      <c r="F25" s="152"/>
      <c r="G25" s="76"/>
      <c r="H25" s="31"/>
      <c r="I25" s="32"/>
      <c r="J25" s="153"/>
      <c r="K25" s="154"/>
      <c r="L25" s="64" t="s">
        <v>56</v>
      </c>
      <c r="M25" s="26" t="s">
        <v>57</v>
      </c>
      <c r="N25" s="31"/>
      <c r="O25" s="31"/>
      <c r="P25" s="31"/>
      <c r="Q25" s="155">
        <v>0.01</v>
      </c>
      <c r="R25" s="67">
        <v>0</v>
      </c>
      <c r="S25" s="152"/>
    </row>
    <row r="26" spans="1:19" s="2" customFormat="1" ht="19.5" customHeight="1">
      <c r="A26" s="64" t="s">
        <v>58</v>
      </c>
      <c r="B26" s="156"/>
      <c r="C26" s="25"/>
      <c r="D26" s="30" t="s">
        <v>39</v>
      </c>
      <c r="E26" s="67">
        <f>SUM('02 - Rozpočet'!G369)</f>
        <v>0</v>
      </c>
      <c r="F26" s="152"/>
      <c r="G26" s="76"/>
      <c r="H26" s="31"/>
      <c r="I26" s="32"/>
      <c r="J26" s="153"/>
      <c r="K26" s="154"/>
      <c r="L26" s="64" t="s">
        <v>59</v>
      </c>
      <c r="M26" s="69" t="s">
        <v>60</v>
      </c>
      <c r="N26" s="31"/>
      <c r="O26" s="18"/>
      <c r="P26" s="31"/>
      <c r="Q26" s="32"/>
      <c r="R26" s="157">
        <f>SUM(R20:R25)</f>
        <v>0</v>
      </c>
      <c r="S26" s="152"/>
    </row>
    <row r="27" spans="1:19" s="2" customFormat="1" ht="19.5" customHeight="1">
      <c r="A27" s="64" t="s">
        <v>61</v>
      </c>
      <c r="B27" s="79" t="s">
        <v>125</v>
      </c>
      <c r="C27" s="31"/>
      <c r="D27" s="32"/>
      <c r="E27" s="157">
        <f>SUM(E21:E26)</f>
        <v>0</v>
      </c>
      <c r="F27" s="134"/>
      <c r="G27" s="64" t="s">
        <v>63</v>
      </c>
      <c r="H27" s="79" t="s">
        <v>64</v>
      </c>
      <c r="I27" s="32"/>
      <c r="J27" s="158"/>
      <c r="K27" s="159"/>
      <c r="L27" s="64" t="s">
        <v>65</v>
      </c>
      <c r="M27" s="79" t="s">
        <v>66</v>
      </c>
      <c r="N27" s="31"/>
      <c r="O27" s="31"/>
      <c r="P27" s="31"/>
      <c r="Q27" s="32"/>
      <c r="R27" s="162">
        <v>0</v>
      </c>
      <c r="S27" s="134"/>
    </row>
    <row r="28" spans="1:19" s="2" customFormat="1" ht="19.5" customHeight="1">
      <c r="A28" s="80" t="s">
        <v>67</v>
      </c>
      <c r="B28" s="81" t="s">
        <v>68</v>
      </c>
      <c r="C28" s="160"/>
      <c r="D28" s="161"/>
      <c r="E28" s="162">
        <v>0</v>
      </c>
      <c r="F28" s="35"/>
      <c r="G28" s="80" t="s">
        <v>69</v>
      </c>
      <c r="H28" s="81" t="s">
        <v>70</v>
      </c>
      <c r="I28" s="161"/>
      <c r="J28" s="163">
        <f>SUM(E27*0.05/100)</f>
        <v>0</v>
      </c>
      <c r="K28" s="164"/>
      <c r="L28" s="80" t="s">
        <v>71</v>
      </c>
      <c r="M28" s="81" t="s">
        <v>72</v>
      </c>
      <c r="N28" s="160"/>
      <c r="O28" s="34"/>
      <c r="P28" s="160"/>
      <c r="Q28" s="161"/>
      <c r="R28" s="162">
        <v>0</v>
      </c>
      <c r="S28" s="35"/>
    </row>
    <row r="29" spans="1:19" s="2" customFormat="1" ht="19.5" customHeight="1">
      <c r="A29" s="84" t="s">
        <v>10</v>
      </c>
      <c r="B29" s="15"/>
      <c r="C29" s="15"/>
      <c r="D29" s="15"/>
      <c r="E29" s="15"/>
      <c r="F29" s="165"/>
      <c r="G29" s="166"/>
      <c r="H29" s="15"/>
      <c r="I29" s="15"/>
      <c r="J29" s="15"/>
      <c r="K29" s="15"/>
      <c r="L29" s="58" t="s">
        <v>73</v>
      </c>
      <c r="M29" s="137"/>
      <c r="N29" s="60" t="s">
        <v>74</v>
      </c>
      <c r="O29" s="18"/>
      <c r="P29" s="136"/>
      <c r="Q29" s="136"/>
      <c r="R29" s="136"/>
      <c r="S29" s="139"/>
    </row>
    <row r="30" spans="1:19" s="2" customFormat="1" ht="19.5" customHeight="1">
      <c r="A30" s="17"/>
      <c r="B30" s="18"/>
      <c r="C30" s="18"/>
      <c r="D30" s="18"/>
      <c r="E30" s="18"/>
      <c r="F30" s="23"/>
      <c r="G30" s="22"/>
      <c r="H30" s="18"/>
      <c r="I30" s="18"/>
      <c r="J30" s="18"/>
      <c r="K30" s="18"/>
      <c r="L30" s="64" t="s">
        <v>75</v>
      </c>
      <c r="M30" s="69" t="s">
        <v>76</v>
      </c>
      <c r="N30" s="31"/>
      <c r="O30" s="31"/>
      <c r="P30" s="31"/>
      <c r="Q30" s="32"/>
      <c r="R30" s="157">
        <f>SUM(E27+J28+R27)</f>
        <v>0</v>
      </c>
      <c r="S30" s="134"/>
    </row>
    <row r="31" spans="1:19" s="2" customFormat="1" ht="19.5" customHeight="1">
      <c r="A31" s="94" t="s">
        <v>77</v>
      </c>
      <c r="B31" s="167"/>
      <c r="C31" s="167"/>
      <c r="D31" s="167"/>
      <c r="E31" s="167"/>
      <c r="F31" s="25"/>
      <c r="G31" s="96" t="s">
        <v>78</v>
      </c>
      <c r="H31" s="167"/>
      <c r="I31" s="167"/>
      <c r="J31" s="167"/>
      <c r="K31" s="167"/>
      <c r="L31" s="64" t="s">
        <v>79</v>
      </c>
      <c r="M31" s="26" t="s">
        <v>80</v>
      </c>
      <c r="N31" s="72">
        <v>15</v>
      </c>
      <c r="O31" s="29" t="s">
        <v>81</v>
      </c>
      <c r="P31" s="507">
        <v>0</v>
      </c>
      <c r="Q31" s="508"/>
      <c r="R31" s="99">
        <v>0</v>
      </c>
      <c r="S31" s="168"/>
    </row>
    <row r="32" spans="1:19" s="2" customFormat="1" ht="20.25" customHeight="1" thickBot="1">
      <c r="A32" s="100" t="s">
        <v>8</v>
      </c>
      <c r="B32" s="169"/>
      <c r="C32" s="169"/>
      <c r="D32" s="169"/>
      <c r="E32" s="169"/>
      <c r="F32" s="20"/>
      <c r="G32" s="19"/>
      <c r="H32" s="169"/>
      <c r="I32" s="169"/>
      <c r="J32" s="169"/>
      <c r="K32" s="169"/>
      <c r="L32" s="64" t="s">
        <v>82</v>
      </c>
      <c r="M32" s="26" t="s">
        <v>80</v>
      </c>
      <c r="N32" s="72">
        <v>21</v>
      </c>
      <c r="O32" s="103" t="s">
        <v>81</v>
      </c>
      <c r="P32" s="509">
        <f>SUM(R30)</f>
        <v>0</v>
      </c>
      <c r="Q32" s="510"/>
      <c r="R32" s="67">
        <f>SUM(P32*0.21)</f>
        <v>0</v>
      </c>
      <c r="S32" s="152"/>
    </row>
    <row r="33" spans="1:19" s="2" customFormat="1" ht="20.25" customHeight="1" thickBot="1">
      <c r="A33" s="17"/>
      <c r="B33" s="18"/>
      <c r="C33" s="18"/>
      <c r="D33" s="18"/>
      <c r="E33" s="18"/>
      <c r="F33" s="23"/>
      <c r="G33" s="22"/>
      <c r="H33" s="18"/>
      <c r="I33" s="18"/>
      <c r="J33" s="18"/>
      <c r="K33" s="18"/>
      <c r="L33" s="80" t="s">
        <v>83</v>
      </c>
      <c r="M33" s="104" t="s">
        <v>84</v>
      </c>
      <c r="N33" s="160"/>
      <c r="O33" s="18"/>
      <c r="P33" s="160"/>
      <c r="Q33" s="161"/>
      <c r="R33" s="170">
        <f>SUM(R30:R32)</f>
        <v>0</v>
      </c>
      <c r="S33" s="127"/>
    </row>
    <row r="34" spans="1:19" s="2" customFormat="1" ht="19.5" customHeight="1">
      <c r="A34" s="94" t="s">
        <v>77</v>
      </c>
      <c r="B34" s="167"/>
      <c r="C34" s="167"/>
      <c r="D34" s="167"/>
      <c r="E34" s="167"/>
      <c r="F34" s="25"/>
      <c r="G34" s="96" t="s">
        <v>78</v>
      </c>
      <c r="H34" s="167"/>
      <c r="I34" s="167"/>
      <c r="J34" s="167"/>
      <c r="K34" s="167"/>
      <c r="L34" s="58" t="s">
        <v>85</v>
      </c>
      <c r="M34" s="137"/>
      <c r="N34" s="60" t="s">
        <v>86</v>
      </c>
      <c r="O34" s="15"/>
      <c r="P34" s="136"/>
      <c r="Q34" s="136"/>
      <c r="R34" s="41"/>
      <c r="S34" s="139"/>
    </row>
    <row r="35" spans="1:19" s="2" customFormat="1" ht="20.25" customHeight="1">
      <c r="A35" s="100" t="s">
        <v>11</v>
      </c>
      <c r="B35" s="169"/>
      <c r="C35" s="169"/>
      <c r="D35" s="169"/>
      <c r="E35" s="169"/>
      <c r="F35" s="20"/>
      <c r="G35" s="19"/>
      <c r="H35" s="169"/>
      <c r="I35" s="169"/>
      <c r="J35" s="169"/>
      <c r="K35" s="169"/>
      <c r="L35" s="64" t="s">
        <v>87</v>
      </c>
      <c r="M35" s="69" t="s">
        <v>88</v>
      </c>
      <c r="N35" s="31"/>
      <c r="O35" s="31"/>
      <c r="P35" s="31"/>
      <c r="Q35" s="32"/>
      <c r="R35" s="67">
        <v>0</v>
      </c>
      <c r="S35" s="152"/>
    </row>
    <row r="36" spans="1:19" s="2" customFormat="1" ht="19.5" customHeight="1">
      <c r="A36" s="17"/>
      <c r="B36" s="18"/>
      <c r="C36" s="18"/>
      <c r="D36" s="18"/>
      <c r="E36" s="18"/>
      <c r="F36" s="23"/>
      <c r="G36" s="22"/>
      <c r="H36" s="18"/>
      <c r="I36" s="18"/>
      <c r="J36" s="18"/>
      <c r="K36" s="18"/>
      <c r="L36" s="64" t="s">
        <v>89</v>
      </c>
      <c r="M36" s="69" t="s">
        <v>90</v>
      </c>
      <c r="N36" s="31"/>
      <c r="O36" s="167"/>
      <c r="P36" s="31"/>
      <c r="Q36" s="32"/>
      <c r="R36" s="67">
        <v>0</v>
      </c>
      <c r="S36" s="152"/>
    </row>
    <row r="37" spans="1:19" s="2" customFormat="1" ht="19.5" customHeight="1">
      <c r="A37" s="105" t="s">
        <v>77</v>
      </c>
      <c r="B37" s="34"/>
      <c r="C37" s="34"/>
      <c r="D37" s="34"/>
      <c r="E37" s="34"/>
      <c r="F37" s="171"/>
      <c r="G37" s="107" t="s">
        <v>78</v>
      </c>
      <c r="H37" s="34"/>
      <c r="I37" s="34"/>
      <c r="J37" s="34"/>
      <c r="K37" s="34"/>
      <c r="L37" s="80" t="s">
        <v>91</v>
      </c>
      <c r="M37" s="81" t="s">
        <v>126</v>
      </c>
      <c r="N37" s="160"/>
      <c r="O37" s="34"/>
      <c r="P37" s="160"/>
      <c r="Q37" s="161"/>
      <c r="R37" s="82">
        <v>0</v>
      </c>
      <c r="S37" s="172"/>
    </row>
  </sheetData>
  <sheetProtection/>
  <mergeCells count="17">
    <mergeCell ref="O13:P13"/>
    <mergeCell ref="O14:P14"/>
    <mergeCell ref="P31:Q31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L384"/>
  <sheetViews>
    <sheetView showGridLines="0" zoomScalePageLayoutView="0" workbookViewId="0" topLeftCell="A370">
      <selection activeCell="F397" sqref="F397"/>
    </sheetView>
  </sheetViews>
  <sheetFormatPr defaultColWidth="10.5" defaultRowHeight="12" customHeight="1"/>
  <cols>
    <col min="1" max="1" width="4.66015625" style="209" customWidth="1"/>
    <col min="2" max="2" width="12" style="210" customWidth="1"/>
    <col min="3" max="3" width="49.83203125" style="210" customWidth="1"/>
    <col min="4" max="4" width="5.5" style="210" customWidth="1"/>
    <col min="5" max="5" width="11.33203125" style="211" customWidth="1"/>
    <col min="6" max="6" width="11.5" style="212" customWidth="1"/>
    <col min="7" max="7" width="13.83203125" style="212" customWidth="1"/>
    <col min="8" max="8" width="13" style="211" customWidth="1"/>
    <col min="9" max="16384" width="10.5" style="1" customWidth="1"/>
  </cols>
  <sheetData>
    <row r="1" spans="1:8" s="2" customFormat="1" ht="17.25" customHeight="1">
      <c r="A1" s="173" t="s">
        <v>129</v>
      </c>
      <c r="B1" s="174"/>
      <c r="C1" s="174"/>
      <c r="D1" s="174"/>
      <c r="E1" s="174"/>
      <c r="F1" s="174"/>
      <c r="G1" s="174"/>
      <c r="H1" s="174"/>
    </row>
    <row r="2" spans="1:8" s="2" customFormat="1" ht="12.75" customHeight="1">
      <c r="A2" s="113" t="s">
        <v>130</v>
      </c>
      <c r="B2" s="174"/>
      <c r="C2" s="174"/>
      <c r="D2" s="174"/>
      <c r="E2" s="174"/>
      <c r="F2" s="174"/>
      <c r="G2" s="174"/>
      <c r="H2" s="174"/>
    </row>
    <row r="3" spans="1:8" s="2" customFormat="1" ht="12.75" customHeight="1">
      <c r="A3" s="113" t="s">
        <v>445</v>
      </c>
      <c r="B3" s="174"/>
      <c r="C3" s="174"/>
      <c r="D3" s="174"/>
      <c r="E3" s="114" t="s">
        <v>132</v>
      </c>
      <c r="F3" s="174"/>
      <c r="G3" s="174"/>
      <c r="H3" s="174"/>
    </row>
    <row r="4" spans="1:8" s="2" customFormat="1" ht="12.75" customHeight="1">
      <c r="A4" s="113"/>
      <c r="B4" s="174"/>
      <c r="C4" s="113"/>
      <c r="D4" s="174"/>
      <c r="E4" s="114" t="s">
        <v>133</v>
      </c>
      <c r="F4" s="174"/>
      <c r="G4" s="174"/>
      <c r="H4" s="174"/>
    </row>
    <row r="5" spans="1:8" s="2" customFormat="1" ht="12.75" customHeight="1">
      <c r="A5" s="114" t="s">
        <v>134</v>
      </c>
      <c r="B5" s="174"/>
      <c r="C5" s="174"/>
      <c r="D5" s="174"/>
      <c r="E5" s="114" t="s">
        <v>135</v>
      </c>
      <c r="F5" s="174"/>
      <c r="G5" s="174"/>
      <c r="H5" s="174"/>
    </row>
    <row r="6" spans="1:8" s="2" customFormat="1" ht="12.75" customHeight="1">
      <c r="A6" s="114" t="s">
        <v>136</v>
      </c>
      <c r="B6" s="174"/>
      <c r="C6" s="174"/>
      <c r="D6" s="174"/>
      <c r="E6" s="114" t="s">
        <v>287</v>
      </c>
      <c r="F6" s="174"/>
      <c r="G6" s="174"/>
      <c r="H6" s="174"/>
    </row>
    <row r="7" spans="1:8" s="2" customFormat="1" ht="6" customHeight="1" thickBot="1">
      <c r="A7" s="174"/>
      <c r="B7" s="174"/>
      <c r="C7" s="174"/>
      <c r="D7" s="174"/>
      <c r="E7" s="174"/>
      <c r="F7" s="174"/>
      <c r="G7" s="174"/>
      <c r="H7" s="174"/>
    </row>
    <row r="8" spans="1:8" s="2" customFormat="1" ht="28.5" customHeight="1" thickBot="1">
      <c r="A8" s="175" t="s">
        <v>138</v>
      </c>
      <c r="B8" s="175" t="s">
        <v>139</v>
      </c>
      <c r="C8" s="175" t="s">
        <v>140</v>
      </c>
      <c r="D8" s="175" t="s">
        <v>141</v>
      </c>
      <c r="E8" s="175" t="s">
        <v>142</v>
      </c>
      <c r="F8" s="175" t="s">
        <v>143</v>
      </c>
      <c r="G8" s="175" t="s">
        <v>144</v>
      </c>
      <c r="H8" s="175" t="s">
        <v>145</v>
      </c>
    </row>
    <row r="9" spans="1:8" s="2" customFormat="1" ht="12.75" customHeight="1" thickBot="1">
      <c r="A9" s="175" t="s">
        <v>31</v>
      </c>
      <c r="B9" s="175" t="s">
        <v>38</v>
      </c>
      <c r="C9" s="175" t="s">
        <v>44</v>
      </c>
      <c r="D9" s="175" t="s">
        <v>50</v>
      </c>
      <c r="E9" s="175" t="s">
        <v>54</v>
      </c>
      <c r="F9" s="175" t="s">
        <v>58</v>
      </c>
      <c r="G9" s="175" t="s">
        <v>61</v>
      </c>
      <c r="H9" s="175" t="s">
        <v>34</v>
      </c>
    </row>
    <row r="10" spans="1:8" s="2" customFormat="1" ht="9.75" customHeight="1">
      <c r="A10" s="176"/>
      <c r="B10" s="176"/>
      <c r="C10" s="176"/>
      <c r="D10" s="176"/>
      <c r="E10" s="176"/>
      <c r="F10" s="176"/>
      <c r="G10" s="176"/>
      <c r="H10" s="176"/>
    </row>
    <row r="11" spans="1:8" s="2" customFormat="1" ht="21" customHeight="1">
      <c r="A11" s="177"/>
      <c r="B11" s="178" t="s">
        <v>32</v>
      </c>
      <c r="C11" s="178" t="s">
        <v>146</v>
      </c>
      <c r="D11" s="178"/>
      <c r="E11" s="179"/>
      <c r="F11" s="180"/>
      <c r="G11" s="424">
        <f>G12+G27+G54</f>
        <v>0</v>
      </c>
      <c r="H11" s="179">
        <v>214.19799771</v>
      </c>
    </row>
    <row r="12" spans="1:8" s="2" customFormat="1" ht="21" customHeight="1" thickBot="1">
      <c r="A12" s="177"/>
      <c r="B12" s="178" t="s">
        <v>44</v>
      </c>
      <c r="C12" s="178" t="s">
        <v>288</v>
      </c>
      <c r="D12" s="178"/>
      <c r="E12" s="179"/>
      <c r="F12" s="180"/>
      <c r="G12" s="423">
        <f>SUM(G13:G26)</f>
        <v>0</v>
      </c>
      <c r="H12" s="179">
        <v>88.0929</v>
      </c>
    </row>
    <row r="13" spans="1:8" s="2" customFormat="1" ht="24" customHeight="1">
      <c r="A13" s="181">
        <v>0</v>
      </c>
      <c r="B13" s="182" t="s">
        <v>289</v>
      </c>
      <c r="C13" s="182" t="s">
        <v>290</v>
      </c>
      <c r="D13" s="182" t="s">
        <v>150</v>
      </c>
      <c r="E13" s="183">
        <v>4.9</v>
      </c>
      <c r="F13" s="460"/>
      <c r="G13" s="426">
        <f aca="true" t="shared" si="0" ref="G13:G36">ROUND(E13*F13,2)</f>
        <v>0</v>
      </c>
      <c r="H13" s="184">
        <v>9.2757</v>
      </c>
    </row>
    <row r="14" spans="1:8" s="435" customFormat="1" ht="36.75" customHeight="1">
      <c r="A14" s="492">
        <v>10</v>
      </c>
      <c r="B14" s="493" t="s">
        <v>446</v>
      </c>
      <c r="C14" s="493" t="s">
        <v>1444</v>
      </c>
      <c r="D14" s="493" t="s">
        <v>293</v>
      </c>
      <c r="E14" s="494">
        <v>24</v>
      </c>
      <c r="F14" s="443"/>
      <c r="G14" s="427">
        <f t="shared" si="0"/>
        <v>0</v>
      </c>
      <c r="H14" s="495">
        <v>0.64416</v>
      </c>
    </row>
    <row r="15" spans="1:8" s="2" customFormat="1" ht="13.5" customHeight="1">
      <c r="A15" s="185">
        <v>3</v>
      </c>
      <c r="B15" s="186" t="s">
        <v>447</v>
      </c>
      <c r="C15" s="186" t="s">
        <v>448</v>
      </c>
      <c r="D15" s="186" t="s">
        <v>293</v>
      </c>
      <c r="E15" s="187">
        <v>4</v>
      </c>
      <c r="F15" s="443"/>
      <c r="G15" s="427">
        <f t="shared" si="0"/>
        <v>0</v>
      </c>
      <c r="H15" s="188">
        <v>0.08792</v>
      </c>
    </row>
    <row r="16" spans="1:8" s="2" customFormat="1" ht="13.5" customHeight="1">
      <c r="A16" s="185">
        <v>0</v>
      </c>
      <c r="B16" s="186" t="s">
        <v>294</v>
      </c>
      <c r="C16" s="186" t="s">
        <v>295</v>
      </c>
      <c r="D16" s="186" t="s">
        <v>293</v>
      </c>
      <c r="E16" s="187">
        <v>4</v>
      </c>
      <c r="F16" s="443"/>
      <c r="G16" s="427">
        <f t="shared" si="0"/>
        <v>0</v>
      </c>
      <c r="H16" s="188">
        <v>0.17268</v>
      </c>
    </row>
    <row r="17" spans="1:8" s="2" customFormat="1" ht="13.5" customHeight="1">
      <c r="A17" s="185">
        <v>4</v>
      </c>
      <c r="B17" s="186" t="s">
        <v>449</v>
      </c>
      <c r="C17" s="186" t="s">
        <v>450</v>
      </c>
      <c r="D17" s="186" t="s">
        <v>293</v>
      </c>
      <c r="E17" s="187">
        <v>10</v>
      </c>
      <c r="F17" s="443"/>
      <c r="G17" s="427">
        <f t="shared" si="0"/>
        <v>0</v>
      </c>
      <c r="H17" s="188">
        <v>0.4645</v>
      </c>
    </row>
    <row r="18" spans="1:8" s="2" customFormat="1" ht="13.5" customHeight="1">
      <c r="A18" s="185">
        <v>5</v>
      </c>
      <c r="B18" s="186" t="s">
        <v>451</v>
      </c>
      <c r="C18" s="186" t="s">
        <v>452</v>
      </c>
      <c r="D18" s="186" t="s">
        <v>293</v>
      </c>
      <c r="E18" s="187">
        <v>22</v>
      </c>
      <c r="F18" s="443"/>
      <c r="G18" s="427">
        <f t="shared" si="0"/>
        <v>0</v>
      </c>
      <c r="H18" s="188">
        <v>1.22386</v>
      </c>
    </row>
    <row r="19" spans="1:8" s="2" customFormat="1" ht="24" customHeight="1">
      <c r="A19" s="185">
        <v>1</v>
      </c>
      <c r="B19" s="186" t="s">
        <v>453</v>
      </c>
      <c r="C19" s="186" t="s">
        <v>454</v>
      </c>
      <c r="D19" s="186" t="s">
        <v>163</v>
      </c>
      <c r="E19" s="187">
        <v>0.33</v>
      </c>
      <c r="F19" s="443"/>
      <c r="G19" s="427">
        <f t="shared" si="0"/>
        <v>0</v>
      </c>
      <c r="H19" s="188">
        <v>0.3597</v>
      </c>
    </row>
    <row r="20" spans="1:8" s="2" customFormat="1" ht="24" customHeight="1">
      <c r="A20" s="185">
        <v>2</v>
      </c>
      <c r="B20" s="186" t="s">
        <v>296</v>
      </c>
      <c r="C20" s="186" t="s">
        <v>297</v>
      </c>
      <c r="D20" s="186" t="s">
        <v>163</v>
      </c>
      <c r="E20" s="187">
        <v>0.105</v>
      </c>
      <c r="F20" s="443"/>
      <c r="G20" s="427">
        <f t="shared" si="0"/>
        <v>0</v>
      </c>
      <c r="H20" s="188">
        <v>0.11445</v>
      </c>
    </row>
    <row r="21" spans="1:8" s="435" customFormat="1" ht="24" customHeight="1">
      <c r="A21" s="492">
        <v>6</v>
      </c>
      <c r="B21" s="493" t="s">
        <v>455</v>
      </c>
      <c r="C21" s="493" t="s">
        <v>1445</v>
      </c>
      <c r="D21" s="493" t="s">
        <v>184</v>
      </c>
      <c r="E21" s="494">
        <v>17.33</v>
      </c>
      <c r="F21" s="443"/>
      <c r="G21" s="427">
        <f t="shared" si="0"/>
        <v>0</v>
      </c>
      <c r="H21" s="495">
        <v>0.6838418</v>
      </c>
    </row>
    <row r="22" spans="1:8" s="2" customFormat="1" ht="24" customHeight="1">
      <c r="A22" s="185">
        <v>0</v>
      </c>
      <c r="B22" s="186" t="s">
        <v>298</v>
      </c>
      <c r="C22" s="186" t="s">
        <v>1438</v>
      </c>
      <c r="D22" s="186" t="s">
        <v>184</v>
      </c>
      <c r="E22" s="187">
        <v>396.7</v>
      </c>
      <c r="F22" s="443"/>
      <c r="G22" s="427">
        <f t="shared" si="0"/>
        <v>0</v>
      </c>
      <c r="H22" s="188">
        <v>53.217305</v>
      </c>
    </row>
    <row r="23" spans="1:8" s="2" customFormat="1" ht="24" customHeight="1">
      <c r="A23" s="185">
        <v>7</v>
      </c>
      <c r="B23" s="186" t="s">
        <v>456</v>
      </c>
      <c r="C23" s="186" t="s">
        <v>457</v>
      </c>
      <c r="D23" s="186" t="s">
        <v>184</v>
      </c>
      <c r="E23" s="187">
        <v>267.59</v>
      </c>
      <c r="F23" s="443"/>
      <c r="G23" s="427">
        <f t="shared" si="0"/>
        <v>0</v>
      </c>
      <c r="H23" s="188">
        <v>18.6831338</v>
      </c>
    </row>
    <row r="24" spans="1:8" s="2" customFormat="1" ht="24" customHeight="1">
      <c r="A24" s="185">
        <v>8</v>
      </c>
      <c r="B24" s="186" t="s">
        <v>458</v>
      </c>
      <c r="C24" s="186" t="s">
        <v>459</v>
      </c>
      <c r="D24" s="186" t="s">
        <v>184</v>
      </c>
      <c r="E24" s="187">
        <v>7.31</v>
      </c>
      <c r="F24" s="443"/>
      <c r="G24" s="427">
        <f t="shared" si="0"/>
        <v>0</v>
      </c>
      <c r="H24" s="188">
        <v>0.6364817</v>
      </c>
    </row>
    <row r="25" spans="1:8" s="2" customFormat="1" ht="24" customHeight="1">
      <c r="A25" s="185">
        <v>9</v>
      </c>
      <c r="B25" s="186" t="s">
        <v>460</v>
      </c>
      <c r="C25" s="186" t="s">
        <v>461</v>
      </c>
      <c r="D25" s="186" t="s">
        <v>184</v>
      </c>
      <c r="E25" s="187">
        <v>8.91</v>
      </c>
      <c r="F25" s="443"/>
      <c r="G25" s="427">
        <f t="shared" si="0"/>
        <v>0</v>
      </c>
      <c r="H25" s="188">
        <v>0.9286002</v>
      </c>
    </row>
    <row r="26" spans="1:8" s="435" customFormat="1" ht="24" customHeight="1" thickBot="1">
      <c r="A26" s="496">
        <v>11</v>
      </c>
      <c r="B26" s="497" t="s">
        <v>462</v>
      </c>
      <c r="C26" s="497" t="s">
        <v>1446</v>
      </c>
      <c r="D26" s="497" t="s">
        <v>184</v>
      </c>
      <c r="E26" s="498">
        <v>32.25</v>
      </c>
      <c r="F26" s="461"/>
      <c r="G26" s="462">
        <f t="shared" si="0"/>
        <v>0</v>
      </c>
      <c r="H26" s="499">
        <v>1.6005675</v>
      </c>
    </row>
    <row r="27" spans="1:8" s="2" customFormat="1" ht="21" customHeight="1" thickBot="1">
      <c r="A27" s="177"/>
      <c r="B27" s="178" t="s">
        <v>58</v>
      </c>
      <c r="C27" s="178" t="s">
        <v>173</v>
      </c>
      <c r="D27" s="178"/>
      <c r="E27" s="179"/>
      <c r="F27" s="180"/>
      <c r="G27" s="472">
        <f>SUM(G28:G53)</f>
        <v>0</v>
      </c>
      <c r="H27" s="179">
        <v>124.48796971</v>
      </c>
    </row>
    <row r="28" spans="1:8" s="2" customFormat="1" ht="24" customHeight="1">
      <c r="A28" s="181">
        <v>14</v>
      </c>
      <c r="B28" s="182" t="s">
        <v>463</v>
      </c>
      <c r="C28" s="182" t="s">
        <v>464</v>
      </c>
      <c r="D28" s="182" t="s">
        <v>184</v>
      </c>
      <c r="E28" s="183">
        <v>389.8</v>
      </c>
      <c r="F28" s="460"/>
      <c r="G28" s="426">
        <f t="shared" si="0"/>
        <v>0</v>
      </c>
      <c r="H28" s="184">
        <v>6.13935</v>
      </c>
    </row>
    <row r="29" spans="1:8" s="2" customFormat="1" ht="24" customHeight="1">
      <c r="A29" s="185">
        <v>0</v>
      </c>
      <c r="B29" s="186" t="s">
        <v>301</v>
      </c>
      <c r="C29" s="186" t="s">
        <v>302</v>
      </c>
      <c r="D29" s="186" t="s">
        <v>184</v>
      </c>
      <c r="E29" s="187">
        <v>1367.23</v>
      </c>
      <c r="F29" s="443"/>
      <c r="G29" s="427">
        <f t="shared" si="0"/>
        <v>0</v>
      </c>
      <c r="H29" s="188">
        <v>25.1296874</v>
      </c>
    </row>
    <row r="30" spans="1:8" s="2" customFormat="1" ht="24" customHeight="1">
      <c r="A30" s="185">
        <v>0</v>
      </c>
      <c r="B30" s="186" t="s">
        <v>305</v>
      </c>
      <c r="C30" s="186" t="s">
        <v>306</v>
      </c>
      <c r="D30" s="186" t="s">
        <v>184</v>
      </c>
      <c r="E30" s="187">
        <v>734.5</v>
      </c>
      <c r="F30" s="443"/>
      <c r="G30" s="427">
        <f t="shared" si="0"/>
        <v>0</v>
      </c>
      <c r="H30" s="188">
        <v>20.8598</v>
      </c>
    </row>
    <row r="31" spans="1:8" s="2" customFormat="1" ht="24" customHeight="1">
      <c r="A31" s="185">
        <v>12</v>
      </c>
      <c r="B31" s="186" t="s">
        <v>465</v>
      </c>
      <c r="C31" s="186" t="s">
        <v>466</v>
      </c>
      <c r="D31" s="186" t="s">
        <v>184</v>
      </c>
      <c r="E31" s="187">
        <v>2475.5</v>
      </c>
      <c r="F31" s="443"/>
      <c r="G31" s="427">
        <f t="shared" si="0"/>
        <v>0</v>
      </c>
      <c r="H31" s="188">
        <v>0.19804</v>
      </c>
    </row>
    <row r="32" spans="1:8" s="2" customFormat="1" ht="24" customHeight="1">
      <c r="A32" s="185">
        <v>13</v>
      </c>
      <c r="B32" s="186" t="s">
        <v>467</v>
      </c>
      <c r="C32" s="186" t="s">
        <v>468</v>
      </c>
      <c r="D32" s="186" t="s">
        <v>257</v>
      </c>
      <c r="E32" s="187">
        <v>182</v>
      </c>
      <c r="F32" s="443"/>
      <c r="G32" s="427">
        <f t="shared" si="0"/>
        <v>0</v>
      </c>
      <c r="H32" s="188">
        <v>0.08372</v>
      </c>
    </row>
    <row r="33" spans="1:8" s="2" customFormat="1" ht="13.5" customHeight="1">
      <c r="A33" s="185">
        <v>0</v>
      </c>
      <c r="B33" s="186" t="s">
        <v>469</v>
      </c>
      <c r="C33" s="186" t="s">
        <v>470</v>
      </c>
      <c r="D33" s="186" t="s">
        <v>184</v>
      </c>
      <c r="E33" s="187">
        <v>70.979</v>
      </c>
      <c r="F33" s="443"/>
      <c r="G33" s="427">
        <f t="shared" si="0"/>
        <v>0</v>
      </c>
      <c r="H33" s="188">
        <v>0.03336013</v>
      </c>
    </row>
    <row r="34" spans="1:8" s="2" customFormat="1" ht="24" customHeight="1" thickBot="1">
      <c r="A34" s="189">
        <v>225</v>
      </c>
      <c r="B34" s="190" t="s">
        <v>471</v>
      </c>
      <c r="C34" s="190" t="s">
        <v>472</v>
      </c>
      <c r="D34" s="190" t="s">
        <v>184</v>
      </c>
      <c r="E34" s="191">
        <v>55.391</v>
      </c>
      <c r="F34" s="461"/>
      <c r="G34" s="462">
        <f t="shared" si="0"/>
        <v>0</v>
      </c>
      <c r="H34" s="192">
        <v>0.6314574</v>
      </c>
    </row>
    <row r="35" spans="1:8" s="435" customFormat="1" ht="13.5" customHeight="1" thickBot="1">
      <c r="A35" s="430">
        <v>226</v>
      </c>
      <c r="B35" s="431" t="s">
        <v>473</v>
      </c>
      <c r="C35" s="431" t="s">
        <v>1447</v>
      </c>
      <c r="D35" s="431" t="s">
        <v>184</v>
      </c>
      <c r="E35" s="432">
        <v>56.499</v>
      </c>
      <c r="F35" s="459"/>
      <c r="G35" s="433">
        <f t="shared" si="0"/>
        <v>0</v>
      </c>
      <c r="H35" s="434">
        <v>0.903984</v>
      </c>
    </row>
    <row r="36" spans="1:8" s="2" customFormat="1" ht="13.5" customHeight="1" thickBot="1">
      <c r="A36" s="197">
        <v>316</v>
      </c>
      <c r="B36" s="198" t="s">
        <v>474</v>
      </c>
      <c r="C36" s="198" t="s">
        <v>475</v>
      </c>
      <c r="D36" s="198" t="s">
        <v>257</v>
      </c>
      <c r="E36" s="199">
        <v>7.38</v>
      </c>
      <c r="F36" s="458"/>
      <c r="G36" s="463">
        <f t="shared" si="0"/>
        <v>0</v>
      </c>
      <c r="H36" s="200">
        <v>0.0004428</v>
      </c>
    </row>
    <row r="37" spans="1:8" s="2" customFormat="1" ht="13.5" customHeight="1" thickBot="1">
      <c r="A37" s="193">
        <v>317</v>
      </c>
      <c r="B37" s="194" t="s">
        <v>476</v>
      </c>
      <c r="C37" s="194" t="s">
        <v>477</v>
      </c>
      <c r="D37" s="194" t="s">
        <v>257</v>
      </c>
      <c r="E37" s="195">
        <v>7.749</v>
      </c>
      <c r="F37" s="459"/>
      <c r="G37" s="433">
        <f>ROUND(E37*F37,2)</f>
        <v>0</v>
      </c>
      <c r="H37" s="196">
        <v>0.00433944</v>
      </c>
    </row>
    <row r="38" spans="1:8" s="2" customFormat="1" ht="13.5" customHeight="1" thickBot="1">
      <c r="A38" s="197">
        <v>318</v>
      </c>
      <c r="B38" s="198" t="s">
        <v>478</v>
      </c>
      <c r="C38" s="198" t="s">
        <v>479</v>
      </c>
      <c r="D38" s="198" t="s">
        <v>257</v>
      </c>
      <c r="E38" s="199">
        <v>29.7</v>
      </c>
      <c r="F38" s="458"/>
      <c r="G38" s="463">
        <f>ROUND(E38*F38,2)</f>
        <v>0</v>
      </c>
      <c r="H38" s="200">
        <v>0.007425</v>
      </c>
    </row>
    <row r="39" spans="1:8" s="2" customFormat="1" ht="13.5" customHeight="1" thickBot="1">
      <c r="A39" s="193">
        <v>319</v>
      </c>
      <c r="B39" s="194" t="s">
        <v>480</v>
      </c>
      <c r="C39" s="194" t="s">
        <v>481</v>
      </c>
      <c r="D39" s="194" t="s">
        <v>257</v>
      </c>
      <c r="E39" s="195">
        <v>31.185</v>
      </c>
      <c r="F39" s="459"/>
      <c r="G39" s="433">
        <f>ROUND(E39*F39,2)</f>
        <v>0</v>
      </c>
      <c r="H39" s="196">
        <v>0.0006237</v>
      </c>
    </row>
    <row r="40" spans="1:8" s="2" customFormat="1" ht="24" customHeight="1">
      <c r="A40" s="181">
        <v>311</v>
      </c>
      <c r="B40" s="182" t="s">
        <v>482</v>
      </c>
      <c r="C40" s="182" t="s">
        <v>483</v>
      </c>
      <c r="D40" s="182" t="s">
        <v>184</v>
      </c>
      <c r="E40" s="183">
        <v>15.588</v>
      </c>
      <c r="F40" s="460"/>
      <c r="G40" s="426">
        <f>ROUND(E40*F40,2)</f>
        <v>0</v>
      </c>
      <c r="H40" s="184">
        <v>0.29601612</v>
      </c>
    </row>
    <row r="41" spans="1:8" s="2" customFormat="1" ht="13.5" customHeight="1">
      <c r="A41" s="185">
        <v>312</v>
      </c>
      <c r="B41" s="186" t="s">
        <v>484</v>
      </c>
      <c r="C41" s="186" t="s">
        <v>485</v>
      </c>
      <c r="D41" s="186" t="s">
        <v>184</v>
      </c>
      <c r="E41" s="187">
        <v>70.979</v>
      </c>
      <c r="F41" s="443"/>
      <c r="G41" s="427">
        <f aca="true" t="shared" si="1" ref="G41:G47">ROUND(E41*F41,2)</f>
        <v>0</v>
      </c>
      <c r="H41" s="188">
        <v>0.19022372</v>
      </c>
    </row>
    <row r="42" spans="1:8" s="2" customFormat="1" ht="13.5" customHeight="1">
      <c r="A42" s="185">
        <v>0</v>
      </c>
      <c r="B42" s="186" t="s">
        <v>486</v>
      </c>
      <c r="C42" s="186" t="s">
        <v>487</v>
      </c>
      <c r="D42" s="186" t="s">
        <v>184</v>
      </c>
      <c r="E42" s="187">
        <v>70.979</v>
      </c>
      <c r="F42" s="443"/>
      <c r="G42" s="427">
        <f t="shared" si="1"/>
        <v>0</v>
      </c>
      <c r="H42" s="188">
        <v>0</v>
      </c>
    </row>
    <row r="43" spans="1:8" s="2" customFormat="1" ht="24" customHeight="1">
      <c r="A43" s="185">
        <v>17</v>
      </c>
      <c r="B43" s="186" t="s">
        <v>488</v>
      </c>
      <c r="C43" s="186" t="s">
        <v>489</v>
      </c>
      <c r="D43" s="186" t="s">
        <v>184</v>
      </c>
      <c r="E43" s="187">
        <v>270.2</v>
      </c>
      <c r="F43" s="443"/>
      <c r="G43" s="427">
        <f t="shared" si="1"/>
        <v>0</v>
      </c>
      <c r="H43" s="188">
        <v>25.5339</v>
      </c>
    </row>
    <row r="44" spans="1:8" s="2" customFormat="1" ht="13.5" customHeight="1">
      <c r="A44" s="185">
        <v>18</v>
      </c>
      <c r="B44" s="186" t="s">
        <v>490</v>
      </c>
      <c r="C44" s="186" t="s">
        <v>491</v>
      </c>
      <c r="D44" s="186" t="s">
        <v>184</v>
      </c>
      <c r="E44" s="187">
        <v>597.8</v>
      </c>
      <c r="F44" s="443"/>
      <c r="G44" s="427">
        <f t="shared" si="1"/>
        <v>0</v>
      </c>
      <c r="H44" s="188">
        <v>41.42754</v>
      </c>
    </row>
    <row r="45" spans="1:8" s="2" customFormat="1" ht="24" customHeight="1">
      <c r="A45" s="185">
        <v>200</v>
      </c>
      <c r="B45" s="186" t="s">
        <v>182</v>
      </c>
      <c r="C45" s="186" t="s">
        <v>183</v>
      </c>
      <c r="D45" s="186" t="s">
        <v>184</v>
      </c>
      <c r="E45" s="187">
        <v>681.3</v>
      </c>
      <c r="F45" s="443"/>
      <c r="G45" s="427">
        <f t="shared" si="1"/>
        <v>0</v>
      </c>
      <c r="H45" s="188">
        <v>0</v>
      </c>
    </row>
    <row r="46" spans="1:8" s="2" customFormat="1" ht="24" customHeight="1">
      <c r="A46" s="185">
        <v>201</v>
      </c>
      <c r="B46" s="186" t="s">
        <v>185</v>
      </c>
      <c r="C46" s="186" t="s">
        <v>186</v>
      </c>
      <c r="D46" s="186" t="s">
        <v>184</v>
      </c>
      <c r="E46" s="187">
        <v>1362.6</v>
      </c>
      <c r="F46" s="443"/>
      <c r="G46" s="427">
        <f t="shared" si="1"/>
        <v>0</v>
      </c>
      <c r="H46" s="188">
        <v>0</v>
      </c>
    </row>
    <row r="47" spans="1:8" s="2" customFormat="1" ht="13.5" customHeight="1" thickBot="1">
      <c r="A47" s="189">
        <v>151</v>
      </c>
      <c r="B47" s="190" t="s">
        <v>492</v>
      </c>
      <c r="C47" s="190" t="s">
        <v>493</v>
      </c>
      <c r="D47" s="190" t="s">
        <v>293</v>
      </c>
      <c r="E47" s="191">
        <v>53</v>
      </c>
      <c r="F47" s="461"/>
      <c r="G47" s="462">
        <f t="shared" si="1"/>
        <v>0</v>
      </c>
      <c r="H47" s="192">
        <v>2.42846</v>
      </c>
    </row>
    <row r="48" spans="1:8" s="2" customFormat="1" ht="13.5" customHeight="1">
      <c r="A48" s="213">
        <v>152</v>
      </c>
      <c r="B48" s="214" t="s">
        <v>494</v>
      </c>
      <c r="C48" s="214" t="s">
        <v>495</v>
      </c>
      <c r="D48" s="214" t="s">
        <v>293</v>
      </c>
      <c r="E48" s="215">
        <v>3</v>
      </c>
      <c r="F48" s="479"/>
      <c r="G48" s="473">
        <f aca="true" t="shared" si="2" ref="G48:G53">ROUND(E48*F48,2)</f>
        <v>0</v>
      </c>
      <c r="H48" s="421">
        <v>0.0324</v>
      </c>
    </row>
    <row r="49" spans="1:8" s="2" customFormat="1" ht="13.5" customHeight="1">
      <c r="A49" s="221">
        <v>153</v>
      </c>
      <c r="B49" s="222" t="s">
        <v>496</v>
      </c>
      <c r="C49" s="222" t="s">
        <v>497</v>
      </c>
      <c r="D49" s="222" t="s">
        <v>293</v>
      </c>
      <c r="E49" s="223">
        <v>17</v>
      </c>
      <c r="F49" s="480"/>
      <c r="G49" s="474">
        <f t="shared" si="2"/>
        <v>0</v>
      </c>
      <c r="H49" s="418">
        <v>0.187</v>
      </c>
    </row>
    <row r="50" spans="1:8" s="2" customFormat="1" ht="13.5" customHeight="1">
      <c r="A50" s="221">
        <v>154</v>
      </c>
      <c r="B50" s="222" t="s">
        <v>498</v>
      </c>
      <c r="C50" s="222" t="s">
        <v>499</v>
      </c>
      <c r="D50" s="222" t="s">
        <v>293</v>
      </c>
      <c r="E50" s="223">
        <v>10</v>
      </c>
      <c r="F50" s="480"/>
      <c r="G50" s="474">
        <f t="shared" si="2"/>
        <v>0</v>
      </c>
      <c r="H50" s="418">
        <v>0.112</v>
      </c>
    </row>
    <row r="51" spans="1:8" s="2" customFormat="1" ht="13.5" customHeight="1">
      <c r="A51" s="221">
        <v>155</v>
      </c>
      <c r="B51" s="222" t="s">
        <v>500</v>
      </c>
      <c r="C51" s="222" t="s">
        <v>501</v>
      </c>
      <c r="D51" s="222" t="s">
        <v>293</v>
      </c>
      <c r="E51" s="223">
        <v>3</v>
      </c>
      <c r="F51" s="480"/>
      <c r="G51" s="474">
        <f t="shared" si="2"/>
        <v>0</v>
      </c>
      <c r="H51" s="418">
        <v>0.0342</v>
      </c>
    </row>
    <row r="52" spans="1:8" s="2" customFormat="1" ht="13.5" customHeight="1">
      <c r="A52" s="221">
        <v>156</v>
      </c>
      <c r="B52" s="222" t="s">
        <v>502</v>
      </c>
      <c r="C52" s="222" t="s">
        <v>503</v>
      </c>
      <c r="D52" s="222" t="s">
        <v>293</v>
      </c>
      <c r="E52" s="223">
        <v>1</v>
      </c>
      <c r="F52" s="480"/>
      <c r="G52" s="474">
        <f t="shared" si="2"/>
        <v>0</v>
      </c>
      <c r="H52" s="418">
        <v>0.0127</v>
      </c>
    </row>
    <row r="53" spans="1:8" s="2" customFormat="1" ht="13.5" customHeight="1" thickBot="1">
      <c r="A53" s="217">
        <v>157</v>
      </c>
      <c r="B53" s="218" t="s">
        <v>502</v>
      </c>
      <c r="C53" s="218" t="s">
        <v>504</v>
      </c>
      <c r="D53" s="218" t="s">
        <v>293</v>
      </c>
      <c r="E53" s="219">
        <v>19</v>
      </c>
      <c r="F53" s="481"/>
      <c r="G53" s="475">
        <f t="shared" si="2"/>
        <v>0</v>
      </c>
      <c r="H53" s="425">
        <v>0.2413</v>
      </c>
    </row>
    <row r="54" spans="1:8" s="2" customFormat="1" ht="21" customHeight="1" thickBot="1">
      <c r="A54" s="177"/>
      <c r="B54" s="178" t="s">
        <v>40</v>
      </c>
      <c r="C54" s="178" t="s">
        <v>190</v>
      </c>
      <c r="D54" s="178"/>
      <c r="E54" s="179"/>
      <c r="F54" s="180"/>
      <c r="G54" s="472">
        <f>G55+SUM(G56:G95)</f>
        <v>0</v>
      </c>
      <c r="H54" s="179">
        <v>1.617128</v>
      </c>
    </row>
    <row r="55" spans="1:8" s="2" customFormat="1" ht="24" customHeight="1">
      <c r="A55" s="181">
        <v>227</v>
      </c>
      <c r="B55" s="182" t="s">
        <v>505</v>
      </c>
      <c r="C55" s="182" t="s">
        <v>506</v>
      </c>
      <c r="D55" s="182" t="s">
        <v>309</v>
      </c>
      <c r="E55" s="183">
        <v>1</v>
      </c>
      <c r="F55" s="460"/>
      <c r="G55" s="426">
        <f aca="true" t="shared" si="3" ref="G55:G94">ROUND(E55*F55,2)</f>
        <v>0</v>
      </c>
      <c r="H55" s="184">
        <v>0</v>
      </c>
    </row>
    <row r="56" spans="1:8" s="2" customFormat="1" ht="13.5" customHeight="1">
      <c r="A56" s="185">
        <v>0</v>
      </c>
      <c r="B56" s="186" t="s">
        <v>307</v>
      </c>
      <c r="C56" s="186" t="s">
        <v>308</v>
      </c>
      <c r="D56" s="186" t="s">
        <v>309</v>
      </c>
      <c r="E56" s="187">
        <v>4</v>
      </c>
      <c r="F56" s="443"/>
      <c r="G56" s="427">
        <f t="shared" si="3"/>
        <v>0</v>
      </c>
      <c r="H56" s="188">
        <v>0</v>
      </c>
    </row>
    <row r="57" spans="1:8" s="2" customFormat="1" ht="13.5" customHeight="1">
      <c r="A57" s="185">
        <v>229</v>
      </c>
      <c r="B57" s="186" t="s">
        <v>310</v>
      </c>
      <c r="C57" s="186" t="s">
        <v>507</v>
      </c>
      <c r="D57" s="186" t="s">
        <v>309</v>
      </c>
      <c r="E57" s="187">
        <v>1</v>
      </c>
      <c r="F57" s="443"/>
      <c r="G57" s="427">
        <f t="shared" si="3"/>
        <v>0</v>
      </c>
      <c r="H57" s="188">
        <v>0</v>
      </c>
    </row>
    <row r="58" spans="1:8" s="2" customFormat="1" ht="13.5" customHeight="1" thickBot="1">
      <c r="A58" s="189">
        <v>230</v>
      </c>
      <c r="B58" s="190" t="s">
        <v>508</v>
      </c>
      <c r="C58" s="190" t="s">
        <v>509</v>
      </c>
      <c r="D58" s="190" t="s">
        <v>257</v>
      </c>
      <c r="E58" s="191">
        <v>32</v>
      </c>
      <c r="F58" s="461"/>
      <c r="G58" s="462">
        <f t="shared" si="3"/>
        <v>0</v>
      </c>
      <c r="H58" s="192">
        <v>0</v>
      </c>
    </row>
    <row r="59" spans="1:8" s="2" customFormat="1" ht="13.5" customHeight="1">
      <c r="A59" s="213">
        <v>231</v>
      </c>
      <c r="B59" s="214" t="s">
        <v>510</v>
      </c>
      <c r="C59" s="214" t="s">
        <v>511</v>
      </c>
      <c r="D59" s="214" t="s">
        <v>293</v>
      </c>
      <c r="E59" s="215">
        <v>3</v>
      </c>
      <c r="F59" s="467"/>
      <c r="G59" s="473">
        <f t="shared" si="3"/>
        <v>0</v>
      </c>
      <c r="H59" s="216">
        <v>0.03</v>
      </c>
    </row>
    <row r="60" spans="1:8" s="2" customFormat="1" ht="13.5" customHeight="1" thickBot="1">
      <c r="A60" s="217">
        <v>232</v>
      </c>
      <c r="B60" s="218" t="s">
        <v>512</v>
      </c>
      <c r="C60" s="218" t="s">
        <v>513</v>
      </c>
      <c r="D60" s="218" t="s">
        <v>293</v>
      </c>
      <c r="E60" s="219">
        <v>6</v>
      </c>
      <c r="F60" s="468"/>
      <c r="G60" s="475">
        <f t="shared" si="3"/>
        <v>0</v>
      </c>
      <c r="H60" s="220">
        <v>0.054</v>
      </c>
    </row>
    <row r="61" spans="1:8" s="2" customFormat="1" ht="13.5" customHeight="1">
      <c r="A61" s="181">
        <v>234</v>
      </c>
      <c r="B61" s="182" t="s">
        <v>514</v>
      </c>
      <c r="C61" s="182" t="s">
        <v>311</v>
      </c>
      <c r="D61" s="182" t="s">
        <v>309</v>
      </c>
      <c r="E61" s="183">
        <v>1</v>
      </c>
      <c r="F61" s="460"/>
      <c r="G61" s="426">
        <f t="shared" si="3"/>
        <v>0</v>
      </c>
      <c r="H61" s="184">
        <v>0</v>
      </c>
    </row>
    <row r="62" spans="1:8" s="2" customFormat="1" ht="24" customHeight="1">
      <c r="A62" s="185">
        <v>313</v>
      </c>
      <c r="B62" s="186" t="s">
        <v>515</v>
      </c>
      <c r="C62" s="186" t="s">
        <v>516</v>
      </c>
      <c r="D62" s="186" t="s">
        <v>184</v>
      </c>
      <c r="E62" s="187">
        <v>83.32</v>
      </c>
      <c r="F62" s="443"/>
      <c r="G62" s="427">
        <f t="shared" si="3"/>
        <v>0</v>
      </c>
      <c r="H62" s="188">
        <v>0</v>
      </c>
    </row>
    <row r="63" spans="1:8" s="2" customFormat="1" ht="24" customHeight="1">
      <c r="A63" s="185">
        <v>314</v>
      </c>
      <c r="B63" s="186" t="s">
        <v>517</v>
      </c>
      <c r="C63" s="186" t="s">
        <v>518</v>
      </c>
      <c r="D63" s="186" t="s">
        <v>184</v>
      </c>
      <c r="E63" s="187">
        <v>3332.8</v>
      </c>
      <c r="F63" s="443"/>
      <c r="G63" s="427">
        <f t="shared" si="3"/>
        <v>0</v>
      </c>
      <c r="H63" s="188">
        <v>0</v>
      </c>
    </row>
    <row r="64" spans="1:8" s="2" customFormat="1" ht="24" customHeight="1">
      <c r="A64" s="185">
        <v>315</v>
      </c>
      <c r="B64" s="186" t="s">
        <v>519</v>
      </c>
      <c r="C64" s="186" t="s">
        <v>520</v>
      </c>
      <c r="D64" s="186" t="s">
        <v>184</v>
      </c>
      <c r="E64" s="187">
        <v>83.32</v>
      </c>
      <c r="F64" s="443"/>
      <c r="G64" s="427">
        <f t="shared" si="3"/>
        <v>0</v>
      </c>
      <c r="H64" s="188">
        <v>0</v>
      </c>
    </row>
    <row r="65" spans="1:8" s="2" customFormat="1" ht="24" customHeight="1">
      <c r="A65" s="185">
        <v>19</v>
      </c>
      <c r="B65" s="186" t="s">
        <v>521</v>
      </c>
      <c r="C65" s="186" t="s">
        <v>522</v>
      </c>
      <c r="D65" s="186" t="s">
        <v>184</v>
      </c>
      <c r="E65" s="187">
        <v>430</v>
      </c>
      <c r="F65" s="443"/>
      <c r="G65" s="427">
        <f t="shared" si="3"/>
        <v>0</v>
      </c>
      <c r="H65" s="188">
        <v>0.0559</v>
      </c>
    </row>
    <row r="66" spans="1:8" s="2" customFormat="1" ht="24" customHeight="1">
      <c r="A66" s="185">
        <v>0</v>
      </c>
      <c r="B66" s="186" t="s">
        <v>191</v>
      </c>
      <c r="C66" s="186" t="s">
        <v>192</v>
      </c>
      <c r="D66" s="186" t="s">
        <v>184</v>
      </c>
      <c r="E66" s="187">
        <v>867.55</v>
      </c>
      <c r="F66" s="443"/>
      <c r="G66" s="427">
        <f t="shared" si="3"/>
        <v>0</v>
      </c>
      <c r="H66" s="188">
        <v>0.034702</v>
      </c>
    </row>
    <row r="67" spans="1:8" s="2" customFormat="1" ht="13.5" customHeight="1">
      <c r="A67" s="185">
        <v>236</v>
      </c>
      <c r="B67" s="186" t="s">
        <v>523</v>
      </c>
      <c r="C67" s="186" t="s">
        <v>524</v>
      </c>
      <c r="D67" s="186" t="s">
        <v>257</v>
      </c>
      <c r="E67" s="187">
        <v>49.5</v>
      </c>
      <c r="F67" s="443"/>
      <c r="G67" s="427">
        <f t="shared" si="3"/>
        <v>0</v>
      </c>
      <c r="H67" s="188">
        <v>0.23166</v>
      </c>
    </row>
    <row r="68" spans="1:8" s="2" customFormat="1" ht="13.5" customHeight="1">
      <c r="A68" s="185">
        <v>237</v>
      </c>
      <c r="B68" s="186" t="s">
        <v>525</v>
      </c>
      <c r="C68" s="186" t="s">
        <v>526</v>
      </c>
      <c r="D68" s="186" t="s">
        <v>257</v>
      </c>
      <c r="E68" s="187">
        <v>55.2</v>
      </c>
      <c r="F68" s="443"/>
      <c r="G68" s="427">
        <f t="shared" si="3"/>
        <v>0</v>
      </c>
      <c r="H68" s="188">
        <v>0.258336</v>
      </c>
    </row>
    <row r="69" spans="1:8" s="2" customFormat="1" ht="24" customHeight="1">
      <c r="A69" s="185">
        <v>238</v>
      </c>
      <c r="B69" s="186" t="s">
        <v>527</v>
      </c>
      <c r="C69" s="186" t="s">
        <v>528</v>
      </c>
      <c r="D69" s="186" t="s">
        <v>257</v>
      </c>
      <c r="E69" s="187">
        <v>67</v>
      </c>
      <c r="F69" s="443"/>
      <c r="G69" s="427">
        <f t="shared" si="3"/>
        <v>0</v>
      </c>
      <c r="H69" s="188">
        <v>0.31356</v>
      </c>
    </row>
    <row r="70" spans="1:8" s="2" customFormat="1" ht="13.5" customHeight="1">
      <c r="A70" s="185">
        <v>21</v>
      </c>
      <c r="B70" s="186" t="s">
        <v>318</v>
      </c>
      <c r="C70" s="186" t="s">
        <v>319</v>
      </c>
      <c r="D70" s="186" t="s">
        <v>184</v>
      </c>
      <c r="E70" s="187">
        <v>331.55</v>
      </c>
      <c r="F70" s="443"/>
      <c r="G70" s="427">
        <f t="shared" si="3"/>
        <v>0</v>
      </c>
      <c r="H70" s="188">
        <v>0</v>
      </c>
    </row>
    <row r="71" spans="1:8" s="2" customFormat="1" ht="13.5" customHeight="1">
      <c r="A71" s="185">
        <v>22</v>
      </c>
      <c r="B71" s="186" t="s">
        <v>320</v>
      </c>
      <c r="C71" s="186" t="s">
        <v>321</v>
      </c>
      <c r="D71" s="186" t="s">
        <v>184</v>
      </c>
      <c r="E71" s="187">
        <v>68.92</v>
      </c>
      <c r="F71" s="443"/>
      <c r="G71" s="427">
        <f t="shared" si="3"/>
        <v>0</v>
      </c>
      <c r="H71" s="188">
        <v>0</v>
      </c>
    </row>
    <row r="72" spans="1:8" s="2" customFormat="1" ht="24" customHeight="1">
      <c r="A72" s="185">
        <v>20</v>
      </c>
      <c r="B72" s="186" t="s">
        <v>529</v>
      </c>
      <c r="C72" s="186" t="s">
        <v>530</v>
      </c>
      <c r="D72" s="186" t="s">
        <v>150</v>
      </c>
      <c r="E72" s="187">
        <v>12.784</v>
      </c>
      <c r="F72" s="443"/>
      <c r="G72" s="427">
        <f t="shared" si="3"/>
        <v>0</v>
      </c>
      <c r="H72" s="188">
        <v>0</v>
      </c>
    </row>
    <row r="73" spans="1:8" s="2" customFormat="1" ht="13.5" customHeight="1">
      <c r="A73" s="185">
        <v>222</v>
      </c>
      <c r="B73" s="186" t="s">
        <v>531</v>
      </c>
      <c r="C73" s="186" t="s">
        <v>532</v>
      </c>
      <c r="D73" s="186" t="s">
        <v>184</v>
      </c>
      <c r="E73" s="187">
        <v>8.36</v>
      </c>
      <c r="F73" s="443"/>
      <c r="G73" s="427">
        <f t="shared" si="3"/>
        <v>0</v>
      </c>
      <c r="H73" s="188">
        <v>0</v>
      </c>
    </row>
    <row r="74" spans="1:8" s="2" customFormat="1" ht="24" customHeight="1">
      <c r="A74" s="185">
        <v>25</v>
      </c>
      <c r="B74" s="186" t="s">
        <v>533</v>
      </c>
      <c r="C74" s="186" t="s">
        <v>534</v>
      </c>
      <c r="D74" s="186" t="s">
        <v>150</v>
      </c>
      <c r="E74" s="187">
        <v>6.68</v>
      </c>
      <c r="F74" s="443"/>
      <c r="G74" s="427">
        <f t="shared" si="3"/>
        <v>0</v>
      </c>
      <c r="H74" s="188">
        <v>0</v>
      </c>
    </row>
    <row r="75" spans="1:8" s="2" customFormat="1" ht="24" customHeight="1">
      <c r="A75" s="185">
        <v>26</v>
      </c>
      <c r="B75" s="186" t="s">
        <v>195</v>
      </c>
      <c r="C75" s="186" t="s">
        <v>196</v>
      </c>
      <c r="D75" s="186" t="s">
        <v>184</v>
      </c>
      <c r="E75" s="187">
        <v>72</v>
      </c>
      <c r="F75" s="443"/>
      <c r="G75" s="427">
        <f t="shared" si="3"/>
        <v>0</v>
      </c>
      <c r="H75" s="188">
        <v>0</v>
      </c>
    </row>
    <row r="76" spans="1:8" s="2" customFormat="1" ht="13.5" customHeight="1">
      <c r="A76" s="185">
        <v>27</v>
      </c>
      <c r="B76" s="186" t="s">
        <v>535</v>
      </c>
      <c r="C76" s="186" t="s">
        <v>536</v>
      </c>
      <c r="D76" s="186" t="s">
        <v>150</v>
      </c>
      <c r="E76" s="187">
        <v>7.42</v>
      </c>
      <c r="F76" s="443"/>
      <c r="G76" s="427">
        <f t="shared" si="3"/>
        <v>0</v>
      </c>
      <c r="H76" s="188">
        <v>0</v>
      </c>
    </row>
    <row r="77" spans="1:8" s="2" customFormat="1" ht="13.5" customHeight="1">
      <c r="A77" s="185">
        <v>0</v>
      </c>
      <c r="B77" s="186" t="s">
        <v>324</v>
      </c>
      <c r="C77" s="186" t="s">
        <v>325</v>
      </c>
      <c r="D77" s="186" t="s">
        <v>184</v>
      </c>
      <c r="E77" s="187">
        <v>25.76</v>
      </c>
      <c r="F77" s="443"/>
      <c r="G77" s="427">
        <f t="shared" si="3"/>
        <v>0</v>
      </c>
      <c r="H77" s="188">
        <v>0</v>
      </c>
    </row>
    <row r="78" spans="1:8" s="2" customFormat="1" ht="24" customHeight="1">
      <c r="A78" s="185">
        <v>119</v>
      </c>
      <c r="B78" s="186" t="s">
        <v>537</v>
      </c>
      <c r="C78" s="186" t="s">
        <v>538</v>
      </c>
      <c r="D78" s="186" t="s">
        <v>184</v>
      </c>
      <c r="E78" s="187">
        <v>78.3</v>
      </c>
      <c r="F78" s="443"/>
      <c r="G78" s="427">
        <f t="shared" si="3"/>
        <v>0</v>
      </c>
      <c r="H78" s="188">
        <v>0</v>
      </c>
    </row>
    <row r="79" spans="1:8" s="2" customFormat="1" ht="13.5" customHeight="1">
      <c r="A79" s="185">
        <v>0</v>
      </c>
      <c r="B79" s="186" t="s">
        <v>328</v>
      </c>
      <c r="C79" s="186" t="s">
        <v>329</v>
      </c>
      <c r="D79" s="186" t="s">
        <v>184</v>
      </c>
      <c r="E79" s="187">
        <v>2</v>
      </c>
      <c r="F79" s="443"/>
      <c r="G79" s="427">
        <f t="shared" si="3"/>
        <v>0</v>
      </c>
      <c r="H79" s="188">
        <v>0</v>
      </c>
    </row>
    <row r="80" spans="1:8" s="2" customFormat="1" ht="13.5" customHeight="1">
      <c r="A80" s="185">
        <v>0</v>
      </c>
      <c r="B80" s="186" t="s">
        <v>330</v>
      </c>
      <c r="C80" s="186" t="s">
        <v>331</v>
      </c>
      <c r="D80" s="186" t="s">
        <v>184</v>
      </c>
      <c r="E80" s="187">
        <v>5</v>
      </c>
      <c r="F80" s="443"/>
      <c r="G80" s="427">
        <f t="shared" si="3"/>
        <v>0</v>
      </c>
      <c r="H80" s="188">
        <v>0</v>
      </c>
    </row>
    <row r="81" spans="1:8" s="2" customFormat="1" ht="13.5" customHeight="1">
      <c r="A81" s="185">
        <v>32</v>
      </c>
      <c r="B81" s="186" t="s">
        <v>539</v>
      </c>
      <c r="C81" s="186" t="s">
        <v>540</v>
      </c>
      <c r="D81" s="186" t="s">
        <v>257</v>
      </c>
      <c r="E81" s="187">
        <v>256</v>
      </c>
      <c r="F81" s="443"/>
      <c r="G81" s="427">
        <f t="shared" si="3"/>
        <v>0</v>
      </c>
      <c r="H81" s="188">
        <v>0</v>
      </c>
    </row>
    <row r="82" spans="1:8" s="2" customFormat="1" ht="24" customHeight="1">
      <c r="A82" s="185">
        <v>31</v>
      </c>
      <c r="B82" s="186" t="s">
        <v>541</v>
      </c>
      <c r="C82" s="186" t="s">
        <v>542</v>
      </c>
      <c r="D82" s="186" t="s">
        <v>293</v>
      </c>
      <c r="E82" s="187">
        <v>11</v>
      </c>
      <c r="F82" s="443"/>
      <c r="G82" s="427">
        <f t="shared" si="3"/>
        <v>0</v>
      </c>
      <c r="H82" s="188">
        <v>0</v>
      </c>
    </row>
    <row r="83" spans="1:8" s="2" customFormat="1" ht="24" customHeight="1">
      <c r="A83" s="185">
        <v>30</v>
      </c>
      <c r="B83" s="186" t="s">
        <v>543</v>
      </c>
      <c r="C83" s="186" t="s">
        <v>544</v>
      </c>
      <c r="D83" s="186" t="s">
        <v>150</v>
      </c>
      <c r="E83" s="187">
        <v>0.56</v>
      </c>
      <c r="F83" s="443"/>
      <c r="G83" s="427">
        <f t="shared" si="3"/>
        <v>0</v>
      </c>
      <c r="H83" s="188">
        <v>0</v>
      </c>
    </row>
    <row r="84" spans="1:8" s="2" customFormat="1" ht="13.5" customHeight="1">
      <c r="A84" s="185">
        <v>23</v>
      </c>
      <c r="B84" s="186" t="s">
        <v>545</v>
      </c>
      <c r="C84" s="186" t="s">
        <v>546</v>
      </c>
      <c r="D84" s="186" t="s">
        <v>257</v>
      </c>
      <c r="E84" s="187">
        <v>126.3</v>
      </c>
      <c r="F84" s="443"/>
      <c r="G84" s="427">
        <f t="shared" si="3"/>
        <v>0</v>
      </c>
      <c r="H84" s="188">
        <v>0</v>
      </c>
    </row>
    <row r="85" spans="1:8" s="2" customFormat="1" ht="13.5" customHeight="1">
      <c r="A85" s="185">
        <v>29</v>
      </c>
      <c r="B85" s="186" t="s">
        <v>545</v>
      </c>
      <c r="C85" s="186" t="s">
        <v>546</v>
      </c>
      <c r="D85" s="186" t="s">
        <v>257</v>
      </c>
      <c r="E85" s="187">
        <v>42</v>
      </c>
      <c r="F85" s="443"/>
      <c r="G85" s="427">
        <f t="shared" si="3"/>
        <v>0</v>
      </c>
      <c r="H85" s="188">
        <v>0</v>
      </c>
    </row>
    <row r="86" spans="1:8" s="2" customFormat="1" ht="24" customHeight="1">
      <c r="A86" s="185">
        <v>0</v>
      </c>
      <c r="B86" s="186" t="s">
        <v>332</v>
      </c>
      <c r="C86" s="186" t="s">
        <v>333</v>
      </c>
      <c r="D86" s="186" t="s">
        <v>257</v>
      </c>
      <c r="E86" s="187">
        <v>35.4</v>
      </c>
      <c r="F86" s="443"/>
      <c r="G86" s="427">
        <f t="shared" si="3"/>
        <v>0</v>
      </c>
      <c r="H86" s="188">
        <v>0.63897</v>
      </c>
    </row>
    <row r="87" spans="1:8" s="2" customFormat="1" ht="24" customHeight="1">
      <c r="A87" s="185">
        <v>24</v>
      </c>
      <c r="B87" s="186" t="s">
        <v>547</v>
      </c>
      <c r="C87" s="186" t="s">
        <v>548</v>
      </c>
      <c r="D87" s="186" t="s">
        <v>184</v>
      </c>
      <c r="E87" s="187">
        <v>233.6</v>
      </c>
      <c r="F87" s="443"/>
      <c r="G87" s="427">
        <f t="shared" si="3"/>
        <v>0</v>
      </c>
      <c r="H87" s="188">
        <v>0</v>
      </c>
    </row>
    <row r="88" spans="1:8" s="2" customFormat="1" ht="24" customHeight="1">
      <c r="A88" s="185">
        <v>28</v>
      </c>
      <c r="B88" s="186" t="s">
        <v>549</v>
      </c>
      <c r="C88" s="186" t="s">
        <v>550</v>
      </c>
      <c r="D88" s="186" t="s">
        <v>184</v>
      </c>
      <c r="E88" s="187">
        <v>265.48</v>
      </c>
      <c r="F88" s="443"/>
      <c r="G88" s="427">
        <f t="shared" si="3"/>
        <v>0</v>
      </c>
      <c r="H88" s="188">
        <v>0</v>
      </c>
    </row>
    <row r="89" spans="1:8" s="2" customFormat="1" ht="13.5" customHeight="1">
      <c r="A89" s="185">
        <v>0</v>
      </c>
      <c r="B89" s="186" t="s">
        <v>334</v>
      </c>
      <c r="C89" s="186" t="s">
        <v>335</v>
      </c>
      <c r="D89" s="186" t="s">
        <v>163</v>
      </c>
      <c r="E89" s="187">
        <v>175.656</v>
      </c>
      <c r="F89" s="443"/>
      <c r="G89" s="427">
        <f t="shared" si="3"/>
        <v>0</v>
      </c>
      <c r="H89" s="188">
        <v>0</v>
      </c>
    </row>
    <row r="90" spans="1:8" s="2" customFormat="1" ht="13.5" customHeight="1">
      <c r="A90" s="185">
        <v>0</v>
      </c>
      <c r="B90" s="186" t="s">
        <v>336</v>
      </c>
      <c r="C90" s="186" t="s">
        <v>337</v>
      </c>
      <c r="D90" s="186" t="s">
        <v>163</v>
      </c>
      <c r="E90" s="187">
        <v>175.656</v>
      </c>
      <c r="F90" s="443"/>
      <c r="G90" s="427">
        <f t="shared" si="3"/>
        <v>0</v>
      </c>
      <c r="H90" s="188">
        <v>0</v>
      </c>
    </row>
    <row r="91" spans="1:8" s="2" customFormat="1" ht="24" customHeight="1">
      <c r="A91" s="185">
        <v>0</v>
      </c>
      <c r="B91" s="186" t="s">
        <v>338</v>
      </c>
      <c r="C91" s="186" t="s">
        <v>339</v>
      </c>
      <c r="D91" s="186" t="s">
        <v>163</v>
      </c>
      <c r="E91" s="187">
        <v>1756.56</v>
      </c>
      <c r="F91" s="443"/>
      <c r="G91" s="427">
        <f t="shared" si="3"/>
        <v>0</v>
      </c>
      <c r="H91" s="188">
        <v>0</v>
      </c>
    </row>
    <row r="92" spans="1:8" s="2" customFormat="1" ht="24" customHeight="1">
      <c r="A92" s="185">
        <v>0</v>
      </c>
      <c r="B92" s="186" t="s">
        <v>340</v>
      </c>
      <c r="C92" s="186" t="s">
        <v>341</v>
      </c>
      <c r="D92" s="186" t="s">
        <v>163</v>
      </c>
      <c r="E92" s="187">
        <v>175.656</v>
      </c>
      <c r="F92" s="443"/>
      <c r="G92" s="427">
        <f t="shared" si="3"/>
        <v>0</v>
      </c>
      <c r="H92" s="188">
        <v>0</v>
      </c>
    </row>
    <row r="93" spans="1:8" s="2" customFormat="1" ht="24" customHeight="1">
      <c r="A93" s="185">
        <v>0</v>
      </c>
      <c r="B93" s="186" t="s">
        <v>342</v>
      </c>
      <c r="C93" s="186" t="s">
        <v>343</v>
      </c>
      <c r="D93" s="186" t="s">
        <v>163</v>
      </c>
      <c r="E93" s="187">
        <v>526.968</v>
      </c>
      <c r="F93" s="443"/>
      <c r="G93" s="427">
        <f t="shared" si="3"/>
        <v>0</v>
      </c>
      <c r="H93" s="188">
        <v>0</v>
      </c>
    </row>
    <row r="94" spans="1:8" s="2" customFormat="1" ht="24" customHeight="1" thickBot="1">
      <c r="A94" s="189">
        <v>0</v>
      </c>
      <c r="B94" s="190" t="s">
        <v>344</v>
      </c>
      <c r="C94" s="190" t="s">
        <v>345</v>
      </c>
      <c r="D94" s="190" t="s">
        <v>163</v>
      </c>
      <c r="E94" s="191">
        <v>175.656</v>
      </c>
      <c r="F94" s="461"/>
      <c r="G94" s="462">
        <f t="shared" si="3"/>
        <v>0</v>
      </c>
      <c r="H94" s="192">
        <v>0</v>
      </c>
    </row>
    <row r="95" spans="1:8" s="2" customFormat="1" ht="13.5" customHeight="1" thickBot="1">
      <c r="A95" s="177"/>
      <c r="B95" s="178" t="s">
        <v>197</v>
      </c>
      <c r="C95" s="178" t="s">
        <v>198</v>
      </c>
      <c r="D95" s="178"/>
      <c r="E95" s="179"/>
      <c r="F95" s="180"/>
      <c r="G95" s="452">
        <f>SUM(G96)</f>
        <v>0</v>
      </c>
      <c r="H95" s="179">
        <v>0</v>
      </c>
    </row>
    <row r="96" spans="1:8" s="2" customFormat="1" ht="13.5" customHeight="1" thickBot="1">
      <c r="A96" s="197">
        <v>0</v>
      </c>
      <c r="B96" s="198" t="s">
        <v>199</v>
      </c>
      <c r="C96" s="198" t="s">
        <v>200</v>
      </c>
      <c r="D96" s="198" t="s">
        <v>163</v>
      </c>
      <c r="E96" s="199">
        <v>214.198</v>
      </c>
      <c r="F96" s="458"/>
      <c r="G96" s="463">
        <f>ROUND(E96*F96,2)</f>
        <v>0</v>
      </c>
      <c r="H96" s="200">
        <v>0</v>
      </c>
    </row>
    <row r="97" spans="1:8" s="2" customFormat="1" ht="21" customHeight="1">
      <c r="A97" s="177"/>
      <c r="B97" s="178" t="s">
        <v>45</v>
      </c>
      <c r="C97" s="178" t="s">
        <v>201</v>
      </c>
      <c r="D97" s="178"/>
      <c r="E97" s="179"/>
      <c r="F97" s="180"/>
      <c r="G97" s="452">
        <f>SUM(G98+G104+G109+G124+G147+G186+G189+G202+G219+G245+G250+G259+G301+G327+G342+G353+G362+G364+G367)</f>
        <v>0</v>
      </c>
      <c r="H97" s="179">
        <v>51.6370235</v>
      </c>
    </row>
    <row r="98" spans="1:8" s="2" customFormat="1" ht="21" customHeight="1" thickBot="1">
      <c r="A98" s="177"/>
      <c r="B98" s="178" t="s">
        <v>202</v>
      </c>
      <c r="C98" s="178" t="s">
        <v>203</v>
      </c>
      <c r="D98" s="178"/>
      <c r="E98" s="179"/>
      <c r="F98" s="180"/>
      <c r="G98" s="472">
        <f>SUM(G99:G102)</f>
        <v>0</v>
      </c>
      <c r="H98" s="179">
        <v>0.24003</v>
      </c>
    </row>
    <row r="99" spans="1:8" s="2" customFormat="1" ht="24" customHeight="1" thickBot="1">
      <c r="A99" s="197">
        <v>182</v>
      </c>
      <c r="B99" s="198" t="s">
        <v>551</v>
      </c>
      <c r="C99" s="198" t="s">
        <v>552</v>
      </c>
      <c r="D99" s="198" t="s">
        <v>184</v>
      </c>
      <c r="E99" s="199">
        <v>160.02</v>
      </c>
      <c r="F99" s="458"/>
      <c r="G99" s="463">
        <f>ROUND(E99*F99,2)</f>
        <v>0</v>
      </c>
      <c r="H99" s="200">
        <v>0</v>
      </c>
    </row>
    <row r="100" spans="1:8" s="435" customFormat="1" ht="13.5" customHeight="1" thickBot="1">
      <c r="A100" s="430">
        <v>183</v>
      </c>
      <c r="B100" s="431" t="s">
        <v>553</v>
      </c>
      <c r="C100" s="431" t="s">
        <v>1448</v>
      </c>
      <c r="D100" s="431" t="s">
        <v>554</v>
      </c>
      <c r="E100" s="432">
        <v>240.03</v>
      </c>
      <c r="F100" s="459"/>
      <c r="G100" s="433">
        <f>ROUND(E100*F100,2)</f>
        <v>0</v>
      </c>
      <c r="H100" s="434">
        <v>0.24003</v>
      </c>
    </row>
    <row r="101" spans="1:8" s="2" customFormat="1" ht="13.5" customHeight="1" thickBot="1">
      <c r="A101" s="201"/>
      <c r="B101" s="202"/>
      <c r="C101" s="202" t="s">
        <v>555</v>
      </c>
      <c r="D101" s="202"/>
      <c r="E101" s="203"/>
      <c r="F101" s="204"/>
      <c r="G101" s="466"/>
      <c r="H101" s="203"/>
    </row>
    <row r="102" spans="1:8" s="2" customFormat="1" ht="24" customHeight="1">
      <c r="A102" s="181">
        <v>257</v>
      </c>
      <c r="B102" s="182" t="s">
        <v>213</v>
      </c>
      <c r="C102" s="182" t="s">
        <v>214</v>
      </c>
      <c r="D102" s="182" t="s">
        <v>163</v>
      </c>
      <c r="E102" s="183">
        <v>0.24</v>
      </c>
      <c r="F102" s="460"/>
      <c r="G102" s="426">
        <f>ROUND(E102*F102,2)</f>
        <v>0</v>
      </c>
      <c r="H102" s="184">
        <v>0</v>
      </c>
    </row>
    <row r="103" spans="1:8" s="2" customFormat="1" ht="24" customHeight="1" thickBot="1">
      <c r="A103" s="189">
        <v>258</v>
      </c>
      <c r="B103" s="190" t="s">
        <v>215</v>
      </c>
      <c r="C103" s="190" t="s">
        <v>216</v>
      </c>
      <c r="D103" s="190" t="s">
        <v>163</v>
      </c>
      <c r="E103" s="191">
        <v>0.24</v>
      </c>
      <c r="F103" s="461"/>
      <c r="G103" s="462">
        <f>ROUND(E103*F103,2)</f>
        <v>0</v>
      </c>
      <c r="H103" s="192">
        <v>0</v>
      </c>
    </row>
    <row r="104" spans="1:8" s="2" customFormat="1" ht="21" customHeight="1" thickBot="1">
      <c r="A104" s="177"/>
      <c r="B104" s="178" t="s">
        <v>217</v>
      </c>
      <c r="C104" s="178" t="s">
        <v>218</v>
      </c>
      <c r="D104" s="178"/>
      <c r="E104" s="179"/>
      <c r="F104" s="180"/>
      <c r="G104" s="472">
        <f>SUM(G105:G108)</f>
        <v>0</v>
      </c>
      <c r="H104" s="179">
        <v>0.964614</v>
      </c>
    </row>
    <row r="105" spans="1:8" s="2" customFormat="1" ht="24" customHeight="1" thickBot="1">
      <c r="A105" s="197">
        <v>33</v>
      </c>
      <c r="B105" s="198" t="s">
        <v>219</v>
      </c>
      <c r="C105" s="198" t="s">
        <v>220</v>
      </c>
      <c r="D105" s="198" t="s">
        <v>184</v>
      </c>
      <c r="E105" s="199">
        <v>270.2</v>
      </c>
      <c r="F105" s="458"/>
      <c r="G105" s="463">
        <f aca="true" t="shared" si="4" ref="G105:G122">ROUND(E105*F105,2)</f>
        <v>0</v>
      </c>
      <c r="H105" s="200">
        <v>0</v>
      </c>
    </row>
    <row r="106" spans="1:8" s="2" customFormat="1" ht="24" customHeight="1" thickBot="1">
      <c r="A106" s="193">
        <v>34</v>
      </c>
      <c r="B106" s="194" t="s">
        <v>556</v>
      </c>
      <c r="C106" s="194" t="s">
        <v>557</v>
      </c>
      <c r="D106" s="194" t="s">
        <v>184</v>
      </c>
      <c r="E106" s="195">
        <v>275.604</v>
      </c>
      <c r="F106" s="459"/>
      <c r="G106" s="433">
        <f t="shared" si="4"/>
        <v>0</v>
      </c>
      <c r="H106" s="196">
        <v>0.964614</v>
      </c>
    </row>
    <row r="107" spans="1:8" s="2" customFormat="1" ht="24" customHeight="1">
      <c r="A107" s="181">
        <v>35</v>
      </c>
      <c r="B107" s="182" t="s">
        <v>222</v>
      </c>
      <c r="C107" s="182" t="s">
        <v>223</v>
      </c>
      <c r="D107" s="182" t="s">
        <v>224</v>
      </c>
      <c r="E107" s="183">
        <f>SUM(G105:G106)/100</f>
        <v>0</v>
      </c>
      <c r="F107" s="460"/>
      <c r="G107" s="426">
        <f t="shared" si="4"/>
        <v>0</v>
      </c>
      <c r="H107" s="184">
        <v>0</v>
      </c>
    </row>
    <row r="108" spans="1:8" s="2" customFormat="1" ht="24" customHeight="1" thickBot="1">
      <c r="A108" s="189">
        <v>256</v>
      </c>
      <c r="B108" s="190" t="s">
        <v>225</v>
      </c>
      <c r="C108" s="190" t="s">
        <v>226</v>
      </c>
      <c r="D108" s="190" t="s">
        <v>224</v>
      </c>
      <c r="E108" s="191">
        <f>SUM(E107)</f>
        <v>0</v>
      </c>
      <c r="F108" s="461"/>
      <c r="G108" s="462">
        <f t="shared" si="4"/>
        <v>0</v>
      </c>
      <c r="H108" s="192">
        <v>0</v>
      </c>
    </row>
    <row r="109" spans="1:8" s="2" customFormat="1" ht="21" customHeight="1" thickBot="1">
      <c r="A109" s="177"/>
      <c r="B109" s="178" t="s">
        <v>558</v>
      </c>
      <c r="C109" s="178" t="s">
        <v>559</v>
      </c>
      <c r="D109" s="178"/>
      <c r="E109" s="179"/>
      <c r="F109" s="180"/>
      <c r="G109" s="472">
        <f>SUM(G110:G123)</f>
        <v>0</v>
      </c>
      <c r="H109" s="179">
        <v>1.28132</v>
      </c>
    </row>
    <row r="110" spans="1:8" s="2" customFormat="1" ht="13.5" customHeight="1">
      <c r="A110" s="181">
        <v>45</v>
      </c>
      <c r="B110" s="182" t="s">
        <v>560</v>
      </c>
      <c r="C110" s="182" t="s">
        <v>561</v>
      </c>
      <c r="D110" s="182" t="s">
        <v>257</v>
      </c>
      <c r="E110" s="183">
        <v>10</v>
      </c>
      <c r="F110" s="460"/>
      <c r="G110" s="426">
        <f t="shared" si="4"/>
        <v>0</v>
      </c>
      <c r="H110" s="184">
        <v>0.0126</v>
      </c>
    </row>
    <row r="111" spans="1:8" s="2" customFormat="1" ht="13.5" customHeight="1">
      <c r="A111" s="185">
        <v>46</v>
      </c>
      <c r="B111" s="186" t="s">
        <v>562</v>
      </c>
      <c r="C111" s="186" t="s">
        <v>563</v>
      </c>
      <c r="D111" s="186" t="s">
        <v>257</v>
      </c>
      <c r="E111" s="187">
        <v>60</v>
      </c>
      <c r="F111" s="443"/>
      <c r="G111" s="427">
        <f t="shared" si="4"/>
        <v>0</v>
      </c>
      <c r="H111" s="188">
        <v>0.1056</v>
      </c>
    </row>
    <row r="112" spans="1:8" s="2" customFormat="1" ht="13.5" customHeight="1">
      <c r="A112" s="185">
        <v>47</v>
      </c>
      <c r="B112" s="186" t="s">
        <v>564</v>
      </c>
      <c r="C112" s="186" t="s">
        <v>565</v>
      </c>
      <c r="D112" s="186" t="s">
        <v>257</v>
      </c>
      <c r="E112" s="187">
        <v>15</v>
      </c>
      <c r="F112" s="443"/>
      <c r="G112" s="427">
        <f t="shared" si="4"/>
        <v>0</v>
      </c>
      <c r="H112" s="188">
        <v>0.04155</v>
      </c>
    </row>
    <row r="113" spans="1:8" s="2" customFormat="1" ht="13.5" customHeight="1">
      <c r="A113" s="185">
        <v>48</v>
      </c>
      <c r="B113" s="186" t="s">
        <v>566</v>
      </c>
      <c r="C113" s="186" t="s">
        <v>567</v>
      </c>
      <c r="D113" s="186" t="s">
        <v>257</v>
      </c>
      <c r="E113" s="187">
        <v>15</v>
      </c>
      <c r="F113" s="443"/>
      <c r="G113" s="427">
        <f t="shared" si="4"/>
        <v>0</v>
      </c>
      <c r="H113" s="188">
        <v>0.066</v>
      </c>
    </row>
    <row r="114" spans="1:8" s="2" customFormat="1" ht="13.5" customHeight="1">
      <c r="A114" s="185">
        <v>43</v>
      </c>
      <c r="B114" s="186" t="s">
        <v>568</v>
      </c>
      <c r="C114" s="186" t="s">
        <v>569</v>
      </c>
      <c r="D114" s="186" t="s">
        <v>257</v>
      </c>
      <c r="E114" s="187">
        <v>42</v>
      </c>
      <c r="F114" s="443"/>
      <c r="G114" s="427">
        <f t="shared" si="4"/>
        <v>0</v>
      </c>
      <c r="H114" s="188">
        <v>0.0504</v>
      </c>
    </row>
    <row r="115" spans="1:8" s="2" customFormat="1" ht="13.5" customHeight="1">
      <c r="A115" s="185">
        <v>41</v>
      </c>
      <c r="B115" s="186" t="s">
        <v>570</v>
      </c>
      <c r="C115" s="186" t="s">
        <v>571</v>
      </c>
      <c r="D115" s="186" t="s">
        <v>257</v>
      </c>
      <c r="E115" s="187">
        <v>155</v>
      </c>
      <c r="F115" s="443"/>
      <c r="G115" s="427">
        <f t="shared" si="4"/>
        <v>0</v>
      </c>
      <c r="H115" s="188">
        <v>0.05425</v>
      </c>
    </row>
    <row r="116" spans="1:8" s="2" customFormat="1" ht="13.5" customHeight="1">
      <c r="A116" s="185">
        <v>42</v>
      </c>
      <c r="B116" s="186" t="s">
        <v>572</v>
      </c>
      <c r="C116" s="186" t="s">
        <v>573</v>
      </c>
      <c r="D116" s="186" t="s">
        <v>257</v>
      </c>
      <c r="E116" s="187">
        <v>40</v>
      </c>
      <c r="F116" s="443"/>
      <c r="G116" s="427">
        <f t="shared" si="4"/>
        <v>0</v>
      </c>
      <c r="H116" s="188">
        <v>0.0228</v>
      </c>
    </row>
    <row r="117" spans="1:8" s="435" customFormat="1" ht="24" customHeight="1">
      <c r="A117" s="492">
        <v>44</v>
      </c>
      <c r="B117" s="493" t="s">
        <v>574</v>
      </c>
      <c r="C117" s="493" t="s">
        <v>1449</v>
      </c>
      <c r="D117" s="493" t="s">
        <v>257</v>
      </c>
      <c r="E117" s="494">
        <v>220</v>
      </c>
      <c r="F117" s="443"/>
      <c r="G117" s="427">
        <f t="shared" si="4"/>
        <v>0</v>
      </c>
      <c r="H117" s="495">
        <v>0.8844</v>
      </c>
    </row>
    <row r="118" spans="1:8" s="435" customFormat="1" ht="24" customHeight="1">
      <c r="A118" s="492">
        <v>49</v>
      </c>
      <c r="B118" s="493" t="s">
        <v>575</v>
      </c>
      <c r="C118" s="493" t="s">
        <v>1450</v>
      </c>
      <c r="D118" s="493" t="s">
        <v>257</v>
      </c>
      <c r="E118" s="494">
        <v>12</v>
      </c>
      <c r="F118" s="443"/>
      <c r="G118" s="427">
        <f t="shared" si="4"/>
        <v>0</v>
      </c>
      <c r="H118" s="495">
        <v>0.04008</v>
      </c>
    </row>
    <row r="119" spans="1:8" s="2" customFormat="1" ht="13.5" customHeight="1">
      <c r="A119" s="185">
        <v>78</v>
      </c>
      <c r="B119" s="186" t="s">
        <v>576</v>
      </c>
      <c r="C119" s="186" t="s">
        <v>577</v>
      </c>
      <c r="D119" s="186" t="s">
        <v>293</v>
      </c>
      <c r="E119" s="187">
        <v>13</v>
      </c>
      <c r="F119" s="443"/>
      <c r="G119" s="427">
        <f t="shared" si="4"/>
        <v>0</v>
      </c>
      <c r="H119" s="188">
        <v>0.00364</v>
      </c>
    </row>
    <row r="120" spans="1:8" s="2" customFormat="1" ht="13.5" customHeight="1">
      <c r="A120" s="185">
        <v>50</v>
      </c>
      <c r="B120" s="186" t="s">
        <v>578</v>
      </c>
      <c r="C120" s="186" t="s">
        <v>579</v>
      </c>
      <c r="D120" s="186" t="s">
        <v>257</v>
      </c>
      <c r="E120" s="187">
        <v>554</v>
      </c>
      <c r="F120" s="443"/>
      <c r="G120" s="427">
        <f t="shared" si="4"/>
        <v>0</v>
      </c>
      <c r="H120" s="188">
        <v>0</v>
      </c>
    </row>
    <row r="121" spans="1:8" s="2" customFormat="1" ht="13.5" customHeight="1">
      <c r="A121" s="185">
        <v>51</v>
      </c>
      <c r="B121" s="186" t="s">
        <v>580</v>
      </c>
      <c r="C121" s="186" t="s">
        <v>581</v>
      </c>
      <c r="D121" s="186" t="s">
        <v>257</v>
      </c>
      <c r="E121" s="187">
        <v>15</v>
      </c>
      <c r="F121" s="443"/>
      <c r="G121" s="427">
        <f t="shared" si="4"/>
        <v>0</v>
      </c>
      <c r="H121" s="188">
        <v>0</v>
      </c>
    </row>
    <row r="122" spans="1:8" s="2" customFormat="1" ht="24" customHeight="1">
      <c r="A122" s="185">
        <v>255</v>
      </c>
      <c r="B122" s="186" t="s">
        <v>582</v>
      </c>
      <c r="C122" s="186" t="s">
        <v>583</v>
      </c>
      <c r="D122" s="186" t="s">
        <v>163</v>
      </c>
      <c r="E122" s="187">
        <v>1.281</v>
      </c>
      <c r="F122" s="443"/>
      <c r="G122" s="427">
        <f t="shared" si="4"/>
        <v>0</v>
      </c>
      <c r="H122" s="188">
        <v>0</v>
      </c>
    </row>
    <row r="123" spans="1:8" s="2" customFormat="1" ht="24" customHeight="1" thickBot="1">
      <c r="A123" s="189">
        <v>52</v>
      </c>
      <c r="B123" s="190" t="s">
        <v>584</v>
      </c>
      <c r="C123" s="190" t="s">
        <v>585</v>
      </c>
      <c r="D123" s="190" t="s">
        <v>163</v>
      </c>
      <c r="E123" s="191">
        <v>1.281</v>
      </c>
      <c r="F123" s="461"/>
      <c r="G123" s="462">
        <f>ROUND(E123*F123,2)</f>
        <v>0</v>
      </c>
      <c r="H123" s="192">
        <v>0</v>
      </c>
    </row>
    <row r="124" spans="1:8" s="2" customFormat="1" ht="21" customHeight="1" thickBot="1">
      <c r="A124" s="177"/>
      <c r="B124" s="178" t="s">
        <v>586</v>
      </c>
      <c r="C124" s="178" t="s">
        <v>587</v>
      </c>
      <c r="D124" s="178"/>
      <c r="E124" s="179"/>
      <c r="F124" s="180"/>
      <c r="G124" s="472">
        <f>SUM(G125:G146)</f>
        <v>0</v>
      </c>
      <c r="H124" s="179">
        <v>0.99908</v>
      </c>
    </row>
    <row r="125" spans="1:8" s="2" customFormat="1" ht="24" customHeight="1">
      <c r="A125" s="181">
        <v>86</v>
      </c>
      <c r="B125" s="182" t="s">
        <v>588</v>
      </c>
      <c r="C125" s="182" t="s">
        <v>589</v>
      </c>
      <c r="D125" s="182" t="s">
        <v>257</v>
      </c>
      <c r="E125" s="183">
        <v>10</v>
      </c>
      <c r="F125" s="460"/>
      <c r="G125" s="426">
        <f aca="true" t="shared" si="5" ref="G125:G145">ROUND(E125*F125,2)</f>
        <v>0</v>
      </c>
      <c r="H125" s="184">
        <v>0.0151</v>
      </c>
    </row>
    <row r="126" spans="1:8" s="2" customFormat="1" ht="24" customHeight="1">
      <c r="A126" s="185">
        <v>87</v>
      </c>
      <c r="B126" s="186" t="s">
        <v>590</v>
      </c>
      <c r="C126" s="186" t="s">
        <v>591</v>
      </c>
      <c r="D126" s="186" t="s">
        <v>257</v>
      </c>
      <c r="E126" s="187">
        <v>15</v>
      </c>
      <c r="F126" s="443"/>
      <c r="G126" s="427">
        <f t="shared" si="5"/>
        <v>0</v>
      </c>
      <c r="H126" s="188">
        <v>0.0294</v>
      </c>
    </row>
    <row r="127" spans="1:8" s="2" customFormat="1" ht="24" customHeight="1">
      <c r="A127" s="185">
        <v>81</v>
      </c>
      <c r="B127" s="186" t="s">
        <v>592</v>
      </c>
      <c r="C127" s="186" t="s">
        <v>593</v>
      </c>
      <c r="D127" s="186" t="s">
        <v>257</v>
      </c>
      <c r="E127" s="187">
        <v>455</v>
      </c>
      <c r="F127" s="443"/>
      <c r="G127" s="427">
        <f t="shared" si="5"/>
        <v>0</v>
      </c>
      <c r="H127" s="188">
        <v>0.273</v>
      </c>
    </row>
    <row r="128" spans="1:8" s="2" customFormat="1" ht="24" customHeight="1">
      <c r="A128" s="185">
        <v>82</v>
      </c>
      <c r="B128" s="186" t="s">
        <v>594</v>
      </c>
      <c r="C128" s="186" t="s">
        <v>595</v>
      </c>
      <c r="D128" s="186" t="s">
        <v>257</v>
      </c>
      <c r="E128" s="187">
        <v>200</v>
      </c>
      <c r="F128" s="443"/>
      <c r="G128" s="427">
        <f t="shared" si="5"/>
        <v>0</v>
      </c>
      <c r="H128" s="188">
        <v>0.194</v>
      </c>
    </row>
    <row r="129" spans="1:8" s="2" customFormat="1" ht="24" customHeight="1">
      <c r="A129" s="185">
        <v>83</v>
      </c>
      <c r="B129" s="186" t="s">
        <v>596</v>
      </c>
      <c r="C129" s="186" t="s">
        <v>597</v>
      </c>
      <c r="D129" s="186" t="s">
        <v>257</v>
      </c>
      <c r="E129" s="187">
        <v>40</v>
      </c>
      <c r="F129" s="443"/>
      <c r="G129" s="427">
        <f t="shared" si="5"/>
        <v>0</v>
      </c>
      <c r="H129" s="188">
        <v>0.0444</v>
      </c>
    </row>
    <row r="130" spans="1:8" s="2" customFormat="1" ht="24" customHeight="1">
      <c r="A130" s="185">
        <v>84</v>
      </c>
      <c r="B130" s="186" t="s">
        <v>598</v>
      </c>
      <c r="C130" s="186" t="s">
        <v>599</v>
      </c>
      <c r="D130" s="186" t="s">
        <v>257</v>
      </c>
      <c r="E130" s="187">
        <v>20</v>
      </c>
      <c r="F130" s="443"/>
      <c r="G130" s="427">
        <f t="shared" si="5"/>
        <v>0</v>
      </c>
      <c r="H130" s="188">
        <v>0.0472</v>
      </c>
    </row>
    <row r="131" spans="1:8" s="2" customFormat="1" ht="24" customHeight="1">
      <c r="A131" s="185">
        <v>85</v>
      </c>
      <c r="B131" s="186" t="s">
        <v>600</v>
      </c>
      <c r="C131" s="186" t="s">
        <v>601</v>
      </c>
      <c r="D131" s="186" t="s">
        <v>257</v>
      </c>
      <c r="E131" s="187">
        <v>10</v>
      </c>
      <c r="F131" s="443"/>
      <c r="G131" s="427">
        <f t="shared" si="5"/>
        <v>0</v>
      </c>
      <c r="H131" s="188">
        <v>0.0365</v>
      </c>
    </row>
    <row r="132" spans="1:8" s="2" customFormat="1" ht="24" customHeight="1">
      <c r="A132" s="185">
        <v>94</v>
      </c>
      <c r="B132" s="186" t="s">
        <v>602</v>
      </c>
      <c r="C132" s="186" t="s">
        <v>603</v>
      </c>
      <c r="D132" s="186" t="s">
        <v>257</v>
      </c>
      <c r="E132" s="187">
        <v>25</v>
      </c>
      <c r="F132" s="443"/>
      <c r="G132" s="427">
        <f t="shared" si="5"/>
        <v>0</v>
      </c>
      <c r="H132" s="188">
        <v>0.00175</v>
      </c>
    </row>
    <row r="133" spans="1:8" s="2" customFormat="1" ht="24" customHeight="1">
      <c r="A133" s="185">
        <v>88</v>
      </c>
      <c r="B133" s="186" t="s">
        <v>604</v>
      </c>
      <c r="C133" s="186" t="s">
        <v>605</v>
      </c>
      <c r="D133" s="186" t="s">
        <v>257</v>
      </c>
      <c r="E133" s="187">
        <v>210</v>
      </c>
      <c r="F133" s="443"/>
      <c r="G133" s="427">
        <f t="shared" si="5"/>
        <v>0</v>
      </c>
      <c r="H133" s="188">
        <v>0.0252</v>
      </c>
    </row>
    <row r="134" spans="1:8" s="2" customFormat="1" ht="24" customHeight="1">
      <c r="A134" s="185">
        <v>89</v>
      </c>
      <c r="B134" s="186" t="s">
        <v>606</v>
      </c>
      <c r="C134" s="186" t="s">
        <v>607</v>
      </c>
      <c r="D134" s="186" t="s">
        <v>257</v>
      </c>
      <c r="E134" s="187">
        <v>130</v>
      </c>
      <c r="F134" s="443"/>
      <c r="G134" s="427">
        <f t="shared" si="5"/>
        <v>0</v>
      </c>
      <c r="H134" s="188">
        <v>0.0208</v>
      </c>
    </row>
    <row r="135" spans="1:8" s="2" customFormat="1" ht="24" customHeight="1">
      <c r="A135" s="185">
        <v>90</v>
      </c>
      <c r="B135" s="186" t="s">
        <v>608</v>
      </c>
      <c r="C135" s="186" t="s">
        <v>609</v>
      </c>
      <c r="D135" s="186" t="s">
        <v>257</v>
      </c>
      <c r="E135" s="187">
        <v>5</v>
      </c>
      <c r="F135" s="443"/>
      <c r="G135" s="427">
        <f t="shared" si="5"/>
        <v>0</v>
      </c>
      <c r="H135" s="188">
        <v>0.00095</v>
      </c>
    </row>
    <row r="136" spans="1:8" s="2" customFormat="1" ht="24" customHeight="1">
      <c r="A136" s="185">
        <v>91</v>
      </c>
      <c r="B136" s="186" t="s">
        <v>610</v>
      </c>
      <c r="C136" s="186" t="s">
        <v>611</v>
      </c>
      <c r="D136" s="186" t="s">
        <v>257</v>
      </c>
      <c r="E136" s="187">
        <v>245</v>
      </c>
      <c r="F136" s="443"/>
      <c r="G136" s="427">
        <f t="shared" si="5"/>
        <v>0</v>
      </c>
      <c r="H136" s="188">
        <v>0.04655</v>
      </c>
    </row>
    <row r="137" spans="1:8" s="2" customFormat="1" ht="24" customHeight="1">
      <c r="A137" s="185">
        <v>92</v>
      </c>
      <c r="B137" s="186" t="s">
        <v>612</v>
      </c>
      <c r="C137" s="186" t="s">
        <v>613</v>
      </c>
      <c r="D137" s="186" t="s">
        <v>257</v>
      </c>
      <c r="E137" s="187">
        <v>130</v>
      </c>
      <c r="F137" s="443"/>
      <c r="G137" s="427">
        <f t="shared" si="5"/>
        <v>0</v>
      </c>
      <c r="H137" s="188">
        <v>0.0312</v>
      </c>
    </row>
    <row r="138" spans="1:8" s="2" customFormat="1" ht="24" customHeight="1">
      <c r="A138" s="185">
        <v>93</v>
      </c>
      <c r="B138" s="186" t="s">
        <v>614</v>
      </c>
      <c r="C138" s="186" t="s">
        <v>615</v>
      </c>
      <c r="D138" s="186" t="s">
        <v>257</v>
      </c>
      <c r="E138" s="187">
        <v>5</v>
      </c>
      <c r="F138" s="443"/>
      <c r="G138" s="427">
        <f t="shared" si="5"/>
        <v>0</v>
      </c>
      <c r="H138" s="188">
        <v>0.00135</v>
      </c>
    </row>
    <row r="139" spans="1:8" s="2" customFormat="1" ht="13.5" customHeight="1">
      <c r="A139" s="185">
        <v>103</v>
      </c>
      <c r="B139" s="186" t="s">
        <v>616</v>
      </c>
      <c r="C139" s="186" t="s">
        <v>617</v>
      </c>
      <c r="D139" s="186" t="s">
        <v>293</v>
      </c>
      <c r="E139" s="187">
        <v>24</v>
      </c>
      <c r="F139" s="443"/>
      <c r="G139" s="427">
        <f t="shared" si="5"/>
        <v>0</v>
      </c>
      <c r="H139" s="188">
        <v>0.0144</v>
      </c>
    </row>
    <row r="140" spans="1:8" s="2" customFormat="1" ht="13.5" customHeight="1">
      <c r="A140" s="185">
        <v>104</v>
      </c>
      <c r="B140" s="186" t="s">
        <v>618</v>
      </c>
      <c r="C140" s="186" t="s">
        <v>619</v>
      </c>
      <c r="D140" s="186" t="s">
        <v>293</v>
      </c>
      <c r="E140" s="187">
        <v>8</v>
      </c>
      <c r="F140" s="443"/>
      <c r="G140" s="427">
        <f t="shared" si="5"/>
        <v>0</v>
      </c>
      <c r="H140" s="188">
        <v>0.006</v>
      </c>
    </row>
    <row r="141" spans="1:8" s="2" customFormat="1" ht="13.5" customHeight="1">
      <c r="A141" s="185">
        <v>105</v>
      </c>
      <c r="B141" s="186" t="s">
        <v>620</v>
      </c>
      <c r="C141" s="186" t="s">
        <v>621</v>
      </c>
      <c r="D141" s="186" t="s">
        <v>293</v>
      </c>
      <c r="E141" s="187">
        <v>2</v>
      </c>
      <c r="F141" s="443"/>
      <c r="G141" s="427">
        <f t="shared" si="5"/>
        <v>0</v>
      </c>
      <c r="H141" s="188">
        <v>0.00246</v>
      </c>
    </row>
    <row r="142" spans="1:8" s="2" customFormat="1" ht="13.5" customHeight="1">
      <c r="A142" s="185">
        <v>106</v>
      </c>
      <c r="B142" s="186" t="s">
        <v>622</v>
      </c>
      <c r="C142" s="186" t="s">
        <v>623</v>
      </c>
      <c r="D142" s="186" t="s">
        <v>293</v>
      </c>
      <c r="E142" s="187">
        <v>2</v>
      </c>
      <c r="F142" s="443"/>
      <c r="G142" s="427">
        <f t="shared" si="5"/>
        <v>0</v>
      </c>
      <c r="H142" s="188">
        <v>0.0035</v>
      </c>
    </row>
    <row r="143" spans="1:8" s="2" customFormat="1" ht="24" customHeight="1">
      <c r="A143" s="185">
        <v>107</v>
      </c>
      <c r="B143" s="186" t="s">
        <v>624</v>
      </c>
      <c r="C143" s="186" t="s">
        <v>625</v>
      </c>
      <c r="D143" s="186" t="s">
        <v>626</v>
      </c>
      <c r="E143" s="187">
        <v>2</v>
      </c>
      <c r="F143" s="443"/>
      <c r="G143" s="427">
        <f t="shared" si="5"/>
        <v>0</v>
      </c>
      <c r="H143" s="188">
        <v>0.06032</v>
      </c>
    </row>
    <row r="144" spans="1:8" s="2" customFormat="1" ht="13.5" customHeight="1">
      <c r="A144" s="185">
        <v>110</v>
      </c>
      <c r="B144" s="186" t="s">
        <v>627</v>
      </c>
      <c r="C144" s="186" t="s">
        <v>628</v>
      </c>
      <c r="D144" s="186" t="s">
        <v>257</v>
      </c>
      <c r="E144" s="187">
        <v>725</v>
      </c>
      <c r="F144" s="443"/>
      <c r="G144" s="427">
        <f t="shared" si="5"/>
        <v>0</v>
      </c>
      <c r="H144" s="188">
        <v>0.13775</v>
      </c>
    </row>
    <row r="145" spans="1:8" s="2" customFormat="1" ht="13.5" customHeight="1">
      <c r="A145" s="185">
        <v>108</v>
      </c>
      <c r="B145" s="186" t="s">
        <v>629</v>
      </c>
      <c r="C145" s="186" t="s">
        <v>630</v>
      </c>
      <c r="D145" s="186" t="s">
        <v>257</v>
      </c>
      <c r="E145" s="187">
        <v>725</v>
      </c>
      <c r="F145" s="443"/>
      <c r="G145" s="427">
        <f t="shared" si="5"/>
        <v>0</v>
      </c>
      <c r="H145" s="188">
        <v>0.00725</v>
      </c>
    </row>
    <row r="146" spans="1:8" s="2" customFormat="1" ht="24" customHeight="1" thickBot="1">
      <c r="A146" s="189">
        <v>109</v>
      </c>
      <c r="B146" s="190" t="s">
        <v>631</v>
      </c>
      <c r="C146" s="190" t="s">
        <v>632</v>
      </c>
      <c r="D146" s="190" t="s">
        <v>224</v>
      </c>
      <c r="E146" s="191">
        <f>SUM(G125:G145)/100</f>
        <v>0</v>
      </c>
      <c r="F146" s="461"/>
      <c r="G146" s="462">
        <f>ROUND(E146*F146,2)</f>
        <v>0</v>
      </c>
      <c r="H146" s="192">
        <v>0</v>
      </c>
    </row>
    <row r="147" spans="1:8" s="2" customFormat="1" ht="21" customHeight="1" thickBot="1">
      <c r="A147" s="177"/>
      <c r="B147" s="178" t="s">
        <v>633</v>
      </c>
      <c r="C147" s="178" t="s">
        <v>634</v>
      </c>
      <c r="D147" s="178"/>
      <c r="E147" s="179"/>
      <c r="F147" s="180"/>
      <c r="G147" s="472">
        <f>SUM(G148:G182)</f>
        <v>0</v>
      </c>
      <c r="H147" s="179">
        <v>1.79324</v>
      </c>
    </row>
    <row r="148" spans="1:8" s="2" customFormat="1" ht="13.5" customHeight="1">
      <c r="A148" s="181">
        <v>40</v>
      </c>
      <c r="B148" s="182" t="s">
        <v>635</v>
      </c>
      <c r="C148" s="182" t="s">
        <v>636</v>
      </c>
      <c r="D148" s="182" t="s">
        <v>309</v>
      </c>
      <c r="E148" s="183">
        <v>1</v>
      </c>
      <c r="F148" s="460"/>
      <c r="G148" s="426">
        <f aca="true" t="shared" si="6" ref="G148:G185">ROUND(E148*F148,2)</f>
        <v>0</v>
      </c>
      <c r="H148" s="184">
        <v>0</v>
      </c>
    </row>
    <row r="149" spans="1:8" s="2" customFormat="1" ht="24" customHeight="1">
      <c r="A149" s="185">
        <v>36</v>
      </c>
      <c r="B149" s="186" t="s">
        <v>637</v>
      </c>
      <c r="C149" s="186" t="s">
        <v>638</v>
      </c>
      <c r="D149" s="186" t="s">
        <v>626</v>
      </c>
      <c r="E149" s="187">
        <v>12</v>
      </c>
      <c r="F149" s="443"/>
      <c r="G149" s="427">
        <f t="shared" si="6"/>
        <v>0</v>
      </c>
      <c r="H149" s="188">
        <v>0</v>
      </c>
    </row>
    <row r="150" spans="1:8" s="2" customFormat="1" ht="24" customHeight="1">
      <c r="A150" s="185">
        <v>60</v>
      </c>
      <c r="B150" s="186" t="s">
        <v>639</v>
      </c>
      <c r="C150" s="186" t="s">
        <v>640</v>
      </c>
      <c r="D150" s="186" t="s">
        <v>626</v>
      </c>
      <c r="E150" s="187">
        <v>14</v>
      </c>
      <c r="F150" s="443"/>
      <c r="G150" s="427">
        <f t="shared" si="6"/>
        <v>0</v>
      </c>
      <c r="H150" s="188">
        <v>0.42448</v>
      </c>
    </row>
    <row r="151" spans="1:8" s="2" customFormat="1" ht="13.5" customHeight="1" thickBot="1">
      <c r="A151" s="189">
        <v>61</v>
      </c>
      <c r="B151" s="190" t="s">
        <v>641</v>
      </c>
      <c r="C151" s="190" t="s">
        <v>642</v>
      </c>
      <c r="D151" s="190" t="s">
        <v>293</v>
      </c>
      <c r="E151" s="191">
        <v>1</v>
      </c>
      <c r="F151" s="461"/>
      <c r="G151" s="462">
        <f t="shared" si="6"/>
        <v>0</v>
      </c>
      <c r="H151" s="192">
        <v>0.00275</v>
      </c>
    </row>
    <row r="152" spans="1:8" s="2" customFormat="1" ht="13.5" customHeight="1" thickBot="1">
      <c r="A152" s="193">
        <v>63</v>
      </c>
      <c r="B152" s="194" t="s">
        <v>643</v>
      </c>
      <c r="C152" s="194" t="s">
        <v>644</v>
      </c>
      <c r="D152" s="194" t="s">
        <v>293</v>
      </c>
      <c r="E152" s="195">
        <v>1</v>
      </c>
      <c r="F152" s="459"/>
      <c r="G152" s="433">
        <f t="shared" si="6"/>
        <v>0</v>
      </c>
      <c r="H152" s="196">
        <v>0.015</v>
      </c>
    </row>
    <row r="153" spans="1:8" s="2" customFormat="1" ht="24" customHeight="1">
      <c r="A153" s="181">
        <v>37</v>
      </c>
      <c r="B153" s="182" t="s">
        <v>645</v>
      </c>
      <c r="C153" s="182" t="s">
        <v>646</v>
      </c>
      <c r="D153" s="182" t="s">
        <v>626</v>
      </c>
      <c r="E153" s="183">
        <v>12</v>
      </c>
      <c r="F153" s="460"/>
      <c r="G153" s="426">
        <f t="shared" si="6"/>
        <v>0</v>
      </c>
      <c r="H153" s="184">
        <v>0</v>
      </c>
    </row>
    <row r="154" spans="1:8" s="2" customFormat="1" ht="24" customHeight="1">
      <c r="A154" s="185">
        <v>53</v>
      </c>
      <c r="B154" s="186" t="s">
        <v>647</v>
      </c>
      <c r="C154" s="186" t="s">
        <v>648</v>
      </c>
      <c r="D154" s="186" t="s">
        <v>626</v>
      </c>
      <c r="E154" s="187">
        <v>22</v>
      </c>
      <c r="F154" s="443"/>
      <c r="G154" s="427">
        <f t="shared" si="6"/>
        <v>0</v>
      </c>
      <c r="H154" s="188">
        <v>0.29876</v>
      </c>
    </row>
    <row r="155" spans="1:8" s="2" customFormat="1" ht="24" customHeight="1">
      <c r="A155" s="185">
        <v>56</v>
      </c>
      <c r="B155" s="186" t="s">
        <v>649</v>
      </c>
      <c r="C155" s="186" t="s">
        <v>650</v>
      </c>
      <c r="D155" s="186" t="s">
        <v>626</v>
      </c>
      <c r="E155" s="187">
        <v>1</v>
      </c>
      <c r="F155" s="443"/>
      <c r="G155" s="427">
        <f t="shared" si="6"/>
        <v>0</v>
      </c>
      <c r="H155" s="188">
        <v>0.01058</v>
      </c>
    </row>
    <row r="156" spans="1:8" s="2" customFormat="1" ht="24" customHeight="1">
      <c r="A156" s="185">
        <v>59</v>
      </c>
      <c r="B156" s="186" t="s">
        <v>649</v>
      </c>
      <c r="C156" s="186" t="s">
        <v>650</v>
      </c>
      <c r="D156" s="186" t="s">
        <v>626</v>
      </c>
      <c r="E156" s="187">
        <v>4</v>
      </c>
      <c r="F156" s="443"/>
      <c r="G156" s="427">
        <f t="shared" si="6"/>
        <v>0</v>
      </c>
      <c r="H156" s="188">
        <v>0.04232</v>
      </c>
    </row>
    <row r="157" spans="1:8" s="2" customFormat="1" ht="24" customHeight="1">
      <c r="A157" s="185">
        <v>57</v>
      </c>
      <c r="B157" s="186" t="s">
        <v>651</v>
      </c>
      <c r="C157" s="186" t="s">
        <v>652</v>
      </c>
      <c r="D157" s="186" t="s">
        <v>626</v>
      </c>
      <c r="E157" s="187">
        <v>1</v>
      </c>
      <c r="F157" s="443"/>
      <c r="G157" s="427">
        <f t="shared" si="6"/>
        <v>0</v>
      </c>
      <c r="H157" s="188">
        <v>0.01961</v>
      </c>
    </row>
    <row r="158" spans="1:8" s="2" customFormat="1" ht="24" customHeight="1">
      <c r="A158" s="185">
        <v>58</v>
      </c>
      <c r="B158" s="186" t="s">
        <v>653</v>
      </c>
      <c r="C158" s="186" t="s">
        <v>654</v>
      </c>
      <c r="D158" s="186" t="s">
        <v>626</v>
      </c>
      <c r="E158" s="187">
        <v>2</v>
      </c>
      <c r="F158" s="443"/>
      <c r="G158" s="427">
        <f t="shared" si="6"/>
        <v>0</v>
      </c>
      <c r="H158" s="188">
        <v>0.01516</v>
      </c>
    </row>
    <row r="159" spans="1:8" s="2" customFormat="1" ht="24" customHeight="1">
      <c r="A159" s="185">
        <v>39</v>
      </c>
      <c r="B159" s="186" t="s">
        <v>655</v>
      </c>
      <c r="C159" s="186" t="s">
        <v>656</v>
      </c>
      <c r="D159" s="186" t="s">
        <v>626</v>
      </c>
      <c r="E159" s="187">
        <v>2</v>
      </c>
      <c r="F159" s="443"/>
      <c r="G159" s="427">
        <f t="shared" si="6"/>
        <v>0</v>
      </c>
      <c r="H159" s="188">
        <v>0</v>
      </c>
    </row>
    <row r="160" spans="1:8" s="2" customFormat="1" ht="24" customHeight="1">
      <c r="A160" s="185">
        <v>64</v>
      </c>
      <c r="B160" s="186" t="s">
        <v>657</v>
      </c>
      <c r="C160" s="186" t="s">
        <v>658</v>
      </c>
      <c r="D160" s="186" t="s">
        <v>626</v>
      </c>
      <c r="E160" s="187">
        <v>1</v>
      </c>
      <c r="F160" s="443"/>
      <c r="G160" s="427">
        <f t="shared" si="6"/>
        <v>0</v>
      </c>
      <c r="H160" s="188">
        <v>0.01799</v>
      </c>
    </row>
    <row r="161" spans="1:8" s="2" customFormat="1" ht="24" customHeight="1">
      <c r="A161" s="185">
        <v>38</v>
      </c>
      <c r="B161" s="186" t="s">
        <v>659</v>
      </c>
      <c r="C161" s="186" t="s">
        <v>660</v>
      </c>
      <c r="D161" s="186" t="s">
        <v>626</v>
      </c>
      <c r="E161" s="187">
        <v>6</v>
      </c>
      <c r="F161" s="443"/>
      <c r="G161" s="427">
        <f t="shared" si="6"/>
        <v>0</v>
      </c>
      <c r="H161" s="188">
        <v>0</v>
      </c>
    </row>
    <row r="162" spans="1:8" s="2" customFormat="1" ht="24" customHeight="1">
      <c r="A162" s="185">
        <v>65</v>
      </c>
      <c r="B162" s="186" t="s">
        <v>661</v>
      </c>
      <c r="C162" s="186" t="s">
        <v>662</v>
      </c>
      <c r="D162" s="186" t="s">
        <v>626</v>
      </c>
      <c r="E162" s="187">
        <v>13</v>
      </c>
      <c r="F162" s="443"/>
      <c r="G162" s="427">
        <f t="shared" si="6"/>
        <v>0</v>
      </c>
      <c r="H162" s="188">
        <v>0.40144</v>
      </c>
    </row>
    <row r="163" spans="1:8" s="2" customFormat="1" ht="24" customHeight="1">
      <c r="A163" s="185">
        <v>67</v>
      </c>
      <c r="B163" s="186" t="s">
        <v>663</v>
      </c>
      <c r="C163" s="186" t="s">
        <v>664</v>
      </c>
      <c r="D163" s="186" t="s">
        <v>626</v>
      </c>
      <c r="E163" s="187">
        <v>13</v>
      </c>
      <c r="F163" s="443"/>
      <c r="G163" s="427">
        <f t="shared" si="6"/>
        <v>0</v>
      </c>
      <c r="H163" s="188">
        <v>0.26442</v>
      </c>
    </row>
    <row r="164" spans="1:8" s="2" customFormat="1" ht="24" customHeight="1">
      <c r="A164" s="185">
        <v>71</v>
      </c>
      <c r="B164" s="186" t="s">
        <v>665</v>
      </c>
      <c r="C164" s="186" t="s">
        <v>666</v>
      </c>
      <c r="D164" s="186" t="s">
        <v>626</v>
      </c>
      <c r="E164" s="187">
        <v>9</v>
      </c>
      <c r="F164" s="443"/>
      <c r="G164" s="427">
        <f t="shared" si="6"/>
        <v>0</v>
      </c>
      <c r="H164" s="188">
        <v>0.027</v>
      </c>
    </row>
    <row r="165" spans="1:8" s="2" customFormat="1" ht="24" customHeight="1">
      <c r="A165" s="185">
        <v>72</v>
      </c>
      <c r="B165" s="186" t="s">
        <v>667</v>
      </c>
      <c r="C165" s="186" t="s">
        <v>668</v>
      </c>
      <c r="D165" s="186" t="s">
        <v>626</v>
      </c>
      <c r="E165" s="187">
        <v>1</v>
      </c>
      <c r="F165" s="443"/>
      <c r="G165" s="427">
        <f t="shared" si="6"/>
        <v>0</v>
      </c>
      <c r="H165" s="188">
        <v>0.003</v>
      </c>
    </row>
    <row r="166" spans="1:8" s="2" customFormat="1" ht="24" customHeight="1">
      <c r="A166" s="185">
        <v>69</v>
      </c>
      <c r="B166" s="186" t="s">
        <v>669</v>
      </c>
      <c r="C166" s="186" t="s">
        <v>670</v>
      </c>
      <c r="D166" s="186" t="s">
        <v>626</v>
      </c>
      <c r="E166" s="187">
        <v>4</v>
      </c>
      <c r="F166" s="443"/>
      <c r="G166" s="427">
        <f t="shared" si="6"/>
        <v>0</v>
      </c>
      <c r="H166" s="188">
        <v>0.01972</v>
      </c>
    </row>
    <row r="167" spans="1:8" s="2" customFormat="1" ht="24" customHeight="1">
      <c r="A167" s="185">
        <v>68</v>
      </c>
      <c r="B167" s="186" t="s">
        <v>671</v>
      </c>
      <c r="C167" s="186" t="s">
        <v>672</v>
      </c>
      <c r="D167" s="186" t="s">
        <v>626</v>
      </c>
      <c r="E167" s="187">
        <v>4</v>
      </c>
      <c r="F167" s="443"/>
      <c r="G167" s="427">
        <f t="shared" si="6"/>
        <v>0</v>
      </c>
      <c r="H167" s="188">
        <v>0.0908</v>
      </c>
    </row>
    <row r="168" spans="1:8" s="2" customFormat="1" ht="24" customHeight="1">
      <c r="A168" s="185">
        <v>101</v>
      </c>
      <c r="B168" s="186" t="s">
        <v>673</v>
      </c>
      <c r="C168" s="186" t="s">
        <v>674</v>
      </c>
      <c r="D168" s="186" t="s">
        <v>626</v>
      </c>
      <c r="E168" s="187">
        <v>4</v>
      </c>
      <c r="F168" s="443"/>
      <c r="G168" s="427">
        <f t="shared" si="6"/>
        <v>0</v>
      </c>
      <c r="H168" s="188">
        <v>0.00784</v>
      </c>
    </row>
    <row r="169" spans="1:8" s="2" customFormat="1" ht="24" customHeight="1">
      <c r="A169" s="185">
        <v>102</v>
      </c>
      <c r="B169" s="186" t="s">
        <v>673</v>
      </c>
      <c r="C169" s="186" t="s">
        <v>674</v>
      </c>
      <c r="D169" s="186" t="s">
        <v>626</v>
      </c>
      <c r="E169" s="187">
        <v>4</v>
      </c>
      <c r="F169" s="443"/>
      <c r="G169" s="427">
        <f t="shared" si="6"/>
        <v>0</v>
      </c>
      <c r="H169" s="188">
        <v>0.00784</v>
      </c>
    </row>
    <row r="170" spans="1:8" s="2" customFormat="1" ht="24" customHeight="1" thickBot="1">
      <c r="A170" s="189">
        <v>95</v>
      </c>
      <c r="B170" s="190" t="s">
        <v>675</v>
      </c>
      <c r="C170" s="190" t="s">
        <v>676</v>
      </c>
      <c r="D170" s="190" t="s">
        <v>293</v>
      </c>
      <c r="E170" s="191">
        <v>41</v>
      </c>
      <c r="F170" s="461"/>
      <c r="G170" s="462">
        <f t="shared" si="6"/>
        <v>0</v>
      </c>
      <c r="H170" s="192">
        <v>0.00656</v>
      </c>
    </row>
    <row r="171" spans="1:8" s="2" customFormat="1" ht="13.5" customHeight="1" thickBot="1">
      <c r="A171" s="193">
        <v>96</v>
      </c>
      <c r="B171" s="194" t="s">
        <v>677</v>
      </c>
      <c r="C171" s="194" t="s">
        <v>678</v>
      </c>
      <c r="D171" s="194" t="s">
        <v>293</v>
      </c>
      <c r="E171" s="195">
        <v>30</v>
      </c>
      <c r="F171" s="459"/>
      <c r="G171" s="433">
        <f t="shared" si="6"/>
        <v>0</v>
      </c>
      <c r="H171" s="196">
        <v>0.0537</v>
      </c>
    </row>
    <row r="172" spans="1:8" s="2" customFormat="1" ht="13.5" customHeight="1" thickBot="1">
      <c r="A172" s="201"/>
      <c r="B172" s="202"/>
      <c r="C172" s="202" t="s">
        <v>679</v>
      </c>
      <c r="D172" s="202"/>
      <c r="E172" s="203"/>
      <c r="F172" s="204"/>
      <c r="G172" s="466"/>
      <c r="H172" s="203"/>
    </row>
    <row r="173" spans="1:8" s="2" customFormat="1" ht="13.5" customHeight="1" thickBot="1">
      <c r="A173" s="193">
        <v>97</v>
      </c>
      <c r="B173" s="194" t="s">
        <v>680</v>
      </c>
      <c r="C173" s="194" t="s">
        <v>681</v>
      </c>
      <c r="D173" s="194" t="s">
        <v>293</v>
      </c>
      <c r="E173" s="195">
        <v>1</v>
      </c>
      <c r="F173" s="459"/>
      <c r="G173" s="433">
        <f t="shared" si="6"/>
        <v>0</v>
      </c>
      <c r="H173" s="196">
        <v>0.00179</v>
      </c>
    </row>
    <row r="174" spans="1:8" s="2" customFormat="1" ht="13.5" customHeight="1" thickBot="1">
      <c r="A174" s="201"/>
      <c r="B174" s="202"/>
      <c r="C174" s="202" t="s">
        <v>679</v>
      </c>
      <c r="D174" s="202"/>
      <c r="E174" s="203"/>
      <c r="F174" s="204"/>
      <c r="G174" s="466"/>
      <c r="H174" s="203"/>
    </row>
    <row r="175" spans="1:8" s="2" customFormat="1" ht="13.5" customHeight="1" thickBot="1">
      <c r="A175" s="193">
        <v>99</v>
      </c>
      <c r="B175" s="194" t="s">
        <v>682</v>
      </c>
      <c r="C175" s="194" t="s">
        <v>683</v>
      </c>
      <c r="D175" s="194" t="s">
        <v>293</v>
      </c>
      <c r="E175" s="195">
        <v>10</v>
      </c>
      <c r="F175" s="459"/>
      <c r="G175" s="433">
        <f t="shared" si="6"/>
        <v>0</v>
      </c>
      <c r="H175" s="196">
        <v>0.0179</v>
      </c>
    </row>
    <row r="176" spans="1:8" s="2" customFormat="1" ht="13.5" customHeight="1" thickBot="1">
      <c r="A176" s="201"/>
      <c r="B176" s="202"/>
      <c r="C176" s="202" t="s">
        <v>679</v>
      </c>
      <c r="D176" s="202"/>
      <c r="E176" s="203"/>
      <c r="F176" s="204"/>
      <c r="G176" s="466"/>
      <c r="H176" s="203"/>
    </row>
    <row r="177" spans="1:8" s="2" customFormat="1" ht="24" customHeight="1">
      <c r="A177" s="181">
        <v>100</v>
      </c>
      <c r="B177" s="182" t="s">
        <v>684</v>
      </c>
      <c r="C177" s="182" t="s">
        <v>685</v>
      </c>
      <c r="D177" s="182" t="s">
        <v>626</v>
      </c>
      <c r="E177" s="183">
        <v>1</v>
      </c>
      <c r="F177" s="460"/>
      <c r="G177" s="426">
        <f t="shared" si="6"/>
        <v>0</v>
      </c>
      <c r="H177" s="184">
        <v>0.00196</v>
      </c>
    </row>
    <row r="178" spans="1:8" s="2" customFormat="1" ht="24" customHeight="1">
      <c r="A178" s="185">
        <v>98</v>
      </c>
      <c r="B178" s="186" t="s">
        <v>686</v>
      </c>
      <c r="C178" s="186" t="s">
        <v>687</v>
      </c>
      <c r="D178" s="186" t="s">
        <v>626</v>
      </c>
      <c r="E178" s="187">
        <v>13</v>
      </c>
      <c r="F178" s="443"/>
      <c r="G178" s="427">
        <f t="shared" si="6"/>
        <v>0</v>
      </c>
      <c r="H178" s="188">
        <v>0.02392</v>
      </c>
    </row>
    <row r="179" spans="1:8" s="2" customFormat="1" ht="13.5" customHeight="1">
      <c r="A179" s="185">
        <v>73</v>
      </c>
      <c r="B179" s="186" t="s">
        <v>688</v>
      </c>
      <c r="C179" s="186" t="s">
        <v>689</v>
      </c>
      <c r="D179" s="186" t="s">
        <v>293</v>
      </c>
      <c r="E179" s="187">
        <v>29</v>
      </c>
      <c r="F179" s="443"/>
      <c r="G179" s="427">
        <f t="shared" si="6"/>
        <v>0</v>
      </c>
      <c r="H179" s="188">
        <v>0.00667</v>
      </c>
    </row>
    <row r="180" spans="1:8" s="2" customFormat="1" ht="13.5" customHeight="1">
      <c r="A180" s="185">
        <v>74</v>
      </c>
      <c r="B180" s="186" t="s">
        <v>690</v>
      </c>
      <c r="C180" s="186" t="s">
        <v>691</v>
      </c>
      <c r="D180" s="186" t="s">
        <v>293</v>
      </c>
      <c r="E180" s="187">
        <v>1</v>
      </c>
      <c r="F180" s="443"/>
      <c r="G180" s="427">
        <f t="shared" si="6"/>
        <v>0</v>
      </c>
      <c r="H180" s="188">
        <v>0.00052</v>
      </c>
    </row>
    <row r="181" spans="1:8" s="2" customFormat="1" ht="13.5" customHeight="1">
      <c r="A181" s="185">
        <v>75</v>
      </c>
      <c r="B181" s="186" t="s">
        <v>692</v>
      </c>
      <c r="C181" s="186" t="s">
        <v>693</v>
      </c>
      <c r="D181" s="186" t="s">
        <v>293</v>
      </c>
      <c r="E181" s="187">
        <v>14</v>
      </c>
      <c r="F181" s="443"/>
      <c r="G181" s="427">
        <f t="shared" si="6"/>
        <v>0</v>
      </c>
      <c r="H181" s="188">
        <v>0.00392</v>
      </c>
    </row>
    <row r="182" spans="1:8" s="2" customFormat="1" ht="24" customHeight="1">
      <c r="A182" s="185">
        <v>76</v>
      </c>
      <c r="B182" s="186" t="s">
        <v>694</v>
      </c>
      <c r="C182" s="186" t="s">
        <v>695</v>
      </c>
      <c r="D182" s="186" t="s">
        <v>293</v>
      </c>
      <c r="E182" s="187">
        <v>1</v>
      </c>
      <c r="F182" s="443"/>
      <c r="G182" s="427">
        <f t="shared" si="6"/>
        <v>0</v>
      </c>
      <c r="H182" s="188">
        <v>0.00101</v>
      </c>
    </row>
    <row r="183" spans="1:8" s="2" customFormat="1" ht="24" customHeight="1">
      <c r="A183" s="185">
        <v>77</v>
      </c>
      <c r="B183" s="186" t="s">
        <v>696</v>
      </c>
      <c r="C183" s="186" t="s">
        <v>697</v>
      </c>
      <c r="D183" s="186" t="s">
        <v>293</v>
      </c>
      <c r="E183" s="187">
        <v>13</v>
      </c>
      <c r="F183" s="443"/>
      <c r="G183" s="427">
        <f t="shared" si="6"/>
        <v>0</v>
      </c>
      <c r="H183" s="188">
        <v>0.00611</v>
      </c>
    </row>
    <row r="184" spans="1:8" s="2" customFormat="1" ht="13.5" customHeight="1">
      <c r="A184" s="185">
        <v>79</v>
      </c>
      <c r="B184" s="186" t="s">
        <v>698</v>
      </c>
      <c r="C184" s="186" t="s">
        <v>699</v>
      </c>
      <c r="D184" s="186" t="s">
        <v>293</v>
      </c>
      <c r="E184" s="187">
        <v>1</v>
      </c>
      <c r="F184" s="443"/>
      <c r="G184" s="427">
        <f t="shared" si="6"/>
        <v>0</v>
      </c>
      <c r="H184" s="188">
        <v>0.00047</v>
      </c>
    </row>
    <row r="185" spans="1:8" s="2" customFormat="1" ht="24" customHeight="1" thickBot="1">
      <c r="A185" s="189">
        <v>80</v>
      </c>
      <c r="B185" s="190" t="s">
        <v>700</v>
      </c>
      <c r="C185" s="190" t="s">
        <v>701</v>
      </c>
      <c r="D185" s="190" t="s">
        <v>224</v>
      </c>
      <c r="E185" s="191">
        <f>SUM(G148:G184)/100</f>
        <v>0</v>
      </c>
      <c r="F185" s="461"/>
      <c r="G185" s="462">
        <f t="shared" si="6"/>
        <v>0</v>
      </c>
      <c r="H185" s="192">
        <v>0</v>
      </c>
    </row>
    <row r="186" spans="1:8" s="2" customFormat="1" ht="21" customHeight="1" thickBot="1">
      <c r="A186" s="177"/>
      <c r="B186" s="178" t="s">
        <v>702</v>
      </c>
      <c r="C186" s="178" t="s">
        <v>703</v>
      </c>
      <c r="D186" s="178"/>
      <c r="E186" s="179"/>
      <c r="F186" s="180"/>
      <c r="G186" s="452">
        <f>SUM(G187:G188)</f>
        <v>0</v>
      </c>
      <c r="H186" s="179">
        <v>0</v>
      </c>
    </row>
    <row r="187" spans="1:8" s="2" customFormat="1" ht="13.5" customHeight="1">
      <c r="A187" s="373">
        <v>247</v>
      </c>
      <c r="B187" s="251" t="s">
        <v>704</v>
      </c>
      <c r="C187" s="251" t="s">
        <v>705</v>
      </c>
      <c r="D187" s="251" t="s">
        <v>309</v>
      </c>
      <c r="E187" s="252">
        <v>1</v>
      </c>
      <c r="F187" s="408">
        <f>SUM('02.Mediciální plyny'!G11)</f>
        <v>0</v>
      </c>
      <c r="G187" s="454">
        <f>ROUND(E187*F187,2)</f>
        <v>0</v>
      </c>
      <c r="H187" s="409">
        <v>0</v>
      </c>
    </row>
    <row r="188" spans="1:8" s="2" customFormat="1" ht="13.5" customHeight="1" thickBot="1">
      <c r="A188" s="389">
        <v>248</v>
      </c>
      <c r="B188" s="254" t="s">
        <v>706</v>
      </c>
      <c r="C188" s="254" t="s">
        <v>707</v>
      </c>
      <c r="D188" s="254" t="s">
        <v>309</v>
      </c>
      <c r="E188" s="255">
        <v>0.065</v>
      </c>
      <c r="F188" s="410">
        <f>SUM(G187)</f>
        <v>0</v>
      </c>
      <c r="G188" s="455">
        <f>ROUND(E188*F188,2)</f>
        <v>0</v>
      </c>
      <c r="H188" s="411">
        <v>0</v>
      </c>
    </row>
    <row r="189" spans="1:8" s="2" customFormat="1" ht="21" customHeight="1" thickBot="1">
      <c r="A189" s="177"/>
      <c r="B189" s="178" t="s">
        <v>708</v>
      </c>
      <c r="C189" s="178" t="s">
        <v>709</v>
      </c>
      <c r="D189" s="178"/>
      <c r="E189" s="179"/>
      <c r="F189" s="180"/>
      <c r="G189" s="472">
        <f>SUM(G190:G201)</f>
        <v>0</v>
      </c>
      <c r="H189" s="179">
        <v>0.5801</v>
      </c>
    </row>
    <row r="190" spans="1:8" s="2" customFormat="1" ht="13.5" customHeight="1">
      <c r="A190" s="181">
        <v>259</v>
      </c>
      <c r="B190" s="182" t="s">
        <v>710</v>
      </c>
      <c r="C190" s="182" t="s">
        <v>711</v>
      </c>
      <c r="D190" s="182" t="s">
        <v>257</v>
      </c>
      <c r="E190" s="183">
        <v>20</v>
      </c>
      <c r="F190" s="460"/>
      <c r="G190" s="426">
        <f aca="true" t="shared" si="7" ref="G190:G200">ROUND(E190*F190,2)</f>
        <v>0</v>
      </c>
      <c r="H190" s="184">
        <v>0.0304</v>
      </c>
    </row>
    <row r="191" spans="1:8" s="2" customFormat="1" ht="13.5" customHeight="1">
      <c r="A191" s="185">
        <v>260</v>
      </c>
      <c r="B191" s="186" t="s">
        <v>712</v>
      </c>
      <c r="C191" s="186" t="s">
        <v>713</v>
      </c>
      <c r="D191" s="186" t="s">
        <v>257</v>
      </c>
      <c r="E191" s="187">
        <v>40</v>
      </c>
      <c r="F191" s="443"/>
      <c r="G191" s="427">
        <f t="shared" si="7"/>
        <v>0</v>
      </c>
      <c r="H191" s="188">
        <v>0.1472</v>
      </c>
    </row>
    <row r="192" spans="1:8" s="2" customFormat="1" ht="13.5" customHeight="1">
      <c r="A192" s="185">
        <v>261</v>
      </c>
      <c r="B192" s="186" t="s">
        <v>714</v>
      </c>
      <c r="C192" s="186" t="s">
        <v>715</v>
      </c>
      <c r="D192" s="186" t="s">
        <v>257</v>
      </c>
      <c r="E192" s="187">
        <v>6</v>
      </c>
      <c r="F192" s="443"/>
      <c r="G192" s="427">
        <f t="shared" si="7"/>
        <v>0</v>
      </c>
      <c r="H192" s="188">
        <v>0.0258</v>
      </c>
    </row>
    <row r="193" spans="1:8" s="2" customFormat="1" ht="13.5" customHeight="1">
      <c r="A193" s="185">
        <v>268</v>
      </c>
      <c r="B193" s="186" t="s">
        <v>716</v>
      </c>
      <c r="C193" s="186" t="s">
        <v>717</v>
      </c>
      <c r="D193" s="186" t="s">
        <v>257</v>
      </c>
      <c r="E193" s="187">
        <v>66</v>
      </c>
      <c r="F193" s="443"/>
      <c r="G193" s="427">
        <f t="shared" si="7"/>
        <v>0</v>
      </c>
      <c r="H193" s="188">
        <v>0</v>
      </c>
    </row>
    <row r="194" spans="1:8" s="2" customFormat="1" ht="13.5" customHeight="1">
      <c r="A194" s="185">
        <v>262</v>
      </c>
      <c r="B194" s="186" t="s">
        <v>718</v>
      </c>
      <c r="C194" s="186" t="s">
        <v>719</v>
      </c>
      <c r="D194" s="186" t="s">
        <v>257</v>
      </c>
      <c r="E194" s="187">
        <v>210</v>
      </c>
      <c r="F194" s="443"/>
      <c r="G194" s="427">
        <f t="shared" si="7"/>
        <v>0</v>
      </c>
      <c r="H194" s="188">
        <v>0.1155</v>
      </c>
    </row>
    <row r="195" spans="1:8" s="2" customFormat="1" ht="13.5" customHeight="1">
      <c r="A195" s="185">
        <v>263</v>
      </c>
      <c r="B195" s="186" t="s">
        <v>720</v>
      </c>
      <c r="C195" s="186" t="s">
        <v>721</v>
      </c>
      <c r="D195" s="186" t="s">
        <v>257</v>
      </c>
      <c r="E195" s="187">
        <v>30</v>
      </c>
      <c r="F195" s="443"/>
      <c r="G195" s="427">
        <f t="shared" si="7"/>
        <v>0</v>
      </c>
      <c r="H195" s="188">
        <v>0.0204</v>
      </c>
    </row>
    <row r="196" spans="1:8" s="2" customFormat="1" ht="13.5" customHeight="1">
      <c r="A196" s="185">
        <v>264</v>
      </c>
      <c r="B196" s="186" t="s">
        <v>722</v>
      </c>
      <c r="C196" s="186" t="s">
        <v>723</v>
      </c>
      <c r="D196" s="186" t="s">
        <v>257</v>
      </c>
      <c r="E196" s="187">
        <v>40</v>
      </c>
      <c r="F196" s="443"/>
      <c r="G196" s="427">
        <f t="shared" si="7"/>
        <v>0</v>
      </c>
      <c r="H196" s="188">
        <v>0.04</v>
      </c>
    </row>
    <row r="197" spans="1:8" s="2" customFormat="1" ht="13.5" customHeight="1">
      <c r="A197" s="185">
        <v>265</v>
      </c>
      <c r="B197" s="186" t="s">
        <v>724</v>
      </c>
      <c r="C197" s="186" t="s">
        <v>725</v>
      </c>
      <c r="D197" s="186" t="s">
        <v>257</v>
      </c>
      <c r="E197" s="187">
        <v>70</v>
      </c>
      <c r="F197" s="443"/>
      <c r="G197" s="427">
        <f t="shared" si="7"/>
        <v>0</v>
      </c>
      <c r="H197" s="188">
        <v>0.1134</v>
      </c>
    </row>
    <row r="198" spans="1:8" s="2" customFormat="1" ht="13.5" customHeight="1">
      <c r="A198" s="185">
        <v>266</v>
      </c>
      <c r="B198" s="186" t="s">
        <v>726</v>
      </c>
      <c r="C198" s="186" t="s">
        <v>727</v>
      </c>
      <c r="D198" s="186" t="s">
        <v>257</v>
      </c>
      <c r="E198" s="187">
        <v>190</v>
      </c>
      <c r="F198" s="443"/>
      <c r="G198" s="427">
        <f t="shared" si="7"/>
        <v>0</v>
      </c>
      <c r="H198" s="188">
        <v>0.0874</v>
      </c>
    </row>
    <row r="199" spans="1:8" s="2" customFormat="1" ht="13.5" customHeight="1">
      <c r="A199" s="185">
        <v>267</v>
      </c>
      <c r="B199" s="186" t="s">
        <v>728</v>
      </c>
      <c r="C199" s="186" t="s">
        <v>729</v>
      </c>
      <c r="D199" s="186" t="s">
        <v>257</v>
      </c>
      <c r="E199" s="187">
        <v>540</v>
      </c>
      <c r="F199" s="443"/>
      <c r="G199" s="427">
        <f t="shared" si="7"/>
        <v>0</v>
      </c>
      <c r="H199" s="188">
        <v>0</v>
      </c>
    </row>
    <row r="200" spans="1:8" s="2" customFormat="1" ht="24" customHeight="1">
      <c r="A200" s="185">
        <v>307</v>
      </c>
      <c r="B200" s="186" t="s">
        <v>730</v>
      </c>
      <c r="C200" s="186" t="s">
        <v>731</v>
      </c>
      <c r="D200" s="186" t="s">
        <v>163</v>
      </c>
      <c r="E200" s="187">
        <v>0.58</v>
      </c>
      <c r="F200" s="443"/>
      <c r="G200" s="427">
        <f t="shared" si="7"/>
        <v>0</v>
      </c>
      <c r="H200" s="188">
        <v>0</v>
      </c>
    </row>
    <row r="201" spans="1:8" s="2" customFormat="1" ht="24" customHeight="1" thickBot="1">
      <c r="A201" s="189">
        <v>308</v>
      </c>
      <c r="B201" s="190" t="s">
        <v>732</v>
      </c>
      <c r="C201" s="190" t="s">
        <v>733</v>
      </c>
      <c r="D201" s="190" t="s">
        <v>163</v>
      </c>
      <c r="E201" s="191">
        <v>0.58</v>
      </c>
      <c r="F201" s="461"/>
      <c r="G201" s="462">
        <f>ROUND(E201*F201,2)</f>
        <v>0</v>
      </c>
      <c r="H201" s="192">
        <v>0</v>
      </c>
    </row>
    <row r="202" spans="1:8" s="2" customFormat="1" ht="21" customHeight="1" thickBot="1">
      <c r="A202" s="177"/>
      <c r="B202" s="178" t="s">
        <v>734</v>
      </c>
      <c r="C202" s="178" t="s">
        <v>735</v>
      </c>
      <c r="D202" s="178"/>
      <c r="E202" s="179"/>
      <c r="F202" s="180"/>
      <c r="G202" s="472">
        <f>SUM(G203:G218)</f>
        <v>0</v>
      </c>
      <c r="H202" s="179">
        <v>0</v>
      </c>
    </row>
    <row r="203" spans="1:8" s="2" customFormat="1" ht="24" customHeight="1">
      <c r="A203" s="181">
        <v>291</v>
      </c>
      <c r="B203" s="182" t="s">
        <v>736</v>
      </c>
      <c r="C203" s="182" t="s">
        <v>737</v>
      </c>
      <c r="D203" s="182" t="s">
        <v>358</v>
      </c>
      <c r="E203" s="183">
        <v>18</v>
      </c>
      <c r="F203" s="460"/>
      <c r="G203" s="426">
        <f aca="true" t="shared" si="8" ref="G203:G266">ROUND(E203*F203,2)</f>
        <v>0</v>
      </c>
      <c r="H203" s="184">
        <v>0</v>
      </c>
    </row>
    <row r="204" spans="1:8" s="2" customFormat="1" ht="13.5" customHeight="1">
      <c r="A204" s="185">
        <v>292</v>
      </c>
      <c r="B204" s="186" t="s">
        <v>738</v>
      </c>
      <c r="C204" s="186" t="s">
        <v>739</v>
      </c>
      <c r="D204" s="186" t="s">
        <v>358</v>
      </c>
      <c r="E204" s="187">
        <v>1</v>
      </c>
      <c r="F204" s="443"/>
      <c r="G204" s="427">
        <f t="shared" si="8"/>
        <v>0</v>
      </c>
      <c r="H204" s="188">
        <v>0</v>
      </c>
    </row>
    <row r="205" spans="1:8" s="2" customFormat="1" ht="13.5" customHeight="1">
      <c r="A205" s="185">
        <v>293</v>
      </c>
      <c r="B205" s="186" t="s">
        <v>740</v>
      </c>
      <c r="C205" s="186" t="s">
        <v>741</v>
      </c>
      <c r="D205" s="186" t="s">
        <v>358</v>
      </c>
      <c r="E205" s="187">
        <v>55</v>
      </c>
      <c r="F205" s="443"/>
      <c r="G205" s="427">
        <f t="shared" si="8"/>
        <v>0</v>
      </c>
      <c r="H205" s="188">
        <v>0</v>
      </c>
    </row>
    <row r="206" spans="1:8" s="2" customFormat="1" ht="13.5" customHeight="1">
      <c r="A206" s="185">
        <v>294</v>
      </c>
      <c r="B206" s="186" t="s">
        <v>742</v>
      </c>
      <c r="C206" s="186" t="s">
        <v>743</v>
      </c>
      <c r="D206" s="186" t="s">
        <v>358</v>
      </c>
      <c r="E206" s="187">
        <v>25</v>
      </c>
      <c r="F206" s="443"/>
      <c r="G206" s="427">
        <f t="shared" si="8"/>
        <v>0</v>
      </c>
      <c r="H206" s="188">
        <v>0</v>
      </c>
    </row>
    <row r="207" spans="1:8" s="2" customFormat="1" ht="13.5" customHeight="1">
      <c r="A207" s="185">
        <v>295</v>
      </c>
      <c r="B207" s="186" t="s">
        <v>744</v>
      </c>
      <c r="C207" s="186" t="s">
        <v>745</v>
      </c>
      <c r="D207" s="186" t="s">
        <v>358</v>
      </c>
      <c r="E207" s="187">
        <v>40</v>
      </c>
      <c r="F207" s="443"/>
      <c r="G207" s="427">
        <f t="shared" si="8"/>
        <v>0</v>
      </c>
      <c r="H207" s="188">
        <v>0</v>
      </c>
    </row>
    <row r="208" spans="1:8" s="2" customFormat="1" ht="24" customHeight="1">
      <c r="A208" s="185">
        <v>296</v>
      </c>
      <c r="B208" s="186" t="s">
        <v>746</v>
      </c>
      <c r="C208" s="186" t="s">
        <v>747</v>
      </c>
      <c r="D208" s="186" t="s">
        <v>358</v>
      </c>
      <c r="E208" s="187">
        <v>101</v>
      </c>
      <c r="F208" s="443"/>
      <c r="G208" s="427">
        <f t="shared" si="8"/>
        <v>0</v>
      </c>
      <c r="H208" s="188">
        <v>0</v>
      </c>
    </row>
    <row r="209" spans="1:8" s="2" customFormat="1" ht="13.5" customHeight="1">
      <c r="A209" s="185">
        <v>297</v>
      </c>
      <c r="B209" s="186" t="s">
        <v>748</v>
      </c>
      <c r="C209" s="186" t="s">
        <v>749</v>
      </c>
      <c r="D209" s="186" t="s">
        <v>358</v>
      </c>
      <c r="E209" s="187">
        <v>40</v>
      </c>
      <c r="F209" s="443"/>
      <c r="G209" s="427">
        <f t="shared" si="8"/>
        <v>0</v>
      </c>
      <c r="H209" s="188">
        <v>0</v>
      </c>
    </row>
    <row r="210" spans="1:8" s="2" customFormat="1" ht="13.5" customHeight="1">
      <c r="A210" s="185">
        <v>298</v>
      </c>
      <c r="B210" s="186" t="s">
        <v>750</v>
      </c>
      <c r="C210" s="186" t="s">
        <v>751</v>
      </c>
      <c r="D210" s="186" t="s">
        <v>358</v>
      </c>
      <c r="E210" s="187">
        <v>40</v>
      </c>
      <c r="F210" s="443"/>
      <c r="G210" s="427">
        <f t="shared" si="8"/>
        <v>0</v>
      </c>
      <c r="H210" s="188">
        <v>0</v>
      </c>
    </row>
    <row r="211" spans="1:8" s="2" customFormat="1" ht="13.5" customHeight="1">
      <c r="A211" s="185">
        <v>299</v>
      </c>
      <c r="B211" s="186" t="s">
        <v>752</v>
      </c>
      <c r="C211" s="186" t="s">
        <v>753</v>
      </c>
      <c r="D211" s="186" t="s">
        <v>358</v>
      </c>
      <c r="E211" s="187">
        <v>1</v>
      </c>
      <c r="F211" s="443"/>
      <c r="G211" s="427">
        <f t="shared" si="8"/>
        <v>0</v>
      </c>
      <c r="H211" s="188">
        <v>0</v>
      </c>
    </row>
    <row r="212" spans="1:8" s="2" customFormat="1" ht="13.5" customHeight="1">
      <c r="A212" s="185">
        <v>300</v>
      </c>
      <c r="B212" s="186" t="s">
        <v>754</v>
      </c>
      <c r="C212" s="186" t="s">
        <v>755</v>
      </c>
      <c r="D212" s="186" t="s">
        <v>358</v>
      </c>
      <c r="E212" s="187">
        <v>16</v>
      </c>
      <c r="F212" s="443"/>
      <c r="G212" s="427">
        <f t="shared" si="8"/>
        <v>0</v>
      </c>
      <c r="H212" s="188">
        <v>0</v>
      </c>
    </row>
    <row r="213" spans="1:8" s="2" customFormat="1" ht="13.5" customHeight="1">
      <c r="A213" s="185">
        <v>301</v>
      </c>
      <c r="B213" s="186" t="s">
        <v>756</v>
      </c>
      <c r="C213" s="186" t="s">
        <v>757</v>
      </c>
      <c r="D213" s="186" t="s">
        <v>358</v>
      </c>
      <c r="E213" s="187">
        <v>16</v>
      </c>
      <c r="F213" s="443"/>
      <c r="G213" s="427">
        <f t="shared" si="8"/>
        <v>0</v>
      </c>
      <c r="H213" s="188">
        <v>0</v>
      </c>
    </row>
    <row r="214" spans="1:8" s="2" customFormat="1" ht="13.5" customHeight="1">
      <c r="A214" s="185">
        <v>302</v>
      </c>
      <c r="B214" s="186" t="s">
        <v>758</v>
      </c>
      <c r="C214" s="186" t="s">
        <v>759</v>
      </c>
      <c r="D214" s="186" t="s">
        <v>358</v>
      </c>
      <c r="E214" s="187">
        <v>2</v>
      </c>
      <c r="F214" s="443"/>
      <c r="G214" s="427">
        <f t="shared" si="8"/>
        <v>0</v>
      </c>
      <c r="H214" s="188">
        <v>0</v>
      </c>
    </row>
    <row r="215" spans="1:8" s="2" customFormat="1" ht="13.5" customHeight="1">
      <c r="A215" s="185">
        <v>303</v>
      </c>
      <c r="B215" s="186" t="s">
        <v>760</v>
      </c>
      <c r="C215" s="186" t="s">
        <v>761</v>
      </c>
      <c r="D215" s="186" t="s">
        <v>358</v>
      </c>
      <c r="E215" s="187">
        <v>16</v>
      </c>
      <c r="F215" s="443"/>
      <c r="G215" s="427">
        <f t="shared" si="8"/>
        <v>0</v>
      </c>
      <c r="H215" s="188">
        <v>0</v>
      </c>
    </row>
    <row r="216" spans="1:8" s="2" customFormat="1" ht="13.5" customHeight="1">
      <c r="A216" s="185">
        <v>304</v>
      </c>
      <c r="B216" s="186" t="s">
        <v>762</v>
      </c>
      <c r="C216" s="186" t="s">
        <v>763</v>
      </c>
      <c r="D216" s="186" t="s">
        <v>358</v>
      </c>
      <c r="E216" s="187">
        <v>2</v>
      </c>
      <c r="F216" s="443"/>
      <c r="G216" s="427">
        <f t="shared" si="8"/>
        <v>0</v>
      </c>
      <c r="H216" s="188">
        <v>0</v>
      </c>
    </row>
    <row r="217" spans="1:8" s="2" customFormat="1" ht="13.5" customHeight="1">
      <c r="A217" s="185">
        <v>305</v>
      </c>
      <c r="B217" s="186" t="s">
        <v>764</v>
      </c>
      <c r="C217" s="186" t="s">
        <v>765</v>
      </c>
      <c r="D217" s="186" t="s">
        <v>224</v>
      </c>
      <c r="E217" s="187">
        <f>SUM(G203:G216)/100</f>
        <v>0</v>
      </c>
      <c r="F217" s="443"/>
      <c r="G217" s="427">
        <f t="shared" si="8"/>
        <v>0</v>
      </c>
      <c r="H217" s="188">
        <v>0</v>
      </c>
    </row>
    <row r="218" spans="1:8" s="2" customFormat="1" ht="24" customHeight="1" thickBot="1">
      <c r="A218" s="189">
        <v>306</v>
      </c>
      <c r="B218" s="190" t="s">
        <v>766</v>
      </c>
      <c r="C218" s="190" t="s">
        <v>767</v>
      </c>
      <c r="D218" s="190" t="s">
        <v>224</v>
      </c>
      <c r="E218" s="191">
        <f>SUM(E217)</f>
        <v>0</v>
      </c>
      <c r="F218" s="461"/>
      <c r="G218" s="462">
        <f t="shared" si="8"/>
        <v>0</v>
      </c>
      <c r="H218" s="192">
        <v>0</v>
      </c>
    </row>
    <row r="219" spans="1:8" s="2" customFormat="1" ht="21" customHeight="1" thickBot="1">
      <c r="A219" s="177"/>
      <c r="B219" s="178" t="s">
        <v>768</v>
      </c>
      <c r="C219" s="178" t="s">
        <v>769</v>
      </c>
      <c r="D219" s="178"/>
      <c r="E219" s="179"/>
      <c r="F219" s="180"/>
      <c r="G219" s="472">
        <f>SUM(G220:G244)</f>
        <v>0</v>
      </c>
      <c r="H219" s="179">
        <v>2.34687</v>
      </c>
    </row>
    <row r="220" spans="1:8" s="2" customFormat="1" ht="13.5" customHeight="1">
      <c r="A220" s="181">
        <v>112</v>
      </c>
      <c r="B220" s="182" t="s">
        <v>770</v>
      </c>
      <c r="C220" s="182" t="s">
        <v>771</v>
      </c>
      <c r="D220" s="182" t="s">
        <v>358</v>
      </c>
      <c r="E220" s="183">
        <v>37</v>
      </c>
      <c r="F220" s="460"/>
      <c r="G220" s="426">
        <f t="shared" si="8"/>
        <v>0</v>
      </c>
      <c r="H220" s="184">
        <v>0</v>
      </c>
    </row>
    <row r="221" spans="1:8" s="2" customFormat="1" ht="24" customHeight="1">
      <c r="A221" s="185">
        <v>269</v>
      </c>
      <c r="B221" s="186" t="s">
        <v>772</v>
      </c>
      <c r="C221" s="186" t="s">
        <v>1451</v>
      </c>
      <c r="D221" s="186" t="s">
        <v>293</v>
      </c>
      <c r="E221" s="187">
        <v>1</v>
      </c>
      <c r="F221" s="443"/>
      <c r="G221" s="427">
        <f t="shared" si="8"/>
        <v>0</v>
      </c>
      <c r="H221" s="188">
        <v>0.0145</v>
      </c>
    </row>
    <row r="222" spans="1:8" s="2" customFormat="1" ht="24" customHeight="1">
      <c r="A222" s="185">
        <v>270</v>
      </c>
      <c r="B222" s="186" t="s">
        <v>773</v>
      </c>
      <c r="C222" s="186" t="s">
        <v>1452</v>
      </c>
      <c r="D222" s="186" t="s">
        <v>293</v>
      </c>
      <c r="E222" s="187">
        <v>2</v>
      </c>
      <c r="F222" s="443"/>
      <c r="G222" s="427">
        <f t="shared" si="8"/>
        <v>0</v>
      </c>
      <c r="H222" s="188">
        <v>0.03884</v>
      </c>
    </row>
    <row r="223" spans="1:8" s="2" customFormat="1" ht="24" customHeight="1">
      <c r="A223" s="185">
        <v>271</v>
      </c>
      <c r="B223" s="186" t="s">
        <v>774</v>
      </c>
      <c r="C223" s="186" t="s">
        <v>1453</v>
      </c>
      <c r="D223" s="186" t="s">
        <v>293</v>
      </c>
      <c r="E223" s="187">
        <v>3</v>
      </c>
      <c r="F223" s="443"/>
      <c r="G223" s="427">
        <f t="shared" si="8"/>
        <v>0</v>
      </c>
      <c r="H223" s="188">
        <v>0.07548</v>
      </c>
    </row>
    <row r="224" spans="1:8" s="2" customFormat="1" ht="24" customHeight="1">
      <c r="A224" s="185">
        <v>275</v>
      </c>
      <c r="B224" s="186" t="s">
        <v>775</v>
      </c>
      <c r="C224" s="186" t="s">
        <v>1454</v>
      </c>
      <c r="D224" s="186" t="s">
        <v>293</v>
      </c>
      <c r="E224" s="187">
        <v>1</v>
      </c>
      <c r="F224" s="443"/>
      <c r="G224" s="427">
        <f t="shared" si="8"/>
        <v>0</v>
      </c>
      <c r="H224" s="188">
        <v>0.02803</v>
      </c>
    </row>
    <row r="225" spans="1:8" s="2" customFormat="1" ht="24" customHeight="1">
      <c r="A225" s="185">
        <v>272</v>
      </c>
      <c r="B225" s="186" t="s">
        <v>776</v>
      </c>
      <c r="C225" s="186" t="s">
        <v>1455</v>
      </c>
      <c r="D225" s="186" t="s">
        <v>293</v>
      </c>
      <c r="E225" s="187">
        <v>1</v>
      </c>
      <c r="F225" s="443"/>
      <c r="G225" s="427">
        <f t="shared" si="8"/>
        <v>0</v>
      </c>
      <c r="H225" s="188">
        <v>0.03664</v>
      </c>
    </row>
    <row r="226" spans="1:8" s="2" customFormat="1" ht="24" customHeight="1">
      <c r="A226" s="185">
        <v>276</v>
      </c>
      <c r="B226" s="186" t="s">
        <v>776</v>
      </c>
      <c r="C226" s="186" t="s">
        <v>1456</v>
      </c>
      <c r="D226" s="186" t="s">
        <v>293</v>
      </c>
      <c r="E226" s="187">
        <v>2</v>
      </c>
      <c r="F226" s="443"/>
      <c r="G226" s="427">
        <f t="shared" si="8"/>
        <v>0</v>
      </c>
      <c r="H226" s="188">
        <v>0.07328</v>
      </c>
    </row>
    <row r="227" spans="1:8" s="2" customFormat="1" ht="24" customHeight="1">
      <c r="A227" s="185">
        <v>277</v>
      </c>
      <c r="B227" s="186" t="s">
        <v>777</v>
      </c>
      <c r="C227" s="186" t="s">
        <v>1457</v>
      </c>
      <c r="D227" s="186" t="s">
        <v>293</v>
      </c>
      <c r="E227" s="187">
        <v>6</v>
      </c>
      <c r="F227" s="443"/>
      <c r="G227" s="427">
        <f t="shared" si="8"/>
        <v>0</v>
      </c>
      <c r="H227" s="188">
        <v>0.25428</v>
      </c>
    </row>
    <row r="228" spans="1:8" s="2" customFormat="1" ht="24" customHeight="1">
      <c r="A228" s="185">
        <v>278</v>
      </c>
      <c r="B228" s="186" t="s">
        <v>778</v>
      </c>
      <c r="C228" s="186" t="s">
        <v>1458</v>
      </c>
      <c r="D228" s="186" t="s">
        <v>293</v>
      </c>
      <c r="E228" s="187">
        <v>8</v>
      </c>
      <c r="F228" s="443"/>
      <c r="G228" s="427">
        <f t="shared" si="8"/>
        <v>0</v>
      </c>
      <c r="H228" s="188">
        <v>0.38496</v>
      </c>
    </row>
    <row r="229" spans="1:8" s="2" customFormat="1" ht="24" customHeight="1">
      <c r="A229" s="185">
        <v>273</v>
      </c>
      <c r="B229" s="186" t="s">
        <v>779</v>
      </c>
      <c r="C229" s="186" t="s">
        <v>1459</v>
      </c>
      <c r="D229" s="186" t="s">
        <v>293</v>
      </c>
      <c r="E229" s="187">
        <v>1</v>
      </c>
      <c r="F229" s="443"/>
      <c r="G229" s="427">
        <f t="shared" si="8"/>
        <v>0</v>
      </c>
      <c r="H229" s="188">
        <v>0.0304</v>
      </c>
    </row>
    <row r="230" spans="1:8" s="2" customFormat="1" ht="24" customHeight="1">
      <c r="A230" s="185">
        <v>274</v>
      </c>
      <c r="B230" s="186" t="s">
        <v>780</v>
      </c>
      <c r="C230" s="186" t="s">
        <v>1460</v>
      </c>
      <c r="D230" s="186" t="s">
        <v>293</v>
      </c>
      <c r="E230" s="187">
        <v>1</v>
      </c>
      <c r="F230" s="443"/>
      <c r="G230" s="427">
        <f t="shared" si="8"/>
        <v>0</v>
      </c>
      <c r="H230" s="188">
        <v>0.068</v>
      </c>
    </row>
    <row r="231" spans="1:8" s="2" customFormat="1" ht="24" customHeight="1">
      <c r="A231" s="185">
        <v>279</v>
      </c>
      <c r="B231" s="186" t="s">
        <v>781</v>
      </c>
      <c r="C231" s="186" t="s">
        <v>1461</v>
      </c>
      <c r="D231" s="186" t="s">
        <v>293</v>
      </c>
      <c r="E231" s="187">
        <v>1</v>
      </c>
      <c r="F231" s="443"/>
      <c r="G231" s="427">
        <f t="shared" si="8"/>
        <v>0</v>
      </c>
      <c r="H231" s="188">
        <v>0.04532</v>
      </c>
    </row>
    <row r="232" spans="1:8" s="2" customFormat="1" ht="24" customHeight="1">
      <c r="A232" s="185">
        <v>280</v>
      </c>
      <c r="B232" s="186" t="s">
        <v>782</v>
      </c>
      <c r="C232" s="186" t="s">
        <v>1462</v>
      </c>
      <c r="D232" s="186" t="s">
        <v>293</v>
      </c>
      <c r="E232" s="187">
        <v>1</v>
      </c>
      <c r="F232" s="443"/>
      <c r="G232" s="427">
        <f t="shared" si="8"/>
        <v>0</v>
      </c>
      <c r="H232" s="188">
        <v>0.0072</v>
      </c>
    </row>
    <row r="233" spans="1:8" s="2" customFormat="1" ht="24" customHeight="1">
      <c r="A233" s="185">
        <v>281</v>
      </c>
      <c r="B233" s="186" t="s">
        <v>783</v>
      </c>
      <c r="C233" s="186" t="s">
        <v>1463</v>
      </c>
      <c r="D233" s="186" t="s">
        <v>293</v>
      </c>
      <c r="E233" s="187">
        <v>3</v>
      </c>
      <c r="F233" s="443"/>
      <c r="G233" s="427">
        <f t="shared" si="8"/>
        <v>0</v>
      </c>
      <c r="H233" s="188">
        <v>0.06612</v>
      </c>
    </row>
    <row r="234" spans="1:8" s="2" customFormat="1" ht="33.75" customHeight="1">
      <c r="A234" s="185">
        <v>282</v>
      </c>
      <c r="B234" s="186" t="s">
        <v>784</v>
      </c>
      <c r="C234" s="186" t="s">
        <v>1464</v>
      </c>
      <c r="D234" s="186" t="s">
        <v>293</v>
      </c>
      <c r="E234" s="187">
        <v>1</v>
      </c>
      <c r="F234" s="443"/>
      <c r="G234" s="427">
        <f t="shared" si="8"/>
        <v>0</v>
      </c>
      <c r="H234" s="188">
        <v>0.03196</v>
      </c>
    </row>
    <row r="235" spans="1:8" s="2" customFormat="1" ht="33" customHeight="1">
      <c r="A235" s="185">
        <v>283</v>
      </c>
      <c r="B235" s="186" t="s">
        <v>785</v>
      </c>
      <c r="C235" s="186" t="s">
        <v>1465</v>
      </c>
      <c r="D235" s="186" t="s">
        <v>293</v>
      </c>
      <c r="E235" s="187">
        <v>2</v>
      </c>
      <c r="F235" s="443"/>
      <c r="G235" s="427">
        <f t="shared" si="8"/>
        <v>0</v>
      </c>
      <c r="H235" s="188">
        <v>0.07384</v>
      </c>
    </row>
    <row r="236" spans="1:8" s="2" customFormat="1" ht="33" customHeight="1">
      <c r="A236" s="185">
        <v>284</v>
      </c>
      <c r="B236" s="186" t="s">
        <v>786</v>
      </c>
      <c r="C236" s="186" t="s">
        <v>1466</v>
      </c>
      <c r="D236" s="186" t="s">
        <v>293</v>
      </c>
      <c r="E236" s="187">
        <v>1</v>
      </c>
      <c r="F236" s="443"/>
      <c r="G236" s="427">
        <f t="shared" si="8"/>
        <v>0</v>
      </c>
      <c r="H236" s="188">
        <v>0.0583</v>
      </c>
    </row>
    <row r="237" spans="1:8" s="2" customFormat="1" ht="35.25" customHeight="1">
      <c r="A237" s="185">
        <v>285</v>
      </c>
      <c r="B237" s="186" t="s">
        <v>787</v>
      </c>
      <c r="C237" s="186" t="s">
        <v>1467</v>
      </c>
      <c r="D237" s="186" t="s">
        <v>293</v>
      </c>
      <c r="E237" s="187">
        <v>2</v>
      </c>
      <c r="F237" s="443"/>
      <c r="G237" s="427">
        <f t="shared" si="8"/>
        <v>0</v>
      </c>
      <c r="H237" s="188">
        <v>0.116</v>
      </c>
    </row>
    <row r="238" spans="1:8" s="2" customFormat="1" ht="33" customHeight="1">
      <c r="A238" s="185">
        <v>286</v>
      </c>
      <c r="B238" s="186" t="s">
        <v>788</v>
      </c>
      <c r="C238" s="186" t="s">
        <v>1464</v>
      </c>
      <c r="D238" s="186" t="s">
        <v>293</v>
      </c>
      <c r="E238" s="187">
        <v>4</v>
      </c>
      <c r="F238" s="443"/>
      <c r="G238" s="427">
        <f t="shared" si="8"/>
        <v>0</v>
      </c>
      <c r="H238" s="188">
        <v>0.27664</v>
      </c>
    </row>
    <row r="239" spans="1:8" s="2" customFormat="1" ht="33.75" customHeight="1">
      <c r="A239" s="185">
        <v>287</v>
      </c>
      <c r="B239" s="186" t="s">
        <v>789</v>
      </c>
      <c r="C239" s="186" t="s">
        <v>1465</v>
      </c>
      <c r="D239" s="186" t="s">
        <v>293</v>
      </c>
      <c r="E239" s="187">
        <v>4</v>
      </c>
      <c r="F239" s="443"/>
      <c r="G239" s="427">
        <f t="shared" si="8"/>
        <v>0</v>
      </c>
      <c r="H239" s="188">
        <v>0.32128</v>
      </c>
    </row>
    <row r="240" spans="1:8" s="2" customFormat="1" ht="23.25" customHeight="1">
      <c r="A240" s="185">
        <v>288</v>
      </c>
      <c r="B240" s="186" t="s">
        <v>790</v>
      </c>
      <c r="C240" s="186" t="s">
        <v>791</v>
      </c>
      <c r="D240" s="186" t="s">
        <v>293</v>
      </c>
      <c r="E240" s="187">
        <v>3</v>
      </c>
      <c r="F240" s="443"/>
      <c r="G240" s="427">
        <f t="shared" si="8"/>
        <v>0</v>
      </c>
      <c r="H240" s="188">
        <v>0.0612</v>
      </c>
    </row>
    <row r="241" spans="1:8" s="2" customFormat="1" ht="24" customHeight="1">
      <c r="A241" s="185">
        <v>289</v>
      </c>
      <c r="B241" s="186" t="s">
        <v>792</v>
      </c>
      <c r="C241" s="186" t="s">
        <v>793</v>
      </c>
      <c r="D241" s="186" t="s">
        <v>293</v>
      </c>
      <c r="E241" s="187">
        <v>8</v>
      </c>
      <c r="F241" s="443"/>
      <c r="G241" s="427">
        <f t="shared" si="8"/>
        <v>0</v>
      </c>
      <c r="H241" s="188">
        <v>0.2064</v>
      </c>
    </row>
    <row r="242" spans="1:8" s="2" customFormat="1" ht="24" customHeight="1">
      <c r="A242" s="185">
        <v>290</v>
      </c>
      <c r="B242" s="186" t="s">
        <v>794</v>
      </c>
      <c r="C242" s="186" t="s">
        <v>795</v>
      </c>
      <c r="D242" s="186" t="s">
        <v>293</v>
      </c>
      <c r="E242" s="187">
        <v>2</v>
      </c>
      <c r="F242" s="443"/>
      <c r="G242" s="427">
        <f t="shared" si="8"/>
        <v>0</v>
      </c>
      <c r="H242" s="188">
        <v>0.0782</v>
      </c>
    </row>
    <row r="243" spans="1:8" s="2" customFormat="1" ht="24" customHeight="1">
      <c r="A243" s="185">
        <v>309</v>
      </c>
      <c r="B243" s="186" t="s">
        <v>796</v>
      </c>
      <c r="C243" s="186" t="s">
        <v>797</v>
      </c>
      <c r="D243" s="186" t="s">
        <v>163</v>
      </c>
      <c r="E243" s="187">
        <v>2.347</v>
      </c>
      <c r="F243" s="443"/>
      <c r="G243" s="427">
        <f t="shared" si="8"/>
        <v>0</v>
      </c>
      <c r="H243" s="188">
        <v>0</v>
      </c>
    </row>
    <row r="244" spans="1:8" s="2" customFormat="1" ht="24" customHeight="1" thickBot="1">
      <c r="A244" s="189">
        <v>310</v>
      </c>
      <c r="B244" s="190" t="s">
        <v>798</v>
      </c>
      <c r="C244" s="190" t="s">
        <v>799</v>
      </c>
      <c r="D244" s="190" t="s">
        <v>163</v>
      </c>
      <c r="E244" s="191">
        <v>2.347</v>
      </c>
      <c r="F244" s="461"/>
      <c r="G244" s="462">
        <f t="shared" si="8"/>
        <v>0</v>
      </c>
      <c r="H244" s="192">
        <v>0</v>
      </c>
    </row>
    <row r="245" spans="1:8" s="2" customFormat="1" ht="21" customHeight="1" thickBot="1">
      <c r="A245" s="177"/>
      <c r="B245" s="178" t="s">
        <v>800</v>
      </c>
      <c r="C245" s="178" t="s">
        <v>801</v>
      </c>
      <c r="D245" s="178"/>
      <c r="E245" s="179"/>
      <c r="F245" s="180"/>
      <c r="G245" s="472">
        <f>SUM(G246:G249)</f>
        <v>0</v>
      </c>
      <c r="H245" s="179">
        <v>0.451575</v>
      </c>
    </row>
    <row r="246" spans="1:8" s="2" customFormat="1" ht="24" customHeight="1">
      <c r="A246" s="181">
        <v>220</v>
      </c>
      <c r="B246" s="182" t="s">
        <v>802</v>
      </c>
      <c r="C246" s="182" t="s">
        <v>803</v>
      </c>
      <c r="D246" s="182" t="s">
        <v>184</v>
      </c>
      <c r="E246" s="183">
        <v>4.5</v>
      </c>
      <c r="F246" s="460"/>
      <c r="G246" s="426">
        <f t="shared" si="8"/>
        <v>0</v>
      </c>
      <c r="H246" s="184">
        <v>0.451575</v>
      </c>
    </row>
    <row r="247" spans="1:8" s="2" customFormat="1" ht="24" customHeight="1">
      <c r="A247" s="185">
        <v>221</v>
      </c>
      <c r="B247" s="186" t="s">
        <v>804</v>
      </c>
      <c r="C247" s="186" t="s">
        <v>805</v>
      </c>
      <c r="D247" s="186" t="s">
        <v>184</v>
      </c>
      <c r="E247" s="187">
        <v>4.5</v>
      </c>
      <c r="F247" s="443"/>
      <c r="G247" s="427">
        <f t="shared" si="8"/>
        <v>0</v>
      </c>
      <c r="H247" s="188">
        <v>0</v>
      </c>
    </row>
    <row r="248" spans="1:8" s="2" customFormat="1" ht="24" customHeight="1">
      <c r="A248" s="185">
        <v>223</v>
      </c>
      <c r="B248" s="186" t="s">
        <v>806</v>
      </c>
      <c r="C248" s="186" t="s">
        <v>807</v>
      </c>
      <c r="D248" s="186" t="s">
        <v>163</v>
      </c>
      <c r="E248" s="187">
        <v>0.452</v>
      </c>
      <c r="F248" s="443"/>
      <c r="G248" s="427">
        <f t="shared" si="8"/>
        <v>0</v>
      </c>
      <c r="H248" s="188">
        <v>0</v>
      </c>
    </row>
    <row r="249" spans="1:8" s="2" customFormat="1" ht="24" customHeight="1" thickBot="1">
      <c r="A249" s="189">
        <v>224</v>
      </c>
      <c r="B249" s="190" t="s">
        <v>808</v>
      </c>
      <c r="C249" s="190" t="s">
        <v>809</v>
      </c>
      <c r="D249" s="190" t="s">
        <v>163</v>
      </c>
      <c r="E249" s="191">
        <v>0.452</v>
      </c>
      <c r="F249" s="461"/>
      <c r="G249" s="462">
        <f t="shared" si="8"/>
        <v>0</v>
      </c>
      <c r="H249" s="192">
        <v>0</v>
      </c>
    </row>
    <row r="250" spans="1:8" s="2" customFormat="1" ht="21" customHeight="1" thickBot="1">
      <c r="A250" s="177"/>
      <c r="B250" s="178" t="s">
        <v>227</v>
      </c>
      <c r="C250" s="178" t="s">
        <v>228</v>
      </c>
      <c r="D250" s="178"/>
      <c r="E250" s="179"/>
      <c r="F250" s="180"/>
      <c r="G250" s="472">
        <f>SUM(G251:G258)</f>
        <v>0</v>
      </c>
      <c r="H250" s="179">
        <v>16.399479</v>
      </c>
    </row>
    <row r="251" spans="1:8" s="2" customFormat="1" ht="24" customHeight="1">
      <c r="A251" s="181">
        <v>113</v>
      </c>
      <c r="B251" s="182" t="s">
        <v>810</v>
      </c>
      <c r="C251" s="182" t="s">
        <v>811</v>
      </c>
      <c r="D251" s="182" t="s">
        <v>184</v>
      </c>
      <c r="E251" s="183">
        <v>11.34</v>
      </c>
      <c r="F251" s="460"/>
      <c r="G251" s="426">
        <f t="shared" si="8"/>
        <v>0</v>
      </c>
      <c r="H251" s="184">
        <v>0.297108</v>
      </c>
    </row>
    <row r="252" spans="1:8" s="2" customFormat="1" ht="24" customHeight="1">
      <c r="A252" s="185">
        <v>0</v>
      </c>
      <c r="B252" s="186" t="s">
        <v>810</v>
      </c>
      <c r="C252" s="186" t="s">
        <v>811</v>
      </c>
      <c r="D252" s="186" t="s">
        <v>184</v>
      </c>
      <c r="E252" s="187">
        <v>174</v>
      </c>
      <c r="F252" s="443"/>
      <c r="G252" s="427">
        <f t="shared" si="8"/>
        <v>0</v>
      </c>
      <c r="H252" s="188">
        <v>4.5588</v>
      </c>
    </row>
    <row r="253" spans="1:8" s="2" customFormat="1" ht="24" customHeight="1">
      <c r="A253" s="185">
        <v>115</v>
      </c>
      <c r="B253" s="186" t="s">
        <v>812</v>
      </c>
      <c r="C253" s="186" t="s">
        <v>813</v>
      </c>
      <c r="D253" s="186" t="s">
        <v>184</v>
      </c>
      <c r="E253" s="187">
        <v>666.5</v>
      </c>
      <c r="F253" s="443"/>
      <c r="G253" s="427">
        <f t="shared" si="8"/>
        <v>0</v>
      </c>
      <c r="H253" s="188">
        <v>10.150795</v>
      </c>
    </row>
    <row r="254" spans="1:8" s="2" customFormat="1" ht="24" customHeight="1">
      <c r="A254" s="185">
        <v>116</v>
      </c>
      <c r="B254" s="186" t="s">
        <v>814</v>
      </c>
      <c r="C254" s="186" t="s">
        <v>815</v>
      </c>
      <c r="D254" s="186" t="s">
        <v>184</v>
      </c>
      <c r="E254" s="187">
        <v>94.6</v>
      </c>
      <c r="F254" s="443"/>
      <c r="G254" s="427">
        <f t="shared" si="8"/>
        <v>0</v>
      </c>
      <c r="H254" s="188">
        <v>1.367916</v>
      </c>
    </row>
    <row r="255" spans="1:8" s="2" customFormat="1" ht="24" customHeight="1">
      <c r="A255" s="185">
        <v>114</v>
      </c>
      <c r="B255" s="186" t="s">
        <v>816</v>
      </c>
      <c r="C255" s="186" t="s">
        <v>817</v>
      </c>
      <c r="D255" s="186" t="s">
        <v>184</v>
      </c>
      <c r="E255" s="187">
        <v>233.7</v>
      </c>
      <c r="F255" s="443"/>
      <c r="G255" s="427">
        <f t="shared" si="8"/>
        <v>0</v>
      </c>
      <c r="H255" s="188">
        <v>0</v>
      </c>
    </row>
    <row r="256" spans="1:8" s="2" customFormat="1" ht="24" customHeight="1">
      <c r="A256" s="185">
        <v>239</v>
      </c>
      <c r="B256" s="186" t="s">
        <v>818</v>
      </c>
      <c r="C256" s="186" t="s">
        <v>819</v>
      </c>
      <c r="D256" s="186" t="s">
        <v>293</v>
      </c>
      <c r="E256" s="187">
        <v>22</v>
      </c>
      <c r="F256" s="443"/>
      <c r="G256" s="427">
        <f t="shared" si="8"/>
        <v>0</v>
      </c>
      <c r="H256" s="188">
        <v>0.02486</v>
      </c>
    </row>
    <row r="257" spans="1:8" s="2" customFormat="1" ht="24" customHeight="1">
      <c r="A257" s="185">
        <v>0</v>
      </c>
      <c r="B257" s="186" t="s">
        <v>820</v>
      </c>
      <c r="C257" s="186" t="s">
        <v>821</v>
      </c>
      <c r="D257" s="186" t="s">
        <v>163</v>
      </c>
      <c r="E257" s="187">
        <v>16.399</v>
      </c>
      <c r="F257" s="443"/>
      <c r="G257" s="427">
        <f t="shared" si="8"/>
        <v>0</v>
      </c>
      <c r="H257" s="188">
        <v>0</v>
      </c>
    </row>
    <row r="258" spans="1:8" s="2" customFormat="1" ht="24" customHeight="1" thickBot="1">
      <c r="A258" s="189">
        <v>254</v>
      </c>
      <c r="B258" s="190" t="s">
        <v>822</v>
      </c>
      <c r="C258" s="190" t="s">
        <v>823</v>
      </c>
      <c r="D258" s="190" t="s">
        <v>163</v>
      </c>
      <c r="E258" s="191">
        <v>16.399</v>
      </c>
      <c r="F258" s="461"/>
      <c r="G258" s="462">
        <f t="shared" si="8"/>
        <v>0</v>
      </c>
      <c r="H258" s="192">
        <v>0</v>
      </c>
    </row>
    <row r="259" spans="1:8" s="2" customFormat="1" ht="21" customHeight="1" thickBot="1">
      <c r="A259" s="177"/>
      <c r="B259" s="178" t="s">
        <v>354</v>
      </c>
      <c r="C259" s="178" t="s">
        <v>355</v>
      </c>
      <c r="D259" s="178"/>
      <c r="E259" s="179"/>
      <c r="F259" s="180"/>
      <c r="G259" s="472">
        <f>SUM(G260:G300)</f>
        <v>0</v>
      </c>
      <c r="H259" s="179">
        <v>0.1417535</v>
      </c>
    </row>
    <row r="260" spans="1:8" s="2" customFormat="1" ht="24" customHeight="1" thickBot="1">
      <c r="A260" s="197">
        <v>120</v>
      </c>
      <c r="B260" s="198" t="s">
        <v>824</v>
      </c>
      <c r="C260" s="198" t="s">
        <v>825</v>
      </c>
      <c r="D260" s="198" t="s">
        <v>184</v>
      </c>
      <c r="E260" s="199">
        <v>4.6</v>
      </c>
      <c r="F260" s="458"/>
      <c r="G260" s="463">
        <f t="shared" si="8"/>
        <v>0</v>
      </c>
      <c r="H260" s="200">
        <v>0.00115</v>
      </c>
    </row>
    <row r="261" spans="1:8" s="2" customFormat="1" ht="13.5" customHeight="1" thickBot="1">
      <c r="A261" s="193">
        <v>172</v>
      </c>
      <c r="B261" s="194" t="s">
        <v>826</v>
      </c>
      <c r="C261" s="194" t="s">
        <v>827</v>
      </c>
      <c r="D261" s="194" t="s">
        <v>358</v>
      </c>
      <c r="E261" s="195">
        <v>2</v>
      </c>
      <c r="F261" s="459"/>
      <c r="G261" s="433">
        <f t="shared" si="8"/>
        <v>0</v>
      </c>
      <c r="H261" s="196">
        <v>0</v>
      </c>
    </row>
    <row r="262" spans="1:8" s="2" customFormat="1" ht="24" customHeight="1" thickBot="1">
      <c r="A262" s="197">
        <v>171</v>
      </c>
      <c r="B262" s="198" t="s">
        <v>828</v>
      </c>
      <c r="C262" s="198" t="s">
        <v>829</v>
      </c>
      <c r="D262" s="198" t="s">
        <v>184</v>
      </c>
      <c r="E262" s="199">
        <v>73.475</v>
      </c>
      <c r="F262" s="458"/>
      <c r="G262" s="463">
        <f t="shared" si="8"/>
        <v>0</v>
      </c>
      <c r="H262" s="200">
        <v>0.0191035</v>
      </c>
    </row>
    <row r="263" spans="1:8" s="2" customFormat="1" ht="13.5" customHeight="1">
      <c r="A263" s="213">
        <v>121</v>
      </c>
      <c r="B263" s="214" t="s">
        <v>830</v>
      </c>
      <c r="C263" s="214" t="s">
        <v>831</v>
      </c>
      <c r="D263" s="214" t="s">
        <v>358</v>
      </c>
      <c r="E263" s="215">
        <v>9</v>
      </c>
      <c r="F263" s="467"/>
      <c r="G263" s="473">
        <f t="shared" si="8"/>
        <v>0</v>
      </c>
      <c r="H263" s="216">
        <v>0</v>
      </c>
    </row>
    <row r="264" spans="1:8" s="2" customFormat="1" ht="13.5" customHeight="1">
      <c r="A264" s="221">
        <v>122</v>
      </c>
      <c r="B264" s="222" t="s">
        <v>832</v>
      </c>
      <c r="C264" s="222" t="s">
        <v>833</v>
      </c>
      <c r="D264" s="222" t="s">
        <v>358</v>
      </c>
      <c r="E264" s="223">
        <v>3</v>
      </c>
      <c r="F264" s="482"/>
      <c r="G264" s="474">
        <f t="shared" si="8"/>
        <v>0</v>
      </c>
      <c r="H264" s="224">
        <v>0</v>
      </c>
    </row>
    <row r="265" spans="1:8" s="2" customFormat="1" ht="13.5" customHeight="1">
      <c r="A265" s="221">
        <v>123</v>
      </c>
      <c r="B265" s="222" t="s">
        <v>834</v>
      </c>
      <c r="C265" s="222" t="s">
        <v>835</v>
      </c>
      <c r="D265" s="222" t="s">
        <v>358</v>
      </c>
      <c r="E265" s="223">
        <v>2</v>
      </c>
      <c r="F265" s="482"/>
      <c r="G265" s="474">
        <f t="shared" si="8"/>
        <v>0</v>
      </c>
      <c r="H265" s="224">
        <v>0</v>
      </c>
    </row>
    <row r="266" spans="1:8" s="2" customFormat="1" ht="13.5" customHeight="1">
      <c r="A266" s="221">
        <v>124</v>
      </c>
      <c r="B266" s="222" t="s">
        <v>836</v>
      </c>
      <c r="C266" s="222" t="s">
        <v>837</v>
      </c>
      <c r="D266" s="222" t="s">
        <v>358</v>
      </c>
      <c r="E266" s="223">
        <v>1</v>
      </c>
      <c r="F266" s="482"/>
      <c r="G266" s="474">
        <f t="shared" si="8"/>
        <v>0</v>
      </c>
      <c r="H266" s="224">
        <v>0</v>
      </c>
    </row>
    <row r="267" spans="1:8" s="2" customFormat="1" ht="13.5" customHeight="1">
      <c r="A267" s="221">
        <v>125</v>
      </c>
      <c r="B267" s="222" t="s">
        <v>838</v>
      </c>
      <c r="C267" s="222" t="s">
        <v>839</v>
      </c>
      <c r="D267" s="222" t="s">
        <v>358</v>
      </c>
      <c r="E267" s="223">
        <v>1</v>
      </c>
      <c r="F267" s="482"/>
      <c r="G267" s="474">
        <f aca="true" t="shared" si="9" ref="G267:G338">ROUND(E267*F267,2)</f>
        <v>0</v>
      </c>
      <c r="H267" s="224">
        <v>0</v>
      </c>
    </row>
    <row r="268" spans="1:8" s="2" customFormat="1" ht="13.5" customHeight="1">
      <c r="A268" s="221">
        <v>126</v>
      </c>
      <c r="B268" s="222" t="s">
        <v>840</v>
      </c>
      <c r="C268" s="222" t="s">
        <v>841</v>
      </c>
      <c r="D268" s="222" t="s">
        <v>358</v>
      </c>
      <c r="E268" s="223">
        <v>3</v>
      </c>
      <c r="F268" s="482"/>
      <c r="G268" s="474">
        <f t="shared" si="9"/>
        <v>0</v>
      </c>
      <c r="H268" s="224">
        <v>0</v>
      </c>
    </row>
    <row r="269" spans="1:8" s="2" customFormat="1" ht="13.5" customHeight="1">
      <c r="A269" s="221">
        <v>127</v>
      </c>
      <c r="B269" s="222" t="s">
        <v>842</v>
      </c>
      <c r="C269" s="222" t="s">
        <v>843</v>
      </c>
      <c r="D269" s="222" t="s">
        <v>358</v>
      </c>
      <c r="E269" s="223">
        <v>1</v>
      </c>
      <c r="F269" s="482"/>
      <c r="G269" s="474">
        <f t="shared" si="9"/>
        <v>0</v>
      </c>
      <c r="H269" s="224">
        <v>0</v>
      </c>
    </row>
    <row r="270" spans="1:8" s="2" customFormat="1" ht="24" customHeight="1">
      <c r="A270" s="221">
        <v>128</v>
      </c>
      <c r="B270" s="222" t="s">
        <v>844</v>
      </c>
      <c r="C270" s="222" t="s">
        <v>845</v>
      </c>
      <c r="D270" s="222" t="s">
        <v>358</v>
      </c>
      <c r="E270" s="223">
        <v>3</v>
      </c>
      <c r="F270" s="482"/>
      <c r="G270" s="474">
        <f t="shared" si="9"/>
        <v>0</v>
      </c>
      <c r="H270" s="224">
        <v>0</v>
      </c>
    </row>
    <row r="271" spans="1:8" s="2" customFormat="1" ht="24" customHeight="1">
      <c r="A271" s="221">
        <v>129</v>
      </c>
      <c r="B271" s="222" t="s">
        <v>846</v>
      </c>
      <c r="C271" s="222" t="s">
        <v>847</v>
      </c>
      <c r="D271" s="222" t="s">
        <v>358</v>
      </c>
      <c r="E271" s="223">
        <v>2</v>
      </c>
      <c r="F271" s="482"/>
      <c r="G271" s="474">
        <f t="shared" si="9"/>
        <v>0</v>
      </c>
      <c r="H271" s="224">
        <v>0</v>
      </c>
    </row>
    <row r="272" spans="1:8" s="2" customFormat="1" ht="13.5" customHeight="1">
      <c r="A272" s="221">
        <v>130</v>
      </c>
      <c r="B272" s="222" t="s">
        <v>848</v>
      </c>
      <c r="C272" s="222" t="s">
        <v>849</v>
      </c>
      <c r="D272" s="222" t="s">
        <v>358</v>
      </c>
      <c r="E272" s="223">
        <v>1</v>
      </c>
      <c r="F272" s="482"/>
      <c r="G272" s="474">
        <f t="shared" si="9"/>
        <v>0</v>
      </c>
      <c r="H272" s="224">
        <v>0</v>
      </c>
    </row>
    <row r="273" spans="1:8" s="2" customFormat="1" ht="24" customHeight="1" thickBot="1">
      <c r="A273" s="217">
        <v>131</v>
      </c>
      <c r="B273" s="218" t="s">
        <v>850</v>
      </c>
      <c r="C273" s="218" t="s">
        <v>851</v>
      </c>
      <c r="D273" s="218" t="s">
        <v>358</v>
      </c>
      <c r="E273" s="219">
        <v>1</v>
      </c>
      <c r="F273" s="468"/>
      <c r="G273" s="476">
        <f t="shared" si="9"/>
        <v>0</v>
      </c>
      <c r="H273" s="220">
        <v>0</v>
      </c>
    </row>
    <row r="274" spans="1:8" s="2" customFormat="1" ht="24" customHeight="1" thickBot="1">
      <c r="A274" s="197">
        <v>132</v>
      </c>
      <c r="B274" s="198" t="s">
        <v>852</v>
      </c>
      <c r="C274" s="198" t="s">
        <v>853</v>
      </c>
      <c r="D274" s="198" t="s">
        <v>293</v>
      </c>
      <c r="E274" s="199">
        <v>30</v>
      </c>
      <c r="F274" s="458"/>
      <c r="G274" s="463">
        <f t="shared" si="9"/>
        <v>0</v>
      </c>
      <c r="H274" s="200">
        <v>0</v>
      </c>
    </row>
    <row r="275" spans="1:8" s="2" customFormat="1" ht="13.5" customHeight="1">
      <c r="A275" s="213">
        <v>133</v>
      </c>
      <c r="B275" s="214" t="s">
        <v>854</v>
      </c>
      <c r="C275" s="214" t="s">
        <v>855</v>
      </c>
      <c r="D275" s="214" t="s">
        <v>358</v>
      </c>
      <c r="E275" s="215">
        <v>3</v>
      </c>
      <c r="F275" s="467"/>
      <c r="G275" s="473">
        <f t="shared" si="9"/>
        <v>0</v>
      </c>
      <c r="H275" s="216">
        <v>0</v>
      </c>
    </row>
    <row r="276" spans="1:8" s="2" customFormat="1" ht="13.5" customHeight="1">
      <c r="A276" s="221">
        <v>134</v>
      </c>
      <c r="B276" s="222" t="s">
        <v>856</v>
      </c>
      <c r="C276" s="222" t="s">
        <v>857</v>
      </c>
      <c r="D276" s="222" t="s">
        <v>358</v>
      </c>
      <c r="E276" s="223">
        <v>5</v>
      </c>
      <c r="F276" s="482"/>
      <c r="G276" s="474">
        <f t="shared" si="9"/>
        <v>0</v>
      </c>
      <c r="H276" s="224">
        <v>0</v>
      </c>
    </row>
    <row r="277" spans="1:8" s="2" customFormat="1" ht="13.5" customHeight="1">
      <c r="A277" s="221">
        <v>135</v>
      </c>
      <c r="B277" s="222" t="s">
        <v>858</v>
      </c>
      <c r="C277" s="222" t="s">
        <v>859</v>
      </c>
      <c r="D277" s="222" t="s">
        <v>358</v>
      </c>
      <c r="E277" s="223">
        <v>8</v>
      </c>
      <c r="F277" s="482"/>
      <c r="G277" s="474">
        <f t="shared" si="9"/>
        <v>0</v>
      </c>
      <c r="H277" s="224">
        <v>0</v>
      </c>
    </row>
    <row r="278" spans="1:8" s="2" customFormat="1" ht="13.5" customHeight="1">
      <c r="A278" s="221">
        <v>136</v>
      </c>
      <c r="B278" s="222" t="s">
        <v>860</v>
      </c>
      <c r="C278" s="222" t="s">
        <v>861</v>
      </c>
      <c r="D278" s="222" t="s">
        <v>358</v>
      </c>
      <c r="E278" s="223">
        <v>3</v>
      </c>
      <c r="F278" s="482"/>
      <c r="G278" s="474">
        <f t="shared" si="9"/>
        <v>0</v>
      </c>
      <c r="H278" s="224">
        <v>0</v>
      </c>
    </row>
    <row r="279" spans="1:8" s="2" customFormat="1" ht="13.5" customHeight="1">
      <c r="A279" s="221">
        <v>137</v>
      </c>
      <c r="B279" s="222" t="s">
        <v>862</v>
      </c>
      <c r="C279" s="222" t="s">
        <v>863</v>
      </c>
      <c r="D279" s="222" t="s">
        <v>358</v>
      </c>
      <c r="E279" s="223">
        <v>2</v>
      </c>
      <c r="F279" s="482"/>
      <c r="G279" s="474">
        <f t="shared" si="9"/>
        <v>0</v>
      </c>
      <c r="H279" s="224">
        <v>0</v>
      </c>
    </row>
    <row r="280" spans="1:8" s="2" customFormat="1" ht="13.5" customHeight="1">
      <c r="A280" s="221">
        <v>138</v>
      </c>
      <c r="B280" s="222" t="s">
        <v>864</v>
      </c>
      <c r="C280" s="222" t="s">
        <v>865</v>
      </c>
      <c r="D280" s="222" t="s">
        <v>358</v>
      </c>
      <c r="E280" s="223">
        <v>1</v>
      </c>
      <c r="F280" s="482"/>
      <c r="G280" s="474">
        <f t="shared" si="9"/>
        <v>0</v>
      </c>
      <c r="H280" s="224">
        <v>0</v>
      </c>
    </row>
    <row r="281" spans="1:8" s="2" customFormat="1" ht="13.5" customHeight="1">
      <c r="A281" s="221">
        <v>139</v>
      </c>
      <c r="B281" s="222" t="s">
        <v>866</v>
      </c>
      <c r="C281" s="222" t="s">
        <v>867</v>
      </c>
      <c r="D281" s="222" t="s">
        <v>358</v>
      </c>
      <c r="E281" s="223">
        <v>6</v>
      </c>
      <c r="F281" s="482"/>
      <c r="G281" s="474">
        <f t="shared" si="9"/>
        <v>0</v>
      </c>
      <c r="H281" s="224">
        <v>0</v>
      </c>
    </row>
    <row r="282" spans="1:8" s="2" customFormat="1" ht="13.5" customHeight="1" thickBot="1">
      <c r="A282" s="217">
        <v>140</v>
      </c>
      <c r="B282" s="218" t="s">
        <v>868</v>
      </c>
      <c r="C282" s="218" t="s">
        <v>869</v>
      </c>
      <c r="D282" s="218" t="s">
        <v>358</v>
      </c>
      <c r="E282" s="219">
        <v>2</v>
      </c>
      <c r="F282" s="468"/>
      <c r="G282" s="476">
        <f t="shared" si="9"/>
        <v>0</v>
      </c>
      <c r="H282" s="220">
        <v>0</v>
      </c>
    </row>
    <row r="283" spans="1:8" s="2" customFormat="1" ht="24" customHeight="1" thickBot="1">
      <c r="A283" s="197">
        <v>141</v>
      </c>
      <c r="B283" s="198" t="s">
        <v>870</v>
      </c>
      <c r="C283" s="198" t="s">
        <v>871</v>
      </c>
      <c r="D283" s="198" t="s">
        <v>293</v>
      </c>
      <c r="E283" s="199">
        <v>22</v>
      </c>
      <c r="F283" s="458"/>
      <c r="G283" s="463">
        <f t="shared" si="9"/>
        <v>0</v>
      </c>
      <c r="H283" s="200">
        <v>0</v>
      </c>
    </row>
    <row r="284" spans="1:8" s="2" customFormat="1" ht="13.5" customHeight="1">
      <c r="A284" s="213">
        <v>142</v>
      </c>
      <c r="B284" s="214" t="s">
        <v>872</v>
      </c>
      <c r="C284" s="214" t="s">
        <v>873</v>
      </c>
      <c r="D284" s="214" t="s">
        <v>358</v>
      </c>
      <c r="E284" s="215">
        <v>7</v>
      </c>
      <c r="F284" s="467"/>
      <c r="G284" s="473">
        <f t="shared" si="9"/>
        <v>0</v>
      </c>
      <c r="H284" s="216">
        <v>0</v>
      </c>
    </row>
    <row r="285" spans="1:8" s="2" customFormat="1" ht="13.5" customHeight="1">
      <c r="A285" s="221">
        <v>143</v>
      </c>
      <c r="B285" s="222" t="s">
        <v>874</v>
      </c>
      <c r="C285" s="222" t="s">
        <v>875</v>
      </c>
      <c r="D285" s="222" t="s">
        <v>358</v>
      </c>
      <c r="E285" s="223">
        <v>8</v>
      </c>
      <c r="F285" s="482"/>
      <c r="G285" s="474">
        <f t="shared" si="9"/>
        <v>0</v>
      </c>
      <c r="H285" s="224">
        <v>0</v>
      </c>
    </row>
    <row r="286" spans="1:8" s="2" customFormat="1" ht="24" customHeight="1">
      <c r="A286" s="221">
        <v>144</v>
      </c>
      <c r="B286" s="222" t="s">
        <v>876</v>
      </c>
      <c r="C286" s="222" t="s">
        <v>877</v>
      </c>
      <c r="D286" s="222" t="s">
        <v>358</v>
      </c>
      <c r="E286" s="223">
        <v>1</v>
      </c>
      <c r="F286" s="482"/>
      <c r="G286" s="474">
        <f t="shared" si="9"/>
        <v>0</v>
      </c>
      <c r="H286" s="224">
        <v>0</v>
      </c>
    </row>
    <row r="287" spans="1:8" s="2" customFormat="1" ht="13.5" customHeight="1">
      <c r="A287" s="221">
        <v>145</v>
      </c>
      <c r="B287" s="222" t="s">
        <v>878</v>
      </c>
      <c r="C287" s="222" t="s">
        <v>879</v>
      </c>
      <c r="D287" s="222" t="s">
        <v>358</v>
      </c>
      <c r="E287" s="223">
        <v>1</v>
      </c>
      <c r="F287" s="482"/>
      <c r="G287" s="474">
        <f t="shared" si="9"/>
        <v>0</v>
      </c>
      <c r="H287" s="224">
        <v>0</v>
      </c>
    </row>
    <row r="288" spans="1:8" s="2" customFormat="1" ht="13.5" customHeight="1">
      <c r="A288" s="221">
        <v>146</v>
      </c>
      <c r="B288" s="222" t="s">
        <v>880</v>
      </c>
      <c r="C288" s="222" t="s">
        <v>881</v>
      </c>
      <c r="D288" s="222" t="s">
        <v>358</v>
      </c>
      <c r="E288" s="223">
        <v>1</v>
      </c>
      <c r="F288" s="482"/>
      <c r="G288" s="474">
        <f t="shared" si="9"/>
        <v>0</v>
      </c>
      <c r="H288" s="224">
        <v>0</v>
      </c>
    </row>
    <row r="289" spans="1:8" s="2" customFormat="1" ht="13.5" customHeight="1">
      <c r="A289" s="221">
        <v>147</v>
      </c>
      <c r="B289" s="222" t="s">
        <v>882</v>
      </c>
      <c r="C289" s="222" t="s">
        <v>883</v>
      </c>
      <c r="D289" s="222" t="s">
        <v>358</v>
      </c>
      <c r="E289" s="223">
        <v>3</v>
      </c>
      <c r="F289" s="482"/>
      <c r="G289" s="474">
        <f t="shared" si="9"/>
        <v>0</v>
      </c>
      <c r="H289" s="224">
        <v>0</v>
      </c>
    </row>
    <row r="290" spans="1:8" s="2" customFormat="1" ht="24" customHeight="1" thickBot="1">
      <c r="A290" s="217">
        <v>148</v>
      </c>
      <c r="B290" s="218" t="s">
        <v>884</v>
      </c>
      <c r="C290" s="218" t="s">
        <v>885</v>
      </c>
      <c r="D290" s="218" t="s">
        <v>358</v>
      </c>
      <c r="E290" s="219">
        <v>1</v>
      </c>
      <c r="F290" s="468"/>
      <c r="G290" s="476">
        <f t="shared" si="9"/>
        <v>0</v>
      </c>
      <c r="H290" s="220">
        <v>0</v>
      </c>
    </row>
    <row r="291" spans="1:8" s="2" customFormat="1" ht="24" customHeight="1" thickBot="1">
      <c r="A291" s="197">
        <v>149</v>
      </c>
      <c r="B291" s="198" t="s">
        <v>367</v>
      </c>
      <c r="C291" s="198" t="s">
        <v>368</v>
      </c>
      <c r="D291" s="198" t="s">
        <v>293</v>
      </c>
      <c r="E291" s="199">
        <v>1</v>
      </c>
      <c r="F291" s="458"/>
      <c r="G291" s="463">
        <f t="shared" si="9"/>
        <v>0</v>
      </c>
      <c r="H291" s="200">
        <v>0</v>
      </c>
    </row>
    <row r="292" spans="1:8" s="2" customFormat="1" ht="24" customHeight="1" thickBot="1">
      <c r="A292" s="193">
        <v>150</v>
      </c>
      <c r="B292" s="194" t="s">
        <v>886</v>
      </c>
      <c r="C292" s="194" t="s">
        <v>887</v>
      </c>
      <c r="D292" s="194" t="s">
        <v>358</v>
      </c>
      <c r="E292" s="195">
        <v>1</v>
      </c>
      <c r="F292" s="459"/>
      <c r="G292" s="433">
        <f t="shared" si="9"/>
        <v>0</v>
      </c>
      <c r="H292" s="196">
        <v>0</v>
      </c>
    </row>
    <row r="293" spans="1:8" s="2" customFormat="1" ht="13.5" customHeight="1">
      <c r="A293" s="181">
        <v>0</v>
      </c>
      <c r="B293" s="182" t="s">
        <v>371</v>
      </c>
      <c r="C293" s="182" t="s">
        <v>372</v>
      </c>
      <c r="D293" s="182" t="s">
        <v>293</v>
      </c>
      <c r="E293" s="183">
        <v>14</v>
      </c>
      <c r="F293" s="460"/>
      <c r="G293" s="426">
        <f t="shared" si="9"/>
        <v>0</v>
      </c>
      <c r="H293" s="184">
        <v>0</v>
      </c>
    </row>
    <row r="294" spans="1:8" s="2" customFormat="1" ht="24" customHeight="1">
      <c r="A294" s="185">
        <v>0</v>
      </c>
      <c r="B294" s="186" t="s">
        <v>373</v>
      </c>
      <c r="C294" s="186" t="s">
        <v>374</v>
      </c>
      <c r="D294" s="186" t="s">
        <v>293</v>
      </c>
      <c r="E294" s="187">
        <v>11</v>
      </c>
      <c r="F294" s="443"/>
      <c r="G294" s="427">
        <f t="shared" si="9"/>
        <v>0</v>
      </c>
      <c r="H294" s="188">
        <v>0</v>
      </c>
    </row>
    <row r="295" spans="1:8" s="2" customFormat="1" ht="13.5" customHeight="1">
      <c r="A295" s="185">
        <v>117</v>
      </c>
      <c r="B295" s="186" t="s">
        <v>375</v>
      </c>
      <c r="C295" s="186" t="s">
        <v>376</v>
      </c>
      <c r="D295" s="186" t="s">
        <v>293</v>
      </c>
      <c r="E295" s="187">
        <v>46</v>
      </c>
      <c r="F295" s="443"/>
      <c r="G295" s="427">
        <f t="shared" si="9"/>
        <v>0</v>
      </c>
      <c r="H295" s="188">
        <v>0</v>
      </c>
    </row>
    <row r="296" spans="1:8" s="2" customFormat="1" ht="13.5" customHeight="1">
      <c r="A296" s="185">
        <v>118</v>
      </c>
      <c r="B296" s="186" t="s">
        <v>377</v>
      </c>
      <c r="C296" s="186" t="s">
        <v>378</v>
      </c>
      <c r="D296" s="186" t="s">
        <v>293</v>
      </c>
      <c r="E296" s="187">
        <v>3</v>
      </c>
      <c r="F296" s="443"/>
      <c r="G296" s="427">
        <f t="shared" si="9"/>
        <v>0</v>
      </c>
      <c r="H296" s="188">
        <v>0</v>
      </c>
    </row>
    <row r="297" spans="1:8" s="2" customFormat="1" ht="24" customHeight="1" thickBot="1">
      <c r="A297" s="189">
        <v>0</v>
      </c>
      <c r="B297" s="190" t="s">
        <v>379</v>
      </c>
      <c r="C297" s="190" t="s">
        <v>380</v>
      </c>
      <c r="D297" s="190" t="s">
        <v>293</v>
      </c>
      <c r="E297" s="191">
        <v>24.3</v>
      </c>
      <c r="F297" s="461"/>
      <c r="G297" s="462">
        <f t="shared" si="9"/>
        <v>0</v>
      </c>
      <c r="H297" s="192">
        <v>0</v>
      </c>
    </row>
    <row r="298" spans="1:8" s="435" customFormat="1" ht="24" customHeight="1" thickBot="1">
      <c r="A298" s="430">
        <v>0</v>
      </c>
      <c r="B298" s="431" t="s">
        <v>381</v>
      </c>
      <c r="C298" s="431" t="s">
        <v>1468</v>
      </c>
      <c r="D298" s="431" t="s">
        <v>257</v>
      </c>
      <c r="E298" s="432">
        <v>24.3</v>
      </c>
      <c r="F298" s="459"/>
      <c r="G298" s="433">
        <f t="shared" si="9"/>
        <v>0</v>
      </c>
      <c r="H298" s="434">
        <v>0.1215</v>
      </c>
    </row>
    <row r="299" spans="1:8" s="2" customFormat="1" ht="24" customHeight="1">
      <c r="A299" s="181">
        <v>0</v>
      </c>
      <c r="B299" s="182" t="s">
        <v>382</v>
      </c>
      <c r="C299" s="182" t="s">
        <v>383</v>
      </c>
      <c r="D299" s="182" t="s">
        <v>224</v>
      </c>
      <c r="E299" s="183">
        <f>SUM(G260:G298)/100</f>
        <v>0</v>
      </c>
      <c r="F299" s="460"/>
      <c r="G299" s="426">
        <f t="shared" si="9"/>
        <v>0</v>
      </c>
      <c r="H299" s="184">
        <v>0</v>
      </c>
    </row>
    <row r="300" spans="1:8" s="2" customFormat="1" ht="24" customHeight="1" thickBot="1">
      <c r="A300" s="189">
        <v>253</v>
      </c>
      <c r="B300" s="190" t="s">
        <v>384</v>
      </c>
      <c r="C300" s="190" t="s">
        <v>385</v>
      </c>
      <c r="D300" s="190" t="s">
        <v>224</v>
      </c>
      <c r="E300" s="191">
        <f>SUM(E299)</f>
        <v>0</v>
      </c>
      <c r="F300" s="461"/>
      <c r="G300" s="462">
        <f t="shared" si="9"/>
        <v>0</v>
      </c>
      <c r="H300" s="192">
        <v>0</v>
      </c>
    </row>
    <row r="301" spans="1:8" s="2" customFormat="1" ht="21" customHeight="1" thickBot="1">
      <c r="A301" s="177"/>
      <c r="B301" s="178" t="s">
        <v>386</v>
      </c>
      <c r="C301" s="178" t="s">
        <v>387</v>
      </c>
      <c r="D301" s="178"/>
      <c r="E301" s="179"/>
      <c r="F301" s="180"/>
      <c r="G301" s="472">
        <f>SUM(G302:G325)</f>
        <v>0</v>
      </c>
      <c r="H301" s="179">
        <v>0.10601</v>
      </c>
    </row>
    <row r="302" spans="1:8" s="2" customFormat="1" ht="13.5" customHeight="1">
      <c r="A302" s="181">
        <v>219</v>
      </c>
      <c r="B302" s="182" t="s">
        <v>888</v>
      </c>
      <c r="C302" s="182" t="s">
        <v>889</v>
      </c>
      <c r="D302" s="182" t="s">
        <v>184</v>
      </c>
      <c r="E302" s="183">
        <v>61.88</v>
      </c>
      <c r="F302" s="460"/>
      <c r="G302" s="426">
        <f t="shared" si="9"/>
        <v>0</v>
      </c>
      <c r="H302" s="184">
        <v>0</v>
      </c>
    </row>
    <row r="303" spans="1:8" s="2" customFormat="1" ht="24" customHeight="1">
      <c r="A303" s="185">
        <v>161</v>
      </c>
      <c r="B303" s="186" t="s">
        <v>890</v>
      </c>
      <c r="C303" s="186" t="s">
        <v>891</v>
      </c>
      <c r="D303" s="186" t="s">
        <v>309</v>
      </c>
      <c r="E303" s="187">
        <v>1</v>
      </c>
      <c r="F303" s="443"/>
      <c r="G303" s="427">
        <f t="shared" si="9"/>
        <v>0</v>
      </c>
      <c r="H303" s="188">
        <v>3E-05</v>
      </c>
    </row>
    <row r="304" spans="1:8" s="2" customFormat="1" ht="34.5" customHeight="1">
      <c r="A304" s="185">
        <v>162</v>
      </c>
      <c r="B304" s="186" t="s">
        <v>892</v>
      </c>
      <c r="C304" s="186" t="s">
        <v>893</v>
      </c>
      <c r="D304" s="186" t="s">
        <v>309</v>
      </c>
      <c r="E304" s="187">
        <v>2</v>
      </c>
      <c r="F304" s="443"/>
      <c r="G304" s="427">
        <f t="shared" si="9"/>
        <v>0</v>
      </c>
      <c r="H304" s="188">
        <v>6E-05</v>
      </c>
    </row>
    <row r="305" spans="1:8" s="2" customFormat="1" ht="24" customHeight="1">
      <c r="A305" s="185">
        <v>163</v>
      </c>
      <c r="B305" s="186" t="s">
        <v>894</v>
      </c>
      <c r="C305" s="186" t="s">
        <v>895</v>
      </c>
      <c r="D305" s="186" t="s">
        <v>309</v>
      </c>
      <c r="E305" s="187">
        <v>1</v>
      </c>
      <c r="F305" s="443"/>
      <c r="G305" s="427">
        <f t="shared" si="9"/>
        <v>0</v>
      </c>
      <c r="H305" s="188">
        <v>3E-05</v>
      </c>
    </row>
    <row r="306" spans="1:8" s="2" customFormat="1" ht="24" customHeight="1">
      <c r="A306" s="185">
        <v>164</v>
      </c>
      <c r="B306" s="186" t="s">
        <v>896</v>
      </c>
      <c r="C306" s="186" t="s">
        <v>897</v>
      </c>
      <c r="D306" s="186" t="s">
        <v>309</v>
      </c>
      <c r="E306" s="187">
        <v>1</v>
      </c>
      <c r="F306" s="443"/>
      <c r="G306" s="427">
        <f t="shared" si="9"/>
        <v>0</v>
      </c>
      <c r="H306" s="188">
        <v>3E-05</v>
      </c>
    </row>
    <row r="307" spans="1:8" s="2" customFormat="1" ht="13.5" customHeight="1">
      <c r="A307" s="185">
        <v>165</v>
      </c>
      <c r="B307" s="186" t="s">
        <v>898</v>
      </c>
      <c r="C307" s="186" t="s">
        <v>899</v>
      </c>
      <c r="D307" s="186" t="s">
        <v>309</v>
      </c>
      <c r="E307" s="187">
        <v>3</v>
      </c>
      <c r="F307" s="443"/>
      <c r="G307" s="427">
        <f t="shared" si="9"/>
        <v>0</v>
      </c>
      <c r="H307" s="188">
        <v>9E-05</v>
      </c>
    </row>
    <row r="308" spans="1:8" s="2" customFormat="1" ht="13.5" customHeight="1">
      <c r="A308" s="185">
        <v>166</v>
      </c>
      <c r="B308" s="186" t="s">
        <v>900</v>
      </c>
      <c r="C308" s="186" t="s">
        <v>901</v>
      </c>
      <c r="D308" s="186" t="s">
        <v>309</v>
      </c>
      <c r="E308" s="187">
        <v>1</v>
      </c>
      <c r="F308" s="443"/>
      <c r="G308" s="427">
        <f t="shared" si="9"/>
        <v>0</v>
      </c>
      <c r="H308" s="188">
        <v>3E-05</v>
      </c>
    </row>
    <row r="309" spans="1:8" s="2" customFormat="1" ht="13.5" customHeight="1">
      <c r="A309" s="185">
        <v>167</v>
      </c>
      <c r="B309" s="186" t="s">
        <v>902</v>
      </c>
      <c r="C309" s="186" t="s">
        <v>903</v>
      </c>
      <c r="D309" s="186" t="s">
        <v>309</v>
      </c>
      <c r="E309" s="187">
        <v>2</v>
      </c>
      <c r="F309" s="443"/>
      <c r="G309" s="427">
        <f t="shared" si="9"/>
        <v>0</v>
      </c>
      <c r="H309" s="188">
        <v>6E-05</v>
      </c>
    </row>
    <row r="310" spans="1:8" s="2" customFormat="1" ht="24" customHeight="1">
      <c r="A310" s="185">
        <v>168</v>
      </c>
      <c r="B310" s="186" t="s">
        <v>904</v>
      </c>
      <c r="C310" s="186" t="s">
        <v>905</v>
      </c>
      <c r="D310" s="186" t="s">
        <v>309</v>
      </c>
      <c r="E310" s="187">
        <v>1</v>
      </c>
      <c r="F310" s="443"/>
      <c r="G310" s="427">
        <f t="shared" si="9"/>
        <v>0</v>
      </c>
      <c r="H310" s="188">
        <v>3E-05</v>
      </c>
    </row>
    <row r="311" spans="1:8" s="2" customFormat="1" ht="24" customHeight="1">
      <c r="A311" s="185">
        <v>169</v>
      </c>
      <c r="B311" s="186" t="s">
        <v>906</v>
      </c>
      <c r="C311" s="186" t="s">
        <v>907</v>
      </c>
      <c r="D311" s="186" t="s">
        <v>309</v>
      </c>
      <c r="E311" s="187">
        <v>1</v>
      </c>
      <c r="F311" s="443"/>
      <c r="G311" s="427">
        <f t="shared" si="9"/>
        <v>0</v>
      </c>
      <c r="H311" s="188">
        <v>3E-05</v>
      </c>
    </row>
    <row r="312" spans="1:8" s="2" customFormat="1" ht="13.5" customHeight="1">
      <c r="A312" s="185">
        <v>173</v>
      </c>
      <c r="B312" s="186" t="s">
        <v>908</v>
      </c>
      <c r="C312" s="186" t="s">
        <v>909</v>
      </c>
      <c r="D312" s="186" t="s">
        <v>309</v>
      </c>
      <c r="E312" s="187">
        <v>1</v>
      </c>
      <c r="F312" s="443"/>
      <c r="G312" s="427">
        <f t="shared" si="9"/>
        <v>0</v>
      </c>
      <c r="H312" s="188">
        <v>3E-05</v>
      </c>
    </row>
    <row r="313" spans="1:8" s="2" customFormat="1" ht="13.5" customHeight="1">
      <c r="A313" s="185">
        <v>178</v>
      </c>
      <c r="B313" s="186" t="s">
        <v>394</v>
      </c>
      <c r="C313" s="186" t="s">
        <v>910</v>
      </c>
      <c r="D313" s="186" t="s">
        <v>309</v>
      </c>
      <c r="E313" s="187">
        <v>1</v>
      </c>
      <c r="F313" s="443"/>
      <c r="G313" s="427">
        <f t="shared" si="9"/>
        <v>0</v>
      </c>
      <c r="H313" s="188">
        <v>3E-05</v>
      </c>
    </row>
    <row r="314" spans="1:8" s="2" customFormat="1" ht="24" customHeight="1" thickBot="1">
      <c r="A314" s="189">
        <v>0</v>
      </c>
      <c r="B314" s="190" t="s">
        <v>396</v>
      </c>
      <c r="C314" s="190" t="s">
        <v>397</v>
      </c>
      <c r="D314" s="190" t="s">
        <v>293</v>
      </c>
      <c r="E314" s="191">
        <v>82</v>
      </c>
      <c r="F314" s="461"/>
      <c r="G314" s="462">
        <f t="shared" si="9"/>
        <v>0</v>
      </c>
      <c r="H314" s="192">
        <v>0</v>
      </c>
    </row>
    <row r="315" spans="1:8" s="2" customFormat="1" ht="13.5" customHeight="1" thickBot="1">
      <c r="A315" s="193">
        <v>0</v>
      </c>
      <c r="B315" s="194" t="s">
        <v>398</v>
      </c>
      <c r="C315" s="194" t="s">
        <v>399</v>
      </c>
      <c r="D315" s="194" t="s">
        <v>293</v>
      </c>
      <c r="E315" s="195">
        <v>82</v>
      </c>
      <c r="F315" s="459"/>
      <c r="G315" s="433">
        <f t="shared" si="9"/>
        <v>0</v>
      </c>
      <c r="H315" s="196">
        <v>0.0984</v>
      </c>
    </row>
    <row r="316" spans="1:8" s="2" customFormat="1" ht="21" customHeight="1" thickBot="1">
      <c r="A316" s="201"/>
      <c r="B316" s="202"/>
      <c r="C316" s="202" t="s">
        <v>400</v>
      </c>
      <c r="D316" s="202"/>
      <c r="E316" s="203"/>
      <c r="F316" s="204"/>
      <c r="G316" s="466"/>
      <c r="H316" s="203"/>
    </row>
    <row r="317" spans="1:8" s="2" customFormat="1" ht="13.5" customHeight="1" thickBot="1">
      <c r="A317" s="197">
        <v>174</v>
      </c>
      <c r="B317" s="198" t="s">
        <v>911</v>
      </c>
      <c r="C317" s="198" t="s">
        <v>912</v>
      </c>
      <c r="D317" s="198" t="s">
        <v>293</v>
      </c>
      <c r="E317" s="199">
        <v>3</v>
      </c>
      <c r="F317" s="458"/>
      <c r="G317" s="463">
        <f t="shared" si="9"/>
        <v>0</v>
      </c>
      <c r="H317" s="200">
        <v>0.00099</v>
      </c>
    </row>
    <row r="318" spans="1:8" s="2" customFormat="1" ht="24" customHeight="1">
      <c r="A318" s="213">
        <v>175</v>
      </c>
      <c r="B318" s="214" t="s">
        <v>913</v>
      </c>
      <c r="C318" s="214" t="s">
        <v>914</v>
      </c>
      <c r="D318" s="214" t="s">
        <v>309</v>
      </c>
      <c r="E318" s="215">
        <v>1</v>
      </c>
      <c r="F318" s="467"/>
      <c r="G318" s="473">
        <f t="shared" si="9"/>
        <v>0</v>
      </c>
      <c r="H318" s="216">
        <v>0</v>
      </c>
    </row>
    <row r="319" spans="1:8" s="2" customFormat="1" ht="24" customHeight="1">
      <c r="A319" s="221">
        <v>176</v>
      </c>
      <c r="B319" s="222" t="s">
        <v>915</v>
      </c>
      <c r="C319" s="222" t="s">
        <v>916</v>
      </c>
      <c r="D319" s="222" t="s">
        <v>309</v>
      </c>
      <c r="E319" s="223">
        <v>1</v>
      </c>
      <c r="F319" s="482"/>
      <c r="G319" s="474">
        <f t="shared" si="9"/>
        <v>0</v>
      </c>
      <c r="H319" s="224">
        <v>0</v>
      </c>
    </row>
    <row r="320" spans="1:8" s="2" customFormat="1" ht="13.5" customHeight="1" thickBot="1">
      <c r="A320" s="217">
        <v>177</v>
      </c>
      <c r="B320" s="218" t="s">
        <v>917</v>
      </c>
      <c r="C320" s="218" t="s">
        <v>918</v>
      </c>
      <c r="D320" s="218" t="s">
        <v>309</v>
      </c>
      <c r="E320" s="219">
        <v>1</v>
      </c>
      <c r="F320" s="468"/>
      <c r="G320" s="476">
        <f t="shared" si="9"/>
        <v>0</v>
      </c>
      <c r="H320" s="220">
        <v>0</v>
      </c>
    </row>
    <row r="321" spans="1:8" s="2" customFormat="1" ht="13.5" customHeight="1" thickBot="1">
      <c r="A321" s="197">
        <v>0</v>
      </c>
      <c r="B321" s="198" t="s">
        <v>401</v>
      </c>
      <c r="C321" s="198" t="s">
        <v>402</v>
      </c>
      <c r="D321" s="198" t="s">
        <v>293</v>
      </c>
      <c r="E321" s="199">
        <v>1</v>
      </c>
      <c r="F321" s="458"/>
      <c r="G321" s="463">
        <f t="shared" si="9"/>
        <v>0</v>
      </c>
      <c r="H321" s="200">
        <v>1E-05</v>
      </c>
    </row>
    <row r="322" spans="1:8" s="2" customFormat="1" ht="13.5" customHeight="1" thickBot="1">
      <c r="A322" s="193">
        <v>0</v>
      </c>
      <c r="B322" s="194" t="s">
        <v>403</v>
      </c>
      <c r="C322" s="194" t="s">
        <v>404</v>
      </c>
      <c r="D322" s="194" t="s">
        <v>293</v>
      </c>
      <c r="E322" s="195">
        <v>1</v>
      </c>
      <c r="F322" s="459"/>
      <c r="G322" s="433">
        <f t="shared" si="9"/>
        <v>0</v>
      </c>
      <c r="H322" s="196">
        <v>0.0047</v>
      </c>
    </row>
    <row r="323" spans="1:8" s="2" customFormat="1" ht="13.5" customHeight="1" thickBot="1">
      <c r="A323" s="197">
        <v>158</v>
      </c>
      <c r="B323" s="198" t="s">
        <v>919</v>
      </c>
      <c r="C323" s="198" t="s">
        <v>920</v>
      </c>
      <c r="D323" s="198" t="s">
        <v>293</v>
      </c>
      <c r="E323" s="199">
        <v>2</v>
      </c>
      <c r="F323" s="458"/>
      <c r="G323" s="463">
        <f t="shared" si="9"/>
        <v>0</v>
      </c>
      <c r="H323" s="200">
        <v>6E-05</v>
      </c>
    </row>
    <row r="324" spans="1:8" s="2" customFormat="1" ht="13.5" customHeight="1" thickBot="1">
      <c r="A324" s="193">
        <v>159</v>
      </c>
      <c r="B324" s="194" t="s">
        <v>921</v>
      </c>
      <c r="C324" s="194" t="s">
        <v>922</v>
      </c>
      <c r="D324" s="194" t="s">
        <v>293</v>
      </c>
      <c r="E324" s="195">
        <v>2</v>
      </c>
      <c r="F324" s="459"/>
      <c r="G324" s="433">
        <f t="shared" si="9"/>
        <v>0</v>
      </c>
      <c r="H324" s="196">
        <v>0.0014</v>
      </c>
    </row>
    <row r="325" spans="1:8" s="2" customFormat="1" ht="24" customHeight="1">
      <c r="A325" s="181">
        <v>251</v>
      </c>
      <c r="B325" s="182" t="s">
        <v>405</v>
      </c>
      <c r="C325" s="182" t="s">
        <v>406</v>
      </c>
      <c r="D325" s="182" t="s">
        <v>224</v>
      </c>
      <c r="E325" s="183">
        <f>SUM(G302:G324)/100</f>
        <v>0</v>
      </c>
      <c r="F325" s="460"/>
      <c r="G325" s="426">
        <f t="shared" si="9"/>
        <v>0</v>
      </c>
      <c r="H325" s="184">
        <v>0</v>
      </c>
    </row>
    <row r="326" spans="1:8" s="2" customFormat="1" ht="24" customHeight="1" thickBot="1">
      <c r="A326" s="189">
        <v>252</v>
      </c>
      <c r="B326" s="190" t="s">
        <v>407</v>
      </c>
      <c r="C326" s="190" t="s">
        <v>408</v>
      </c>
      <c r="D326" s="190" t="s">
        <v>224</v>
      </c>
      <c r="E326" s="191">
        <f>SUM(E325)</f>
        <v>0</v>
      </c>
      <c r="F326" s="461"/>
      <c r="G326" s="462">
        <f t="shared" si="9"/>
        <v>0</v>
      </c>
      <c r="H326" s="192">
        <v>0</v>
      </c>
    </row>
    <row r="327" spans="1:8" s="2" customFormat="1" ht="21" customHeight="1" thickBot="1">
      <c r="A327" s="177"/>
      <c r="B327" s="178" t="s">
        <v>243</v>
      </c>
      <c r="C327" s="178" t="s">
        <v>244</v>
      </c>
      <c r="D327" s="178"/>
      <c r="E327" s="179"/>
      <c r="F327" s="180"/>
      <c r="G327" s="472">
        <f>SUM(G328:G341)</f>
        <v>0</v>
      </c>
      <c r="H327" s="179">
        <v>9.5912754</v>
      </c>
    </row>
    <row r="328" spans="1:8" s="2" customFormat="1" ht="24" customHeight="1" thickBot="1">
      <c r="A328" s="197">
        <v>192</v>
      </c>
      <c r="B328" s="198" t="s">
        <v>923</v>
      </c>
      <c r="C328" s="198" t="s">
        <v>924</v>
      </c>
      <c r="D328" s="198" t="s">
        <v>257</v>
      </c>
      <c r="E328" s="199">
        <v>276.9</v>
      </c>
      <c r="F328" s="458"/>
      <c r="G328" s="463">
        <f t="shared" si="9"/>
        <v>0</v>
      </c>
      <c r="H328" s="200">
        <v>0.171678</v>
      </c>
    </row>
    <row r="329" spans="1:8" s="2" customFormat="1" ht="13.5" customHeight="1" thickBot="1">
      <c r="A329" s="193">
        <v>194</v>
      </c>
      <c r="B329" s="194" t="s">
        <v>925</v>
      </c>
      <c r="C329" s="194" t="s">
        <v>926</v>
      </c>
      <c r="D329" s="194" t="s">
        <v>257</v>
      </c>
      <c r="E329" s="195">
        <v>304.59</v>
      </c>
      <c r="F329" s="459"/>
      <c r="G329" s="433">
        <f t="shared" si="9"/>
        <v>0</v>
      </c>
      <c r="H329" s="196">
        <v>0.1096524</v>
      </c>
    </row>
    <row r="330" spans="1:8" s="2" customFormat="1" ht="24" customHeight="1" thickBot="1">
      <c r="A330" s="197">
        <v>184</v>
      </c>
      <c r="B330" s="198" t="s">
        <v>245</v>
      </c>
      <c r="C330" s="198" t="s">
        <v>246</v>
      </c>
      <c r="D330" s="198" t="s">
        <v>184</v>
      </c>
      <c r="E330" s="199">
        <v>86.3</v>
      </c>
      <c r="F330" s="458"/>
      <c r="G330" s="463">
        <f t="shared" si="9"/>
        <v>0</v>
      </c>
      <c r="H330" s="200">
        <v>0.359871</v>
      </c>
    </row>
    <row r="331" spans="1:8" s="2" customFormat="1" ht="24" customHeight="1" thickBot="1">
      <c r="A331" s="193">
        <v>185</v>
      </c>
      <c r="B331" s="194" t="s">
        <v>247</v>
      </c>
      <c r="C331" s="194" t="s">
        <v>248</v>
      </c>
      <c r="D331" s="194" t="s">
        <v>184</v>
      </c>
      <c r="E331" s="195">
        <v>94.93</v>
      </c>
      <c r="F331" s="459"/>
      <c r="G331" s="433">
        <f>ROUND(E331*F331,2)</f>
        <v>0</v>
      </c>
      <c r="H331" s="196">
        <v>1.822656</v>
      </c>
    </row>
    <row r="332" spans="1:8" s="2" customFormat="1" ht="24" customHeight="1">
      <c r="A332" s="181">
        <v>186</v>
      </c>
      <c r="B332" s="182" t="s">
        <v>249</v>
      </c>
      <c r="C332" s="182" t="s">
        <v>250</v>
      </c>
      <c r="D332" s="182" t="s">
        <v>184</v>
      </c>
      <c r="E332" s="183">
        <v>86.3</v>
      </c>
      <c r="F332" s="460"/>
      <c r="G332" s="426">
        <f t="shared" si="9"/>
        <v>0</v>
      </c>
      <c r="H332" s="184">
        <v>0</v>
      </c>
    </row>
    <row r="333" spans="1:8" s="2" customFormat="1" ht="24" customHeight="1">
      <c r="A333" s="185">
        <v>187</v>
      </c>
      <c r="B333" s="186" t="s">
        <v>251</v>
      </c>
      <c r="C333" s="186" t="s">
        <v>252</v>
      </c>
      <c r="D333" s="186" t="s">
        <v>184</v>
      </c>
      <c r="E333" s="187">
        <v>86.3</v>
      </c>
      <c r="F333" s="443"/>
      <c r="G333" s="427">
        <f t="shared" si="9"/>
        <v>0</v>
      </c>
      <c r="H333" s="188">
        <v>0</v>
      </c>
    </row>
    <row r="334" spans="1:8" s="2" customFormat="1" ht="13.5" customHeight="1">
      <c r="A334" s="185">
        <v>181</v>
      </c>
      <c r="B334" s="186" t="s">
        <v>253</v>
      </c>
      <c r="C334" s="186" t="s">
        <v>254</v>
      </c>
      <c r="D334" s="186" t="s">
        <v>184</v>
      </c>
      <c r="E334" s="187">
        <v>681.3</v>
      </c>
      <c r="F334" s="443"/>
      <c r="G334" s="427">
        <f>ROUND(E334*F334,2)</f>
        <v>0</v>
      </c>
      <c r="H334" s="188">
        <v>0.20439</v>
      </c>
    </row>
    <row r="335" spans="1:8" s="2" customFormat="1" ht="24" customHeight="1" thickBot="1">
      <c r="A335" s="189">
        <v>188</v>
      </c>
      <c r="B335" s="190" t="s">
        <v>927</v>
      </c>
      <c r="C335" s="190" t="s">
        <v>928</v>
      </c>
      <c r="D335" s="190" t="s">
        <v>257</v>
      </c>
      <c r="E335" s="191">
        <v>62.3</v>
      </c>
      <c r="F335" s="461"/>
      <c r="G335" s="462">
        <f t="shared" si="9"/>
        <v>0</v>
      </c>
      <c r="H335" s="192">
        <v>0.01246</v>
      </c>
    </row>
    <row r="336" spans="1:8" s="2" customFormat="1" ht="13.5" customHeight="1" thickBot="1">
      <c r="A336" s="193">
        <v>189</v>
      </c>
      <c r="B336" s="194" t="s">
        <v>929</v>
      </c>
      <c r="C336" s="194" t="s">
        <v>930</v>
      </c>
      <c r="D336" s="194" t="s">
        <v>257</v>
      </c>
      <c r="E336" s="195">
        <v>65.415</v>
      </c>
      <c r="F336" s="459"/>
      <c r="G336" s="433">
        <f t="shared" si="9"/>
        <v>0</v>
      </c>
      <c r="H336" s="196">
        <v>0</v>
      </c>
    </row>
    <row r="337" spans="1:8" s="2" customFormat="1" ht="13.5" customHeight="1">
      <c r="A337" s="181">
        <v>191</v>
      </c>
      <c r="B337" s="182" t="s">
        <v>931</v>
      </c>
      <c r="C337" s="182" t="s">
        <v>932</v>
      </c>
      <c r="D337" s="182" t="s">
        <v>184</v>
      </c>
      <c r="E337" s="183">
        <v>94.93</v>
      </c>
      <c r="F337" s="460"/>
      <c r="G337" s="426">
        <f t="shared" si="9"/>
        <v>0</v>
      </c>
      <c r="H337" s="184">
        <v>0</v>
      </c>
    </row>
    <row r="338" spans="1:8" s="2" customFormat="1" ht="24" customHeight="1">
      <c r="A338" s="185">
        <v>179</v>
      </c>
      <c r="B338" s="186" t="s">
        <v>260</v>
      </c>
      <c r="C338" s="186" t="s">
        <v>261</v>
      </c>
      <c r="D338" s="186" t="s">
        <v>184</v>
      </c>
      <c r="E338" s="187">
        <v>597.8</v>
      </c>
      <c r="F338" s="443"/>
      <c r="G338" s="427">
        <f t="shared" si="9"/>
        <v>0</v>
      </c>
      <c r="H338" s="188">
        <v>4.60306</v>
      </c>
    </row>
    <row r="339" spans="1:8" s="2" customFormat="1" ht="24" customHeight="1">
      <c r="A339" s="185">
        <v>180</v>
      </c>
      <c r="B339" s="186" t="s">
        <v>262</v>
      </c>
      <c r="C339" s="186" t="s">
        <v>263</v>
      </c>
      <c r="D339" s="186" t="s">
        <v>184</v>
      </c>
      <c r="E339" s="187">
        <v>1195.6</v>
      </c>
      <c r="F339" s="443"/>
      <c r="G339" s="427">
        <f>ROUND(E339*F339,2)</f>
        <v>0</v>
      </c>
      <c r="H339" s="188">
        <v>2.307508</v>
      </c>
    </row>
    <row r="340" spans="1:8" s="2" customFormat="1" ht="24" customHeight="1">
      <c r="A340" s="185">
        <v>196</v>
      </c>
      <c r="B340" s="186" t="s">
        <v>264</v>
      </c>
      <c r="C340" s="186" t="s">
        <v>265</v>
      </c>
      <c r="D340" s="186" t="s">
        <v>163</v>
      </c>
      <c r="E340" s="187">
        <v>9.591</v>
      </c>
      <c r="F340" s="443"/>
      <c r="G340" s="427">
        <f>ROUND(E340*F340,2)</f>
        <v>0</v>
      </c>
      <c r="H340" s="188">
        <v>0</v>
      </c>
    </row>
    <row r="341" spans="1:8" s="2" customFormat="1" ht="24" customHeight="1" thickBot="1">
      <c r="A341" s="189">
        <v>195</v>
      </c>
      <c r="B341" s="190" t="s">
        <v>266</v>
      </c>
      <c r="C341" s="190" t="s">
        <v>267</v>
      </c>
      <c r="D341" s="190" t="s">
        <v>163</v>
      </c>
      <c r="E341" s="191">
        <v>9.591</v>
      </c>
      <c r="F341" s="461"/>
      <c r="G341" s="462">
        <f>ROUND(E341*F341,2)</f>
        <v>0</v>
      </c>
      <c r="H341" s="192">
        <v>0</v>
      </c>
    </row>
    <row r="342" spans="1:8" s="2" customFormat="1" ht="21" customHeight="1" thickBot="1">
      <c r="A342" s="177"/>
      <c r="B342" s="178" t="s">
        <v>268</v>
      </c>
      <c r="C342" s="178" t="s">
        <v>269</v>
      </c>
      <c r="D342" s="178"/>
      <c r="E342" s="179"/>
      <c r="F342" s="180"/>
      <c r="G342" s="472">
        <f>SUM(G343:G352)</f>
        <v>0</v>
      </c>
      <c r="H342" s="179">
        <v>5.4311648</v>
      </c>
    </row>
    <row r="343" spans="1:8" s="2" customFormat="1" ht="13.5" customHeight="1">
      <c r="A343" s="181">
        <v>205</v>
      </c>
      <c r="B343" s="182" t="s">
        <v>416</v>
      </c>
      <c r="C343" s="182" t="s">
        <v>417</v>
      </c>
      <c r="D343" s="182" t="s">
        <v>257</v>
      </c>
      <c r="E343" s="183">
        <v>574</v>
      </c>
      <c r="F343" s="460"/>
      <c r="G343" s="426">
        <f aca="true" t="shared" si="10" ref="G343:G363">ROUND(E343*F343,2)</f>
        <v>0</v>
      </c>
      <c r="H343" s="184">
        <v>0.01148</v>
      </c>
    </row>
    <row r="344" spans="1:8" s="2" customFormat="1" ht="13.5" customHeight="1">
      <c r="A344" s="185">
        <v>206</v>
      </c>
      <c r="B344" s="186" t="s">
        <v>415</v>
      </c>
      <c r="C344" s="186" t="s">
        <v>1470</v>
      </c>
      <c r="D344" s="186" t="s">
        <v>257</v>
      </c>
      <c r="E344" s="187">
        <v>631.4</v>
      </c>
      <c r="F344" s="443"/>
      <c r="G344" s="427">
        <f t="shared" si="10"/>
        <v>0</v>
      </c>
      <c r="H344" s="188">
        <v>0</v>
      </c>
    </row>
    <row r="345" spans="1:8" s="2" customFormat="1" ht="13.5" customHeight="1">
      <c r="A345" s="185">
        <v>197</v>
      </c>
      <c r="B345" s="186" t="s">
        <v>270</v>
      </c>
      <c r="C345" s="186" t="s">
        <v>271</v>
      </c>
      <c r="D345" s="186" t="s">
        <v>184</v>
      </c>
      <c r="E345" s="187">
        <v>406.9</v>
      </c>
      <c r="F345" s="443"/>
      <c r="G345" s="427">
        <f t="shared" si="10"/>
        <v>0</v>
      </c>
      <c r="H345" s="188">
        <v>0</v>
      </c>
    </row>
    <row r="346" spans="1:8" s="2" customFormat="1" ht="24" customHeight="1" thickBot="1">
      <c r="A346" s="189">
        <v>198</v>
      </c>
      <c r="B346" s="190" t="s">
        <v>272</v>
      </c>
      <c r="C346" s="190" t="s">
        <v>273</v>
      </c>
      <c r="D346" s="190" t="s">
        <v>184</v>
      </c>
      <c r="E346" s="191">
        <v>602.6</v>
      </c>
      <c r="F346" s="461"/>
      <c r="G346" s="462">
        <f t="shared" si="10"/>
        <v>0</v>
      </c>
      <c r="H346" s="192">
        <v>0.09039</v>
      </c>
    </row>
    <row r="347" spans="1:8" s="2" customFormat="1" ht="38.25" customHeight="1" thickBot="1">
      <c r="A347" s="193">
        <v>199</v>
      </c>
      <c r="B347" s="194" t="s">
        <v>274</v>
      </c>
      <c r="C347" s="431" t="s">
        <v>1442</v>
      </c>
      <c r="D347" s="194" t="s">
        <v>184</v>
      </c>
      <c r="E347" s="195">
        <v>632.73</v>
      </c>
      <c r="F347" s="459"/>
      <c r="G347" s="433">
        <f t="shared" si="10"/>
        <v>0</v>
      </c>
      <c r="H347" s="196">
        <v>1.645098</v>
      </c>
    </row>
    <row r="348" spans="1:8" s="2" customFormat="1" ht="24" customHeight="1" thickBot="1">
      <c r="A348" s="197">
        <v>203</v>
      </c>
      <c r="B348" s="198" t="s">
        <v>933</v>
      </c>
      <c r="C348" s="198" t="s">
        <v>934</v>
      </c>
      <c r="D348" s="198" t="s">
        <v>184</v>
      </c>
      <c r="E348" s="199">
        <v>78.7</v>
      </c>
      <c r="F348" s="458"/>
      <c r="G348" s="463">
        <f t="shared" si="10"/>
        <v>0</v>
      </c>
      <c r="H348" s="200">
        <v>0.028332</v>
      </c>
    </row>
    <row r="349" spans="1:8" s="2" customFormat="1" ht="36.75" customHeight="1" thickBot="1">
      <c r="A349" s="193">
        <v>204</v>
      </c>
      <c r="B349" s="194" t="s">
        <v>935</v>
      </c>
      <c r="C349" s="431" t="s">
        <v>1442</v>
      </c>
      <c r="D349" s="194" t="s">
        <v>184</v>
      </c>
      <c r="E349" s="195">
        <v>82.635</v>
      </c>
      <c r="F349" s="459"/>
      <c r="G349" s="433">
        <f t="shared" si="10"/>
        <v>0</v>
      </c>
      <c r="H349" s="196">
        <v>0.264432</v>
      </c>
    </row>
    <row r="350" spans="1:8" s="2" customFormat="1" ht="24" customHeight="1">
      <c r="A350" s="181">
        <v>202</v>
      </c>
      <c r="B350" s="182" t="s">
        <v>275</v>
      </c>
      <c r="C350" s="182" t="s">
        <v>276</v>
      </c>
      <c r="D350" s="182" t="s">
        <v>184</v>
      </c>
      <c r="E350" s="183">
        <v>632.73</v>
      </c>
      <c r="F350" s="460"/>
      <c r="G350" s="426">
        <f t="shared" si="10"/>
        <v>0</v>
      </c>
      <c r="H350" s="184">
        <v>3.3914328</v>
      </c>
    </row>
    <row r="351" spans="1:8" s="2" customFormat="1" ht="24" customHeight="1">
      <c r="A351" s="185">
        <v>207</v>
      </c>
      <c r="B351" s="186" t="s">
        <v>418</v>
      </c>
      <c r="C351" s="186" t="s">
        <v>419</v>
      </c>
      <c r="D351" s="186" t="s">
        <v>163</v>
      </c>
      <c r="E351" s="187">
        <v>5.431</v>
      </c>
      <c r="F351" s="443"/>
      <c r="G351" s="427">
        <f t="shared" si="10"/>
        <v>0</v>
      </c>
      <c r="H351" s="188">
        <v>0</v>
      </c>
    </row>
    <row r="352" spans="1:8" s="2" customFormat="1" ht="24" customHeight="1" thickBot="1">
      <c r="A352" s="189">
        <v>208</v>
      </c>
      <c r="B352" s="190" t="s">
        <v>420</v>
      </c>
      <c r="C352" s="190" t="s">
        <v>421</v>
      </c>
      <c r="D352" s="190" t="s">
        <v>163</v>
      </c>
      <c r="E352" s="191">
        <v>5.431</v>
      </c>
      <c r="F352" s="461"/>
      <c r="G352" s="462">
        <f t="shared" si="10"/>
        <v>0</v>
      </c>
      <c r="H352" s="192">
        <v>0</v>
      </c>
    </row>
    <row r="353" spans="1:8" s="2" customFormat="1" ht="21" customHeight="1" thickBot="1">
      <c r="A353" s="177"/>
      <c r="B353" s="178" t="s">
        <v>422</v>
      </c>
      <c r="C353" s="178" t="s">
        <v>423</v>
      </c>
      <c r="D353" s="178"/>
      <c r="E353" s="179"/>
      <c r="F353" s="180"/>
      <c r="G353" s="472">
        <f>SUM(G354:G361)</f>
        <v>0</v>
      </c>
      <c r="H353" s="179">
        <v>10.0973676</v>
      </c>
    </row>
    <row r="354" spans="1:8" s="2" customFormat="1" ht="24" customHeight="1" thickBot="1">
      <c r="A354" s="197">
        <v>209</v>
      </c>
      <c r="B354" s="198" t="s">
        <v>424</v>
      </c>
      <c r="C354" s="198" t="s">
        <v>425</v>
      </c>
      <c r="D354" s="198" t="s">
        <v>184</v>
      </c>
      <c r="E354" s="199">
        <v>645.43</v>
      </c>
      <c r="F354" s="458"/>
      <c r="G354" s="463">
        <f t="shared" si="10"/>
        <v>0</v>
      </c>
      <c r="H354" s="200">
        <v>1.93629</v>
      </c>
    </row>
    <row r="355" spans="1:8" s="2" customFormat="1" ht="13.5" customHeight="1" thickBot="1">
      <c r="A355" s="193">
        <v>210</v>
      </c>
      <c r="B355" s="194" t="s">
        <v>426</v>
      </c>
      <c r="C355" s="194" t="s">
        <v>427</v>
      </c>
      <c r="D355" s="194" t="s">
        <v>184</v>
      </c>
      <c r="E355" s="195">
        <v>671.247</v>
      </c>
      <c r="F355" s="459"/>
      <c r="G355" s="433">
        <f t="shared" si="10"/>
        <v>0</v>
      </c>
      <c r="H355" s="196">
        <v>7.9207146</v>
      </c>
    </row>
    <row r="356" spans="1:8" s="2" customFormat="1" ht="24" customHeight="1">
      <c r="A356" s="181">
        <v>212</v>
      </c>
      <c r="B356" s="182" t="s">
        <v>428</v>
      </c>
      <c r="C356" s="182" t="s">
        <v>429</v>
      </c>
      <c r="D356" s="182" t="s">
        <v>184</v>
      </c>
      <c r="E356" s="183">
        <v>645.43</v>
      </c>
      <c r="F356" s="460"/>
      <c r="G356" s="426">
        <f t="shared" si="10"/>
        <v>0</v>
      </c>
      <c r="H356" s="184">
        <v>0</v>
      </c>
    </row>
    <row r="357" spans="1:8" s="2" customFormat="1" ht="24" customHeight="1">
      <c r="A357" s="185">
        <v>213</v>
      </c>
      <c r="B357" s="186" t="s">
        <v>430</v>
      </c>
      <c r="C357" s="186" t="s">
        <v>431</v>
      </c>
      <c r="D357" s="186" t="s">
        <v>257</v>
      </c>
      <c r="E357" s="187">
        <v>133.6</v>
      </c>
      <c r="F357" s="443"/>
      <c r="G357" s="427">
        <f t="shared" si="10"/>
        <v>0</v>
      </c>
      <c r="H357" s="188">
        <v>0.012024</v>
      </c>
    </row>
    <row r="358" spans="1:8" s="2" customFormat="1" ht="13.5" customHeight="1">
      <c r="A358" s="185">
        <v>211</v>
      </c>
      <c r="B358" s="186" t="s">
        <v>432</v>
      </c>
      <c r="C358" s="186" t="s">
        <v>433</v>
      </c>
      <c r="D358" s="186" t="s">
        <v>257</v>
      </c>
      <c r="E358" s="187">
        <v>133.5</v>
      </c>
      <c r="F358" s="443"/>
      <c r="G358" s="427">
        <f t="shared" si="10"/>
        <v>0</v>
      </c>
      <c r="H358" s="188">
        <v>0.03471</v>
      </c>
    </row>
    <row r="359" spans="1:8" s="2" customFormat="1" ht="13.5" customHeight="1">
      <c r="A359" s="185">
        <v>214</v>
      </c>
      <c r="B359" s="186" t="s">
        <v>434</v>
      </c>
      <c r="C359" s="186" t="s">
        <v>435</v>
      </c>
      <c r="D359" s="186" t="s">
        <v>184</v>
      </c>
      <c r="E359" s="187">
        <v>645.43</v>
      </c>
      <c r="F359" s="443"/>
      <c r="G359" s="427">
        <f t="shared" si="10"/>
        <v>0</v>
      </c>
      <c r="H359" s="188">
        <v>0.193629</v>
      </c>
    </row>
    <row r="360" spans="1:8" s="2" customFormat="1" ht="24" customHeight="1">
      <c r="A360" s="185">
        <v>249</v>
      </c>
      <c r="B360" s="186" t="s">
        <v>436</v>
      </c>
      <c r="C360" s="186" t="s">
        <v>437</v>
      </c>
      <c r="D360" s="186" t="s">
        <v>163</v>
      </c>
      <c r="E360" s="187">
        <v>10.097</v>
      </c>
      <c r="F360" s="443"/>
      <c r="G360" s="427">
        <f t="shared" si="10"/>
        <v>0</v>
      </c>
      <c r="H360" s="188">
        <v>0</v>
      </c>
    </row>
    <row r="361" spans="1:8" s="2" customFormat="1" ht="24" customHeight="1" thickBot="1">
      <c r="A361" s="189">
        <v>250</v>
      </c>
      <c r="B361" s="190" t="s">
        <v>438</v>
      </c>
      <c r="C361" s="190" t="s">
        <v>439</v>
      </c>
      <c r="D361" s="190" t="s">
        <v>163</v>
      </c>
      <c r="E361" s="191">
        <v>10.097</v>
      </c>
      <c r="F361" s="461"/>
      <c r="G361" s="462">
        <f t="shared" si="10"/>
        <v>0</v>
      </c>
      <c r="H361" s="192">
        <v>0</v>
      </c>
    </row>
    <row r="362" spans="1:8" s="2" customFormat="1" ht="21" customHeight="1" thickBot="1">
      <c r="A362" s="177"/>
      <c r="B362" s="178" t="s">
        <v>440</v>
      </c>
      <c r="C362" s="178" t="s">
        <v>441</v>
      </c>
      <c r="D362" s="178"/>
      <c r="E362" s="179"/>
      <c r="F362" s="180"/>
      <c r="G362" s="452">
        <f>SUM(G363)</f>
        <v>0</v>
      </c>
      <c r="H362" s="179">
        <v>0.0573672</v>
      </c>
    </row>
    <row r="363" spans="1:8" s="2" customFormat="1" ht="24" customHeight="1" thickBot="1">
      <c r="A363" s="197">
        <v>215</v>
      </c>
      <c r="B363" s="198" t="s">
        <v>936</v>
      </c>
      <c r="C363" s="198" t="s">
        <v>937</v>
      </c>
      <c r="D363" s="198" t="s">
        <v>184</v>
      </c>
      <c r="E363" s="199">
        <v>86.92</v>
      </c>
      <c r="F363" s="458"/>
      <c r="G363" s="463">
        <f t="shared" si="10"/>
        <v>0</v>
      </c>
      <c r="H363" s="200">
        <v>0.0573672</v>
      </c>
    </row>
    <row r="364" spans="1:8" s="2" customFormat="1" ht="21" customHeight="1" thickBot="1">
      <c r="A364" s="177"/>
      <c r="B364" s="178" t="s">
        <v>281</v>
      </c>
      <c r="C364" s="178" t="s">
        <v>282</v>
      </c>
      <c r="D364" s="178"/>
      <c r="E364" s="179"/>
      <c r="F364" s="180"/>
      <c r="G364" s="452">
        <f>SUM(G365:G366)</f>
        <v>0</v>
      </c>
      <c r="H364" s="179">
        <v>1.155777</v>
      </c>
    </row>
    <row r="365" spans="1:8" s="2" customFormat="1" ht="24" customHeight="1">
      <c r="A365" s="181">
        <v>216</v>
      </c>
      <c r="B365" s="182" t="s">
        <v>938</v>
      </c>
      <c r="C365" s="182" t="s">
        <v>1439</v>
      </c>
      <c r="D365" s="182" t="s">
        <v>184</v>
      </c>
      <c r="E365" s="183">
        <v>2041</v>
      </c>
      <c r="F365" s="460"/>
      <c r="G365" s="426">
        <f>ROUND(E365*F365,2)</f>
        <v>0</v>
      </c>
      <c r="H365" s="184">
        <v>0.85722</v>
      </c>
    </row>
    <row r="366" spans="1:8" s="2" customFormat="1" ht="24" customHeight="1" thickBot="1">
      <c r="A366" s="189">
        <v>217</v>
      </c>
      <c r="B366" s="190" t="s">
        <v>938</v>
      </c>
      <c r="C366" s="190" t="s">
        <v>1439</v>
      </c>
      <c r="D366" s="190" t="s">
        <v>184</v>
      </c>
      <c r="E366" s="191">
        <v>710.85</v>
      </c>
      <c r="F366" s="461"/>
      <c r="G366" s="462">
        <f>ROUND(E366*F366,2)</f>
        <v>0</v>
      </c>
      <c r="H366" s="192">
        <v>0.298557</v>
      </c>
    </row>
    <row r="367" spans="1:8" s="2" customFormat="1" ht="21" customHeight="1" thickBot="1">
      <c r="A367" s="177"/>
      <c r="B367" s="178" t="s">
        <v>939</v>
      </c>
      <c r="C367" s="178" t="s">
        <v>940</v>
      </c>
      <c r="D367" s="178"/>
      <c r="E367" s="179"/>
      <c r="F367" s="180"/>
      <c r="G367" s="452">
        <f>SUM(G368)</f>
        <v>0</v>
      </c>
      <c r="H367" s="179">
        <v>0</v>
      </c>
    </row>
    <row r="368" spans="1:8" s="2" customFormat="1" ht="24" customHeight="1" thickBot="1">
      <c r="A368" s="197">
        <v>218</v>
      </c>
      <c r="B368" s="198" t="s">
        <v>941</v>
      </c>
      <c r="C368" s="198" t="s">
        <v>942</v>
      </c>
      <c r="D368" s="198" t="s">
        <v>184</v>
      </c>
      <c r="E368" s="199">
        <v>61.88</v>
      </c>
      <c r="F368" s="458"/>
      <c r="G368" s="463">
        <f>ROUND(E368*F368,2)</f>
        <v>0</v>
      </c>
      <c r="H368" s="200">
        <v>0</v>
      </c>
    </row>
    <row r="369" spans="1:8" s="2" customFormat="1" ht="21" customHeight="1">
      <c r="A369" s="177"/>
      <c r="B369" s="178" t="s">
        <v>943</v>
      </c>
      <c r="C369" s="178" t="s">
        <v>944</v>
      </c>
      <c r="D369" s="178"/>
      <c r="E369" s="179"/>
      <c r="F369" s="180"/>
      <c r="G369" s="452">
        <f>SUM(G370+G373+G378+G381)</f>
        <v>0</v>
      </c>
      <c r="H369" s="179">
        <v>0</v>
      </c>
    </row>
    <row r="370" spans="1:8" s="2" customFormat="1" ht="21" customHeight="1" thickBot="1">
      <c r="A370" s="177"/>
      <c r="B370" s="178" t="s">
        <v>945</v>
      </c>
      <c r="C370" s="506" t="s">
        <v>946</v>
      </c>
      <c r="D370" s="178"/>
      <c r="E370" s="179"/>
      <c r="F370" s="180"/>
      <c r="G370" s="452">
        <f>SUM(G371:G372)</f>
        <v>0</v>
      </c>
      <c r="H370" s="179">
        <v>0</v>
      </c>
    </row>
    <row r="371" spans="1:12" s="2" customFormat="1" ht="13.5" customHeight="1">
      <c r="A371" s="181">
        <v>240</v>
      </c>
      <c r="B371" s="182" t="s">
        <v>947</v>
      </c>
      <c r="C371" s="182" t="s">
        <v>948</v>
      </c>
      <c r="D371" s="182" t="s">
        <v>309</v>
      </c>
      <c r="E371" s="183">
        <v>1</v>
      </c>
      <c r="F371" s="483">
        <f>SUM('02.Silnoproud+Slaboproud'!G73+'02.Silnoproud+Slaboproud'!G114+'02.Silnoproud+Slaboproud'!G121)</f>
        <v>0</v>
      </c>
      <c r="G371" s="454">
        <f aca="true" t="shared" si="11" ref="G371:G383">ROUND(E371*F371,2)</f>
        <v>0</v>
      </c>
      <c r="H371" s="184">
        <v>0</v>
      </c>
      <c r="L371" s="505"/>
    </row>
    <row r="372" spans="1:8" s="2" customFormat="1" ht="13.5" customHeight="1" thickBot="1">
      <c r="A372" s="189">
        <v>244</v>
      </c>
      <c r="B372" s="190" t="s">
        <v>949</v>
      </c>
      <c r="C372" s="190" t="s">
        <v>950</v>
      </c>
      <c r="D372" s="190" t="s">
        <v>309</v>
      </c>
      <c r="E372" s="191">
        <v>0.065</v>
      </c>
      <c r="F372" s="484">
        <f>SUM(G371)</f>
        <v>0</v>
      </c>
      <c r="G372" s="455">
        <f t="shared" si="11"/>
        <v>0</v>
      </c>
      <c r="H372" s="192">
        <v>0</v>
      </c>
    </row>
    <row r="373" spans="1:8" s="2" customFormat="1" ht="21" customHeight="1" thickBot="1">
      <c r="A373" s="177"/>
      <c r="B373" s="178" t="s">
        <v>951</v>
      </c>
      <c r="C373" s="506" t="s">
        <v>952</v>
      </c>
      <c r="D373" s="178"/>
      <c r="E373" s="179"/>
      <c r="F373" s="180"/>
      <c r="G373" s="452">
        <f>SUM(G374:G377)</f>
        <v>0</v>
      </c>
      <c r="H373" s="179">
        <v>0</v>
      </c>
    </row>
    <row r="374" spans="1:8" s="2" customFormat="1" ht="13.5" customHeight="1">
      <c r="A374" s="181">
        <v>241</v>
      </c>
      <c r="B374" s="182" t="s">
        <v>953</v>
      </c>
      <c r="C374" s="182" t="s">
        <v>954</v>
      </c>
      <c r="D374" s="182" t="s">
        <v>309</v>
      </c>
      <c r="E374" s="183">
        <v>1</v>
      </c>
      <c r="F374" s="485">
        <f>SUM('02.Silnoproud+Slaboproud'!G12+'02.Silnoproud+Slaboproud'!G38+'02.Silnoproud+Slaboproud'!G49)</f>
        <v>0</v>
      </c>
      <c r="G374" s="477">
        <f t="shared" si="11"/>
        <v>0</v>
      </c>
      <c r="H374" s="184">
        <v>0</v>
      </c>
    </row>
    <row r="375" spans="1:8" s="2" customFormat="1" ht="13.5" customHeight="1">
      <c r="A375" s="185">
        <v>242</v>
      </c>
      <c r="B375" s="186" t="s">
        <v>955</v>
      </c>
      <c r="C375" s="186" t="s">
        <v>956</v>
      </c>
      <c r="D375" s="186" t="s">
        <v>309</v>
      </c>
      <c r="E375" s="412">
        <v>1</v>
      </c>
      <c r="F375" s="486">
        <f>SUM('02.EPS'!G11)</f>
        <v>0</v>
      </c>
      <c r="G375" s="427">
        <f t="shared" si="11"/>
        <v>0</v>
      </c>
      <c r="H375" s="371">
        <v>0</v>
      </c>
    </row>
    <row r="376" spans="1:8" s="2" customFormat="1" ht="13.5" customHeight="1">
      <c r="A376" s="185">
        <v>245</v>
      </c>
      <c r="B376" s="186" t="s">
        <v>957</v>
      </c>
      <c r="C376" s="186" t="s">
        <v>958</v>
      </c>
      <c r="D376" s="186" t="s">
        <v>309</v>
      </c>
      <c r="E376" s="187">
        <v>1</v>
      </c>
      <c r="F376" s="487">
        <f>SUM('02.Rozhlas'!G11)</f>
        <v>0</v>
      </c>
      <c r="G376" s="478">
        <f t="shared" si="11"/>
        <v>0</v>
      </c>
      <c r="H376" s="188">
        <v>0</v>
      </c>
    </row>
    <row r="377" spans="1:8" s="2" customFormat="1" ht="13.5" customHeight="1" thickBot="1">
      <c r="A377" s="189">
        <v>320</v>
      </c>
      <c r="B377" s="190" t="s">
        <v>959</v>
      </c>
      <c r="C377" s="190" t="s">
        <v>960</v>
      </c>
      <c r="D377" s="190" t="s">
        <v>309</v>
      </c>
      <c r="E377" s="191">
        <v>0.065</v>
      </c>
      <c r="F377" s="484">
        <f>SUM(G374:G376)</f>
        <v>0</v>
      </c>
      <c r="G377" s="455">
        <f t="shared" si="11"/>
        <v>0</v>
      </c>
      <c r="H377" s="192">
        <v>0</v>
      </c>
    </row>
    <row r="378" spans="1:8" s="2" customFormat="1" ht="21" customHeight="1" thickBot="1">
      <c r="A378" s="177"/>
      <c r="B378" s="178" t="s">
        <v>961</v>
      </c>
      <c r="C378" s="178" t="s">
        <v>962</v>
      </c>
      <c r="D378" s="178"/>
      <c r="E378" s="179"/>
      <c r="F378" s="180"/>
      <c r="G378" s="452">
        <f>SUM(G379:G380)</f>
        <v>0</v>
      </c>
      <c r="H378" s="179">
        <v>0</v>
      </c>
    </row>
    <row r="379" spans="1:8" s="2" customFormat="1" ht="13.5" customHeight="1">
      <c r="A379" s="181">
        <v>243</v>
      </c>
      <c r="B379" s="182" t="s">
        <v>963</v>
      </c>
      <c r="C379" s="182" t="s">
        <v>964</v>
      </c>
      <c r="D379" s="182" t="s">
        <v>309</v>
      </c>
      <c r="E379" s="183">
        <v>1</v>
      </c>
      <c r="F379" s="483">
        <f>SUM('02.VZT'!J194)</f>
        <v>0</v>
      </c>
      <c r="G379" s="477">
        <f t="shared" si="11"/>
        <v>0</v>
      </c>
      <c r="H379" s="184">
        <v>0</v>
      </c>
    </row>
    <row r="380" spans="1:8" s="2" customFormat="1" ht="13.5" customHeight="1" thickBot="1">
      <c r="A380" s="189">
        <v>246</v>
      </c>
      <c r="B380" s="190" t="s">
        <v>965</v>
      </c>
      <c r="C380" s="190" t="s">
        <v>966</v>
      </c>
      <c r="D380" s="190" t="s">
        <v>309</v>
      </c>
      <c r="E380" s="191">
        <v>0.065</v>
      </c>
      <c r="F380" s="484">
        <f>SUM(G379)</f>
        <v>0</v>
      </c>
      <c r="G380" s="455">
        <f t="shared" si="11"/>
        <v>0</v>
      </c>
      <c r="H380" s="192">
        <v>0</v>
      </c>
    </row>
    <row r="381" spans="1:8" s="2" customFormat="1" ht="21" customHeight="1" thickBot="1">
      <c r="A381" s="177"/>
      <c r="B381" s="178" t="s">
        <v>967</v>
      </c>
      <c r="C381" s="178" t="s">
        <v>968</v>
      </c>
      <c r="D381" s="178"/>
      <c r="E381" s="179"/>
      <c r="F381" s="180"/>
      <c r="G381" s="452">
        <f>SUM(G382:G383)</f>
        <v>0</v>
      </c>
      <c r="H381" s="179">
        <v>0</v>
      </c>
    </row>
    <row r="382" spans="1:8" s="2" customFormat="1" ht="34.5" customHeight="1">
      <c r="A382" s="181">
        <v>321</v>
      </c>
      <c r="B382" s="182" t="s">
        <v>969</v>
      </c>
      <c r="C382" s="182" t="s">
        <v>970</v>
      </c>
      <c r="D382" s="182" t="s">
        <v>309</v>
      </c>
      <c r="E382" s="183">
        <v>1</v>
      </c>
      <c r="F382" s="460"/>
      <c r="G382" s="477">
        <f t="shared" si="11"/>
        <v>0</v>
      </c>
      <c r="H382" s="184">
        <v>0</v>
      </c>
    </row>
    <row r="383" spans="1:8" s="2" customFormat="1" ht="13.5" customHeight="1" thickBot="1">
      <c r="A383" s="189">
        <v>322</v>
      </c>
      <c r="B383" s="190" t="s">
        <v>971</v>
      </c>
      <c r="C383" s="190" t="s">
        <v>972</v>
      </c>
      <c r="D383" s="190" t="s">
        <v>973</v>
      </c>
      <c r="E383" s="191">
        <v>1</v>
      </c>
      <c r="F383" s="461"/>
      <c r="G383" s="455">
        <f t="shared" si="11"/>
        <v>0</v>
      </c>
      <c r="H383" s="192">
        <v>0</v>
      </c>
    </row>
    <row r="384" spans="1:8" s="2" customFormat="1" ht="21" customHeight="1">
      <c r="A384" s="205"/>
      <c r="B384" s="206"/>
      <c r="C384" s="206" t="s">
        <v>284</v>
      </c>
      <c r="D384" s="206"/>
      <c r="E384" s="207"/>
      <c r="F384" s="208"/>
      <c r="G384" s="208">
        <f>SUM(G369+G97+G11)</f>
        <v>0</v>
      </c>
      <c r="H384" s="207">
        <v>265.83502121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I24" sqref="I24"/>
    </sheetView>
  </sheetViews>
  <sheetFormatPr defaultColWidth="10.5" defaultRowHeight="12" customHeight="1"/>
  <cols>
    <col min="1" max="1" width="3.83203125" style="209" customWidth="1"/>
    <col min="2" max="2" width="12" style="237" customWidth="1"/>
    <col min="3" max="3" width="49.83203125" style="210" customWidth="1"/>
    <col min="4" max="4" width="5.5" style="210" customWidth="1"/>
    <col min="5" max="5" width="11.33203125" style="211" customWidth="1"/>
    <col min="6" max="6" width="11.5" style="212" customWidth="1"/>
    <col min="7" max="7" width="13.83203125" style="212" customWidth="1"/>
    <col min="8" max="16384" width="10.5" style="1" customWidth="1"/>
  </cols>
  <sheetData>
    <row r="1" spans="1:7" s="2" customFormat="1" ht="17.25" customHeight="1">
      <c r="A1" s="173" t="s">
        <v>129</v>
      </c>
      <c r="B1" s="233"/>
      <c r="C1" s="174"/>
      <c r="D1" s="174"/>
      <c r="E1" s="174"/>
      <c r="F1" s="174"/>
      <c r="G1" s="174"/>
    </row>
    <row r="2" spans="1:7" s="2" customFormat="1" ht="12.75" customHeight="1">
      <c r="A2" s="113" t="s">
        <v>130</v>
      </c>
      <c r="B2" s="233"/>
      <c r="C2" s="174"/>
      <c r="D2" s="174"/>
      <c r="E2" s="174"/>
      <c r="F2" s="174"/>
      <c r="G2" s="174"/>
    </row>
    <row r="3" spans="1:7" s="2" customFormat="1" ht="12.75" customHeight="1">
      <c r="A3" s="113" t="s">
        <v>997</v>
      </c>
      <c r="B3" s="233"/>
      <c r="C3" s="174"/>
      <c r="D3" s="174"/>
      <c r="E3" s="114" t="s">
        <v>132</v>
      </c>
      <c r="F3" s="174"/>
      <c r="G3" s="174"/>
    </row>
    <row r="4" spans="1:7" s="2" customFormat="1" ht="12.75" customHeight="1">
      <c r="A4" s="113"/>
      <c r="B4" s="233"/>
      <c r="C4" s="113"/>
      <c r="D4" s="174"/>
      <c r="E4" s="114" t="s">
        <v>133</v>
      </c>
      <c r="F4" s="174"/>
      <c r="G4" s="174"/>
    </row>
    <row r="5" spans="1:7" s="2" customFormat="1" ht="12.75" customHeight="1">
      <c r="A5" s="114" t="s">
        <v>134</v>
      </c>
      <c r="B5" s="233"/>
      <c r="C5" s="174"/>
      <c r="D5" s="174"/>
      <c r="E5" s="114" t="s">
        <v>135</v>
      </c>
      <c r="F5" s="174"/>
      <c r="G5" s="174"/>
    </row>
    <row r="6" spans="1:7" s="2" customFormat="1" ht="12.75" customHeight="1">
      <c r="A6" s="114" t="s">
        <v>136</v>
      </c>
      <c r="B6" s="233"/>
      <c r="C6" s="174"/>
      <c r="D6" s="174"/>
      <c r="E6" s="114" t="s">
        <v>287</v>
      </c>
      <c r="F6" s="174"/>
      <c r="G6" s="174"/>
    </row>
    <row r="7" spans="1:7" s="2" customFormat="1" ht="6" customHeight="1" thickBot="1">
      <c r="A7" s="174"/>
      <c r="B7" s="233"/>
      <c r="C7" s="174"/>
      <c r="D7" s="174"/>
      <c r="E7" s="174"/>
      <c r="F7" s="174"/>
      <c r="G7" s="174"/>
    </row>
    <row r="8" spans="1:7" s="2" customFormat="1" ht="28.5" customHeight="1" thickBot="1">
      <c r="A8" s="175" t="s">
        <v>138</v>
      </c>
      <c r="B8" s="175" t="s">
        <v>139</v>
      </c>
      <c r="C8" s="175" t="s">
        <v>140</v>
      </c>
      <c r="D8" s="175" t="s">
        <v>141</v>
      </c>
      <c r="E8" s="175" t="s">
        <v>142</v>
      </c>
      <c r="F8" s="175" t="s">
        <v>143</v>
      </c>
      <c r="G8" s="175" t="s">
        <v>144</v>
      </c>
    </row>
    <row r="9" spans="1:7" s="2" customFormat="1" ht="12.75" customHeight="1" thickBot="1">
      <c r="A9" s="175" t="s">
        <v>31</v>
      </c>
      <c r="B9" s="175" t="s">
        <v>38</v>
      </c>
      <c r="C9" s="175" t="s">
        <v>44</v>
      </c>
      <c r="D9" s="175" t="s">
        <v>50</v>
      </c>
      <c r="E9" s="175" t="s">
        <v>54</v>
      </c>
      <c r="F9" s="175" t="s">
        <v>58</v>
      </c>
      <c r="G9" s="175" t="s">
        <v>61</v>
      </c>
    </row>
    <row r="10" spans="1:7" s="2" customFormat="1" ht="9.75" customHeight="1">
      <c r="A10" s="176"/>
      <c r="B10" s="234"/>
      <c r="C10" s="176"/>
      <c r="D10" s="176"/>
      <c r="E10" s="176"/>
      <c r="F10" s="176"/>
      <c r="G10" s="176"/>
    </row>
    <row r="11" spans="1:7" s="2" customFormat="1" ht="21" customHeight="1">
      <c r="A11" s="177"/>
      <c r="B11" s="235" t="s">
        <v>45</v>
      </c>
      <c r="C11" s="178" t="s">
        <v>1022</v>
      </c>
      <c r="D11" s="178"/>
      <c r="E11" s="179"/>
      <c r="F11" s="180"/>
      <c r="G11" s="180">
        <f>SUM(G12+G38+G64+G67+G71+G73)</f>
        <v>0</v>
      </c>
    </row>
    <row r="12" spans="1:7" s="2" customFormat="1" ht="21" customHeight="1" thickBot="1">
      <c r="A12" s="177"/>
      <c r="B12" s="235">
        <v>1</v>
      </c>
      <c r="C12" s="178" t="s">
        <v>1025</v>
      </c>
      <c r="D12" s="178"/>
      <c r="E12" s="179"/>
      <c r="F12" s="180"/>
      <c r="G12" s="180">
        <f>SUM(G13:G37)</f>
        <v>0</v>
      </c>
    </row>
    <row r="13" spans="1:7" s="2" customFormat="1" ht="13.5" customHeight="1">
      <c r="A13" s="238">
        <v>1</v>
      </c>
      <c r="B13" s="246">
        <v>1</v>
      </c>
      <c r="C13" s="239" t="s">
        <v>998</v>
      </c>
      <c r="D13" s="240" t="s">
        <v>257</v>
      </c>
      <c r="E13" s="241">
        <v>209</v>
      </c>
      <c r="F13" s="436"/>
      <c r="G13" s="404">
        <f aca="true" t="shared" si="0" ref="G13:G37">ROUND(E13*F13,2)</f>
        <v>0</v>
      </c>
    </row>
    <row r="14" spans="1:7" s="2" customFormat="1" ht="13.5" customHeight="1">
      <c r="A14" s="242">
        <f>SUM(A13+1)</f>
        <v>2</v>
      </c>
      <c r="B14" s="247">
        <v>2</v>
      </c>
      <c r="C14" s="226" t="s">
        <v>999</v>
      </c>
      <c r="D14" s="228" t="s">
        <v>257</v>
      </c>
      <c r="E14" s="229">
        <v>85</v>
      </c>
      <c r="F14" s="437"/>
      <c r="G14" s="405">
        <f t="shared" si="0"/>
        <v>0</v>
      </c>
    </row>
    <row r="15" spans="1:7" s="2" customFormat="1" ht="13.5" customHeight="1">
      <c r="A15" s="242">
        <f aca="true" t="shared" si="1" ref="A15:A37">SUM(A14+1)</f>
        <v>3</v>
      </c>
      <c r="B15" s="247">
        <v>3</v>
      </c>
      <c r="C15" s="226" t="s">
        <v>1000</v>
      </c>
      <c r="D15" s="228" t="s">
        <v>257</v>
      </c>
      <c r="E15" s="229">
        <v>129</v>
      </c>
      <c r="F15" s="437"/>
      <c r="G15" s="405">
        <f t="shared" si="0"/>
        <v>0</v>
      </c>
    </row>
    <row r="16" spans="1:7" s="2" customFormat="1" ht="13.5" customHeight="1">
      <c r="A16" s="242">
        <f t="shared" si="1"/>
        <v>4</v>
      </c>
      <c r="B16" s="247">
        <v>4</v>
      </c>
      <c r="C16" s="226" t="s">
        <v>1001</v>
      </c>
      <c r="D16" s="228" t="s">
        <v>257</v>
      </c>
      <c r="E16" s="229">
        <v>38</v>
      </c>
      <c r="F16" s="437"/>
      <c r="G16" s="405">
        <f t="shared" si="0"/>
        <v>0</v>
      </c>
    </row>
    <row r="17" spans="1:7" s="2" customFormat="1" ht="13.5" customHeight="1">
      <c r="A17" s="242">
        <f t="shared" si="1"/>
        <v>5</v>
      </c>
      <c r="B17" s="247">
        <v>5</v>
      </c>
      <c r="C17" s="226" t="s">
        <v>1002</v>
      </c>
      <c r="D17" s="228" t="s">
        <v>257</v>
      </c>
      <c r="E17" s="229">
        <v>188</v>
      </c>
      <c r="F17" s="437"/>
      <c r="G17" s="405">
        <f t="shared" si="0"/>
        <v>0</v>
      </c>
    </row>
    <row r="18" spans="1:7" s="2" customFormat="1" ht="13.5" customHeight="1">
      <c r="A18" s="242">
        <f t="shared" si="1"/>
        <v>6</v>
      </c>
      <c r="B18" s="247">
        <v>7</v>
      </c>
      <c r="C18" s="227" t="s">
        <v>1003</v>
      </c>
      <c r="D18" s="228" t="s">
        <v>1004</v>
      </c>
      <c r="E18" s="229">
        <v>1720</v>
      </c>
      <c r="F18" s="437"/>
      <c r="G18" s="405">
        <f t="shared" si="0"/>
        <v>0</v>
      </c>
    </row>
    <row r="19" spans="1:7" s="2" customFormat="1" ht="13.5" customHeight="1">
      <c r="A19" s="242">
        <f t="shared" si="1"/>
        <v>7</v>
      </c>
      <c r="B19" s="247">
        <v>8</v>
      </c>
      <c r="C19" s="230" t="s">
        <v>1005</v>
      </c>
      <c r="D19" s="228" t="s">
        <v>358</v>
      </c>
      <c r="E19" s="229">
        <v>1</v>
      </c>
      <c r="F19" s="437"/>
      <c r="G19" s="405">
        <f t="shared" si="0"/>
        <v>0</v>
      </c>
    </row>
    <row r="20" spans="1:7" s="2" customFormat="1" ht="13.5" customHeight="1">
      <c r="A20" s="242">
        <f t="shared" si="1"/>
        <v>8</v>
      </c>
      <c r="B20" s="247">
        <v>9</v>
      </c>
      <c r="C20" s="231" t="s">
        <v>1006</v>
      </c>
      <c r="D20" s="228" t="s">
        <v>358</v>
      </c>
      <c r="E20" s="229">
        <v>260</v>
      </c>
      <c r="F20" s="437"/>
      <c r="G20" s="405">
        <f t="shared" si="0"/>
        <v>0</v>
      </c>
    </row>
    <row r="21" spans="1:7" s="2" customFormat="1" ht="13.5" customHeight="1">
      <c r="A21" s="242">
        <f t="shared" si="1"/>
        <v>9</v>
      </c>
      <c r="B21" s="247">
        <v>14</v>
      </c>
      <c r="C21" s="231" t="s">
        <v>1007</v>
      </c>
      <c r="D21" s="228" t="s">
        <v>257</v>
      </c>
      <c r="E21" s="229">
        <v>649</v>
      </c>
      <c r="F21" s="437"/>
      <c r="G21" s="405">
        <f t="shared" si="0"/>
        <v>0</v>
      </c>
    </row>
    <row r="22" spans="1:7" s="2" customFormat="1" ht="13.5" customHeight="1">
      <c r="A22" s="242">
        <f t="shared" si="1"/>
        <v>10</v>
      </c>
      <c r="B22" s="247">
        <v>15</v>
      </c>
      <c r="C22" s="227" t="s">
        <v>1008</v>
      </c>
      <c r="D22" s="228" t="s">
        <v>358</v>
      </c>
      <c r="E22" s="229">
        <v>18</v>
      </c>
      <c r="F22" s="437"/>
      <c r="G22" s="405">
        <f t="shared" si="0"/>
        <v>0</v>
      </c>
    </row>
    <row r="23" spans="1:7" s="2" customFormat="1" ht="13.5" customHeight="1">
      <c r="A23" s="242">
        <f t="shared" si="1"/>
        <v>11</v>
      </c>
      <c r="B23" s="247">
        <v>15</v>
      </c>
      <c r="C23" s="232" t="s">
        <v>1009</v>
      </c>
      <c r="D23" s="228" t="s">
        <v>358</v>
      </c>
      <c r="E23" s="229">
        <v>2</v>
      </c>
      <c r="F23" s="437"/>
      <c r="G23" s="405">
        <f t="shared" si="0"/>
        <v>0</v>
      </c>
    </row>
    <row r="24" spans="1:7" s="2" customFormat="1" ht="13.5" customHeight="1">
      <c r="A24" s="242">
        <f t="shared" si="1"/>
        <v>12</v>
      </c>
      <c r="B24" s="247">
        <v>16</v>
      </c>
      <c r="C24" s="232" t="s">
        <v>1010</v>
      </c>
      <c r="D24" s="228" t="s">
        <v>358</v>
      </c>
      <c r="E24" s="229">
        <v>3</v>
      </c>
      <c r="F24" s="437"/>
      <c r="G24" s="405">
        <f t="shared" si="0"/>
        <v>0</v>
      </c>
    </row>
    <row r="25" spans="1:7" s="2" customFormat="1" ht="13.5" customHeight="1">
      <c r="A25" s="242">
        <f t="shared" si="1"/>
        <v>13</v>
      </c>
      <c r="B25" s="247">
        <v>17</v>
      </c>
      <c r="C25" s="232" t="s">
        <v>1011</v>
      </c>
      <c r="D25" s="228" t="s">
        <v>358</v>
      </c>
      <c r="E25" s="229">
        <v>3</v>
      </c>
      <c r="F25" s="437"/>
      <c r="G25" s="405">
        <f t="shared" si="0"/>
        <v>0</v>
      </c>
    </row>
    <row r="26" spans="1:7" s="2" customFormat="1" ht="13.5" customHeight="1">
      <c r="A26" s="242">
        <f t="shared" si="1"/>
        <v>14</v>
      </c>
      <c r="B26" s="247">
        <v>18</v>
      </c>
      <c r="C26" s="232" t="s">
        <v>1012</v>
      </c>
      <c r="D26" s="228" t="s">
        <v>358</v>
      </c>
      <c r="E26" s="229">
        <v>5</v>
      </c>
      <c r="F26" s="437"/>
      <c r="G26" s="405">
        <f t="shared" si="0"/>
        <v>0</v>
      </c>
    </row>
    <row r="27" spans="1:7" s="2" customFormat="1" ht="13.5" customHeight="1">
      <c r="A27" s="242">
        <f t="shared" si="1"/>
        <v>15</v>
      </c>
      <c r="B27" s="247">
        <v>24</v>
      </c>
      <c r="C27" s="227" t="s">
        <v>1013</v>
      </c>
      <c r="D27" s="228" t="s">
        <v>358</v>
      </c>
      <c r="E27" s="229">
        <v>2</v>
      </c>
      <c r="F27" s="437"/>
      <c r="G27" s="405">
        <f t="shared" si="0"/>
        <v>0</v>
      </c>
    </row>
    <row r="28" spans="1:7" s="2" customFormat="1" ht="13.5" customHeight="1">
      <c r="A28" s="242">
        <f t="shared" si="1"/>
        <v>16</v>
      </c>
      <c r="B28" s="247">
        <v>25</v>
      </c>
      <c r="C28" s="227" t="s">
        <v>1014</v>
      </c>
      <c r="D28" s="228" t="s">
        <v>358</v>
      </c>
      <c r="E28" s="229">
        <v>2</v>
      </c>
      <c r="F28" s="437"/>
      <c r="G28" s="405">
        <f t="shared" si="0"/>
        <v>0</v>
      </c>
    </row>
    <row r="29" spans="1:7" s="2" customFormat="1" ht="13.5" customHeight="1">
      <c r="A29" s="242">
        <f t="shared" si="1"/>
        <v>17</v>
      </c>
      <c r="B29" s="247">
        <v>30</v>
      </c>
      <c r="C29" s="227" t="s">
        <v>1015</v>
      </c>
      <c r="D29" s="228" t="s">
        <v>358</v>
      </c>
      <c r="E29" s="229">
        <v>1</v>
      </c>
      <c r="F29" s="437"/>
      <c r="G29" s="405">
        <f t="shared" si="0"/>
        <v>0</v>
      </c>
    </row>
    <row r="30" spans="1:7" s="2" customFormat="1" ht="13.5" customHeight="1">
      <c r="A30" s="242">
        <f t="shared" si="1"/>
        <v>18</v>
      </c>
      <c r="B30" s="247">
        <v>31</v>
      </c>
      <c r="C30" s="232" t="s">
        <v>1016</v>
      </c>
      <c r="D30" s="228" t="s">
        <v>358</v>
      </c>
      <c r="E30" s="229">
        <v>1</v>
      </c>
      <c r="F30" s="437"/>
      <c r="G30" s="405">
        <f t="shared" si="0"/>
        <v>0</v>
      </c>
    </row>
    <row r="31" spans="1:7" s="2" customFormat="1" ht="13.5" customHeight="1">
      <c r="A31" s="242">
        <f t="shared" si="1"/>
        <v>19</v>
      </c>
      <c r="B31" s="247">
        <v>32</v>
      </c>
      <c r="C31" s="227" t="s">
        <v>1017</v>
      </c>
      <c r="D31" s="228" t="s">
        <v>358</v>
      </c>
      <c r="E31" s="229">
        <v>1</v>
      </c>
      <c r="F31" s="437"/>
      <c r="G31" s="405">
        <f t="shared" si="0"/>
        <v>0</v>
      </c>
    </row>
    <row r="32" spans="1:7" s="2" customFormat="1" ht="13.5" customHeight="1">
      <c r="A32" s="242">
        <f t="shared" si="1"/>
        <v>20</v>
      </c>
      <c r="B32" s="247">
        <v>45</v>
      </c>
      <c r="C32" s="227" t="s">
        <v>1018</v>
      </c>
      <c r="D32" s="228" t="s">
        <v>358</v>
      </c>
      <c r="E32" s="229">
        <v>21</v>
      </c>
      <c r="F32" s="437"/>
      <c r="G32" s="405">
        <f t="shared" si="0"/>
        <v>0</v>
      </c>
    </row>
    <row r="33" spans="1:7" s="2" customFormat="1" ht="13.5" customHeight="1">
      <c r="A33" s="242">
        <f t="shared" si="1"/>
        <v>21</v>
      </c>
      <c r="B33" s="247">
        <v>34</v>
      </c>
      <c r="C33" s="227" t="s">
        <v>1019</v>
      </c>
      <c r="D33" s="228" t="s">
        <v>257</v>
      </c>
      <c r="E33" s="229">
        <v>649</v>
      </c>
      <c r="F33" s="437"/>
      <c r="G33" s="405">
        <f t="shared" si="0"/>
        <v>0</v>
      </c>
    </row>
    <row r="34" spans="1:7" s="2" customFormat="1" ht="13.5" customHeight="1">
      <c r="A34" s="242">
        <f t="shared" si="1"/>
        <v>22</v>
      </c>
      <c r="B34" s="247">
        <v>35</v>
      </c>
      <c r="C34" s="227" t="s">
        <v>1020</v>
      </c>
      <c r="D34" s="228" t="s">
        <v>257</v>
      </c>
      <c r="E34" s="229">
        <v>649</v>
      </c>
      <c r="F34" s="437"/>
      <c r="G34" s="405">
        <f t="shared" si="0"/>
        <v>0</v>
      </c>
    </row>
    <row r="35" spans="1:7" s="2" customFormat="1" ht="13.5" customHeight="1">
      <c r="A35" s="242">
        <f t="shared" si="1"/>
        <v>23</v>
      </c>
      <c r="B35" s="247">
        <v>36</v>
      </c>
      <c r="C35" s="227" t="s">
        <v>1021</v>
      </c>
      <c r="D35" s="228" t="s">
        <v>358</v>
      </c>
      <c r="E35" s="229">
        <v>6</v>
      </c>
      <c r="F35" s="437"/>
      <c r="G35" s="405">
        <f t="shared" si="0"/>
        <v>0</v>
      </c>
    </row>
    <row r="36" spans="1:7" s="2" customFormat="1" ht="13.5" customHeight="1">
      <c r="A36" s="242">
        <f t="shared" si="1"/>
        <v>24</v>
      </c>
      <c r="B36" s="247">
        <v>37</v>
      </c>
      <c r="C36" s="227" t="s">
        <v>1023</v>
      </c>
      <c r="D36" s="228" t="s">
        <v>358</v>
      </c>
      <c r="E36" s="229">
        <v>2</v>
      </c>
      <c r="F36" s="437"/>
      <c r="G36" s="405">
        <f t="shared" si="0"/>
        <v>0</v>
      </c>
    </row>
    <row r="37" spans="1:7" s="2" customFormat="1" ht="13.5" customHeight="1" thickBot="1">
      <c r="A37" s="243">
        <f t="shared" si="1"/>
        <v>25</v>
      </c>
      <c r="B37" s="249">
        <v>37</v>
      </c>
      <c r="C37" s="244" t="s">
        <v>1024</v>
      </c>
      <c r="D37" s="248" t="s">
        <v>358</v>
      </c>
      <c r="E37" s="245">
        <v>2</v>
      </c>
      <c r="F37" s="438"/>
      <c r="G37" s="406">
        <f t="shared" si="0"/>
        <v>0</v>
      </c>
    </row>
    <row r="38" spans="1:7" s="2" customFormat="1" ht="21" customHeight="1" thickBot="1">
      <c r="A38" s="177"/>
      <c r="B38" s="235">
        <v>2</v>
      </c>
      <c r="C38" s="178" t="s">
        <v>1026</v>
      </c>
      <c r="D38" s="178"/>
      <c r="E38" s="179"/>
      <c r="F38" s="180"/>
      <c r="G38" s="180">
        <f>SUM(G39:G63)</f>
        <v>0</v>
      </c>
    </row>
    <row r="39" spans="1:7" s="2" customFormat="1" ht="13.5" customHeight="1">
      <c r="A39" s="238">
        <v>1</v>
      </c>
      <c r="B39" s="246">
        <v>1</v>
      </c>
      <c r="C39" s="239" t="s">
        <v>998</v>
      </c>
      <c r="D39" s="240" t="s">
        <v>257</v>
      </c>
      <c r="E39" s="241">
        <v>72</v>
      </c>
      <c r="F39" s="439"/>
      <c r="G39" s="404">
        <f aca="true" t="shared" si="2" ref="G39:G63">ROUND(E39*F39,2)</f>
        <v>0</v>
      </c>
    </row>
    <row r="40" spans="1:7" s="2" customFormat="1" ht="13.5" customHeight="1">
      <c r="A40" s="242">
        <f>SUM(A39+1)</f>
        <v>2</v>
      </c>
      <c r="B40" s="247">
        <v>2</v>
      </c>
      <c r="C40" s="226" t="s">
        <v>999</v>
      </c>
      <c r="D40" s="228" t="s">
        <v>257</v>
      </c>
      <c r="E40" s="229">
        <v>67</v>
      </c>
      <c r="F40" s="440"/>
      <c r="G40" s="405">
        <f t="shared" si="2"/>
        <v>0</v>
      </c>
    </row>
    <row r="41" spans="1:7" s="2" customFormat="1" ht="13.5" customHeight="1">
      <c r="A41" s="242">
        <f aca="true" t="shared" si="3" ref="A41:A63">SUM(A40+1)</f>
        <v>3</v>
      </c>
      <c r="B41" s="247">
        <v>3</v>
      </c>
      <c r="C41" s="226" t="s">
        <v>1000</v>
      </c>
      <c r="D41" s="228" t="s">
        <v>257</v>
      </c>
      <c r="E41" s="229">
        <v>90</v>
      </c>
      <c r="F41" s="440"/>
      <c r="G41" s="405">
        <f t="shared" si="2"/>
        <v>0</v>
      </c>
    </row>
    <row r="42" spans="1:7" s="2" customFormat="1" ht="13.5" customHeight="1">
      <c r="A42" s="242">
        <f t="shared" si="3"/>
        <v>4</v>
      </c>
      <c r="B42" s="247">
        <v>4</v>
      </c>
      <c r="C42" s="226" t="s">
        <v>1001</v>
      </c>
      <c r="D42" s="228" t="s">
        <v>257</v>
      </c>
      <c r="E42" s="229">
        <v>38</v>
      </c>
      <c r="F42" s="440"/>
      <c r="G42" s="405">
        <f t="shared" si="2"/>
        <v>0</v>
      </c>
    </row>
    <row r="43" spans="1:7" s="2" customFormat="1" ht="13.5" customHeight="1">
      <c r="A43" s="242">
        <f t="shared" si="3"/>
        <v>5</v>
      </c>
      <c r="B43" s="247">
        <v>5</v>
      </c>
      <c r="C43" s="226" t="s">
        <v>1002</v>
      </c>
      <c r="D43" s="228" t="s">
        <v>257</v>
      </c>
      <c r="E43" s="229">
        <v>188</v>
      </c>
      <c r="F43" s="440"/>
      <c r="G43" s="405">
        <f t="shared" si="2"/>
        <v>0</v>
      </c>
    </row>
    <row r="44" spans="1:7" s="2" customFormat="1" ht="13.5" customHeight="1">
      <c r="A44" s="242">
        <f t="shared" si="3"/>
        <v>6</v>
      </c>
      <c r="B44" s="247">
        <v>7</v>
      </c>
      <c r="C44" s="227" t="s">
        <v>1003</v>
      </c>
      <c r="D44" s="228" t="s">
        <v>1004</v>
      </c>
      <c r="E44" s="229">
        <v>1470</v>
      </c>
      <c r="F44" s="440"/>
      <c r="G44" s="405">
        <f t="shared" si="2"/>
        <v>0</v>
      </c>
    </row>
    <row r="45" spans="1:7" s="2" customFormat="1" ht="13.5" customHeight="1">
      <c r="A45" s="242">
        <f t="shared" si="3"/>
        <v>7</v>
      </c>
      <c r="B45" s="247">
        <v>8</v>
      </c>
      <c r="C45" s="230" t="s">
        <v>1005</v>
      </c>
      <c r="D45" s="228" t="s">
        <v>358</v>
      </c>
      <c r="E45" s="229">
        <v>1</v>
      </c>
      <c r="F45" s="440"/>
      <c r="G45" s="405">
        <f t="shared" si="2"/>
        <v>0</v>
      </c>
    </row>
    <row r="46" spans="1:7" s="2" customFormat="1" ht="13.5" customHeight="1">
      <c r="A46" s="242">
        <f t="shared" si="3"/>
        <v>8</v>
      </c>
      <c r="B46" s="247">
        <v>9</v>
      </c>
      <c r="C46" s="231" t="s">
        <v>1006</v>
      </c>
      <c r="D46" s="228" t="s">
        <v>358</v>
      </c>
      <c r="E46" s="229">
        <v>180</v>
      </c>
      <c r="F46" s="440"/>
      <c r="G46" s="405">
        <f t="shared" si="2"/>
        <v>0</v>
      </c>
    </row>
    <row r="47" spans="1:7" s="2" customFormat="1" ht="13.5" customHeight="1">
      <c r="A47" s="242">
        <f t="shared" si="3"/>
        <v>9</v>
      </c>
      <c r="B47" s="247">
        <v>14</v>
      </c>
      <c r="C47" s="231" t="s">
        <v>1007</v>
      </c>
      <c r="D47" s="228" t="s">
        <v>257</v>
      </c>
      <c r="E47" s="229">
        <v>455</v>
      </c>
      <c r="F47" s="440"/>
      <c r="G47" s="405">
        <f t="shared" si="2"/>
        <v>0</v>
      </c>
    </row>
    <row r="48" spans="1:7" s="2" customFormat="1" ht="13.5" customHeight="1">
      <c r="A48" s="242">
        <f t="shared" si="3"/>
        <v>10</v>
      </c>
      <c r="B48" s="247">
        <v>15</v>
      </c>
      <c r="C48" s="227" t="s">
        <v>1008</v>
      </c>
      <c r="D48" s="228" t="s">
        <v>358</v>
      </c>
      <c r="E48" s="229">
        <v>6</v>
      </c>
      <c r="F48" s="440"/>
      <c r="G48" s="405">
        <f t="shared" si="2"/>
        <v>0</v>
      </c>
    </row>
    <row r="49" spans="1:7" s="2" customFormat="1" ht="13.5" customHeight="1">
      <c r="A49" s="242">
        <f t="shared" si="3"/>
        <v>11</v>
      </c>
      <c r="B49" s="247">
        <v>15</v>
      </c>
      <c r="C49" s="232" t="s">
        <v>1009</v>
      </c>
      <c r="D49" s="228" t="s">
        <v>358</v>
      </c>
      <c r="E49" s="229">
        <v>2</v>
      </c>
      <c r="F49" s="440"/>
      <c r="G49" s="405">
        <f t="shared" si="2"/>
        <v>0</v>
      </c>
    </row>
    <row r="50" spans="1:7" s="2" customFormat="1" ht="13.5" customHeight="1">
      <c r="A50" s="242">
        <f t="shared" si="3"/>
        <v>12</v>
      </c>
      <c r="B50" s="247">
        <v>16</v>
      </c>
      <c r="C50" s="232" t="s">
        <v>1010</v>
      </c>
      <c r="D50" s="228" t="s">
        <v>358</v>
      </c>
      <c r="E50" s="229">
        <v>3</v>
      </c>
      <c r="F50" s="440"/>
      <c r="G50" s="405">
        <f t="shared" si="2"/>
        <v>0</v>
      </c>
    </row>
    <row r="51" spans="1:7" s="2" customFormat="1" ht="13.5" customHeight="1">
      <c r="A51" s="242">
        <f t="shared" si="3"/>
        <v>13</v>
      </c>
      <c r="B51" s="247">
        <v>17</v>
      </c>
      <c r="C51" s="232" t="s">
        <v>1011</v>
      </c>
      <c r="D51" s="228" t="s">
        <v>358</v>
      </c>
      <c r="E51" s="229">
        <v>3</v>
      </c>
      <c r="F51" s="440"/>
      <c r="G51" s="405">
        <f t="shared" si="2"/>
        <v>0</v>
      </c>
    </row>
    <row r="52" spans="1:7" s="2" customFormat="1" ht="13.5" customHeight="1">
      <c r="A52" s="242">
        <f t="shared" si="3"/>
        <v>14</v>
      </c>
      <c r="B52" s="247">
        <v>18</v>
      </c>
      <c r="C52" s="232" t="s">
        <v>1012</v>
      </c>
      <c r="D52" s="228" t="s">
        <v>358</v>
      </c>
      <c r="E52" s="229">
        <v>5</v>
      </c>
      <c r="F52" s="440"/>
      <c r="G52" s="405">
        <f t="shared" si="2"/>
        <v>0</v>
      </c>
    </row>
    <row r="53" spans="1:7" s="2" customFormat="1" ht="13.5" customHeight="1">
      <c r="A53" s="242">
        <f t="shared" si="3"/>
        <v>15</v>
      </c>
      <c r="B53" s="247">
        <v>24</v>
      </c>
      <c r="C53" s="227" t="s">
        <v>1013</v>
      </c>
      <c r="D53" s="228" t="s">
        <v>358</v>
      </c>
      <c r="E53" s="229">
        <v>2</v>
      </c>
      <c r="F53" s="440"/>
      <c r="G53" s="405">
        <f t="shared" si="2"/>
        <v>0</v>
      </c>
    </row>
    <row r="54" spans="1:7" s="2" customFormat="1" ht="13.5" customHeight="1">
      <c r="A54" s="242">
        <f t="shared" si="3"/>
        <v>16</v>
      </c>
      <c r="B54" s="247">
        <v>25</v>
      </c>
      <c r="C54" s="227" t="s">
        <v>1014</v>
      </c>
      <c r="D54" s="228" t="s">
        <v>358</v>
      </c>
      <c r="E54" s="229">
        <v>2</v>
      </c>
      <c r="F54" s="440"/>
      <c r="G54" s="405">
        <f t="shared" si="2"/>
        <v>0</v>
      </c>
    </row>
    <row r="55" spans="1:7" s="2" customFormat="1" ht="13.5" customHeight="1">
      <c r="A55" s="242">
        <f t="shared" si="3"/>
        <v>17</v>
      </c>
      <c r="B55" s="247">
        <v>30</v>
      </c>
      <c r="C55" s="227" t="s">
        <v>1015</v>
      </c>
      <c r="D55" s="228" t="s">
        <v>358</v>
      </c>
      <c r="E55" s="229">
        <v>1</v>
      </c>
      <c r="F55" s="440"/>
      <c r="G55" s="405">
        <f t="shared" si="2"/>
        <v>0</v>
      </c>
    </row>
    <row r="56" spans="1:7" s="2" customFormat="1" ht="13.5" customHeight="1">
      <c r="A56" s="242">
        <f t="shared" si="3"/>
        <v>18</v>
      </c>
      <c r="B56" s="247">
        <v>31</v>
      </c>
      <c r="C56" s="232" t="s">
        <v>1016</v>
      </c>
      <c r="D56" s="228" t="s">
        <v>358</v>
      </c>
      <c r="E56" s="229">
        <v>1</v>
      </c>
      <c r="F56" s="440"/>
      <c r="G56" s="405">
        <f t="shared" si="2"/>
        <v>0</v>
      </c>
    </row>
    <row r="57" spans="1:7" s="2" customFormat="1" ht="13.5" customHeight="1">
      <c r="A57" s="242">
        <f t="shared" si="3"/>
        <v>19</v>
      </c>
      <c r="B57" s="247">
        <v>32</v>
      </c>
      <c r="C57" s="227" t="s">
        <v>1017</v>
      </c>
      <c r="D57" s="228" t="s">
        <v>358</v>
      </c>
      <c r="E57" s="229">
        <v>1</v>
      </c>
      <c r="F57" s="440"/>
      <c r="G57" s="405">
        <f t="shared" si="2"/>
        <v>0</v>
      </c>
    </row>
    <row r="58" spans="1:7" s="2" customFormat="1" ht="13.5" customHeight="1">
      <c r="A58" s="242">
        <f t="shared" si="3"/>
        <v>20</v>
      </c>
      <c r="B58" s="247">
        <v>45</v>
      </c>
      <c r="C58" s="227" t="s">
        <v>1018</v>
      </c>
      <c r="D58" s="228" t="s">
        <v>358</v>
      </c>
      <c r="E58" s="229">
        <v>8</v>
      </c>
      <c r="F58" s="440"/>
      <c r="G58" s="405">
        <f t="shared" si="2"/>
        <v>0</v>
      </c>
    </row>
    <row r="59" spans="1:7" s="2" customFormat="1" ht="13.5" customHeight="1">
      <c r="A59" s="242">
        <f t="shared" si="3"/>
        <v>21</v>
      </c>
      <c r="B59" s="247">
        <v>34</v>
      </c>
      <c r="C59" s="227" t="s">
        <v>1019</v>
      </c>
      <c r="D59" s="228" t="s">
        <v>257</v>
      </c>
      <c r="E59" s="229">
        <v>455</v>
      </c>
      <c r="F59" s="440"/>
      <c r="G59" s="405">
        <f t="shared" si="2"/>
        <v>0</v>
      </c>
    </row>
    <row r="60" spans="1:7" s="2" customFormat="1" ht="13.5" customHeight="1">
      <c r="A60" s="242">
        <f t="shared" si="3"/>
        <v>22</v>
      </c>
      <c r="B60" s="247">
        <v>35</v>
      </c>
      <c r="C60" s="227" t="s">
        <v>1020</v>
      </c>
      <c r="D60" s="228" t="s">
        <v>257</v>
      </c>
      <c r="E60" s="229">
        <v>455</v>
      </c>
      <c r="F60" s="440"/>
      <c r="G60" s="405">
        <f t="shared" si="2"/>
        <v>0</v>
      </c>
    </row>
    <row r="61" spans="1:7" s="2" customFormat="1" ht="13.5" customHeight="1">
      <c r="A61" s="242">
        <f t="shared" si="3"/>
        <v>23</v>
      </c>
      <c r="B61" s="247">
        <v>36</v>
      </c>
      <c r="C61" s="227" t="s">
        <v>1021</v>
      </c>
      <c r="D61" s="228" t="s">
        <v>358</v>
      </c>
      <c r="E61" s="229">
        <v>6</v>
      </c>
      <c r="F61" s="440"/>
      <c r="G61" s="405">
        <f t="shared" si="2"/>
        <v>0</v>
      </c>
    </row>
    <row r="62" spans="1:7" s="2" customFormat="1" ht="13.5" customHeight="1">
      <c r="A62" s="242">
        <f t="shared" si="3"/>
        <v>24</v>
      </c>
      <c r="B62" s="247">
        <v>37</v>
      </c>
      <c r="C62" s="227" t="s">
        <v>1023</v>
      </c>
      <c r="D62" s="228" t="s">
        <v>358</v>
      </c>
      <c r="E62" s="229">
        <v>2</v>
      </c>
      <c r="F62" s="440"/>
      <c r="G62" s="405">
        <f t="shared" si="2"/>
        <v>0</v>
      </c>
    </row>
    <row r="63" spans="1:7" s="2" customFormat="1" ht="13.5" customHeight="1" thickBot="1">
      <c r="A63" s="243">
        <f t="shared" si="3"/>
        <v>25</v>
      </c>
      <c r="B63" s="249">
        <v>37</v>
      </c>
      <c r="C63" s="244" t="s">
        <v>1024</v>
      </c>
      <c r="D63" s="248" t="s">
        <v>358</v>
      </c>
      <c r="E63" s="245">
        <v>2</v>
      </c>
      <c r="F63" s="441"/>
      <c r="G63" s="406">
        <f t="shared" si="2"/>
        <v>0</v>
      </c>
    </row>
    <row r="64" spans="1:7" s="2" customFormat="1" ht="21" customHeight="1" thickBot="1">
      <c r="A64" s="177"/>
      <c r="B64" s="235">
        <v>3</v>
      </c>
      <c r="C64" s="178" t="s">
        <v>1027</v>
      </c>
      <c r="D64" s="178"/>
      <c r="E64" s="179"/>
      <c r="F64" s="180"/>
      <c r="G64" s="180">
        <f>SUM(G65:G66)</f>
        <v>0</v>
      </c>
    </row>
    <row r="65" spans="1:7" s="2" customFormat="1" ht="13.5" customHeight="1">
      <c r="A65" s="238">
        <v>1</v>
      </c>
      <c r="B65" s="246">
        <v>11</v>
      </c>
      <c r="C65" s="239" t="s">
        <v>1028</v>
      </c>
      <c r="D65" s="240" t="s">
        <v>358</v>
      </c>
      <c r="E65" s="241">
        <v>136</v>
      </c>
      <c r="F65" s="436"/>
      <c r="G65" s="404">
        <f>ROUND(E65*F65,2)</f>
        <v>0</v>
      </c>
    </row>
    <row r="66" spans="1:7" s="2" customFormat="1" ht="13.5" customHeight="1" thickBot="1">
      <c r="A66" s="243">
        <f>SUM(A65+1)</f>
        <v>2</v>
      </c>
      <c r="B66" s="249">
        <v>12</v>
      </c>
      <c r="C66" s="260" t="s">
        <v>1029</v>
      </c>
      <c r="D66" s="248" t="s">
        <v>358</v>
      </c>
      <c r="E66" s="245">
        <v>258</v>
      </c>
      <c r="F66" s="438"/>
      <c r="G66" s="406">
        <f>ROUND(E66*F66,2)</f>
        <v>0</v>
      </c>
    </row>
    <row r="67" spans="1:7" s="2" customFormat="1" ht="21" customHeight="1" thickBot="1">
      <c r="A67" s="177"/>
      <c r="B67" s="235">
        <v>4</v>
      </c>
      <c r="C67" s="178" t="s">
        <v>1030</v>
      </c>
      <c r="D67" s="178"/>
      <c r="E67" s="179"/>
      <c r="F67" s="180"/>
      <c r="G67" s="180">
        <f>SUM(G68:G70)</f>
        <v>0</v>
      </c>
    </row>
    <row r="68" spans="1:7" s="2" customFormat="1" ht="13.5" customHeight="1">
      <c r="A68" s="238">
        <v>1</v>
      </c>
      <c r="B68" s="250">
        <v>41</v>
      </c>
      <c r="C68" s="251" t="s">
        <v>1031</v>
      </c>
      <c r="D68" s="251" t="s">
        <v>358</v>
      </c>
      <c r="E68" s="252">
        <v>2</v>
      </c>
      <c r="F68" s="442"/>
      <c r="G68" s="404">
        <f>ROUND(E68*F68,2)</f>
        <v>0</v>
      </c>
    </row>
    <row r="69" spans="1:7" s="2" customFormat="1" ht="13.5" customHeight="1">
      <c r="A69" s="242">
        <f>SUM(A68+1)</f>
        <v>2</v>
      </c>
      <c r="B69" s="236">
        <v>42</v>
      </c>
      <c r="C69" s="186" t="s">
        <v>1032</v>
      </c>
      <c r="D69" s="186" t="s">
        <v>358</v>
      </c>
      <c r="E69" s="187">
        <v>3</v>
      </c>
      <c r="F69" s="443"/>
      <c r="G69" s="405">
        <f>ROUND(E69*F69,2)</f>
        <v>0</v>
      </c>
    </row>
    <row r="70" spans="1:7" s="2" customFormat="1" ht="13.5" customHeight="1" thickBot="1">
      <c r="A70" s="243">
        <f>SUM(A69+1)</f>
        <v>3</v>
      </c>
      <c r="B70" s="253">
        <v>43</v>
      </c>
      <c r="C70" s="254" t="s">
        <v>1033</v>
      </c>
      <c r="D70" s="254" t="s">
        <v>257</v>
      </c>
      <c r="E70" s="255">
        <v>280</v>
      </c>
      <c r="F70" s="444"/>
      <c r="G70" s="406">
        <f>ROUND(E70*F70,2)</f>
        <v>0</v>
      </c>
    </row>
    <row r="71" spans="1:7" s="2" customFormat="1" ht="21" customHeight="1" thickBot="1">
      <c r="A71" s="177"/>
      <c r="B71" s="235">
        <v>5</v>
      </c>
      <c r="C71" s="263" t="s">
        <v>1110</v>
      </c>
      <c r="D71" s="178"/>
      <c r="E71" s="179"/>
      <c r="F71" s="180"/>
      <c r="G71" s="180">
        <f>SUM(G72)</f>
        <v>0</v>
      </c>
    </row>
    <row r="72" spans="1:7" s="2" customFormat="1" ht="13.5" customHeight="1" thickBot="1">
      <c r="A72" s="256">
        <v>1</v>
      </c>
      <c r="B72" s="257">
        <v>52</v>
      </c>
      <c r="C72" s="258" t="s">
        <v>1034</v>
      </c>
      <c r="D72" s="258" t="s">
        <v>358</v>
      </c>
      <c r="E72" s="259">
        <v>2</v>
      </c>
      <c r="F72" s="445"/>
      <c r="G72" s="407">
        <f>ROUND(E72*F72,2)</f>
        <v>0</v>
      </c>
    </row>
    <row r="73" spans="1:7" s="2" customFormat="1" ht="21" customHeight="1" thickBot="1">
      <c r="A73" s="177"/>
      <c r="B73" s="235">
        <v>6</v>
      </c>
      <c r="C73" s="178" t="s">
        <v>1035</v>
      </c>
      <c r="D73" s="178"/>
      <c r="E73" s="179"/>
      <c r="F73" s="180"/>
      <c r="G73" s="180">
        <f>SUM(G74:G76)</f>
        <v>0</v>
      </c>
    </row>
    <row r="74" spans="1:7" s="2" customFormat="1" ht="13.5" customHeight="1" thickBot="1">
      <c r="A74" s="238">
        <v>1</v>
      </c>
      <c r="B74" s="250">
        <v>53</v>
      </c>
      <c r="C74" s="251" t="s">
        <v>1036</v>
      </c>
      <c r="D74" s="258" t="s">
        <v>358</v>
      </c>
      <c r="E74" s="259">
        <v>1</v>
      </c>
      <c r="F74" s="442"/>
      <c r="G74" s="404">
        <f>ROUND(E74*F74,2)</f>
        <v>0</v>
      </c>
    </row>
    <row r="75" spans="1:7" s="2" customFormat="1" ht="13.5" customHeight="1" thickBot="1">
      <c r="A75" s="242">
        <f>SUM(A74+1)</f>
        <v>2</v>
      </c>
      <c r="B75" s="236">
        <v>54</v>
      </c>
      <c r="C75" s="186" t="s">
        <v>1037</v>
      </c>
      <c r="D75" s="258" t="s">
        <v>358</v>
      </c>
      <c r="E75" s="259">
        <v>1</v>
      </c>
      <c r="F75" s="443"/>
      <c r="G75" s="405">
        <f>ROUND(E75*F75,2)</f>
        <v>0</v>
      </c>
    </row>
    <row r="76" spans="1:7" s="2" customFormat="1" ht="13.5" customHeight="1" thickBot="1">
      <c r="A76" s="243">
        <f>SUM(A75+1)</f>
        <v>3</v>
      </c>
      <c r="B76" s="253">
        <v>55</v>
      </c>
      <c r="C76" s="254" t="s">
        <v>1038</v>
      </c>
      <c r="D76" s="258" t="s">
        <v>358</v>
      </c>
      <c r="E76" s="259">
        <v>1</v>
      </c>
      <c r="F76" s="444"/>
      <c r="G76" s="406">
        <f>ROUND(E76*F76,2)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Hamouz Zbyněk</cp:lastModifiedBy>
  <cp:lastPrinted>2014-12-19T07:24:47Z</cp:lastPrinted>
  <dcterms:created xsi:type="dcterms:W3CDTF">2014-12-19T07:30:38Z</dcterms:created>
  <dcterms:modified xsi:type="dcterms:W3CDTF">2015-01-06T06:38:41Z</dcterms:modified>
  <cp:category/>
  <cp:version/>
  <cp:contentType/>
  <cp:contentStatus/>
</cp:coreProperties>
</file>